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R:\Abt4\Ref49\Referatsablage\Rundschreiben\Rundschreiben LRegB\2025\2025-05 RegK 2024\"/>
    </mc:Choice>
  </mc:AlternateContent>
  <xr:revisionPtr revIDLastSave="0" documentId="13_ncr:1_{3A2BE528-9FF8-4D56-B59E-73A06B9E6CED}" xr6:coauthVersionLast="47" xr6:coauthVersionMax="47" xr10:uidLastSave="{00000000-0000-0000-0000-000000000000}"/>
  <bookViews>
    <workbookView xWindow="-120" yWindow="-120" windowWidth="38640" windowHeight="21120" tabRatio="812" activeTab="2" xr2:uid="{00000000-000D-0000-FFFF-FFFF00000000}"/>
  </bookViews>
  <sheets>
    <sheet name="Changelog" sheetId="68" r:id="rId1"/>
    <sheet name="Ausfüllhilfe" sheetId="53" r:id="rId2"/>
    <sheet name="Allgemeines" sheetId="54" r:id="rId3"/>
    <sheet name="Zusammenfassung + Annuität" sheetId="57" r:id="rId4"/>
    <sheet name="Verzinsung" sheetId="59" r:id="rId5"/>
    <sheet name="Umsatzerlöse laut G&amp;V (Strom)" sheetId="75" r:id="rId6"/>
    <sheet name="Vorgelagerte Netzkosten" sheetId="41" r:id="rId7"/>
    <sheet name="Dezentrale Einspeisung" sheetId="78" r:id="rId8"/>
    <sheet name="Energiefluss" sheetId="70" r:id="rId9"/>
    <sheet name="MSB (inkl. Messung)" sheetId="52" r:id="rId10"/>
    <sheet name="Beteiligung iMSys" sheetId="81" r:id="rId11"/>
    <sheet name="fin.Ausgleich Redispatch" sheetId="73" r:id="rId12"/>
    <sheet name="KKAuf" sheetId="87" r:id="rId13"/>
    <sheet name="SAV" sheetId="88" r:id="rId14"/>
    <sheet name="BKZ_NAKB_SoPo" sheetId="62" r:id="rId15"/>
    <sheet name="WAV" sheetId="90" r:id="rId16"/>
    <sheet name="Sonstiges" sheetId="94" r:id="rId17"/>
    <sheet name="Listen" sheetId="64" state="hidden" r:id="rId18"/>
  </sheets>
  <definedNames>
    <definedName name="______r"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_r"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_r"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r"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r"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r"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mdstype___" hidden="1">12</definedName>
    <definedName name="___r"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r"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r"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_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7</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2" hidden="1">KKAuf!$A$24:$P$54</definedName>
    <definedName name="_xlnm._FilterDatabase" localSheetId="13" hidden="1">SAV!$AO$4:$AQ$1000</definedName>
    <definedName name="_xlnm._FilterDatabase" localSheetId="16" hidden="1">#REF!</definedName>
    <definedName name="_xlnm._FilterDatabase" hidden="1">#REF!</definedName>
    <definedName name="_Key1" localSheetId="10" hidden="1">#REF!</definedName>
    <definedName name="_Key1" localSheetId="7" hidden="1">#REF!</definedName>
    <definedName name="_Key1" localSheetId="12" hidden="1">#REF!</definedName>
    <definedName name="_Key1" localSheetId="17" hidden="1">#REF!</definedName>
    <definedName name="_Key1" localSheetId="13" hidden="1">#REF!</definedName>
    <definedName name="_Key1" localSheetId="15" hidden="1">#REF!</definedName>
    <definedName name="_Key1" localSheetId="3" hidden="1">#REF!</definedName>
    <definedName name="_Key1" hidden="1">#REF!</definedName>
    <definedName name="_Key2" localSheetId="10" hidden="1">#REF!</definedName>
    <definedName name="_Key2" localSheetId="7" hidden="1">#REF!</definedName>
    <definedName name="_Key2" localSheetId="12" hidden="1">#REF!</definedName>
    <definedName name="_Key2" localSheetId="17" hidden="1">#REF!</definedName>
    <definedName name="_Key2" localSheetId="13" hidden="1">#REF!</definedName>
    <definedName name="_Key2" localSheetId="15" hidden="1">#REF!</definedName>
    <definedName name="_Key2" localSheetId="3" hidden="1">#REF!</definedName>
    <definedName name="_Key2" hidden="1">#REF!</definedName>
    <definedName name="_Order1" hidden="1">255</definedName>
    <definedName name="_Order2" hidden="1">255</definedName>
    <definedName name="_r"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r"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r"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r"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_Sort" localSheetId="10" hidden="1">#REF!</definedName>
    <definedName name="_Sort" localSheetId="7" hidden="1">#REF!</definedName>
    <definedName name="_Sort" localSheetId="12" hidden="1">#REF!</definedName>
    <definedName name="_Sort" localSheetId="17" hidden="1">#REF!</definedName>
    <definedName name="_Sort" localSheetId="13" hidden="1">#REF!</definedName>
    <definedName name="_Sort" localSheetId="15" hidden="1">#REF!</definedName>
    <definedName name="_Sort" localSheetId="3" hidden="1">#REF!</definedName>
    <definedName name="_Sort" hidden="1">#REF!</definedName>
    <definedName name="_Temp" localSheetId="10" hidden="1">#REF!</definedName>
    <definedName name="_Temp" localSheetId="16" hidden="1">#REF!</definedName>
    <definedName name="_Temp" hidden="1">#REF!</definedName>
    <definedName name="a" localSheetId="16" hidden="1">#REF!</definedName>
    <definedName name="a" hidden="1">#REF!</definedName>
    <definedName name="Anlagengruppen" localSheetId="17">Listen!$A$2:$A$38</definedName>
    <definedName name="Anlagengruppen">#REF!</definedName>
    <definedName name="Anschaffungs_jahr">#REF!</definedName>
    <definedName name="anscount" hidden="1">1</definedName>
    <definedName name="Antragsjahre" localSheetId="17">Listen!$D$2:$D$6</definedName>
    <definedName name="Antragsjahre">#REF!</definedName>
    <definedName name="asd">#REF!</definedName>
    <definedName name="asdf" localSheetId="10" hidden="1">#REF!</definedName>
    <definedName name="asdf" localSheetId="16" hidden="1">#REF!</definedName>
    <definedName name="asdf" hidden="1">#REF!</definedName>
    <definedName name="ccc" localSheetId="12" hidden="1">{#N/A,#N/A,TRUE,"Hauptabschlußübersicht";#N/A,#N/A,TRUE,"Bilanz -Einzel-";#N/A,#N/A,TRUE,"Bilanz";#N/A,#N/A,TRUE,"GUV -Einzel-";#N/A,#N/A,TRUE,"GUV"}</definedName>
    <definedName name="ccc" localSheetId="13" hidden="1">{#N/A,#N/A,TRUE,"Hauptabschlußübersicht";#N/A,#N/A,TRUE,"Bilanz -Einzel-";#N/A,#N/A,TRUE,"Bilanz";#N/A,#N/A,TRUE,"GUV -Einzel-";#N/A,#N/A,TRUE,"GUV"}</definedName>
    <definedName name="ccc" localSheetId="15" hidden="1">{#N/A,#N/A,TRUE,"Hauptabschlußübersicht";#N/A,#N/A,TRUE,"Bilanz -Einzel-";#N/A,#N/A,TRUE,"Bilanz";#N/A,#N/A,TRUE,"GUV -Einzel-";#N/A,#N/A,TRUE,"GUV"}</definedName>
    <definedName name="ccc" hidden="1">{#N/A,#N/A,TRUE,"Hauptabschlußübersicht";#N/A,#N/A,TRUE,"Bilanz -Einzel-";#N/A,#N/A,TRUE,"Bilanz";#N/A,#N/A,TRUE,"GUV -Einzel-";#N/A,#N/A,TRUE,"GUV"}</definedName>
    <definedName name="Differenzbetrag" localSheetId="12" hidden="1">{#N/A,#N/A,TRUE,"Hauptabschlußübersicht";#N/A,#N/A,TRUE,"Bilanz -Einzel-";#N/A,#N/A,TRUE,"Bilanz";#N/A,#N/A,TRUE,"GUV -Einzel-";#N/A,#N/A,TRUE,"GUV"}</definedName>
    <definedName name="Differenzbetrag" localSheetId="13" hidden="1">{#N/A,#N/A,TRUE,"Hauptabschlußübersicht";#N/A,#N/A,TRUE,"Bilanz -Einzel-";#N/A,#N/A,TRUE,"Bilanz";#N/A,#N/A,TRUE,"GUV -Einzel-";#N/A,#N/A,TRUE,"GUV"}</definedName>
    <definedName name="Differenzbetrag" localSheetId="15" hidden="1">{#N/A,#N/A,TRUE,"Hauptabschlußübersicht";#N/A,#N/A,TRUE,"Bilanz -Einzel-";#N/A,#N/A,TRUE,"Bilanz";#N/A,#N/A,TRUE,"GUV -Einzel-";#N/A,#N/A,TRUE,"GUV"}</definedName>
    <definedName name="Differenzbetrag" hidden="1">{#N/A,#N/A,TRUE,"Hauptabschlußübersicht";#N/A,#N/A,TRUE,"Bilanz -Einzel-";#N/A,#N/A,TRUE,"Bilanz";#N/A,#N/A,TRUE,"GUV -Einzel-";#N/A,#N/A,TRUE,"GUV"}</definedName>
    <definedName name="_xlnm.Print_Area" localSheetId="7">'Dezentrale Einspeisung'!$A$1:$T$168</definedName>
    <definedName name="_xlnm.Print_Area" localSheetId="8">Energiefluss!$A$1:$D$2</definedName>
    <definedName name="_xlnm.Print_Area" localSheetId="11">'fin.Ausgleich Redispatch'!$A$1:$P$113</definedName>
    <definedName name="_xlnm.Print_Area" localSheetId="12">KKAuf!$A$1:$U$54</definedName>
    <definedName name="_xlnm.Print_Area" localSheetId="9">'MSB (inkl. Messung)'!$A$1:$I$15</definedName>
    <definedName name="_xlnm.Print_Area" localSheetId="13">SAV!$A$1:$AL$1000</definedName>
    <definedName name="_xlnm.Print_Area" localSheetId="16">Sonstiges!$A$1:$H$32</definedName>
    <definedName name="_xlnm.Print_Area" localSheetId="6">'Vorgelagerte Netzkosten'!$B$1:$G$96</definedName>
    <definedName name="_xlnm.Print_Area" localSheetId="15">WAV!$A$1:$T$200</definedName>
    <definedName name="_xlnm.Print_Titles" localSheetId="14">BKZ_NAKB_SoPo!$B:$C,BKZ_NAKB_SoPo!$32:$33</definedName>
    <definedName name="_xlnm.Print_Titles" localSheetId="12">KKAuf!$24:$24</definedName>
    <definedName name="_xlnm.Print_Titles" localSheetId="13">SAV!$2:$4</definedName>
    <definedName name="_xlnm.Print_Titles" localSheetId="6">'Vorgelagerte Netzkosten'!$1:$2</definedName>
    <definedName name="_xlnm.Print_Titles" localSheetId="15">WAV!$2:$4</definedName>
    <definedName name="e" localSheetId="12" hidden="1">{#N/A,#N/A,TRUE,"Hauptabschlußübersicht";#N/A,#N/A,TRUE,"Bilanz -Einzel-";#N/A,#N/A,TRUE,"Bilanz";#N/A,#N/A,TRUE,"GUV -Einzel-";#N/A,#N/A,TRUE,"GUV"}</definedName>
    <definedName name="e" localSheetId="13" hidden="1">{#N/A,#N/A,TRUE,"Hauptabschlußübersicht";#N/A,#N/A,TRUE,"Bilanz -Einzel-";#N/A,#N/A,TRUE,"Bilanz";#N/A,#N/A,TRUE,"GUV -Einzel-";#N/A,#N/A,TRUE,"GUV"}</definedName>
    <definedName name="e" localSheetId="15" hidden="1">{#N/A,#N/A,TRUE,"Hauptabschlußübersicht";#N/A,#N/A,TRUE,"Bilanz -Einzel-";#N/A,#N/A,TRUE,"Bilanz";#N/A,#N/A,TRUE,"GUV -Einzel-";#N/A,#N/A,TRUE,"GUV"}</definedName>
    <definedName name="e" hidden="1">{#N/A,#N/A,TRUE,"Hauptabschlußübersicht";#N/A,#N/A,TRUE,"Bilanz -Einzel-";#N/A,#N/A,TRUE,"Bilanz";#N/A,#N/A,TRUE,"GUV -Einzel-";#N/A,#N/A,TRUE,"GUV"}</definedName>
    <definedName name="f"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fff" hidden="1">#REF!</definedName>
    <definedName name="ffff" localSheetId="12" hidden="1">#REF!</definedName>
    <definedName name="ffff" localSheetId="13" hidden="1">#REF!</definedName>
    <definedName name="ffff" localSheetId="15" hidden="1">#REF!</definedName>
    <definedName name="ffff" hidden="1">#REF!</definedName>
    <definedName name="fffff" localSheetId="12" hidden="1">#REF!</definedName>
    <definedName name="fffff" localSheetId="13" hidden="1">#REF!</definedName>
    <definedName name="fffff" localSheetId="15" hidden="1">#REF!</definedName>
    <definedName name="fffff" hidden="1">#REF!</definedName>
    <definedName name="g" localSheetId="12" hidden="1">{#N/A,#N/A,TRUE,"Hauptabschlußübersicht";#N/A,#N/A,TRUE,"Bilanz -Einzel-";#N/A,#N/A,TRUE,"Bilanz";#N/A,#N/A,TRUE,"GUV -Einzel-";#N/A,#N/A,TRUE,"GUV"}</definedName>
    <definedName name="g" localSheetId="13" hidden="1">{#N/A,#N/A,TRUE,"Hauptabschlußübersicht";#N/A,#N/A,TRUE,"Bilanz -Einzel-";#N/A,#N/A,TRUE,"Bilanz";#N/A,#N/A,TRUE,"GUV -Einzel-";#N/A,#N/A,TRUE,"GUV"}</definedName>
    <definedName name="g" localSheetId="15" hidden="1">{#N/A,#N/A,TRUE,"Hauptabschlußübersicht";#N/A,#N/A,TRUE,"Bilanz -Einzel-";#N/A,#N/A,TRUE,"Bilanz";#N/A,#N/A,TRUE,"GUV -Einzel-";#N/A,#N/A,TRUE,"GUV"}</definedName>
    <definedName name="g" hidden="1">{#N/A,#N/A,TRUE,"Hauptabschlußübersicht";#N/A,#N/A,TRUE,"Bilanz -Einzel-";#N/A,#N/A,TRUE,"Bilanz";#N/A,#N/A,TRUE,"GUV -Einzel-";#N/A,#N/A,TRUE,"GUV"}</definedName>
    <definedName name="gfhf" hidden="1">#REF!</definedName>
    <definedName name="GuV_Positionen" localSheetId="12">#REF!</definedName>
    <definedName name="GuV_Positionen" localSheetId="13">#REF!</definedName>
    <definedName name="GuV_Positionen" localSheetId="15">#REF!</definedName>
    <definedName name="GuV_Positionen">#REF!</definedName>
    <definedName name="h"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h"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h"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Investitionsjahre" localSheetId="17">Listen!$I$2:$I$8</definedName>
    <definedName name="Investitionsjahre">#REF!</definedName>
    <definedName name="j" localSheetId="12" hidden="1">{#N/A,#N/A,TRUE,"Hauptabschlußübersicht";#N/A,#N/A,TRUE,"Bilanz -Einzel-";#N/A,#N/A,TRUE,"Bilanz";#N/A,#N/A,TRUE,"GUV -Einzel-";#N/A,#N/A,TRUE,"GUV"}</definedName>
    <definedName name="j" localSheetId="13" hidden="1">{#N/A,#N/A,TRUE,"Hauptabschlußübersicht";#N/A,#N/A,TRUE,"Bilanz -Einzel-";#N/A,#N/A,TRUE,"Bilanz";#N/A,#N/A,TRUE,"GUV -Einzel-";#N/A,#N/A,TRUE,"GUV"}</definedName>
    <definedName name="j" localSheetId="15" hidden="1">{#N/A,#N/A,TRUE,"Hauptabschlußübersicht";#N/A,#N/A,TRUE,"Bilanz -Einzel-";#N/A,#N/A,TRUE,"Bilanz";#N/A,#N/A,TRUE,"GUV -Einzel-";#N/A,#N/A,TRUE,"GUV"}</definedName>
    <definedName name="j" hidden="1">{#N/A,#N/A,TRUE,"Hauptabschlußübersicht";#N/A,#N/A,TRUE,"Bilanz -Einzel-";#N/A,#N/A,TRUE,"Bilanz";#N/A,#N/A,TRUE,"GUV -Einzel-";#N/A,#N/A,TRUE,"GUV"}</definedName>
    <definedName name="k"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_Afa"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_Afa"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_Afa"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_Afa"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kalk_Afa" localSheetId="12" hidden="1">{#N/A,#N/A,TRUE,"Hauptabschlußübersicht";#N/A,#N/A,TRUE,"Bilanz -Einzel-";#N/A,#N/A,TRUE,"Bilanz";#N/A,#N/A,TRUE,"GUV -Einzel-";#N/A,#N/A,TRUE,"GUV"}</definedName>
    <definedName name="kalk_Afa" localSheetId="13" hidden="1">{#N/A,#N/A,TRUE,"Hauptabschlußübersicht";#N/A,#N/A,TRUE,"Bilanz -Einzel-";#N/A,#N/A,TRUE,"Bilanz";#N/A,#N/A,TRUE,"GUV -Einzel-";#N/A,#N/A,TRUE,"GUV"}</definedName>
    <definedName name="kalk_Afa" localSheetId="15" hidden="1">{#N/A,#N/A,TRUE,"Hauptabschlußübersicht";#N/A,#N/A,TRUE,"Bilanz -Einzel-";#N/A,#N/A,TRUE,"Bilanz";#N/A,#N/A,TRUE,"GUV -Einzel-";#N/A,#N/A,TRUE,"GUV"}</definedName>
    <definedName name="kalk_Afa" hidden="1">{#N/A,#N/A,TRUE,"Hauptabschlußübersicht";#N/A,#N/A,TRUE,"Bilanz -Einzel-";#N/A,#N/A,TRUE,"Bilanz";#N/A,#N/A,TRUE,"GUV -Einzel-";#N/A,#N/A,TRUE,"GUV"}</definedName>
    <definedName name="Kategorie" localSheetId="12">#REF!</definedName>
    <definedName name="Kategorie" localSheetId="13">#REF!</definedName>
    <definedName name="Kategorie" localSheetId="15">#REF!</definedName>
    <definedName name="Kategorie">Listen!$E$3:$E$9</definedName>
    <definedName name="Kategorie_2" localSheetId="12">#REF!</definedName>
    <definedName name="Kategorie_2" localSheetId="13">#REF!</definedName>
    <definedName name="Kategorie_2" localSheetId="15">#REF!</definedName>
    <definedName name="Kategorie_2">Listen!$L$2:$L$4</definedName>
    <definedName name="Liste_Personalrückstellungen">#REF!</definedName>
    <definedName name="Liste_sonstige_Rückstellungen">#REF!</definedName>
    <definedName name="Liste_Steuerrückstellungen">#REF!</definedName>
    <definedName name="Liste_Tabellenblätter">#REF!</definedName>
    <definedName name="Liste_Ziffer_Bilanz">#REF!</definedName>
    <definedName name="Liste_Ziffer_GuV">#REF!</definedName>
    <definedName name="lkh"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k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öhjlhj" localSheetId="10" hidden="1">{#N/A,#N/A,TRUE,"Hauptabschlußübersicht";#N/A,#N/A,TRUE,"Bilanz -Einzel-";#N/A,#N/A,TRUE,"Bilanz";#N/A,#N/A,TRUE,"GUV -Einzel-";#N/A,#N/A,TRUE,"GUV"}</definedName>
    <definedName name="löhjlhj" localSheetId="7" hidden="1">{#N/A,#N/A,TRUE,"Hauptabschlußübersicht";#N/A,#N/A,TRUE,"Bilanz -Einzel-";#N/A,#N/A,TRUE,"Bilanz";#N/A,#N/A,TRUE,"GUV -Einzel-";#N/A,#N/A,TRUE,"GUV"}</definedName>
    <definedName name="löhjlhj" localSheetId="12" hidden="1">{#N/A,#N/A,TRUE,"Hauptabschlußübersicht";#N/A,#N/A,TRUE,"Bilanz -Einzel-";#N/A,#N/A,TRUE,"Bilanz";#N/A,#N/A,TRUE,"GUV -Einzel-";#N/A,#N/A,TRUE,"GUV"}</definedName>
    <definedName name="löhjlhj" localSheetId="13" hidden="1">{#N/A,#N/A,TRUE,"Hauptabschlußübersicht";#N/A,#N/A,TRUE,"Bilanz -Einzel-";#N/A,#N/A,TRUE,"Bilanz";#N/A,#N/A,TRUE,"GUV -Einzel-";#N/A,#N/A,TRUE,"GUV"}</definedName>
    <definedName name="löhjlhj" localSheetId="16" hidden="1">{#N/A,#N/A,TRUE,"Hauptabschlußübersicht";#N/A,#N/A,TRUE,"Bilanz -Einzel-";#N/A,#N/A,TRUE,"Bilanz";#N/A,#N/A,TRUE,"GUV -Einzel-";#N/A,#N/A,TRUE,"GUV"}</definedName>
    <definedName name="löhjlhj" localSheetId="15" hidden="1">{#N/A,#N/A,TRUE,"Hauptabschlußübersicht";#N/A,#N/A,TRUE,"Bilanz -Einzel-";#N/A,#N/A,TRUE,"Bilanz";#N/A,#N/A,TRUE,"GUV -Einzel-";#N/A,#N/A,TRUE,"GUV"}</definedName>
    <definedName name="löhjlhj" hidden="1">{#N/A,#N/A,TRUE,"Hauptabschlußübersicht";#N/A,#N/A,TRUE,"Bilanz -Einzel-";#N/A,#N/A,TRUE,"Bilanz";#N/A,#N/A,TRUE,"GUV -Einzel-";#N/A,#N/A,TRUE,"GUV"}</definedName>
    <definedName name="MaxMunk" hidden="1">#REF!</definedName>
    <definedName name="mist"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ist"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NetzId" hidden="1">OFFSET(#REF!,0,0,COUNTA(#REF!),1)</definedName>
    <definedName name="NetzIds">OFFSET(#REF!,0,0,COUNTA(#REF!),1)</definedName>
    <definedName name="neu.Bilanzen." localSheetId="10" hidden="1">{"Bilanzen",#N/A,FALSE,"HAÜ lt. Bf."}</definedName>
    <definedName name="neu.Bilanzen." localSheetId="7" hidden="1">{"Bilanzen",#N/A,FALSE,"HAÜ lt. Bf."}</definedName>
    <definedName name="neu.Bilanzen." localSheetId="12" hidden="1">{"Bilanzen",#N/A,FALSE,"HAÜ lt. Bf."}</definedName>
    <definedName name="neu.Bilanzen." localSheetId="13" hidden="1">{"Bilanzen",#N/A,FALSE,"HAÜ lt. Bf."}</definedName>
    <definedName name="neu.Bilanzen." localSheetId="16" hidden="1">{"Bilanzen",#N/A,FALSE,"HAÜ lt. Bf."}</definedName>
    <definedName name="neu.Bilanzen." localSheetId="15" hidden="1">{"Bilanzen",#N/A,FALSE,"HAÜ lt. Bf."}</definedName>
    <definedName name="neu.Bilanzen." hidden="1">{"Bilanzen",#N/A,FALSE,"HAÜ lt. Bf."}</definedName>
    <definedName name="Ralf" localSheetId="10"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Ralf" localSheetId="7"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Ralf" localSheetId="16"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Ralf"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APBEXrevision" hidden="1">1</definedName>
    <definedName name="SAPBEXsysID" hidden="1">"RP7"</definedName>
    <definedName name="SAPBEXwbID" hidden="1">"3NPBM6HGL1PELRT7US4BEYMYF"</definedName>
    <definedName name="SAPsysID" hidden="1">"708C5W7SBKP804JT78WJ0JNKI"</definedName>
    <definedName name="SAPwbID" hidden="1">"ARS"</definedName>
    <definedName name="Schlüssel" hidden="1">OFFSET(#REF!,0,0,COUNTA(#REF!),1)</definedName>
    <definedName name="Selbst_geschaffene_gewerbliche_Schutzrechte_und_ähnliche_Rechte_und_Werte" localSheetId="17">Listen!#REF!</definedName>
    <definedName name="Selbst_geschaffene_gewerbliche_Schutzrechte_und_ähnliche_Rechte_und_Werte">#REF!</definedName>
    <definedName name="Strom" localSheetId="12">#REF!</definedName>
    <definedName name="Strom" localSheetId="13">#REF!</definedName>
    <definedName name="Strom" localSheetId="15">#REF!</definedName>
    <definedName name="Strom">#REF!</definedName>
    <definedName name="t" localSheetId="12" hidden="1">{#N/A,#N/A,TRUE,"Hauptabschlußübersicht";#N/A,#N/A,TRUE,"Bilanz -Einzel-";#N/A,#N/A,TRUE,"Bilanz";#N/A,#N/A,TRUE,"GUV -Einzel-";#N/A,#N/A,TRUE,"GUV"}</definedName>
    <definedName name="t" localSheetId="13" hidden="1">{#N/A,#N/A,TRUE,"Hauptabschlußübersicht";#N/A,#N/A,TRUE,"Bilanz -Einzel-";#N/A,#N/A,TRUE,"Bilanz";#N/A,#N/A,TRUE,"GUV -Einzel-";#N/A,#N/A,TRUE,"GUV"}</definedName>
    <definedName name="t" localSheetId="15" hidden="1">{#N/A,#N/A,TRUE,"Hauptabschlußübersicht";#N/A,#N/A,TRUE,"Bilanz -Einzel-";#N/A,#N/A,TRUE,"Bilanz";#N/A,#N/A,TRUE,"GUV -Einzel-";#N/A,#N/A,TRUE,"GUV"}</definedName>
    <definedName name="t" hidden="1">{#N/A,#N/A,TRUE,"Hauptabschlußübersicht";#N/A,#N/A,TRUE,"Bilanz -Einzel-";#N/A,#N/A,TRUE,"Bilanz";#N/A,#N/A,TRUE,"GUV -Einzel-";#N/A,#N/A,TRUE,"GUV"}</definedName>
    <definedName name="test">#REF!</definedName>
    <definedName name="test1"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est1"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uiui" localSheetId="10" hidden="1">{#N/A,#N/A,TRUE,"Hauptabschlußübersicht";#N/A,#N/A,TRUE,"Bilanz -Einzel-";#N/A,#N/A,TRUE,"Bilanz";#N/A,#N/A,TRUE,"GUV -Einzel-";#N/A,#N/A,TRUE,"GUV"}</definedName>
    <definedName name="uiui" localSheetId="7" hidden="1">{#N/A,#N/A,TRUE,"Hauptabschlußübersicht";#N/A,#N/A,TRUE,"Bilanz -Einzel-";#N/A,#N/A,TRUE,"Bilanz";#N/A,#N/A,TRUE,"GUV -Einzel-";#N/A,#N/A,TRUE,"GUV"}</definedName>
    <definedName name="uiui" localSheetId="12" hidden="1">{#N/A,#N/A,TRUE,"Hauptabschlußübersicht";#N/A,#N/A,TRUE,"Bilanz -Einzel-";#N/A,#N/A,TRUE,"Bilanz";#N/A,#N/A,TRUE,"GUV -Einzel-";#N/A,#N/A,TRUE,"GUV"}</definedName>
    <definedName name="uiui" localSheetId="13" hidden="1">{#N/A,#N/A,TRUE,"Hauptabschlußübersicht";#N/A,#N/A,TRUE,"Bilanz -Einzel-";#N/A,#N/A,TRUE,"Bilanz";#N/A,#N/A,TRUE,"GUV -Einzel-";#N/A,#N/A,TRUE,"GUV"}</definedName>
    <definedName name="uiui" localSheetId="16" hidden="1">{#N/A,#N/A,TRUE,"Hauptabschlußübersicht";#N/A,#N/A,TRUE,"Bilanz -Einzel-";#N/A,#N/A,TRUE,"Bilanz";#N/A,#N/A,TRUE,"GUV -Einzel-";#N/A,#N/A,TRUE,"GUV"}</definedName>
    <definedName name="uiui" localSheetId="15" hidden="1">{#N/A,#N/A,TRUE,"Hauptabschlußübersicht";#N/A,#N/A,TRUE,"Bilanz -Einzel-";#N/A,#N/A,TRUE,"Bilanz";#N/A,#N/A,TRUE,"GUV -Einzel-";#N/A,#N/A,TRUE,"GUV"}</definedName>
    <definedName name="uiui" hidden="1">{#N/A,#N/A,TRUE,"Hauptabschlußübersicht";#N/A,#N/A,TRUE,"Bilanz -Einzel-";#N/A,#N/A,TRUE,"Bilanz";#N/A,#N/A,TRUE,"GUV -Einzel-";#N/A,#N/A,TRUE,"GUV"}</definedName>
    <definedName name="üouz"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üouz"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AV_Positionen" localSheetId="17">Listen!$F$3:$F$9</definedName>
    <definedName name="WAV_Positionen">#REF!</definedName>
    <definedName name="wrn.abc" localSheetId="10"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abc" localSheetId="7"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abc" localSheetId="16"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abc"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I.Quartalplanung." localSheetId="10"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I.Quartalplanung." localSheetId="7"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I.Quartalplanung." localSheetId="16"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I.Quartalplanung." hidden="1">{#N/A,#N/A,FALSE,"EK_Einnahmengliederung I.Qu.";#N/A,#N/A,FALSE,"EK_Einnahmengliederung I.Prog";#N/A,#N/A,FALSE,"Steuerselbstberechng Ist I.Qu";#N/A,#N/A,FALSE,"Steuerselbstber. I.Prognose";#N/A,#N/A,FALSE,"Zusammenf.Steuerl. Modifikation";#N/A,#N/A,FALSE,"RIFSI I.Quartal";#N/A,#N/A,FALSE,"RIFSI I.Prognose";#N/A,#N/A,FALSE,"Berechng KSt-Minderung I.Qu.";#N/A,#N/A,FALSE,"Berechng KSt-Minderung I.Prog.";#N/A,#N/A,FALSE,"RWE AG";#N/A,#N/A,FALSE,"RWE Energie AG";#N/A,#N/A,FALSE,"Rheinbraun AG";#N/A,#N/A,FALSE,"RWE-DEA AG";#N/A,#N/A,FALSE,"RWE Umwelt AG ";#N/A,#N/A,FALSE,"Rhenas GmbH";#N/A,#N/A,FALSE,"RWE Telliance";#N/A,#N/A,FALSE,"Nukem GmbH";#N/A,#N/A,FALSE,"VM";#N/A,#N/A,FALSE,"MIT &amp; OC";#N/A,#N/A,FALSE,"Ber.Steuerford._verb.";#N/A,#N/A,FALSE,"EK-Gliederung IST";#N/A,#N/A,FALSE,"EK-Gliederung Prognose"}</definedName>
    <definedName name="wrn.II.._.Quartal." localSheetId="10"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II.._.Quartal." localSheetId="7"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II.._.Quartal." localSheetId="16"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II.._.Quartal."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III.Quartal._.1998_99." localSheetId="10" hidden="1">{#N/A,#N/A,FALSE,"EK_Einnahmengliederung III.Qu.";#N/A,#N/A,FALSE,"EK_Einnahmengliederung III.Prog";#N/A,#N/A,FALSE,"Steuerselbstberechng Ist III.Qu";#N/A,#N/A,FALSE,"Steuerselbstber. III.Prognose";#N/A,#N/A,FALSE,"Zusammenf.Steuerl. Modifikation";#N/A,#N/A,FALSE,"RIFSI III.Quartal";#N/A,#N/A,FALSE,"RIFSI III.Prognose";#N/A,#N/A,FALSE,"Berechng KSt-Minderung III.Qu.";#N/A,#N/A,FALSE,"Berechng KSt-Minderung III.Prog";#N/A,#N/A,FALSE,"RWE AG";#N/A,#N/A,FALSE,"RWE Energie AG";#N/A,#N/A,FALSE,"Rheinbraun AG";#N/A,#N/A,FALSE,"RWE-DEA AG";#N/A,#N/A,FALSE,"RWE Umwelt AG ";#N/A,#N/A,FALSE,"Rhenas GmbH";#N/A,#N/A,FALSE,"RWE Telliance";#N/A,#N/A,FALSE,"Nukem GmbH";#N/A,#N/A,FALSE,"VM";#N/A,#N/A,FALSE,"MIT &amp; OC";#N/A,#N/A,FALSE,"Ber.Steuerford._verb."}</definedName>
    <definedName name="wrn.III.Quartal._.1998_99." localSheetId="7" hidden="1">{#N/A,#N/A,FALSE,"EK_Einnahmengliederung III.Qu.";#N/A,#N/A,FALSE,"EK_Einnahmengliederung III.Prog";#N/A,#N/A,FALSE,"Steuerselbstberechng Ist III.Qu";#N/A,#N/A,FALSE,"Steuerselbstber. III.Prognose";#N/A,#N/A,FALSE,"Zusammenf.Steuerl. Modifikation";#N/A,#N/A,FALSE,"RIFSI III.Quartal";#N/A,#N/A,FALSE,"RIFSI III.Prognose";#N/A,#N/A,FALSE,"Berechng KSt-Minderung III.Qu.";#N/A,#N/A,FALSE,"Berechng KSt-Minderung III.Prog";#N/A,#N/A,FALSE,"RWE AG";#N/A,#N/A,FALSE,"RWE Energie AG";#N/A,#N/A,FALSE,"Rheinbraun AG";#N/A,#N/A,FALSE,"RWE-DEA AG";#N/A,#N/A,FALSE,"RWE Umwelt AG ";#N/A,#N/A,FALSE,"Rhenas GmbH";#N/A,#N/A,FALSE,"RWE Telliance";#N/A,#N/A,FALSE,"Nukem GmbH";#N/A,#N/A,FALSE,"VM";#N/A,#N/A,FALSE,"MIT &amp; OC";#N/A,#N/A,FALSE,"Ber.Steuerford._verb."}</definedName>
    <definedName name="wrn.III.Quartal._.1998_99." localSheetId="16" hidden="1">{#N/A,#N/A,FALSE,"EK_Einnahmengliederung III.Qu.";#N/A,#N/A,FALSE,"EK_Einnahmengliederung III.Prog";#N/A,#N/A,FALSE,"Steuerselbstberechng Ist III.Qu";#N/A,#N/A,FALSE,"Steuerselbstber. III.Prognose";#N/A,#N/A,FALSE,"Zusammenf.Steuerl. Modifikation";#N/A,#N/A,FALSE,"RIFSI III.Quartal";#N/A,#N/A,FALSE,"RIFSI III.Prognose";#N/A,#N/A,FALSE,"Berechng KSt-Minderung III.Qu.";#N/A,#N/A,FALSE,"Berechng KSt-Minderung III.Prog";#N/A,#N/A,FALSE,"RWE AG";#N/A,#N/A,FALSE,"RWE Energie AG";#N/A,#N/A,FALSE,"Rheinbraun AG";#N/A,#N/A,FALSE,"RWE-DEA AG";#N/A,#N/A,FALSE,"RWE Umwelt AG ";#N/A,#N/A,FALSE,"Rhenas GmbH";#N/A,#N/A,FALSE,"RWE Telliance";#N/A,#N/A,FALSE,"Nukem GmbH";#N/A,#N/A,FALSE,"VM";#N/A,#N/A,FALSE,"MIT &amp; OC";#N/A,#N/A,FALSE,"Ber.Steuerford._verb."}</definedName>
    <definedName name="wrn.III.Quartal._.1998_99." hidden="1">{#N/A,#N/A,FALSE,"EK_Einnahmengliederung III.Qu.";#N/A,#N/A,FALSE,"EK_Einnahmengliederung III.Prog";#N/A,#N/A,FALSE,"Steuerselbstberechng Ist III.Qu";#N/A,#N/A,FALSE,"Steuerselbstber. III.Prognose";#N/A,#N/A,FALSE,"Zusammenf.Steuerl. Modifikation";#N/A,#N/A,FALSE,"RIFSI III.Quartal";#N/A,#N/A,FALSE,"RIFSI III.Prognose";#N/A,#N/A,FALSE,"Berechng KSt-Minderung III.Qu.";#N/A,#N/A,FALSE,"Berechng KSt-Minderung III.Prog";#N/A,#N/A,FALSE,"RWE AG";#N/A,#N/A,FALSE,"RWE Energie AG";#N/A,#N/A,FALSE,"Rheinbraun AG";#N/A,#N/A,FALSE,"RWE-DEA AG";#N/A,#N/A,FALSE,"RWE Umwelt AG ";#N/A,#N/A,FALSE,"Rhenas GmbH";#N/A,#N/A,FALSE,"RWE Telliance";#N/A,#N/A,FALSE,"Nukem GmbH";#N/A,#N/A,FALSE,"VM";#N/A,#N/A,FALSE,"MIT &amp; OC";#N/A,#N/A,FALSE,"Ber.Steuerford._verb."}</definedName>
    <definedName name="wrn.Jahrabschl._1996._.EWS2." localSheetId="10" hidden="1">{#N/A,#N/A,TRUE,"Hauptabschlußübersicht";#N/A,#N/A,TRUE,"Bilanz -Einzel-";#N/A,#N/A,TRUE,"Bilanz";#N/A,#N/A,TRUE,"GUV -Einzel-";#N/A,#N/A,TRUE,"GUV"}</definedName>
    <definedName name="wrn.Jahrabschl._1996._.EWS2." localSheetId="7" hidden="1">{#N/A,#N/A,TRUE,"Hauptabschlußübersicht";#N/A,#N/A,TRUE,"Bilanz -Einzel-";#N/A,#N/A,TRUE,"Bilanz";#N/A,#N/A,TRUE,"GUV -Einzel-";#N/A,#N/A,TRUE,"GUV"}</definedName>
    <definedName name="wrn.Jahrabschl._1996._.EWS2." localSheetId="12" hidden="1">{#N/A,#N/A,TRUE,"Hauptabschlußübersicht";#N/A,#N/A,TRUE,"Bilanz -Einzel-";#N/A,#N/A,TRUE,"Bilanz";#N/A,#N/A,TRUE,"GUV -Einzel-";#N/A,#N/A,TRUE,"GUV"}</definedName>
    <definedName name="wrn.Jahrabschl._1996._.EWS2." localSheetId="13" hidden="1">{#N/A,#N/A,TRUE,"Hauptabschlußübersicht";#N/A,#N/A,TRUE,"Bilanz -Einzel-";#N/A,#N/A,TRUE,"Bilanz";#N/A,#N/A,TRUE,"GUV -Einzel-";#N/A,#N/A,TRUE,"GUV"}</definedName>
    <definedName name="wrn.Jahrabschl._1996._.EWS2." localSheetId="16" hidden="1">{#N/A,#N/A,TRUE,"Hauptabschlußübersicht";#N/A,#N/A,TRUE,"Bilanz -Einzel-";#N/A,#N/A,TRUE,"Bilanz";#N/A,#N/A,TRUE,"GUV -Einzel-";#N/A,#N/A,TRUE,"GUV"}</definedName>
    <definedName name="wrn.Jahrabschl._1996._.EWS2." localSheetId="15" hidden="1">{#N/A,#N/A,TRUE,"Hauptabschlußübersicht";#N/A,#N/A,TRUE,"Bilanz -Einzel-";#N/A,#N/A,TRUE,"Bilanz";#N/A,#N/A,TRUE,"GUV -Einzel-";#N/A,#N/A,TRUE,"GUV"}</definedName>
    <definedName name="wrn.Jahrabschl._1996._.EWS2." hidden="1">{#N/A,#N/A,TRUE,"Hauptabschlußübersicht";#N/A,#N/A,TRUE,"Bilanz -Einzel-";#N/A,#N/A,TRUE,"Bilanz";#N/A,#N/A,TRUE,"GUV -Einzel-";#N/A,#N/A,TRUE,"GUV"}</definedName>
    <definedName name="wrn.Jahresabschluß."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_.1996._.EWS." localSheetId="10" hidden="1">{#N/A,#N/A,TRUE,"Hauptabschlußübersicht";#N/A,#N/A,TRUE,"Bilanz -Einzel-";#N/A,#N/A,TRUE,"Bilanz";#N/A,#N/A,TRUE,"GUV -Einzel-";#N/A,#N/A,TRUE,"GUV"}</definedName>
    <definedName name="wrn.Jahresabschluß._.1996._.EWS." localSheetId="7" hidden="1">{#N/A,#N/A,TRUE,"Hauptabschlußübersicht";#N/A,#N/A,TRUE,"Bilanz -Einzel-";#N/A,#N/A,TRUE,"Bilanz";#N/A,#N/A,TRUE,"GUV -Einzel-";#N/A,#N/A,TRUE,"GUV"}</definedName>
    <definedName name="wrn.Jahresabschluß._.1996._.EWS." localSheetId="12" hidden="1">{#N/A,#N/A,TRUE,"Hauptabschlußübersicht";#N/A,#N/A,TRUE,"Bilanz -Einzel-";#N/A,#N/A,TRUE,"Bilanz";#N/A,#N/A,TRUE,"GUV -Einzel-";#N/A,#N/A,TRUE,"GUV"}</definedName>
    <definedName name="wrn.Jahresabschluß._.1996._.EWS." localSheetId="13" hidden="1">{#N/A,#N/A,TRUE,"Hauptabschlußübersicht";#N/A,#N/A,TRUE,"Bilanz -Einzel-";#N/A,#N/A,TRUE,"Bilanz";#N/A,#N/A,TRUE,"GUV -Einzel-";#N/A,#N/A,TRUE,"GUV"}</definedName>
    <definedName name="wrn.Jahresabschluß._.1996._.EWS." localSheetId="16" hidden="1">{#N/A,#N/A,TRUE,"Hauptabschlußübersicht";#N/A,#N/A,TRUE,"Bilanz -Einzel-";#N/A,#N/A,TRUE,"Bilanz";#N/A,#N/A,TRUE,"GUV -Einzel-";#N/A,#N/A,TRUE,"GUV"}</definedName>
    <definedName name="wrn.Jahresabschluß._.1996._.EWS." localSheetId="15" hidden="1">{#N/A,#N/A,TRUE,"Hauptabschlußübersicht";#N/A,#N/A,TRUE,"Bilanz -Einzel-";#N/A,#N/A,TRUE,"Bilanz";#N/A,#N/A,TRUE,"GUV -Einzel-";#N/A,#N/A,TRUE,"GUV"}</definedName>
    <definedName name="wrn.Jahresabschluß._.1996._.EWS." hidden="1">{#N/A,#N/A,TRUE,"Hauptabschlußübersicht";#N/A,#N/A,TRUE,"Bilanz -Einzel-";#N/A,#N/A,TRUE,"Bilanz";#N/A,#N/A,TRUE,"GUV -Einzel-";#N/A,#N/A,TRUE,"GUV"}</definedName>
    <definedName name="wrn.Jahresabschluß2" localSheetId="10"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localSheetId="7"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localSheetId="16"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abcd" localSheetId="10"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abcd" localSheetId="7"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abcd" localSheetId="16"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wrnabcd" hidden="1">{#N/A,#N/A,FALSE,"EK_Einnahmengliederung II.Qu.";#N/A,#N/A,FALSE,"EK_Einnahmengliederung II.Prog";#N/A,#N/A,FALSE,"Steuerselbstberechng Ist II.Qu";#N/A,#N/A,FALSE,"Steuerselbstber. II.Prognose";#N/A,#N/A,FALSE,"Zusammenf.Steuerl. Modifikation";#N/A,#N/A,FALSE,"RIFSI II.Quartal";#N/A,#N/A,FALSE,"RIFSI II.Prognose";#N/A,#N/A,FALSE,"Berechng KSt-Minderung II.Qu.";#N/A,#N/A,FALSE,"Berechng KSt-Minderung II.Prog.";#N/A,#N/A,FALSE,"RWE AG";#N/A,#N/A,FALSE,"RWE Energie AG";#N/A,#N/A,FALSE,"Rheinbraun AG";#N/A,#N/A,FALSE,"RWE-DEA AG";#N/A,#N/A,FALSE,"RWE Umwelt AG ";#N/A,#N/A,FALSE,"Rhenas GmbH";#N/A,#N/A,FALSE,"RWE Telliance";#N/A,#N/A,FALSE,"Nukem GmbH";#N/A,#N/A,FALSE,"VM";#N/A,#N/A,FALSE,"MIT &amp; OC"}</definedName>
    <definedName name="xxx"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xxx"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xxx"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xxx"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Z_249DF39F_9076_11D4_868F_4000A8B00620_.wvu.Cols" localSheetId="10" hidden="1">#REF!,#REF!</definedName>
    <definedName name="Z_249DF39F_9076_11D4_868F_4000A8B00620_.wvu.Cols" hidden="1">#REF!,#REF!</definedName>
    <definedName name="Z_303BE211_E20A_11D4_82A3_0050DA45D0C4_.wvu.Cols" localSheetId="10" hidden="1">#REF!,#REF!</definedName>
    <definedName name="Z_303BE211_E20A_11D4_82A3_0050DA45D0C4_.wvu.Cols" hidden="1">#REF!,#REF!</definedName>
    <definedName name="Z_50924363_E148_11D4_8386_00A024B7DCCF_.wvu.Cols" localSheetId="10" hidden="1">#REF!,#REF!</definedName>
    <definedName name="Z_50924363_E148_11D4_8386_00A024B7DCCF_.wvu.Cols" hidden="1">#REF!,#REF!</definedName>
    <definedName name="Z_AB984B78_CF90_47D3_BD7F_5805A1C1409B_.wvu.PrintArea" localSheetId="1" hidden="1">Ausfüllhilfe!$B$1:$B$43</definedName>
    <definedName name="Z_AB984B78_CF90_47D3_BD7F_5805A1C1409B_.wvu.PrintArea" localSheetId="11" hidden="1">'fin.Ausgleich Redispatch'!$A$1:$O$113</definedName>
    <definedName name="Z_AB984B78_CF90_47D3_BD7F_5805A1C1409B_.wvu.PrintArea" localSheetId="9" hidden="1">'MSB (inkl. Messung)'!$B$1:$H$2</definedName>
    <definedName name="Z_AB984B78_CF90_47D3_BD7F_5805A1C1409B_.wvu.PrintArea" localSheetId="16" hidden="1">Sonstiges!$A$1:$G$7</definedName>
    <definedName name="Z_AC4F8701_E140_11D4_83B5_00A024874AD6_.wvu.Cols" localSheetId="10" hidden="1">#REF!,#REF!</definedName>
    <definedName name="Z_AC4F8701_E140_11D4_83B5_00A024874AD6_.wvu.Cols" localSheetId="16" hidden="1">#REF!,#REF!</definedName>
    <definedName name="Z_AC4F8701_E140_11D4_83B5_00A024874AD6_.wvu.Cols" hidden="1">#REF!,#REF!</definedName>
    <definedName name="Z_F8F6F2D1_E161_11D4_82CF_0050DA45CF23_.wvu.Cols" localSheetId="10" hidden="1">#REF!,#REF!</definedName>
    <definedName name="Z_F8F6F2D1_E161_11D4_82CF_0050DA45CF23_.wvu.Cols" hidden="1">#REF!,#REF!</definedName>
    <definedName name="Z_FF7014B8_726F_4A88_B434_EC34DD9149F9_.wvu.PrintArea" localSheetId="1" hidden="1">Ausfüllhilfe!$A$1:$C$43</definedName>
    <definedName name="Z_FF7014B8_726F_4A88_B434_EC34DD9149F9_.wvu.PrintArea" localSheetId="7" hidden="1">'Dezentrale Einspeisung'!$A$1:$K$61</definedName>
    <definedName name="Z_FF7014B8_726F_4A88_B434_EC34DD9149F9_.wvu.PrintArea" localSheetId="8" hidden="1">Energiefluss!$A$1:$D$2</definedName>
    <definedName name="Z_FF7014B8_726F_4A88_B434_EC34DD9149F9_.wvu.PrintArea" localSheetId="11" hidden="1">'fin.Ausgleich Redispatch'!$A$1:$O$113</definedName>
    <definedName name="Z_FF7014B8_726F_4A88_B434_EC34DD9149F9_.wvu.PrintArea" localSheetId="16" hidden="1">Sonstiges!$A$1:$G$7</definedName>
    <definedName name="Zeitreihe_1" localSheetId="17">Listen!#REF!</definedName>
    <definedName name="Zeitreihe_1">#REF!</definedName>
    <definedName name="Zeitreihe_2" localSheetId="17">Listen!$K$2:$K$13</definedName>
    <definedName name="Zeitreihe_2">#REF!</definedName>
    <definedName name="zu" localSheetId="1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zu" localSheetId="13"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zu" localSheetId="15"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zu"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4" i="87" l="1"/>
  <c r="A53" i="87"/>
  <c r="A52" i="87"/>
  <c r="A51" i="87"/>
  <c r="A50" i="87"/>
  <c r="A49" i="87"/>
  <c r="A48" i="87"/>
  <c r="A47" i="87"/>
  <c r="A46" i="87"/>
  <c r="A45" i="87"/>
  <c r="A44" i="87"/>
  <c r="A43" i="87"/>
  <c r="A42" i="87"/>
  <c r="A41" i="87"/>
  <c r="A40" i="87"/>
  <c r="A39" i="87"/>
  <c r="A38" i="87"/>
  <c r="A37" i="87"/>
  <c r="A33" i="87"/>
  <c r="A32" i="87"/>
  <c r="A31" i="87"/>
  <c r="A30" i="87"/>
  <c r="A29" i="87"/>
  <c r="A27" i="87"/>
  <c r="A26" i="87"/>
  <c r="A28" i="87"/>
  <c r="A25" i="87"/>
  <c r="A34" i="87"/>
  <c r="A35" i="87"/>
  <c r="A36" i="87"/>
  <c r="B68" i="75" l="1"/>
  <c r="E8" i="57"/>
  <c r="C5" i="59"/>
  <c r="C4" i="59" l="1"/>
  <c r="C3" i="59"/>
  <c r="B1" i="94" l="1"/>
  <c r="G31" i="94"/>
  <c r="H16" i="94"/>
  <c r="H12" i="94"/>
  <c r="H14" i="94" s="1"/>
  <c r="D6" i="94"/>
  <c r="E5" i="94"/>
  <c r="D4" i="94"/>
  <c r="U26" i="87"/>
  <c r="U27" i="87"/>
  <c r="U28" i="87"/>
  <c r="U29" i="87"/>
  <c r="U30" i="87"/>
  <c r="U31" i="87"/>
  <c r="U32" i="87"/>
  <c r="U33" i="87"/>
  <c r="U34" i="87"/>
  <c r="U35" i="87"/>
  <c r="U36" i="87"/>
  <c r="U37" i="87"/>
  <c r="U38" i="87"/>
  <c r="U39" i="87"/>
  <c r="U40" i="87"/>
  <c r="U41" i="87"/>
  <c r="U42" i="87"/>
  <c r="U43" i="87"/>
  <c r="U44" i="87"/>
  <c r="U45" i="87"/>
  <c r="U46" i="87"/>
  <c r="U47" i="87"/>
  <c r="U48" i="87"/>
  <c r="U49" i="87"/>
  <c r="U50" i="87"/>
  <c r="U51" i="87"/>
  <c r="U52" i="87"/>
  <c r="U53" i="87"/>
  <c r="U54" i="87"/>
  <c r="U25" i="87"/>
  <c r="S26" i="87"/>
  <c r="S27" i="87"/>
  <c r="S28" i="87"/>
  <c r="S29" i="87"/>
  <c r="S30" i="87"/>
  <c r="S31" i="87"/>
  <c r="S32" i="87"/>
  <c r="S33" i="87"/>
  <c r="S34" i="87"/>
  <c r="S35" i="87"/>
  <c r="S36" i="87"/>
  <c r="S37" i="87"/>
  <c r="S38" i="87"/>
  <c r="S39" i="87"/>
  <c r="S40" i="87"/>
  <c r="S41" i="87"/>
  <c r="S42" i="87"/>
  <c r="S43" i="87"/>
  <c r="S44" i="87"/>
  <c r="S45" i="87"/>
  <c r="S46" i="87"/>
  <c r="S47" i="87"/>
  <c r="S48" i="87"/>
  <c r="S49" i="87"/>
  <c r="S50" i="87"/>
  <c r="S51" i="87"/>
  <c r="S52" i="87"/>
  <c r="S53" i="87"/>
  <c r="S54" i="87"/>
  <c r="S25" i="87"/>
  <c r="H13" i="94" l="1"/>
  <c r="H17" i="94" s="1"/>
  <c r="C4" i="94" s="1"/>
  <c r="G5" i="88"/>
  <c r="Q5" i="88" s="1"/>
  <c r="H25" i="87"/>
  <c r="P21" i="90"/>
  <c r="P22" i="90"/>
  <c r="P23" i="90"/>
  <c r="P24" i="90"/>
  <c r="P25" i="90"/>
  <c r="P26" i="90"/>
  <c r="P27" i="90"/>
  <c r="P28" i="90"/>
  <c r="P29" i="90"/>
  <c r="P30" i="90"/>
  <c r="P31" i="90"/>
  <c r="P32" i="90"/>
  <c r="P33" i="90"/>
  <c r="P34" i="90"/>
  <c r="P35" i="90"/>
  <c r="P36" i="90"/>
  <c r="P37" i="90"/>
  <c r="P38" i="90"/>
  <c r="P39" i="90"/>
  <c r="P40" i="90"/>
  <c r="P41" i="90"/>
  <c r="P42" i="90"/>
  <c r="P43" i="90"/>
  <c r="P44" i="90"/>
  <c r="P45" i="90"/>
  <c r="P46" i="90"/>
  <c r="P47" i="90"/>
  <c r="P48" i="90"/>
  <c r="P49" i="90"/>
  <c r="P50" i="90"/>
  <c r="P51" i="90"/>
  <c r="P52" i="90"/>
  <c r="P53" i="90"/>
  <c r="P54" i="90"/>
  <c r="P55" i="90"/>
  <c r="P56" i="90"/>
  <c r="P57" i="90"/>
  <c r="P58" i="90"/>
  <c r="P59" i="90"/>
  <c r="P60" i="90"/>
  <c r="P61" i="90"/>
  <c r="P62" i="90"/>
  <c r="P63" i="90"/>
  <c r="P64" i="90"/>
  <c r="P65" i="90"/>
  <c r="P66" i="90"/>
  <c r="P67" i="90"/>
  <c r="P68" i="90"/>
  <c r="P69" i="90"/>
  <c r="P70" i="90"/>
  <c r="P71" i="90"/>
  <c r="P72" i="90"/>
  <c r="P73" i="90"/>
  <c r="P74" i="90"/>
  <c r="P75" i="90"/>
  <c r="P76" i="90"/>
  <c r="P77" i="90"/>
  <c r="P78" i="90"/>
  <c r="P79" i="90"/>
  <c r="P80" i="90"/>
  <c r="P81" i="90"/>
  <c r="P82" i="90"/>
  <c r="P83" i="90"/>
  <c r="P84" i="90"/>
  <c r="P85" i="90"/>
  <c r="P86" i="90"/>
  <c r="P87" i="90"/>
  <c r="P88" i="90"/>
  <c r="P89" i="90"/>
  <c r="P90" i="90"/>
  <c r="P91" i="90"/>
  <c r="P92" i="90"/>
  <c r="P93" i="90"/>
  <c r="P94" i="90"/>
  <c r="P95" i="90"/>
  <c r="P96" i="90"/>
  <c r="P97" i="90"/>
  <c r="P98" i="90"/>
  <c r="P99" i="90"/>
  <c r="P100" i="90"/>
  <c r="P101" i="90"/>
  <c r="P102" i="90"/>
  <c r="P103" i="90"/>
  <c r="P104" i="90"/>
  <c r="P105" i="90"/>
  <c r="P106" i="90"/>
  <c r="P107" i="90"/>
  <c r="P108" i="90"/>
  <c r="P109" i="90"/>
  <c r="P110" i="90"/>
  <c r="P111" i="90"/>
  <c r="P112" i="90"/>
  <c r="P113" i="90"/>
  <c r="P114" i="90"/>
  <c r="P115" i="90"/>
  <c r="P116" i="90"/>
  <c r="P117" i="90"/>
  <c r="P118" i="90"/>
  <c r="P119" i="90"/>
  <c r="P120" i="90"/>
  <c r="P121" i="90"/>
  <c r="P122" i="90"/>
  <c r="P123" i="90"/>
  <c r="P124" i="90"/>
  <c r="P125" i="90"/>
  <c r="P126" i="90"/>
  <c r="P127" i="90"/>
  <c r="P128" i="90"/>
  <c r="P129" i="90"/>
  <c r="P130" i="90"/>
  <c r="P131" i="90"/>
  <c r="P132" i="90"/>
  <c r="P133" i="90"/>
  <c r="P134" i="90"/>
  <c r="P135" i="90"/>
  <c r="P136" i="90"/>
  <c r="P137" i="90"/>
  <c r="P138" i="90"/>
  <c r="P139" i="90"/>
  <c r="P140" i="90"/>
  <c r="P141" i="90"/>
  <c r="P142" i="90"/>
  <c r="P143" i="90"/>
  <c r="P144" i="90"/>
  <c r="P145" i="90"/>
  <c r="P146" i="90"/>
  <c r="P147" i="90"/>
  <c r="P148" i="90"/>
  <c r="P149" i="90"/>
  <c r="P150" i="90"/>
  <c r="P151" i="90"/>
  <c r="P152" i="90"/>
  <c r="P153" i="90"/>
  <c r="P154" i="90"/>
  <c r="P155" i="90"/>
  <c r="P156" i="90"/>
  <c r="P157" i="90"/>
  <c r="P158" i="90"/>
  <c r="P159" i="90"/>
  <c r="P160" i="90"/>
  <c r="P161" i="90"/>
  <c r="P162" i="90"/>
  <c r="P163" i="90"/>
  <c r="P164" i="90"/>
  <c r="P165" i="90"/>
  <c r="P166" i="90"/>
  <c r="P167" i="90"/>
  <c r="P168" i="90"/>
  <c r="P169" i="90"/>
  <c r="P170" i="90"/>
  <c r="P171" i="90"/>
  <c r="P172" i="90"/>
  <c r="P173" i="90"/>
  <c r="P174" i="90"/>
  <c r="P175" i="90"/>
  <c r="P176" i="90"/>
  <c r="P177" i="90"/>
  <c r="P178" i="90"/>
  <c r="P179" i="90"/>
  <c r="P180" i="90"/>
  <c r="P181" i="90"/>
  <c r="P182" i="90"/>
  <c r="P183" i="90"/>
  <c r="P184" i="90"/>
  <c r="P185" i="90"/>
  <c r="P186" i="90"/>
  <c r="P187" i="90"/>
  <c r="P188" i="90"/>
  <c r="P189" i="90"/>
  <c r="P190" i="90"/>
  <c r="P191" i="90"/>
  <c r="P192" i="90"/>
  <c r="P193" i="90"/>
  <c r="P194" i="90"/>
  <c r="P195" i="90"/>
  <c r="P196" i="90"/>
  <c r="P197" i="90"/>
  <c r="P198" i="90"/>
  <c r="P199" i="90"/>
  <c r="P200" i="90"/>
  <c r="F17" i="94" l="1"/>
  <c r="C6" i="94"/>
  <c r="E4" i="94"/>
  <c r="E6" i="94" s="1"/>
  <c r="E11" i="57" s="1"/>
  <c r="AF6" i="90"/>
  <c r="D28" i="62" l="1"/>
  <c r="F26" i="62"/>
  <c r="F27" i="62"/>
  <c r="F25" i="62"/>
  <c r="C26" i="62"/>
  <c r="C27" i="62"/>
  <c r="C25" i="62"/>
  <c r="C28" i="62" s="1"/>
  <c r="U6" i="88" l="1"/>
  <c r="U7" i="88"/>
  <c r="U8" i="88"/>
  <c r="U9" i="88"/>
  <c r="U10" i="88"/>
  <c r="U11" i="88"/>
  <c r="U12" i="88"/>
  <c r="U13" i="88"/>
  <c r="U14" i="88"/>
  <c r="U15" i="88"/>
  <c r="U16" i="88"/>
  <c r="U17" i="88"/>
  <c r="U18" i="88"/>
  <c r="U19" i="88"/>
  <c r="U20" i="88"/>
  <c r="U21" i="88"/>
  <c r="U22" i="88"/>
  <c r="U23" i="88"/>
  <c r="U24" i="88"/>
  <c r="U25" i="88"/>
  <c r="U26" i="88"/>
  <c r="U27" i="88"/>
  <c r="U28" i="88"/>
  <c r="U29" i="88"/>
  <c r="U30" i="88"/>
  <c r="U31" i="88"/>
  <c r="U32" i="88"/>
  <c r="U33" i="88"/>
  <c r="U34" i="88"/>
  <c r="U35" i="88"/>
  <c r="U36" i="88"/>
  <c r="U37" i="88"/>
  <c r="U38" i="88"/>
  <c r="U39" i="88"/>
  <c r="U40" i="88"/>
  <c r="U41" i="88"/>
  <c r="U42" i="88"/>
  <c r="U43" i="88"/>
  <c r="U44" i="88"/>
  <c r="U45" i="88"/>
  <c r="U46" i="88"/>
  <c r="U47" i="88"/>
  <c r="U48" i="88"/>
  <c r="U49" i="88"/>
  <c r="U50" i="88"/>
  <c r="U51" i="88"/>
  <c r="U52" i="88"/>
  <c r="U53" i="88"/>
  <c r="U54" i="88"/>
  <c r="U55" i="88"/>
  <c r="U56" i="88"/>
  <c r="U57" i="88"/>
  <c r="U58" i="88"/>
  <c r="U59" i="88"/>
  <c r="U60" i="88"/>
  <c r="U61" i="88"/>
  <c r="U62" i="88"/>
  <c r="U63" i="88"/>
  <c r="U64" i="88"/>
  <c r="U65" i="88"/>
  <c r="U66" i="88"/>
  <c r="U67" i="88"/>
  <c r="U68" i="88"/>
  <c r="U69" i="88"/>
  <c r="U70" i="88"/>
  <c r="U71" i="88"/>
  <c r="U72" i="88"/>
  <c r="U73" i="88"/>
  <c r="U74" i="88"/>
  <c r="U75" i="88"/>
  <c r="U76" i="88"/>
  <c r="U77" i="88"/>
  <c r="U78" i="88"/>
  <c r="U79" i="88"/>
  <c r="U80" i="88"/>
  <c r="U81" i="88"/>
  <c r="U82" i="88"/>
  <c r="U83" i="88"/>
  <c r="U84" i="88"/>
  <c r="U85" i="88"/>
  <c r="U86" i="88"/>
  <c r="U87" i="88"/>
  <c r="U88" i="88"/>
  <c r="U89" i="88"/>
  <c r="U90" i="88"/>
  <c r="U91" i="88"/>
  <c r="U92" i="88"/>
  <c r="U93" i="88"/>
  <c r="U94" i="88"/>
  <c r="U95" i="88"/>
  <c r="U96" i="88"/>
  <c r="U97" i="88"/>
  <c r="U98" i="88"/>
  <c r="U99" i="88"/>
  <c r="U100" i="88"/>
  <c r="U101" i="88"/>
  <c r="U102" i="88"/>
  <c r="U103" i="88"/>
  <c r="U104" i="88"/>
  <c r="U105" i="88"/>
  <c r="U106" i="88"/>
  <c r="U107" i="88"/>
  <c r="U108" i="88"/>
  <c r="U109" i="88"/>
  <c r="U110" i="88"/>
  <c r="U111" i="88"/>
  <c r="U112" i="88"/>
  <c r="U113" i="88"/>
  <c r="U114" i="88"/>
  <c r="U115" i="88"/>
  <c r="U116" i="88"/>
  <c r="U117" i="88"/>
  <c r="U118" i="88"/>
  <c r="U119" i="88"/>
  <c r="U120" i="88"/>
  <c r="U121" i="88"/>
  <c r="U122" i="88"/>
  <c r="U123" i="88"/>
  <c r="U124" i="88"/>
  <c r="U125" i="88"/>
  <c r="U126" i="88"/>
  <c r="U127" i="88"/>
  <c r="U128" i="88"/>
  <c r="U129" i="88"/>
  <c r="U130" i="88"/>
  <c r="U131" i="88"/>
  <c r="U132" i="88"/>
  <c r="U133" i="88"/>
  <c r="U134" i="88"/>
  <c r="U135" i="88"/>
  <c r="U136" i="88"/>
  <c r="U137" i="88"/>
  <c r="U138" i="88"/>
  <c r="U139" i="88"/>
  <c r="U140" i="88"/>
  <c r="U141" i="88"/>
  <c r="U142" i="88"/>
  <c r="U143" i="88"/>
  <c r="U144" i="88"/>
  <c r="U145" i="88"/>
  <c r="U146" i="88"/>
  <c r="U147" i="88"/>
  <c r="U148" i="88"/>
  <c r="U149" i="88"/>
  <c r="U150" i="88"/>
  <c r="U151" i="88"/>
  <c r="U152" i="88"/>
  <c r="U153" i="88"/>
  <c r="U154" i="88"/>
  <c r="U155" i="88"/>
  <c r="U156" i="88"/>
  <c r="U157" i="88"/>
  <c r="U158" i="88"/>
  <c r="U159" i="88"/>
  <c r="U160" i="88"/>
  <c r="U161" i="88"/>
  <c r="U162" i="88"/>
  <c r="U163" i="88"/>
  <c r="U164" i="88"/>
  <c r="U165" i="88"/>
  <c r="U166" i="88"/>
  <c r="U167" i="88"/>
  <c r="U168" i="88"/>
  <c r="U169" i="88"/>
  <c r="U170" i="88"/>
  <c r="U171" i="88"/>
  <c r="U172" i="88"/>
  <c r="U173" i="88"/>
  <c r="U174" i="88"/>
  <c r="U175" i="88"/>
  <c r="U176" i="88"/>
  <c r="U177" i="88"/>
  <c r="U178" i="88"/>
  <c r="U179" i="88"/>
  <c r="U180" i="88"/>
  <c r="U181" i="88"/>
  <c r="U182" i="88"/>
  <c r="U183" i="88"/>
  <c r="U184" i="88"/>
  <c r="U185" i="88"/>
  <c r="U186" i="88"/>
  <c r="U187" i="88"/>
  <c r="U188" i="88"/>
  <c r="U189" i="88"/>
  <c r="U190" i="88"/>
  <c r="U191" i="88"/>
  <c r="U192" i="88"/>
  <c r="U193" i="88"/>
  <c r="U194" i="88"/>
  <c r="U195" i="88"/>
  <c r="U196" i="88"/>
  <c r="U197" i="88"/>
  <c r="U198" i="88"/>
  <c r="U199" i="88"/>
  <c r="U200" i="88"/>
  <c r="U201" i="88"/>
  <c r="U202" i="88"/>
  <c r="U203" i="88"/>
  <c r="U204" i="88"/>
  <c r="U205" i="88"/>
  <c r="U206" i="88"/>
  <c r="U207" i="88"/>
  <c r="U208" i="88"/>
  <c r="U209" i="88"/>
  <c r="U210" i="88"/>
  <c r="U211" i="88"/>
  <c r="U212" i="88"/>
  <c r="U213" i="88"/>
  <c r="U214" i="88"/>
  <c r="U215" i="88"/>
  <c r="U216" i="88"/>
  <c r="U217" i="88"/>
  <c r="U218" i="88"/>
  <c r="U219" i="88"/>
  <c r="U220" i="88"/>
  <c r="U221" i="88"/>
  <c r="U222" i="88"/>
  <c r="U223" i="88"/>
  <c r="U224" i="88"/>
  <c r="U225" i="88"/>
  <c r="U226" i="88"/>
  <c r="U227" i="88"/>
  <c r="U228" i="88"/>
  <c r="U229" i="88"/>
  <c r="U230" i="88"/>
  <c r="U231" i="88"/>
  <c r="U232" i="88"/>
  <c r="U233" i="88"/>
  <c r="U234" i="88"/>
  <c r="U235" i="88"/>
  <c r="U236" i="88"/>
  <c r="U237" i="88"/>
  <c r="U238" i="88"/>
  <c r="U239" i="88"/>
  <c r="U240" i="88"/>
  <c r="U241" i="88"/>
  <c r="U242" i="88"/>
  <c r="U243" i="88"/>
  <c r="U244" i="88"/>
  <c r="U245" i="88"/>
  <c r="U246" i="88"/>
  <c r="U247" i="88"/>
  <c r="U248" i="88"/>
  <c r="U249" i="88"/>
  <c r="U250" i="88"/>
  <c r="U251" i="88"/>
  <c r="U252" i="88"/>
  <c r="U253" i="88"/>
  <c r="U254" i="88"/>
  <c r="U255" i="88"/>
  <c r="U256" i="88"/>
  <c r="U257" i="88"/>
  <c r="U258" i="88"/>
  <c r="U259" i="88"/>
  <c r="U260" i="88"/>
  <c r="U261" i="88"/>
  <c r="U262" i="88"/>
  <c r="U263" i="88"/>
  <c r="U264" i="88"/>
  <c r="U265" i="88"/>
  <c r="U266" i="88"/>
  <c r="U267" i="88"/>
  <c r="U268" i="88"/>
  <c r="U269" i="88"/>
  <c r="U270" i="88"/>
  <c r="U271" i="88"/>
  <c r="U272" i="88"/>
  <c r="U273" i="88"/>
  <c r="U274" i="88"/>
  <c r="U275" i="88"/>
  <c r="U276" i="88"/>
  <c r="U277" i="88"/>
  <c r="U278" i="88"/>
  <c r="U279" i="88"/>
  <c r="U280" i="88"/>
  <c r="U281" i="88"/>
  <c r="U282" i="88"/>
  <c r="U283" i="88"/>
  <c r="U284" i="88"/>
  <c r="U285" i="88"/>
  <c r="U286" i="88"/>
  <c r="U287" i="88"/>
  <c r="U288" i="88"/>
  <c r="U289" i="88"/>
  <c r="U290" i="88"/>
  <c r="U291" i="88"/>
  <c r="U292" i="88"/>
  <c r="U293" i="88"/>
  <c r="U294" i="88"/>
  <c r="U295" i="88"/>
  <c r="U296" i="88"/>
  <c r="U297" i="88"/>
  <c r="U298" i="88"/>
  <c r="U299" i="88"/>
  <c r="U300" i="88"/>
  <c r="U301" i="88"/>
  <c r="U302" i="88"/>
  <c r="U303" i="88"/>
  <c r="U304" i="88"/>
  <c r="U305" i="88"/>
  <c r="U306" i="88"/>
  <c r="U307" i="88"/>
  <c r="U308" i="88"/>
  <c r="U309" i="88"/>
  <c r="U310" i="88"/>
  <c r="U311" i="88"/>
  <c r="U312" i="88"/>
  <c r="U313" i="88"/>
  <c r="U314" i="88"/>
  <c r="U315" i="88"/>
  <c r="U316" i="88"/>
  <c r="U317" i="88"/>
  <c r="U318" i="88"/>
  <c r="U319" i="88"/>
  <c r="U320" i="88"/>
  <c r="U321" i="88"/>
  <c r="U322" i="88"/>
  <c r="U323" i="88"/>
  <c r="U324" i="88"/>
  <c r="U325" i="88"/>
  <c r="U326" i="88"/>
  <c r="U327" i="88"/>
  <c r="U328" i="88"/>
  <c r="U329" i="88"/>
  <c r="U330" i="88"/>
  <c r="U331" i="88"/>
  <c r="U332" i="88"/>
  <c r="U333" i="88"/>
  <c r="U334" i="88"/>
  <c r="U335" i="88"/>
  <c r="U336" i="88"/>
  <c r="U337" i="88"/>
  <c r="U338" i="88"/>
  <c r="U339" i="88"/>
  <c r="U340" i="88"/>
  <c r="U341" i="88"/>
  <c r="U342" i="88"/>
  <c r="U343" i="88"/>
  <c r="U344" i="88"/>
  <c r="U345" i="88"/>
  <c r="U346" i="88"/>
  <c r="U347" i="88"/>
  <c r="U348" i="88"/>
  <c r="U349" i="88"/>
  <c r="U350" i="88"/>
  <c r="U351" i="88"/>
  <c r="U352" i="88"/>
  <c r="U353" i="88"/>
  <c r="U354" i="88"/>
  <c r="U355" i="88"/>
  <c r="U356" i="88"/>
  <c r="U357" i="88"/>
  <c r="U358" i="88"/>
  <c r="U359" i="88"/>
  <c r="U360" i="88"/>
  <c r="U361" i="88"/>
  <c r="U362" i="88"/>
  <c r="U363" i="88"/>
  <c r="U364" i="88"/>
  <c r="U365" i="88"/>
  <c r="U366" i="88"/>
  <c r="U367" i="88"/>
  <c r="U368" i="88"/>
  <c r="U369" i="88"/>
  <c r="U370" i="88"/>
  <c r="U371" i="88"/>
  <c r="U372" i="88"/>
  <c r="U373" i="88"/>
  <c r="U374" i="88"/>
  <c r="U375" i="88"/>
  <c r="U376" i="88"/>
  <c r="U377" i="88"/>
  <c r="U378" i="88"/>
  <c r="U379" i="88"/>
  <c r="U380" i="88"/>
  <c r="U381" i="88"/>
  <c r="U382" i="88"/>
  <c r="U383" i="88"/>
  <c r="U384" i="88"/>
  <c r="U385" i="88"/>
  <c r="U386" i="88"/>
  <c r="U387" i="88"/>
  <c r="U388" i="88"/>
  <c r="U389" i="88"/>
  <c r="U390" i="88"/>
  <c r="U391" i="88"/>
  <c r="U392" i="88"/>
  <c r="U393" i="88"/>
  <c r="U394" i="88"/>
  <c r="U395" i="88"/>
  <c r="U396" i="88"/>
  <c r="U397" i="88"/>
  <c r="U398" i="88"/>
  <c r="U399" i="88"/>
  <c r="U400" i="88"/>
  <c r="U401" i="88"/>
  <c r="U402" i="88"/>
  <c r="U403" i="88"/>
  <c r="U404" i="88"/>
  <c r="U405" i="88"/>
  <c r="U406" i="88"/>
  <c r="U407" i="88"/>
  <c r="U408" i="88"/>
  <c r="U409" i="88"/>
  <c r="U410" i="88"/>
  <c r="U411" i="88"/>
  <c r="U412" i="88"/>
  <c r="U413" i="88"/>
  <c r="U414" i="88"/>
  <c r="U415" i="88"/>
  <c r="U416" i="88"/>
  <c r="U417" i="88"/>
  <c r="U418" i="88"/>
  <c r="U419" i="88"/>
  <c r="U420" i="88"/>
  <c r="U421" i="88"/>
  <c r="U422" i="88"/>
  <c r="U423" i="88"/>
  <c r="U424" i="88"/>
  <c r="U425" i="88"/>
  <c r="U426" i="88"/>
  <c r="U427" i="88"/>
  <c r="U428" i="88"/>
  <c r="U429" i="88"/>
  <c r="U430" i="88"/>
  <c r="U431" i="88"/>
  <c r="U432" i="88"/>
  <c r="U433" i="88"/>
  <c r="U434" i="88"/>
  <c r="U435" i="88"/>
  <c r="U436" i="88"/>
  <c r="U437" i="88"/>
  <c r="U438" i="88"/>
  <c r="U439" i="88"/>
  <c r="U440" i="88"/>
  <c r="U441" i="88"/>
  <c r="U442" i="88"/>
  <c r="U443" i="88"/>
  <c r="U444" i="88"/>
  <c r="U445" i="88"/>
  <c r="U446" i="88"/>
  <c r="U447" i="88"/>
  <c r="U448" i="88"/>
  <c r="U449" i="88"/>
  <c r="U450" i="88"/>
  <c r="U451" i="88"/>
  <c r="U452" i="88"/>
  <c r="U453" i="88"/>
  <c r="U454" i="88"/>
  <c r="U455" i="88"/>
  <c r="U456" i="88"/>
  <c r="U457" i="88"/>
  <c r="U458" i="88"/>
  <c r="U459" i="88"/>
  <c r="U460" i="88"/>
  <c r="U461" i="88"/>
  <c r="U462" i="88"/>
  <c r="U463" i="88"/>
  <c r="U464" i="88"/>
  <c r="U465" i="88"/>
  <c r="U466" i="88"/>
  <c r="U467" i="88"/>
  <c r="U468" i="88"/>
  <c r="U469" i="88"/>
  <c r="U470" i="88"/>
  <c r="U471" i="88"/>
  <c r="U472" i="88"/>
  <c r="U473" i="88"/>
  <c r="U474" i="88"/>
  <c r="U475" i="88"/>
  <c r="U476" i="88"/>
  <c r="U477" i="88"/>
  <c r="U478" i="88"/>
  <c r="U479" i="88"/>
  <c r="U480" i="88"/>
  <c r="U481" i="88"/>
  <c r="U482" i="88"/>
  <c r="U483" i="88"/>
  <c r="U484" i="88"/>
  <c r="U485" i="88"/>
  <c r="U486" i="88"/>
  <c r="U487" i="88"/>
  <c r="U488" i="88"/>
  <c r="U489" i="88"/>
  <c r="U490" i="88"/>
  <c r="U491" i="88"/>
  <c r="U492" i="88"/>
  <c r="U493" i="88"/>
  <c r="U494" i="88"/>
  <c r="U495" i="88"/>
  <c r="U496" i="88"/>
  <c r="U497" i="88"/>
  <c r="U498" i="88"/>
  <c r="U499" i="88"/>
  <c r="U500" i="88"/>
  <c r="U501" i="88"/>
  <c r="U502" i="88"/>
  <c r="U503" i="88"/>
  <c r="U504" i="88"/>
  <c r="U505" i="88"/>
  <c r="U506" i="88"/>
  <c r="U507" i="88"/>
  <c r="U508" i="88"/>
  <c r="U509" i="88"/>
  <c r="U510" i="88"/>
  <c r="U511" i="88"/>
  <c r="U512" i="88"/>
  <c r="U513" i="88"/>
  <c r="U514" i="88"/>
  <c r="U515" i="88"/>
  <c r="U516" i="88"/>
  <c r="U517" i="88"/>
  <c r="U518" i="88"/>
  <c r="U519" i="88"/>
  <c r="U520" i="88"/>
  <c r="U521" i="88"/>
  <c r="U522" i="88"/>
  <c r="U523" i="88"/>
  <c r="U524" i="88"/>
  <c r="U525" i="88"/>
  <c r="U526" i="88"/>
  <c r="U527" i="88"/>
  <c r="U528" i="88"/>
  <c r="U529" i="88"/>
  <c r="U530" i="88"/>
  <c r="U531" i="88"/>
  <c r="U532" i="88"/>
  <c r="U533" i="88"/>
  <c r="U534" i="88"/>
  <c r="U535" i="88"/>
  <c r="U536" i="88"/>
  <c r="U537" i="88"/>
  <c r="U538" i="88"/>
  <c r="U539" i="88"/>
  <c r="U540" i="88"/>
  <c r="U541" i="88"/>
  <c r="U542" i="88"/>
  <c r="U543" i="88"/>
  <c r="U544" i="88"/>
  <c r="U545" i="88"/>
  <c r="U546" i="88"/>
  <c r="U547" i="88"/>
  <c r="U548" i="88"/>
  <c r="U549" i="88"/>
  <c r="U550" i="88"/>
  <c r="U551" i="88"/>
  <c r="U552" i="88"/>
  <c r="U553" i="88"/>
  <c r="U554" i="88"/>
  <c r="U555" i="88"/>
  <c r="U556" i="88"/>
  <c r="U557" i="88"/>
  <c r="U558" i="88"/>
  <c r="U559" i="88"/>
  <c r="U560" i="88"/>
  <c r="U561" i="88"/>
  <c r="U562" i="88"/>
  <c r="U563" i="88"/>
  <c r="U564" i="88"/>
  <c r="U565" i="88"/>
  <c r="U566" i="88"/>
  <c r="U567" i="88"/>
  <c r="U568" i="88"/>
  <c r="U569" i="88"/>
  <c r="U570" i="88"/>
  <c r="U571" i="88"/>
  <c r="U572" i="88"/>
  <c r="U573" i="88"/>
  <c r="U574" i="88"/>
  <c r="U575" i="88"/>
  <c r="U576" i="88"/>
  <c r="U577" i="88"/>
  <c r="U578" i="88"/>
  <c r="U579" i="88"/>
  <c r="U580" i="88"/>
  <c r="U581" i="88"/>
  <c r="U582" i="88"/>
  <c r="U583" i="88"/>
  <c r="U584" i="88"/>
  <c r="U585" i="88"/>
  <c r="U586" i="88"/>
  <c r="U587" i="88"/>
  <c r="U588" i="88"/>
  <c r="U589" i="88"/>
  <c r="U590" i="88"/>
  <c r="U591" i="88"/>
  <c r="U592" i="88"/>
  <c r="U593" i="88"/>
  <c r="U594" i="88"/>
  <c r="U595" i="88"/>
  <c r="U596" i="88"/>
  <c r="U597" i="88"/>
  <c r="U598" i="88"/>
  <c r="U599" i="88"/>
  <c r="U600" i="88"/>
  <c r="U601" i="88"/>
  <c r="U602" i="88"/>
  <c r="U603" i="88"/>
  <c r="U604" i="88"/>
  <c r="U605" i="88"/>
  <c r="U606" i="88"/>
  <c r="U607" i="88"/>
  <c r="U608" i="88"/>
  <c r="U609" i="88"/>
  <c r="U610" i="88"/>
  <c r="U611" i="88"/>
  <c r="U612" i="88"/>
  <c r="U613" i="88"/>
  <c r="U614" i="88"/>
  <c r="U615" i="88"/>
  <c r="U616" i="88"/>
  <c r="U617" i="88"/>
  <c r="U618" i="88"/>
  <c r="U619" i="88"/>
  <c r="U620" i="88"/>
  <c r="U621" i="88"/>
  <c r="U622" i="88"/>
  <c r="U623" i="88"/>
  <c r="U624" i="88"/>
  <c r="U625" i="88"/>
  <c r="U626" i="88"/>
  <c r="U627" i="88"/>
  <c r="U628" i="88"/>
  <c r="U629" i="88"/>
  <c r="U630" i="88"/>
  <c r="U631" i="88"/>
  <c r="U632" i="88"/>
  <c r="U633" i="88"/>
  <c r="U634" i="88"/>
  <c r="U635" i="88"/>
  <c r="U636" i="88"/>
  <c r="U637" i="88"/>
  <c r="U638" i="88"/>
  <c r="U639" i="88"/>
  <c r="U640" i="88"/>
  <c r="U641" i="88"/>
  <c r="U642" i="88"/>
  <c r="U643" i="88"/>
  <c r="U644" i="88"/>
  <c r="U645" i="88"/>
  <c r="U646" i="88"/>
  <c r="U647" i="88"/>
  <c r="U648" i="88"/>
  <c r="U649" i="88"/>
  <c r="U650" i="88"/>
  <c r="U651" i="88"/>
  <c r="U652" i="88"/>
  <c r="U653" i="88"/>
  <c r="U654" i="88"/>
  <c r="U655" i="88"/>
  <c r="U656" i="88"/>
  <c r="U657" i="88"/>
  <c r="U658" i="88"/>
  <c r="U659" i="88"/>
  <c r="U660" i="88"/>
  <c r="U661" i="88"/>
  <c r="U662" i="88"/>
  <c r="U663" i="88"/>
  <c r="U664" i="88"/>
  <c r="U665" i="88"/>
  <c r="U666" i="88"/>
  <c r="U667" i="88"/>
  <c r="U668" i="88"/>
  <c r="U669" i="88"/>
  <c r="U670" i="88"/>
  <c r="U671" i="88"/>
  <c r="U672" i="88"/>
  <c r="U673" i="88"/>
  <c r="U674" i="88"/>
  <c r="U675" i="88"/>
  <c r="U676" i="88"/>
  <c r="U677" i="88"/>
  <c r="U678" i="88"/>
  <c r="U679" i="88"/>
  <c r="U680" i="88"/>
  <c r="U681" i="88"/>
  <c r="U682" i="88"/>
  <c r="U683" i="88"/>
  <c r="U684" i="88"/>
  <c r="U685" i="88"/>
  <c r="U686" i="88"/>
  <c r="U687" i="88"/>
  <c r="U688" i="88"/>
  <c r="U689" i="88"/>
  <c r="U690" i="88"/>
  <c r="U691" i="88"/>
  <c r="U692" i="88"/>
  <c r="U693" i="88"/>
  <c r="U694" i="88"/>
  <c r="U695" i="88"/>
  <c r="U696" i="88"/>
  <c r="U697" i="88"/>
  <c r="U698" i="88"/>
  <c r="U699" i="88"/>
  <c r="U700" i="88"/>
  <c r="U701" i="88"/>
  <c r="U702" i="88"/>
  <c r="U703" i="88"/>
  <c r="U704" i="88"/>
  <c r="U705" i="88"/>
  <c r="U706" i="88"/>
  <c r="U707" i="88"/>
  <c r="U708" i="88"/>
  <c r="U709" i="88"/>
  <c r="U710" i="88"/>
  <c r="U711" i="88"/>
  <c r="U712" i="88"/>
  <c r="U713" i="88"/>
  <c r="U714" i="88"/>
  <c r="U715" i="88"/>
  <c r="U716" i="88"/>
  <c r="U717" i="88"/>
  <c r="U718" i="88"/>
  <c r="U719" i="88"/>
  <c r="U720" i="88"/>
  <c r="U721" i="88"/>
  <c r="U722" i="88"/>
  <c r="U723" i="88"/>
  <c r="U724" i="88"/>
  <c r="U725" i="88"/>
  <c r="U726" i="88"/>
  <c r="U727" i="88"/>
  <c r="U728" i="88"/>
  <c r="U729" i="88"/>
  <c r="U730" i="88"/>
  <c r="U731" i="88"/>
  <c r="U732" i="88"/>
  <c r="U733" i="88"/>
  <c r="U734" i="88"/>
  <c r="U735" i="88"/>
  <c r="U736" i="88"/>
  <c r="U737" i="88"/>
  <c r="U738" i="88"/>
  <c r="U739" i="88"/>
  <c r="U740" i="88"/>
  <c r="U741" i="88"/>
  <c r="U742" i="88"/>
  <c r="U743" i="88"/>
  <c r="U744" i="88"/>
  <c r="U745" i="88"/>
  <c r="U746" i="88"/>
  <c r="U747" i="88"/>
  <c r="U748" i="88"/>
  <c r="U749" i="88"/>
  <c r="U750" i="88"/>
  <c r="U751" i="88"/>
  <c r="U752" i="88"/>
  <c r="U753" i="88"/>
  <c r="U754" i="88"/>
  <c r="U755" i="88"/>
  <c r="U756" i="88"/>
  <c r="U757" i="88"/>
  <c r="U758" i="88"/>
  <c r="U759" i="88"/>
  <c r="U760" i="88"/>
  <c r="U761" i="88"/>
  <c r="U762" i="88"/>
  <c r="U763" i="88"/>
  <c r="U764" i="88"/>
  <c r="U765" i="88"/>
  <c r="U766" i="88"/>
  <c r="U767" i="88"/>
  <c r="U768" i="88"/>
  <c r="U769" i="88"/>
  <c r="U770" i="88"/>
  <c r="U771" i="88"/>
  <c r="U772" i="88"/>
  <c r="U773" i="88"/>
  <c r="U774" i="88"/>
  <c r="U775" i="88"/>
  <c r="U776" i="88"/>
  <c r="U777" i="88"/>
  <c r="U778" i="88"/>
  <c r="U779" i="88"/>
  <c r="U780" i="88"/>
  <c r="U781" i="88"/>
  <c r="U782" i="88"/>
  <c r="U783" i="88"/>
  <c r="U784" i="88"/>
  <c r="U785" i="88"/>
  <c r="U786" i="88"/>
  <c r="U787" i="88"/>
  <c r="U788" i="88"/>
  <c r="U789" i="88"/>
  <c r="U790" i="88"/>
  <c r="U791" i="88"/>
  <c r="U792" i="88"/>
  <c r="U793" i="88"/>
  <c r="U794" i="88"/>
  <c r="U795" i="88"/>
  <c r="U796" i="88"/>
  <c r="U797" i="88"/>
  <c r="U798" i="88"/>
  <c r="U799" i="88"/>
  <c r="U800" i="88"/>
  <c r="U801" i="88"/>
  <c r="U802" i="88"/>
  <c r="U803" i="88"/>
  <c r="U804" i="88"/>
  <c r="U805" i="88"/>
  <c r="U806" i="88"/>
  <c r="U807" i="88"/>
  <c r="U808" i="88"/>
  <c r="U809" i="88"/>
  <c r="U810" i="88"/>
  <c r="U811" i="88"/>
  <c r="U812" i="88"/>
  <c r="U813" i="88"/>
  <c r="U814" i="88"/>
  <c r="U815" i="88"/>
  <c r="U816" i="88"/>
  <c r="U817" i="88"/>
  <c r="U818" i="88"/>
  <c r="U819" i="88"/>
  <c r="U820" i="88"/>
  <c r="U821" i="88"/>
  <c r="U822" i="88"/>
  <c r="U823" i="88"/>
  <c r="U824" i="88"/>
  <c r="U825" i="88"/>
  <c r="U826" i="88"/>
  <c r="U827" i="88"/>
  <c r="U828" i="88"/>
  <c r="U829" i="88"/>
  <c r="U830" i="88"/>
  <c r="U831" i="88"/>
  <c r="U832" i="88"/>
  <c r="U833" i="88"/>
  <c r="U834" i="88"/>
  <c r="U835" i="88"/>
  <c r="U836" i="88"/>
  <c r="U837" i="88"/>
  <c r="U838" i="88"/>
  <c r="U839" i="88"/>
  <c r="U840" i="88"/>
  <c r="U841" i="88"/>
  <c r="U842" i="88"/>
  <c r="U843" i="88"/>
  <c r="U844" i="88"/>
  <c r="U845" i="88"/>
  <c r="U846" i="88"/>
  <c r="U847" i="88"/>
  <c r="U848" i="88"/>
  <c r="U849" i="88"/>
  <c r="U850" i="88"/>
  <c r="U851" i="88"/>
  <c r="U852" i="88"/>
  <c r="U853" i="88"/>
  <c r="U854" i="88"/>
  <c r="U855" i="88"/>
  <c r="U856" i="88"/>
  <c r="U857" i="88"/>
  <c r="U858" i="88"/>
  <c r="U859" i="88"/>
  <c r="U860" i="88"/>
  <c r="U861" i="88"/>
  <c r="U862" i="88"/>
  <c r="U863" i="88"/>
  <c r="U864" i="88"/>
  <c r="U865" i="88"/>
  <c r="U866" i="88"/>
  <c r="U867" i="88"/>
  <c r="U868" i="88"/>
  <c r="U869" i="88"/>
  <c r="U870" i="88"/>
  <c r="U871" i="88"/>
  <c r="U872" i="88"/>
  <c r="U873" i="88"/>
  <c r="U874" i="88"/>
  <c r="U875" i="88"/>
  <c r="U876" i="88"/>
  <c r="U877" i="88"/>
  <c r="U878" i="88"/>
  <c r="U879" i="88"/>
  <c r="U880" i="88"/>
  <c r="U881" i="88"/>
  <c r="U882" i="88"/>
  <c r="U883" i="88"/>
  <c r="U884" i="88"/>
  <c r="U885" i="88"/>
  <c r="U886" i="88"/>
  <c r="U887" i="88"/>
  <c r="U888" i="88"/>
  <c r="U889" i="88"/>
  <c r="U890" i="88"/>
  <c r="U891" i="88"/>
  <c r="U892" i="88"/>
  <c r="U893" i="88"/>
  <c r="U894" i="88"/>
  <c r="U895" i="88"/>
  <c r="U896" i="88"/>
  <c r="U897" i="88"/>
  <c r="U898" i="88"/>
  <c r="U899" i="88"/>
  <c r="U900" i="88"/>
  <c r="U901" i="88"/>
  <c r="U902" i="88"/>
  <c r="U903" i="88"/>
  <c r="U904" i="88"/>
  <c r="U905" i="88"/>
  <c r="U906" i="88"/>
  <c r="U907" i="88"/>
  <c r="U908" i="88"/>
  <c r="U909" i="88"/>
  <c r="U910" i="88"/>
  <c r="U911" i="88"/>
  <c r="U912" i="88"/>
  <c r="U913" i="88"/>
  <c r="U914" i="88"/>
  <c r="U915" i="88"/>
  <c r="U916" i="88"/>
  <c r="U917" i="88"/>
  <c r="U918" i="88"/>
  <c r="U919" i="88"/>
  <c r="U920" i="88"/>
  <c r="U921" i="88"/>
  <c r="U922" i="88"/>
  <c r="U923" i="88"/>
  <c r="U924" i="88"/>
  <c r="U925" i="88"/>
  <c r="U926" i="88"/>
  <c r="U927" i="88"/>
  <c r="U928" i="88"/>
  <c r="U929" i="88"/>
  <c r="U930" i="88"/>
  <c r="U931" i="88"/>
  <c r="U932" i="88"/>
  <c r="U933" i="88"/>
  <c r="U934" i="88"/>
  <c r="U935" i="88"/>
  <c r="U936" i="88"/>
  <c r="U937" i="88"/>
  <c r="U938" i="88"/>
  <c r="U939" i="88"/>
  <c r="U940" i="88"/>
  <c r="U941" i="88"/>
  <c r="U942" i="88"/>
  <c r="U943" i="88"/>
  <c r="U944" i="88"/>
  <c r="U945" i="88"/>
  <c r="U946" i="88"/>
  <c r="U947" i="88"/>
  <c r="U948" i="88"/>
  <c r="U949" i="88"/>
  <c r="U950" i="88"/>
  <c r="U951" i="88"/>
  <c r="U952" i="88"/>
  <c r="U953" i="88"/>
  <c r="U954" i="88"/>
  <c r="U955" i="88"/>
  <c r="U956" i="88"/>
  <c r="U957" i="88"/>
  <c r="U958" i="88"/>
  <c r="U959" i="88"/>
  <c r="U960" i="88"/>
  <c r="U961" i="88"/>
  <c r="U962" i="88"/>
  <c r="U963" i="88"/>
  <c r="U964" i="88"/>
  <c r="U965" i="88"/>
  <c r="U966" i="88"/>
  <c r="U967" i="88"/>
  <c r="U968" i="88"/>
  <c r="U969" i="88"/>
  <c r="U970" i="88"/>
  <c r="U971" i="88"/>
  <c r="U972" i="88"/>
  <c r="U973" i="88"/>
  <c r="U974" i="88"/>
  <c r="U975" i="88"/>
  <c r="U976" i="88"/>
  <c r="U977" i="88"/>
  <c r="U978" i="88"/>
  <c r="U979" i="88"/>
  <c r="U980" i="88"/>
  <c r="U981" i="88"/>
  <c r="U982" i="88"/>
  <c r="U983" i="88"/>
  <c r="U984" i="88"/>
  <c r="U985" i="88"/>
  <c r="U986" i="88"/>
  <c r="U987" i="88"/>
  <c r="U988" i="88"/>
  <c r="U989" i="88"/>
  <c r="U990" i="88"/>
  <c r="U991" i="88"/>
  <c r="U992" i="88"/>
  <c r="U993" i="88"/>
  <c r="U994" i="88"/>
  <c r="U995" i="88"/>
  <c r="U996" i="88"/>
  <c r="U997" i="88"/>
  <c r="U998" i="88"/>
  <c r="U999" i="88"/>
  <c r="U1000" i="88"/>
  <c r="U5" i="88"/>
  <c r="T6" i="88"/>
  <c r="T7" i="88"/>
  <c r="T8" i="88"/>
  <c r="T9" i="88"/>
  <c r="T10" i="88"/>
  <c r="T11" i="88"/>
  <c r="T12" i="88"/>
  <c r="T13" i="88"/>
  <c r="T14" i="88"/>
  <c r="T15" i="88"/>
  <c r="T16" i="88"/>
  <c r="T17" i="88"/>
  <c r="T18" i="88"/>
  <c r="T19" i="88"/>
  <c r="T20" i="88"/>
  <c r="T21" i="88"/>
  <c r="T22" i="88"/>
  <c r="T23" i="88"/>
  <c r="T24" i="88"/>
  <c r="T25" i="88"/>
  <c r="T26" i="88"/>
  <c r="T27" i="88"/>
  <c r="T28" i="88"/>
  <c r="T29" i="88"/>
  <c r="T30" i="88"/>
  <c r="T31" i="88"/>
  <c r="T32" i="88"/>
  <c r="T33" i="88"/>
  <c r="T34" i="88"/>
  <c r="T35" i="88"/>
  <c r="T36" i="88"/>
  <c r="T37" i="88"/>
  <c r="T38" i="88"/>
  <c r="T39" i="88"/>
  <c r="T40" i="88"/>
  <c r="T41" i="88"/>
  <c r="T42" i="88"/>
  <c r="T43" i="88"/>
  <c r="T44" i="88"/>
  <c r="T45" i="88"/>
  <c r="T46" i="88"/>
  <c r="T47" i="88"/>
  <c r="T48" i="88"/>
  <c r="T49" i="88"/>
  <c r="T50" i="88"/>
  <c r="T51" i="88"/>
  <c r="T52" i="88"/>
  <c r="T53" i="88"/>
  <c r="T54" i="88"/>
  <c r="T55" i="88"/>
  <c r="T56" i="88"/>
  <c r="T57" i="88"/>
  <c r="T58" i="88"/>
  <c r="T59" i="88"/>
  <c r="T60" i="88"/>
  <c r="T61" i="88"/>
  <c r="T62" i="88"/>
  <c r="T63" i="88"/>
  <c r="T64" i="88"/>
  <c r="T65" i="88"/>
  <c r="T66" i="88"/>
  <c r="T67" i="88"/>
  <c r="T68" i="88"/>
  <c r="T69" i="88"/>
  <c r="T70" i="88"/>
  <c r="T71" i="88"/>
  <c r="T72" i="88"/>
  <c r="T73" i="88"/>
  <c r="T74" i="88"/>
  <c r="T75" i="88"/>
  <c r="T76" i="88"/>
  <c r="T77" i="88"/>
  <c r="T78" i="88"/>
  <c r="T79" i="88"/>
  <c r="T80" i="88"/>
  <c r="T81" i="88"/>
  <c r="T82" i="88"/>
  <c r="T83" i="88"/>
  <c r="T84" i="88"/>
  <c r="T85" i="88"/>
  <c r="T86" i="88"/>
  <c r="T87" i="88"/>
  <c r="T88" i="88"/>
  <c r="T89" i="88"/>
  <c r="T90" i="88"/>
  <c r="T91" i="88"/>
  <c r="T92" i="88"/>
  <c r="T93" i="88"/>
  <c r="T94" i="88"/>
  <c r="T95" i="88"/>
  <c r="T96" i="88"/>
  <c r="T97" i="88"/>
  <c r="T98" i="88"/>
  <c r="T99" i="88"/>
  <c r="T100" i="88"/>
  <c r="T101" i="88"/>
  <c r="T102" i="88"/>
  <c r="T103" i="88"/>
  <c r="T104" i="88"/>
  <c r="T105" i="88"/>
  <c r="T106" i="88"/>
  <c r="T107" i="88"/>
  <c r="T108" i="88"/>
  <c r="T109" i="88"/>
  <c r="T110" i="88"/>
  <c r="T111" i="88"/>
  <c r="T112" i="88"/>
  <c r="T113" i="88"/>
  <c r="T114" i="88"/>
  <c r="T115" i="88"/>
  <c r="T116" i="88"/>
  <c r="T117" i="88"/>
  <c r="T118" i="88"/>
  <c r="T119" i="88"/>
  <c r="T120" i="88"/>
  <c r="T121" i="88"/>
  <c r="T122" i="88"/>
  <c r="T123" i="88"/>
  <c r="T124" i="88"/>
  <c r="T125" i="88"/>
  <c r="T126" i="88"/>
  <c r="T127" i="88"/>
  <c r="T128" i="88"/>
  <c r="T129" i="88"/>
  <c r="T130" i="88"/>
  <c r="T131" i="88"/>
  <c r="T132" i="88"/>
  <c r="T133" i="88"/>
  <c r="T134" i="88"/>
  <c r="T135" i="88"/>
  <c r="T136" i="88"/>
  <c r="T137" i="88"/>
  <c r="T138" i="88"/>
  <c r="T139" i="88"/>
  <c r="T140" i="88"/>
  <c r="T141" i="88"/>
  <c r="T142" i="88"/>
  <c r="T143" i="88"/>
  <c r="T144" i="88"/>
  <c r="T145" i="88"/>
  <c r="T146" i="88"/>
  <c r="T147" i="88"/>
  <c r="T148" i="88"/>
  <c r="T149" i="88"/>
  <c r="T150" i="88"/>
  <c r="T151" i="88"/>
  <c r="T152" i="88"/>
  <c r="T153" i="88"/>
  <c r="T154" i="88"/>
  <c r="T155" i="88"/>
  <c r="T156" i="88"/>
  <c r="T157" i="88"/>
  <c r="T158" i="88"/>
  <c r="T159" i="88"/>
  <c r="T160" i="88"/>
  <c r="T161" i="88"/>
  <c r="T162" i="88"/>
  <c r="T163" i="88"/>
  <c r="T164" i="88"/>
  <c r="T165" i="88"/>
  <c r="T166" i="88"/>
  <c r="T167" i="88"/>
  <c r="T168" i="88"/>
  <c r="T169" i="88"/>
  <c r="T170" i="88"/>
  <c r="T171" i="88"/>
  <c r="T172" i="88"/>
  <c r="T173" i="88"/>
  <c r="T174" i="88"/>
  <c r="T175" i="88"/>
  <c r="T176" i="88"/>
  <c r="T177" i="88"/>
  <c r="T178" i="88"/>
  <c r="T179" i="88"/>
  <c r="T180" i="88"/>
  <c r="T181" i="88"/>
  <c r="T182" i="88"/>
  <c r="T183" i="88"/>
  <c r="T184" i="88"/>
  <c r="T185" i="88"/>
  <c r="T186" i="88"/>
  <c r="T187" i="88"/>
  <c r="T188" i="88"/>
  <c r="T189" i="88"/>
  <c r="T190" i="88"/>
  <c r="T191" i="88"/>
  <c r="T192" i="88"/>
  <c r="T193" i="88"/>
  <c r="T194" i="88"/>
  <c r="T195" i="88"/>
  <c r="T196" i="88"/>
  <c r="T197" i="88"/>
  <c r="T198" i="88"/>
  <c r="T199" i="88"/>
  <c r="T200" i="88"/>
  <c r="T201" i="88"/>
  <c r="T202" i="88"/>
  <c r="T203" i="88"/>
  <c r="T204" i="88"/>
  <c r="T205" i="88"/>
  <c r="T206" i="88"/>
  <c r="T207" i="88"/>
  <c r="T208" i="88"/>
  <c r="T209" i="88"/>
  <c r="T210" i="88"/>
  <c r="T211" i="88"/>
  <c r="T212" i="88"/>
  <c r="T213" i="88"/>
  <c r="T214" i="88"/>
  <c r="T215" i="88"/>
  <c r="T216" i="88"/>
  <c r="T217" i="88"/>
  <c r="T218" i="88"/>
  <c r="T219" i="88"/>
  <c r="T220" i="88"/>
  <c r="T221" i="88"/>
  <c r="T222" i="88"/>
  <c r="T223" i="88"/>
  <c r="T224" i="88"/>
  <c r="T225" i="88"/>
  <c r="T226" i="88"/>
  <c r="T227" i="88"/>
  <c r="T228" i="88"/>
  <c r="T229" i="88"/>
  <c r="T230" i="88"/>
  <c r="T231" i="88"/>
  <c r="T232" i="88"/>
  <c r="T233" i="88"/>
  <c r="T234" i="88"/>
  <c r="T235" i="88"/>
  <c r="T236" i="88"/>
  <c r="T237" i="88"/>
  <c r="T238" i="88"/>
  <c r="T239" i="88"/>
  <c r="T240" i="88"/>
  <c r="T241" i="88"/>
  <c r="T242" i="88"/>
  <c r="T243" i="88"/>
  <c r="T244" i="88"/>
  <c r="T245" i="88"/>
  <c r="T246" i="88"/>
  <c r="T247" i="88"/>
  <c r="T248" i="88"/>
  <c r="T249" i="88"/>
  <c r="T250" i="88"/>
  <c r="T251" i="88"/>
  <c r="T252" i="88"/>
  <c r="T253" i="88"/>
  <c r="T254" i="88"/>
  <c r="T255" i="88"/>
  <c r="T256" i="88"/>
  <c r="T257" i="88"/>
  <c r="T258" i="88"/>
  <c r="T259" i="88"/>
  <c r="T260" i="88"/>
  <c r="T261" i="88"/>
  <c r="T262" i="88"/>
  <c r="T263" i="88"/>
  <c r="T264" i="88"/>
  <c r="T265" i="88"/>
  <c r="T266" i="88"/>
  <c r="T267" i="88"/>
  <c r="T268" i="88"/>
  <c r="T269" i="88"/>
  <c r="T270" i="88"/>
  <c r="T271" i="88"/>
  <c r="T272" i="88"/>
  <c r="T273" i="88"/>
  <c r="T274" i="88"/>
  <c r="T275" i="88"/>
  <c r="T276" i="88"/>
  <c r="T277" i="88"/>
  <c r="T278" i="88"/>
  <c r="T279" i="88"/>
  <c r="T280" i="88"/>
  <c r="T281" i="88"/>
  <c r="T282" i="88"/>
  <c r="T283" i="88"/>
  <c r="T284" i="88"/>
  <c r="T285" i="88"/>
  <c r="T286" i="88"/>
  <c r="T287" i="88"/>
  <c r="T288" i="88"/>
  <c r="T289" i="88"/>
  <c r="T290" i="88"/>
  <c r="T291" i="88"/>
  <c r="T292" i="88"/>
  <c r="T293" i="88"/>
  <c r="T294" i="88"/>
  <c r="T295" i="88"/>
  <c r="T296" i="88"/>
  <c r="T297" i="88"/>
  <c r="T298" i="88"/>
  <c r="T299" i="88"/>
  <c r="T300" i="88"/>
  <c r="T301" i="88"/>
  <c r="T302" i="88"/>
  <c r="T303" i="88"/>
  <c r="T304" i="88"/>
  <c r="T305" i="88"/>
  <c r="T306" i="88"/>
  <c r="T307" i="88"/>
  <c r="T308" i="88"/>
  <c r="T309" i="88"/>
  <c r="T310" i="88"/>
  <c r="T311" i="88"/>
  <c r="T312" i="88"/>
  <c r="T313" i="88"/>
  <c r="T314" i="88"/>
  <c r="T315" i="88"/>
  <c r="T316" i="88"/>
  <c r="T317" i="88"/>
  <c r="T318" i="88"/>
  <c r="T319" i="88"/>
  <c r="T320" i="88"/>
  <c r="T321" i="88"/>
  <c r="T322" i="88"/>
  <c r="T323" i="88"/>
  <c r="T324" i="88"/>
  <c r="T325" i="88"/>
  <c r="T326" i="88"/>
  <c r="T327" i="88"/>
  <c r="T328" i="88"/>
  <c r="T329" i="88"/>
  <c r="T330" i="88"/>
  <c r="T331" i="88"/>
  <c r="T332" i="88"/>
  <c r="T333" i="88"/>
  <c r="T334" i="88"/>
  <c r="T335" i="88"/>
  <c r="T336" i="88"/>
  <c r="T337" i="88"/>
  <c r="T338" i="88"/>
  <c r="T339" i="88"/>
  <c r="T340" i="88"/>
  <c r="T341" i="88"/>
  <c r="T342" i="88"/>
  <c r="T343" i="88"/>
  <c r="T344" i="88"/>
  <c r="T345" i="88"/>
  <c r="T346" i="88"/>
  <c r="T347" i="88"/>
  <c r="T348" i="88"/>
  <c r="T349" i="88"/>
  <c r="T350" i="88"/>
  <c r="T351" i="88"/>
  <c r="T352" i="88"/>
  <c r="T353" i="88"/>
  <c r="T354" i="88"/>
  <c r="T355" i="88"/>
  <c r="T356" i="88"/>
  <c r="T357" i="88"/>
  <c r="T358" i="88"/>
  <c r="T359" i="88"/>
  <c r="T360" i="88"/>
  <c r="T361" i="88"/>
  <c r="T362" i="88"/>
  <c r="T363" i="88"/>
  <c r="T364" i="88"/>
  <c r="T365" i="88"/>
  <c r="T366" i="88"/>
  <c r="T367" i="88"/>
  <c r="T368" i="88"/>
  <c r="T369" i="88"/>
  <c r="T370" i="88"/>
  <c r="T371" i="88"/>
  <c r="T372" i="88"/>
  <c r="T373" i="88"/>
  <c r="T374" i="88"/>
  <c r="T375" i="88"/>
  <c r="T376" i="88"/>
  <c r="T377" i="88"/>
  <c r="T378" i="88"/>
  <c r="T379" i="88"/>
  <c r="T380" i="88"/>
  <c r="T381" i="88"/>
  <c r="T382" i="88"/>
  <c r="T383" i="88"/>
  <c r="T384" i="88"/>
  <c r="T385" i="88"/>
  <c r="T386" i="88"/>
  <c r="T387" i="88"/>
  <c r="T388" i="88"/>
  <c r="T389" i="88"/>
  <c r="T390" i="88"/>
  <c r="T391" i="88"/>
  <c r="T392" i="88"/>
  <c r="T393" i="88"/>
  <c r="T394" i="88"/>
  <c r="T395" i="88"/>
  <c r="T396" i="88"/>
  <c r="T397" i="88"/>
  <c r="T398" i="88"/>
  <c r="T399" i="88"/>
  <c r="T400" i="88"/>
  <c r="T401" i="88"/>
  <c r="T402" i="88"/>
  <c r="T403" i="88"/>
  <c r="T404" i="88"/>
  <c r="T405" i="88"/>
  <c r="T406" i="88"/>
  <c r="T407" i="88"/>
  <c r="T408" i="88"/>
  <c r="T409" i="88"/>
  <c r="T410" i="88"/>
  <c r="T411" i="88"/>
  <c r="T412" i="88"/>
  <c r="T413" i="88"/>
  <c r="T414" i="88"/>
  <c r="T415" i="88"/>
  <c r="T416" i="88"/>
  <c r="T417" i="88"/>
  <c r="T418" i="88"/>
  <c r="T419" i="88"/>
  <c r="T420" i="88"/>
  <c r="T421" i="88"/>
  <c r="T422" i="88"/>
  <c r="T423" i="88"/>
  <c r="T424" i="88"/>
  <c r="T425" i="88"/>
  <c r="T426" i="88"/>
  <c r="T427" i="88"/>
  <c r="T428" i="88"/>
  <c r="T429" i="88"/>
  <c r="T430" i="88"/>
  <c r="T431" i="88"/>
  <c r="T432" i="88"/>
  <c r="T433" i="88"/>
  <c r="T434" i="88"/>
  <c r="T435" i="88"/>
  <c r="T436" i="88"/>
  <c r="T437" i="88"/>
  <c r="T438" i="88"/>
  <c r="T439" i="88"/>
  <c r="T440" i="88"/>
  <c r="T441" i="88"/>
  <c r="T442" i="88"/>
  <c r="T443" i="88"/>
  <c r="T444" i="88"/>
  <c r="T445" i="88"/>
  <c r="T446" i="88"/>
  <c r="T447" i="88"/>
  <c r="T448" i="88"/>
  <c r="T449" i="88"/>
  <c r="T450" i="88"/>
  <c r="T451" i="88"/>
  <c r="T452" i="88"/>
  <c r="T453" i="88"/>
  <c r="T454" i="88"/>
  <c r="T455" i="88"/>
  <c r="T456" i="88"/>
  <c r="T457" i="88"/>
  <c r="T458" i="88"/>
  <c r="T459" i="88"/>
  <c r="T460" i="88"/>
  <c r="T461" i="88"/>
  <c r="T462" i="88"/>
  <c r="T463" i="88"/>
  <c r="T464" i="88"/>
  <c r="T465" i="88"/>
  <c r="T466" i="88"/>
  <c r="T467" i="88"/>
  <c r="T468" i="88"/>
  <c r="T469" i="88"/>
  <c r="T470" i="88"/>
  <c r="T471" i="88"/>
  <c r="T472" i="88"/>
  <c r="T473" i="88"/>
  <c r="T474" i="88"/>
  <c r="T475" i="88"/>
  <c r="T476" i="88"/>
  <c r="T477" i="88"/>
  <c r="T478" i="88"/>
  <c r="T479" i="88"/>
  <c r="T480" i="88"/>
  <c r="T481" i="88"/>
  <c r="T482" i="88"/>
  <c r="T483" i="88"/>
  <c r="T484" i="88"/>
  <c r="T485" i="88"/>
  <c r="T486" i="88"/>
  <c r="T487" i="88"/>
  <c r="T488" i="88"/>
  <c r="T489" i="88"/>
  <c r="T490" i="88"/>
  <c r="T491" i="88"/>
  <c r="T492" i="88"/>
  <c r="T493" i="88"/>
  <c r="T494" i="88"/>
  <c r="T495" i="88"/>
  <c r="T496" i="88"/>
  <c r="T497" i="88"/>
  <c r="T498" i="88"/>
  <c r="T499" i="88"/>
  <c r="T500" i="88"/>
  <c r="T501" i="88"/>
  <c r="T502" i="88"/>
  <c r="T503" i="88"/>
  <c r="T504" i="88"/>
  <c r="T505" i="88"/>
  <c r="T506" i="88"/>
  <c r="T507" i="88"/>
  <c r="T508" i="88"/>
  <c r="T509" i="88"/>
  <c r="T510" i="88"/>
  <c r="T511" i="88"/>
  <c r="T512" i="88"/>
  <c r="T513" i="88"/>
  <c r="T514" i="88"/>
  <c r="T515" i="88"/>
  <c r="T516" i="88"/>
  <c r="T517" i="88"/>
  <c r="T518" i="88"/>
  <c r="T519" i="88"/>
  <c r="T520" i="88"/>
  <c r="T521" i="88"/>
  <c r="T522" i="88"/>
  <c r="T523" i="88"/>
  <c r="T524" i="88"/>
  <c r="T525" i="88"/>
  <c r="T526" i="88"/>
  <c r="T527" i="88"/>
  <c r="T528" i="88"/>
  <c r="T529" i="88"/>
  <c r="T530" i="88"/>
  <c r="T531" i="88"/>
  <c r="T532" i="88"/>
  <c r="T533" i="88"/>
  <c r="T534" i="88"/>
  <c r="T535" i="88"/>
  <c r="T536" i="88"/>
  <c r="T537" i="88"/>
  <c r="T538" i="88"/>
  <c r="T539" i="88"/>
  <c r="T540" i="88"/>
  <c r="T541" i="88"/>
  <c r="T542" i="88"/>
  <c r="T543" i="88"/>
  <c r="T544" i="88"/>
  <c r="T545" i="88"/>
  <c r="T546" i="88"/>
  <c r="T547" i="88"/>
  <c r="T548" i="88"/>
  <c r="T549" i="88"/>
  <c r="T550" i="88"/>
  <c r="T551" i="88"/>
  <c r="T552" i="88"/>
  <c r="T553" i="88"/>
  <c r="T554" i="88"/>
  <c r="T555" i="88"/>
  <c r="T556" i="88"/>
  <c r="T557" i="88"/>
  <c r="T558" i="88"/>
  <c r="T559" i="88"/>
  <c r="T560" i="88"/>
  <c r="T561" i="88"/>
  <c r="T562" i="88"/>
  <c r="T563" i="88"/>
  <c r="T564" i="88"/>
  <c r="T565" i="88"/>
  <c r="T566" i="88"/>
  <c r="T567" i="88"/>
  <c r="T568" i="88"/>
  <c r="T569" i="88"/>
  <c r="T570" i="88"/>
  <c r="T571" i="88"/>
  <c r="T572" i="88"/>
  <c r="T573" i="88"/>
  <c r="T574" i="88"/>
  <c r="T575" i="88"/>
  <c r="T576" i="88"/>
  <c r="T577" i="88"/>
  <c r="T578" i="88"/>
  <c r="T579" i="88"/>
  <c r="T580" i="88"/>
  <c r="T581" i="88"/>
  <c r="T582" i="88"/>
  <c r="T583" i="88"/>
  <c r="T584" i="88"/>
  <c r="T585" i="88"/>
  <c r="T586" i="88"/>
  <c r="T587" i="88"/>
  <c r="T588" i="88"/>
  <c r="T589" i="88"/>
  <c r="T590" i="88"/>
  <c r="T591" i="88"/>
  <c r="T592" i="88"/>
  <c r="T593" i="88"/>
  <c r="T594" i="88"/>
  <c r="T595" i="88"/>
  <c r="T596" i="88"/>
  <c r="T597" i="88"/>
  <c r="T598" i="88"/>
  <c r="T599" i="88"/>
  <c r="T600" i="88"/>
  <c r="T601" i="88"/>
  <c r="T602" i="88"/>
  <c r="T603" i="88"/>
  <c r="T604" i="88"/>
  <c r="T605" i="88"/>
  <c r="T606" i="88"/>
  <c r="T607" i="88"/>
  <c r="T608" i="88"/>
  <c r="T609" i="88"/>
  <c r="T610" i="88"/>
  <c r="T611" i="88"/>
  <c r="T612" i="88"/>
  <c r="T613" i="88"/>
  <c r="T614" i="88"/>
  <c r="T615" i="88"/>
  <c r="T616" i="88"/>
  <c r="T617" i="88"/>
  <c r="T618" i="88"/>
  <c r="T619" i="88"/>
  <c r="T620" i="88"/>
  <c r="T621" i="88"/>
  <c r="T622" i="88"/>
  <c r="T623" i="88"/>
  <c r="T624" i="88"/>
  <c r="T625" i="88"/>
  <c r="T626" i="88"/>
  <c r="T627" i="88"/>
  <c r="T628" i="88"/>
  <c r="T629" i="88"/>
  <c r="T630" i="88"/>
  <c r="T631" i="88"/>
  <c r="T632" i="88"/>
  <c r="T633" i="88"/>
  <c r="T634" i="88"/>
  <c r="T635" i="88"/>
  <c r="T636" i="88"/>
  <c r="T637" i="88"/>
  <c r="T638" i="88"/>
  <c r="T639" i="88"/>
  <c r="T640" i="88"/>
  <c r="T641" i="88"/>
  <c r="T642" i="88"/>
  <c r="T643" i="88"/>
  <c r="T644" i="88"/>
  <c r="T645" i="88"/>
  <c r="T646" i="88"/>
  <c r="T647" i="88"/>
  <c r="T648" i="88"/>
  <c r="T649" i="88"/>
  <c r="T650" i="88"/>
  <c r="T651" i="88"/>
  <c r="T652" i="88"/>
  <c r="T653" i="88"/>
  <c r="T654" i="88"/>
  <c r="T655" i="88"/>
  <c r="T656" i="88"/>
  <c r="T657" i="88"/>
  <c r="T658" i="88"/>
  <c r="T659" i="88"/>
  <c r="T660" i="88"/>
  <c r="T661" i="88"/>
  <c r="T662" i="88"/>
  <c r="T663" i="88"/>
  <c r="T664" i="88"/>
  <c r="T665" i="88"/>
  <c r="T666" i="88"/>
  <c r="T667" i="88"/>
  <c r="T668" i="88"/>
  <c r="T669" i="88"/>
  <c r="T670" i="88"/>
  <c r="T671" i="88"/>
  <c r="T672" i="88"/>
  <c r="T673" i="88"/>
  <c r="T674" i="88"/>
  <c r="T675" i="88"/>
  <c r="T676" i="88"/>
  <c r="T677" i="88"/>
  <c r="T678" i="88"/>
  <c r="T679" i="88"/>
  <c r="T680" i="88"/>
  <c r="T681" i="88"/>
  <c r="T682" i="88"/>
  <c r="T683" i="88"/>
  <c r="T684" i="88"/>
  <c r="T685" i="88"/>
  <c r="T686" i="88"/>
  <c r="T687" i="88"/>
  <c r="T688" i="88"/>
  <c r="T689" i="88"/>
  <c r="T690" i="88"/>
  <c r="T691" i="88"/>
  <c r="T692" i="88"/>
  <c r="T693" i="88"/>
  <c r="T694" i="88"/>
  <c r="T695" i="88"/>
  <c r="T696" i="88"/>
  <c r="T697" i="88"/>
  <c r="T698" i="88"/>
  <c r="T699" i="88"/>
  <c r="T700" i="88"/>
  <c r="T701" i="88"/>
  <c r="T702" i="88"/>
  <c r="T703" i="88"/>
  <c r="T704" i="88"/>
  <c r="T705" i="88"/>
  <c r="T706" i="88"/>
  <c r="T707" i="88"/>
  <c r="T708" i="88"/>
  <c r="T709" i="88"/>
  <c r="T710" i="88"/>
  <c r="T711" i="88"/>
  <c r="T712" i="88"/>
  <c r="T713" i="88"/>
  <c r="T714" i="88"/>
  <c r="T715" i="88"/>
  <c r="T716" i="88"/>
  <c r="T717" i="88"/>
  <c r="T718" i="88"/>
  <c r="T719" i="88"/>
  <c r="T720" i="88"/>
  <c r="T721" i="88"/>
  <c r="T722" i="88"/>
  <c r="T723" i="88"/>
  <c r="T724" i="88"/>
  <c r="T725" i="88"/>
  <c r="T726" i="88"/>
  <c r="T727" i="88"/>
  <c r="T728" i="88"/>
  <c r="T729" i="88"/>
  <c r="T730" i="88"/>
  <c r="T731" i="88"/>
  <c r="T732" i="88"/>
  <c r="T733" i="88"/>
  <c r="T734" i="88"/>
  <c r="T735" i="88"/>
  <c r="T736" i="88"/>
  <c r="T737" i="88"/>
  <c r="T738" i="88"/>
  <c r="T739" i="88"/>
  <c r="T740" i="88"/>
  <c r="T741" i="88"/>
  <c r="T742" i="88"/>
  <c r="T743" i="88"/>
  <c r="T744" i="88"/>
  <c r="T745" i="88"/>
  <c r="T746" i="88"/>
  <c r="T747" i="88"/>
  <c r="T748" i="88"/>
  <c r="T749" i="88"/>
  <c r="T750" i="88"/>
  <c r="T751" i="88"/>
  <c r="T752" i="88"/>
  <c r="T753" i="88"/>
  <c r="T754" i="88"/>
  <c r="T755" i="88"/>
  <c r="T756" i="88"/>
  <c r="T757" i="88"/>
  <c r="T758" i="88"/>
  <c r="T759" i="88"/>
  <c r="T760" i="88"/>
  <c r="T761" i="88"/>
  <c r="T762" i="88"/>
  <c r="T763" i="88"/>
  <c r="T764" i="88"/>
  <c r="T765" i="88"/>
  <c r="T766" i="88"/>
  <c r="T767" i="88"/>
  <c r="T768" i="88"/>
  <c r="T769" i="88"/>
  <c r="T770" i="88"/>
  <c r="T771" i="88"/>
  <c r="T772" i="88"/>
  <c r="T773" i="88"/>
  <c r="T774" i="88"/>
  <c r="T775" i="88"/>
  <c r="T776" i="88"/>
  <c r="T777" i="88"/>
  <c r="T778" i="88"/>
  <c r="T779" i="88"/>
  <c r="T780" i="88"/>
  <c r="T781" i="88"/>
  <c r="T782" i="88"/>
  <c r="T783" i="88"/>
  <c r="T784" i="88"/>
  <c r="T785" i="88"/>
  <c r="T786" i="88"/>
  <c r="T787" i="88"/>
  <c r="T788" i="88"/>
  <c r="T789" i="88"/>
  <c r="T790" i="88"/>
  <c r="T791" i="88"/>
  <c r="T792" i="88"/>
  <c r="T793" i="88"/>
  <c r="T794" i="88"/>
  <c r="T795" i="88"/>
  <c r="T796" i="88"/>
  <c r="T797" i="88"/>
  <c r="T798" i="88"/>
  <c r="T799" i="88"/>
  <c r="T800" i="88"/>
  <c r="T801" i="88"/>
  <c r="T802" i="88"/>
  <c r="T803" i="88"/>
  <c r="T804" i="88"/>
  <c r="T805" i="88"/>
  <c r="T806" i="88"/>
  <c r="T807" i="88"/>
  <c r="T808" i="88"/>
  <c r="T809" i="88"/>
  <c r="T810" i="88"/>
  <c r="T811" i="88"/>
  <c r="T812" i="88"/>
  <c r="T813" i="88"/>
  <c r="T814" i="88"/>
  <c r="T815" i="88"/>
  <c r="T816" i="88"/>
  <c r="T817" i="88"/>
  <c r="T818" i="88"/>
  <c r="T819" i="88"/>
  <c r="T820" i="88"/>
  <c r="T821" i="88"/>
  <c r="T822" i="88"/>
  <c r="T823" i="88"/>
  <c r="T824" i="88"/>
  <c r="T825" i="88"/>
  <c r="T826" i="88"/>
  <c r="T827" i="88"/>
  <c r="T828" i="88"/>
  <c r="T829" i="88"/>
  <c r="T830" i="88"/>
  <c r="T831" i="88"/>
  <c r="T832" i="88"/>
  <c r="T833" i="88"/>
  <c r="T834" i="88"/>
  <c r="T835" i="88"/>
  <c r="T836" i="88"/>
  <c r="T837" i="88"/>
  <c r="T838" i="88"/>
  <c r="T839" i="88"/>
  <c r="T840" i="88"/>
  <c r="T841" i="88"/>
  <c r="T842" i="88"/>
  <c r="T843" i="88"/>
  <c r="T844" i="88"/>
  <c r="T845" i="88"/>
  <c r="T846" i="88"/>
  <c r="T847" i="88"/>
  <c r="T848" i="88"/>
  <c r="T849" i="88"/>
  <c r="T850" i="88"/>
  <c r="T851" i="88"/>
  <c r="T852" i="88"/>
  <c r="T853" i="88"/>
  <c r="T854" i="88"/>
  <c r="T855" i="88"/>
  <c r="T856" i="88"/>
  <c r="T857" i="88"/>
  <c r="T858" i="88"/>
  <c r="T859" i="88"/>
  <c r="T860" i="88"/>
  <c r="T861" i="88"/>
  <c r="T862" i="88"/>
  <c r="T863" i="88"/>
  <c r="T864" i="88"/>
  <c r="T865" i="88"/>
  <c r="T866" i="88"/>
  <c r="T867" i="88"/>
  <c r="T868" i="88"/>
  <c r="T869" i="88"/>
  <c r="T870" i="88"/>
  <c r="T871" i="88"/>
  <c r="T872" i="88"/>
  <c r="T873" i="88"/>
  <c r="T874" i="88"/>
  <c r="T875" i="88"/>
  <c r="T876" i="88"/>
  <c r="T877" i="88"/>
  <c r="T878" i="88"/>
  <c r="T879" i="88"/>
  <c r="T880" i="88"/>
  <c r="T881" i="88"/>
  <c r="T882" i="88"/>
  <c r="T883" i="88"/>
  <c r="T884" i="88"/>
  <c r="T885" i="88"/>
  <c r="T886" i="88"/>
  <c r="T887" i="88"/>
  <c r="T888" i="88"/>
  <c r="T889" i="88"/>
  <c r="T890" i="88"/>
  <c r="T891" i="88"/>
  <c r="T892" i="88"/>
  <c r="T893" i="88"/>
  <c r="T894" i="88"/>
  <c r="T895" i="88"/>
  <c r="T896" i="88"/>
  <c r="T897" i="88"/>
  <c r="T898" i="88"/>
  <c r="T899" i="88"/>
  <c r="T900" i="88"/>
  <c r="T901" i="88"/>
  <c r="T902" i="88"/>
  <c r="T903" i="88"/>
  <c r="T904" i="88"/>
  <c r="T905" i="88"/>
  <c r="T906" i="88"/>
  <c r="T907" i="88"/>
  <c r="T908" i="88"/>
  <c r="T909" i="88"/>
  <c r="T910" i="88"/>
  <c r="T911" i="88"/>
  <c r="T912" i="88"/>
  <c r="T913" i="88"/>
  <c r="T914" i="88"/>
  <c r="T915" i="88"/>
  <c r="T916" i="88"/>
  <c r="T917" i="88"/>
  <c r="T918" i="88"/>
  <c r="T919" i="88"/>
  <c r="T920" i="88"/>
  <c r="T921" i="88"/>
  <c r="T922" i="88"/>
  <c r="T923" i="88"/>
  <c r="T924" i="88"/>
  <c r="T925" i="88"/>
  <c r="T926" i="88"/>
  <c r="T927" i="88"/>
  <c r="T928" i="88"/>
  <c r="T929" i="88"/>
  <c r="T930" i="88"/>
  <c r="T931" i="88"/>
  <c r="T932" i="88"/>
  <c r="T933" i="88"/>
  <c r="T934" i="88"/>
  <c r="T935" i="88"/>
  <c r="T936" i="88"/>
  <c r="T937" i="88"/>
  <c r="T938" i="88"/>
  <c r="T939" i="88"/>
  <c r="T940" i="88"/>
  <c r="T941" i="88"/>
  <c r="T942" i="88"/>
  <c r="T943" i="88"/>
  <c r="T944" i="88"/>
  <c r="T945" i="88"/>
  <c r="T946" i="88"/>
  <c r="T947" i="88"/>
  <c r="T948" i="88"/>
  <c r="T949" i="88"/>
  <c r="T950" i="88"/>
  <c r="T951" i="88"/>
  <c r="T952" i="88"/>
  <c r="T953" i="88"/>
  <c r="T954" i="88"/>
  <c r="T955" i="88"/>
  <c r="T956" i="88"/>
  <c r="T957" i="88"/>
  <c r="T958" i="88"/>
  <c r="T959" i="88"/>
  <c r="T960" i="88"/>
  <c r="T961" i="88"/>
  <c r="T962" i="88"/>
  <c r="T963" i="88"/>
  <c r="T964" i="88"/>
  <c r="T965" i="88"/>
  <c r="T966" i="88"/>
  <c r="T967" i="88"/>
  <c r="T968" i="88"/>
  <c r="T969" i="88"/>
  <c r="T970" i="88"/>
  <c r="T971" i="88"/>
  <c r="T972" i="88"/>
  <c r="T973" i="88"/>
  <c r="T974" i="88"/>
  <c r="T975" i="88"/>
  <c r="T976" i="88"/>
  <c r="T977" i="88"/>
  <c r="T978" i="88"/>
  <c r="T979" i="88"/>
  <c r="T980" i="88"/>
  <c r="T981" i="88"/>
  <c r="T982" i="88"/>
  <c r="T983" i="88"/>
  <c r="T984" i="88"/>
  <c r="T985" i="88"/>
  <c r="T986" i="88"/>
  <c r="T987" i="88"/>
  <c r="T988" i="88"/>
  <c r="T989" i="88"/>
  <c r="T990" i="88"/>
  <c r="T991" i="88"/>
  <c r="T992" i="88"/>
  <c r="T993" i="88"/>
  <c r="T994" i="88"/>
  <c r="T995" i="88"/>
  <c r="T996" i="88"/>
  <c r="T997" i="88"/>
  <c r="T998" i="88"/>
  <c r="T999" i="88"/>
  <c r="T1000" i="88"/>
  <c r="T5" i="88"/>
  <c r="J8" i="87" l="1"/>
  <c r="G8" i="87"/>
  <c r="B53" i="87"/>
  <c r="B54" i="87"/>
  <c r="B52" i="87"/>
  <c r="B50" i="87"/>
  <c r="B51" i="87"/>
  <c r="B49" i="87"/>
  <c r="B47" i="87"/>
  <c r="B48" i="87"/>
  <c r="B46" i="87"/>
  <c r="B18" i="87" s="1"/>
  <c r="B44" i="87"/>
  <c r="B45" i="87"/>
  <c r="B43" i="87"/>
  <c r="B41" i="87"/>
  <c r="B42" i="87"/>
  <c r="B40" i="87"/>
  <c r="B38" i="87"/>
  <c r="B39" i="87"/>
  <c r="B37" i="87"/>
  <c r="B35" i="87"/>
  <c r="B36" i="87"/>
  <c r="B34" i="87"/>
  <c r="B14" i="87" s="1"/>
  <c r="B32" i="87"/>
  <c r="B33" i="87"/>
  <c r="B31" i="87"/>
  <c r="B29" i="87"/>
  <c r="B30" i="87"/>
  <c r="B28" i="87"/>
  <c r="B26" i="87"/>
  <c r="B27" i="87"/>
  <c r="B25" i="87"/>
  <c r="A1" i="87"/>
  <c r="V877" i="88"/>
  <c r="W877" i="88" s="1"/>
  <c r="X877" i="88" s="1"/>
  <c r="Y877" i="88" s="1"/>
  <c r="Z877" i="88" s="1"/>
  <c r="AA877" i="88" s="1"/>
  <c r="AB877" i="88" s="1"/>
  <c r="V859" i="88"/>
  <c r="W859" i="88" s="1"/>
  <c r="X859" i="88" s="1"/>
  <c r="Y859" i="88" s="1"/>
  <c r="Z859" i="88" s="1"/>
  <c r="AA859" i="88" s="1"/>
  <c r="AB859" i="88" s="1"/>
  <c r="V855" i="88"/>
  <c r="W855" i="88" s="1"/>
  <c r="V854" i="88"/>
  <c r="W854" i="88" s="1"/>
  <c r="X854" i="88" s="1"/>
  <c r="Y854" i="88" s="1"/>
  <c r="Z854" i="88" s="1"/>
  <c r="AA854" i="88" s="1"/>
  <c r="AB854" i="88" s="1"/>
  <c r="V853" i="88"/>
  <c r="W853" i="88" s="1"/>
  <c r="X853" i="88" s="1"/>
  <c r="Y853" i="88" s="1"/>
  <c r="Z853" i="88" s="1"/>
  <c r="AA853" i="88" s="1"/>
  <c r="AB853" i="88" s="1"/>
  <c r="V834" i="88"/>
  <c r="W834" i="88" s="1"/>
  <c r="X834" i="88" s="1"/>
  <c r="Y834" i="88" s="1"/>
  <c r="Z834" i="88" s="1"/>
  <c r="AA834" i="88" s="1"/>
  <c r="AB834" i="88" s="1"/>
  <c r="V833" i="88"/>
  <c r="W833" i="88" s="1"/>
  <c r="X833" i="88" s="1"/>
  <c r="Y833" i="88" s="1"/>
  <c r="Z833" i="88" s="1"/>
  <c r="AA833" i="88" s="1"/>
  <c r="AB833" i="88" s="1"/>
  <c r="V828" i="88"/>
  <c r="W828" i="88" s="1"/>
  <c r="X828" i="88" s="1"/>
  <c r="Y828" i="88" s="1"/>
  <c r="Z828" i="88" s="1"/>
  <c r="AA828" i="88" s="1"/>
  <c r="AB828" i="88" s="1"/>
  <c r="V827" i="88"/>
  <c r="W827" i="88" s="1"/>
  <c r="X827" i="88" s="1"/>
  <c r="Y827" i="88" s="1"/>
  <c r="Z827" i="88" s="1"/>
  <c r="AA827" i="88" s="1"/>
  <c r="AB827" i="88" s="1"/>
  <c r="V824" i="88"/>
  <c r="W824" i="88" s="1"/>
  <c r="X824" i="88" s="1"/>
  <c r="Y824" i="88" s="1"/>
  <c r="Z824" i="88" s="1"/>
  <c r="V823" i="88"/>
  <c r="W823" i="88" s="1"/>
  <c r="X823" i="88" s="1"/>
  <c r="V818" i="88"/>
  <c r="W818" i="88" s="1"/>
  <c r="X818" i="88" s="1"/>
  <c r="Y818" i="88" s="1"/>
  <c r="Z818" i="88" s="1"/>
  <c r="V816" i="88"/>
  <c r="W816" i="88" s="1"/>
  <c r="X816" i="88" s="1"/>
  <c r="V815" i="88"/>
  <c r="W815" i="88" s="1"/>
  <c r="X815" i="88" s="1"/>
  <c r="Y815" i="88" s="1"/>
  <c r="Z815" i="88" s="1"/>
  <c r="AA815" i="88" s="1"/>
  <c r="AB815" i="88" s="1"/>
  <c r="V814" i="88"/>
  <c r="W814" i="88" s="1"/>
  <c r="X814" i="88" s="1"/>
  <c r="Y814" i="88" s="1"/>
  <c r="Z814" i="88" s="1"/>
  <c r="AA814" i="88" s="1"/>
  <c r="AB814" i="88" s="1"/>
  <c r="V805" i="88"/>
  <c r="W805" i="88" s="1"/>
  <c r="X805" i="88" s="1"/>
  <c r="Y805" i="88" s="1"/>
  <c r="Z805" i="88" s="1"/>
  <c r="AA805" i="88" s="1"/>
  <c r="AB805" i="88" s="1"/>
  <c r="V798" i="88"/>
  <c r="W798" i="88" s="1"/>
  <c r="X798" i="88" s="1"/>
  <c r="Y798" i="88" s="1"/>
  <c r="Z798" i="88" s="1"/>
  <c r="AA798" i="88" s="1"/>
  <c r="AB798" i="88" s="1"/>
  <c r="V797" i="88"/>
  <c r="W797" i="88" s="1"/>
  <c r="X797" i="88" s="1"/>
  <c r="Y797" i="88" s="1"/>
  <c r="Z797" i="88" s="1"/>
  <c r="V796" i="88"/>
  <c r="W796" i="88" s="1"/>
  <c r="X796" i="88" s="1"/>
  <c r="Y796" i="88" s="1"/>
  <c r="Z796" i="88" s="1"/>
  <c r="AA796" i="88" s="1"/>
  <c r="AB796" i="88" s="1"/>
  <c r="V792" i="88"/>
  <c r="W792" i="88" s="1"/>
  <c r="X792" i="88" s="1"/>
  <c r="Y792" i="88" s="1"/>
  <c r="Z792" i="88" s="1"/>
  <c r="AA792" i="88" s="1"/>
  <c r="AB792" i="88" s="1"/>
  <c r="V791" i="88"/>
  <c r="W791" i="88" s="1"/>
  <c r="X791" i="88" s="1"/>
  <c r="Y791" i="88" s="1"/>
  <c r="V780" i="88"/>
  <c r="W780" i="88" s="1"/>
  <c r="X780" i="88" s="1"/>
  <c r="Y780" i="88" s="1"/>
  <c r="Z780" i="88" s="1"/>
  <c r="AA780" i="88" s="1"/>
  <c r="AB780" i="88" s="1"/>
  <c r="V773" i="88"/>
  <c r="W773" i="88" s="1"/>
  <c r="X773" i="88" s="1"/>
  <c r="Y773" i="88" s="1"/>
  <c r="Z773" i="88" s="1"/>
  <c r="AA773" i="88" s="1"/>
  <c r="V753" i="88"/>
  <c r="V752" i="88"/>
  <c r="W752" i="88" s="1"/>
  <c r="X752" i="88" s="1"/>
  <c r="Y752" i="88" s="1"/>
  <c r="Z752" i="88" s="1"/>
  <c r="AA752" i="88" s="1"/>
  <c r="AB752" i="88" s="1"/>
  <c r="V744" i="88"/>
  <c r="W744" i="88" s="1"/>
  <c r="X744" i="88" s="1"/>
  <c r="Y744" i="88" s="1"/>
  <c r="Z744" i="88" s="1"/>
  <c r="V743" i="88"/>
  <c r="W743" i="88" s="1"/>
  <c r="X743" i="88" s="1"/>
  <c r="Y743" i="88" s="1"/>
  <c r="Z743" i="88" s="1"/>
  <c r="AA743" i="88" s="1"/>
  <c r="AB743" i="88" s="1"/>
  <c r="V732" i="88"/>
  <c r="W732" i="88" s="1"/>
  <c r="X732" i="88" s="1"/>
  <c r="Y732" i="88" s="1"/>
  <c r="Z732" i="88" s="1"/>
  <c r="AA732" i="88" s="1"/>
  <c r="AB732" i="88" s="1"/>
  <c r="V731" i="88"/>
  <c r="W731" i="88" s="1"/>
  <c r="X731" i="88" s="1"/>
  <c r="Y731" i="88" s="1"/>
  <c r="Z731" i="88" s="1"/>
  <c r="AA731" i="88" s="1"/>
  <c r="AB731" i="88" s="1"/>
  <c r="V730" i="88"/>
  <c r="W730" i="88" s="1"/>
  <c r="X730" i="88" s="1"/>
  <c r="Y730" i="88" s="1"/>
  <c r="Z730" i="88" s="1"/>
  <c r="AA730" i="88" s="1"/>
  <c r="AB730" i="88" s="1"/>
  <c r="V723" i="88"/>
  <c r="W723" i="88" s="1"/>
  <c r="X723" i="88" s="1"/>
  <c r="Y723" i="88" s="1"/>
  <c r="Z723" i="88" s="1"/>
  <c r="AA723" i="88" s="1"/>
  <c r="AB723" i="88" s="1"/>
  <c r="V710" i="88"/>
  <c r="W710" i="88" s="1"/>
  <c r="X710" i="88" s="1"/>
  <c r="Y710" i="88" s="1"/>
  <c r="Z710" i="88" s="1"/>
  <c r="AA710" i="88" s="1"/>
  <c r="AB710" i="88" s="1"/>
  <c r="V705" i="88"/>
  <c r="W705" i="88" s="1"/>
  <c r="X705" i="88" s="1"/>
  <c r="Y705" i="88" s="1"/>
  <c r="Z705" i="88" s="1"/>
  <c r="AA705" i="88" s="1"/>
  <c r="AB705" i="88" s="1"/>
  <c r="V704" i="88"/>
  <c r="W704" i="88" s="1"/>
  <c r="X704" i="88" s="1"/>
  <c r="Y704" i="88" s="1"/>
  <c r="Z704" i="88" s="1"/>
  <c r="AA704" i="88" s="1"/>
  <c r="AB704" i="88" s="1"/>
  <c r="V696" i="88"/>
  <c r="W696" i="88" s="1"/>
  <c r="X696" i="88" s="1"/>
  <c r="Y696" i="88" s="1"/>
  <c r="Z696" i="88" s="1"/>
  <c r="AA696" i="88" s="1"/>
  <c r="AB696" i="88" s="1"/>
  <c r="V695" i="88"/>
  <c r="W695" i="88" s="1"/>
  <c r="X695" i="88" s="1"/>
  <c r="Y695" i="88" s="1"/>
  <c r="Z695" i="88" s="1"/>
  <c r="AA695" i="88" s="1"/>
  <c r="AB695" i="88" s="1"/>
  <c r="V690" i="88"/>
  <c r="W690" i="88" s="1"/>
  <c r="X690" i="88" s="1"/>
  <c r="Y690" i="88" s="1"/>
  <c r="Z690" i="88" s="1"/>
  <c r="AA690" i="88" s="1"/>
  <c r="AB690" i="88" s="1"/>
  <c r="V688" i="88"/>
  <c r="W688" i="88" s="1"/>
  <c r="X688" i="88" s="1"/>
  <c r="Y688" i="88" s="1"/>
  <c r="Z688" i="88" s="1"/>
  <c r="AA688" i="88" s="1"/>
  <c r="AB688" i="88" s="1"/>
  <c r="V687" i="88"/>
  <c r="W687" i="88" s="1"/>
  <c r="X687" i="88" s="1"/>
  <c r="Y687" i="88" s="1"/>
  <c r="Z687" i="88" s="1"/>
  <c r="AA687" i="88" s="1"/>
  <c r="AB687" i="88" s="1"/>
  <c r="V683" i="88"/>
  <c r="W683" i="88" s="1"/>
  <c r="X683" i="88" s="1"/>
  <c r="Y683" i="88" s="1"/>
  <c r="Z683" i="88" s="1"/>
  <c r="AA683" i="88" s="1"/>
  <c r="AB683" i="88" s="1"/>
  <c r="V682" i="88"/>
  <c r="W682" i="88" s="1"/>
  <c r="X682" i="88" s="1"/>
  <c r="Y682" i="88" s="1"/>
  <c r="Z682" i="88" s="1"/>
  <c r="AA682" i="88" s="1"/>
  <c r="AB682" i="88" s="1"/>
  <c r="V681" i="88"/>
  <c r="W681" i="88" s="1"/>
  <c r="X681" i="88" s="1"/>
  <c r="Y681" i="88" s="1"/>
  <c r="Z681" i="88" s="1"/>
  <c r="AA681" i="88" s="1"/>
  <c r="AB681" i="88" s="1"/>
  <c r="V678" i="88"/>
  <c r="W678" i="88" s="1"/>
  <c r="X678" i="88" s="1"/>
  <c r="Y678" i="88" s="1"/>
  <c r="Z678" i="88" s="1"/>
  <c r="V677" i="88"/>
  <c r="W677" i="88" s="1"/>
  <c r="X677" i="88" s="1"/>
  <c r="V676" i="88"/>
  <c r="W676" i="88" s="1"/>
  <c r="V675" i="88"/>
  <c r="W675" i="88" s="1"/>
  <c r="X675" i="88" s="1"/>
  <c r="Y675" i="88" s="1"/>
  <c r="Z675" i="88" s="1"/>
  <c r="AA675" i="88" s="1"/>
  <c r="AB675" i="88" s="1"/>
  <c r="V674" i="88"/>
  <c r="W674" i="88" s="1"/>
  <c r="X674" i="88" s="1"/>
  <c r="Y674" i="88" s="1"/>
  <c r="Z674" i="88" s="1"/>
  <c r="AA674" i="88" s="1"/>
  <c r="AB674" i="88" s="1"/>
  <c r="V673" i="88"/>
  <c r="W673" i="88" s="1"/>
  <c r="X673" i="88" s="1"/>
  <c r="Y673" i="88" s="1"/>
  <c r="V671" i="88"/>
  <c r="W671" i="88" s="1"/>
  <c r="X671" i="88" s="1"/>
  <c r="V666" i="88"/>
  <c r="W666" i="88" s="1"/>
  <c r="X666" i="88" s="1"/>
  <c r="Y666" i="88" s="1"/>
  <c r="Z666" i="88" s="1"/>
  <c r="AA666" i="88" s="1"/>
  <c r="AB666" i="88" s="1"/>
  <c r="V664" i="88"/>
  <c r="W664" i="88" s="1"/>
  <c r="X664" i="88" s="1"/>
  <c r="Y664" i="88" s="1"/>
  <c r="Z664" i="88" s="1"/>
  <c r="AA664" i="88" s="1"/>
  <c r="AB664" i="88" s="1"/>
  <c r="V660" i="88"/>
  <c r="W660" i="88" s="1"/>
  <c r="X660" i="88" s="1"/>
  <c r="V659" i="88"/>
  <c r="W659" i="88" s="1"/>
  <c r="X659" i="88" s="1"/>
  <c r="Y659" i="88" s="1"/>
  <c r="Z659" i="88" s="1"/>
  <c r="AA659" i="88" s="1"/>
  <c r="AB659" i="88" s="1"/>
  <c r="V657" i="88"/>
  <c r="W657" i="88" s="1"/>
  <c r="X657" i="88" s="1"/>
  <c r="Y657" i="88" s="1"/>
  <c r="Z657" i="88" s="1"/>
  <c r="AA657" i="88" s="1"/>
  <c r="AB657" i="88" s="1"/>
  <c r="V656" i="88"/>
  <c r="W656" i="88" s="1"/>
  <c r="X656" i="88" s="1"/>
  <c r="Y656" i="88" s="1"/>
  <c r="Z656" i="88" s="1"/>
  <c r="AA656" i="88" s="1"/>
  <c r="AB656" i="88" s="1"/>
  <c r="V655" i="88"/>
  <c r="W655" i="88" s="1"/>
  <c r="X655" i="88" s="1"/>
  <c r="Y655" i="88" s="1"/>
  <c r="Z655" i="88" s="1"/>
  <c r="V653" i="88"/>
  <c r="W653" i="88" s="1"/>
  <c r="X653" i="88" s="1"/>
  <c r="Y653" i="88" s="1"/>
  <c r="Z653" i="88" s="1"/>
  <c r="AA653" i="88" s="1"/>
  <c r="AB653" i="88" s="1"/>
  <c r="V652" i="88"/>
  <c r="W652" i="88" s="1"/>
  <c r="X652" i="88" s="1"/>
  <c r="Y652" i="88" s="1"/>
  <c r="Z652" i="88" s="1"/>
  <c r="AA652" i="88" s="1"/>
  <c r="AB652" i="88" s="1"/>
  <c r="V643" i="88"/>
  <c r="W643" i="88" s="1"/>
  <c r="X643" i="88" s="1"/>
  <c r="Y643" i="88" s="1"/>
  <c r="Z643" i="88" s="1"/>
  <c r="AA643" i="88" s="1"/>
  <c r="AB643" i="88" s="1"/>
  <c r="V642" i="88"/>
  <c r="W642" i="88" s="1"/>
  <c r="X642" i="88" s="1"/>
  <c r="Y642" i="88" s="1"/>
  <c r="Z642" i="88" s="1"/>
  <c r="V640" i="88"/>
  <c r="W640" i="88" s="1"/>
  <c r="X640" i="88" s="1"/>
  <c r="Y640" i="88" s="1"/>
  <c r="Z640" i="88" s="1"/>
  <c r="AA640" i="88" s="1"/>
  <c r="AB640" i="88" s="1"/>
  <c r="V639" i="88"/>
  <c r="W639" i="88" s="1"/>
  <c r="X639" i="88" s="1"/>
  <c r="Y639" i="88" s="1"/>
  <c r="Z639" i="88" s="1"/>
  <c r="AA639" i="88" s="1"/>
  <c r="AB639" i="88" s="1"/>
  <c r="V638" i="88"/>
  <c r="W638" i="88" s="1"/>
  <c r="X638" i="88" s="1"/>
  <c r="Y638" i="88" s="1"/>
  <c r="Z638" i="88" s="1"/>
  <c r="AA638" i="88" s="1"/>
  <c r="AB638" i="88" s="1"/>
  <c r="V637" i="88"/>
  <c r="W637" i="88" s="1"/>
  <c r="X637" i="88" s="1"/>
  <c r="Y637" i="88" s="1"/>
  <c r="Z637" i="88" s="1"/>
  <c r="AA637" i="88" s="1"/>
  <c r="AB637" i="88" s="1"/>
  <c r="V636" i="88"/>
  <c r="W636" i="88" s="1"/>
  <c r="X636" i="88" s="1"/>
  <c r="Y636" i="88" s="1"/>
  <c r="Z636" i="88" s="1"/>
  <c r="AA636" i="88" s="1"/>
  <c r="AB636" i="88" s="1"/>
  <c r="V622" i="88"/>
  <c r="W622" i="88" s="1"/>
  <c r="X622" i="88" s="1"/>
  <c r="Y622" i="88" s="1"/>
  <c r="Z622" i="88" s="1"/>
  <c r="AA622" i="88" s="1"/>
  <c r="AB622" i="88" s="1"/>
  <c r="V617" i="88"/>
  <c r="W617" i="88" s="1"/>
  <c r="X617" i="88" s="1"/>
  <c r="Y617" i="88" s="1"/>
  <c r="Z617" i="88" s="1"/>
  <c r="AA617" i="88" s="1"/>
  <c r="AB617" i="88" s="1"/>
  <c r="V608" i="88"/>
  <c r="W608" i="88" s="1"/>
  <c r="X608" i="88" s="1"/>
  <c r="Y608" i="88" s="1"/>
  <c r="Z608" i="88" s="1"/>
  <c r="AA608" i="88" s="1"/>
  <c r="AB608" i="88" s="1"/>
  <c r="V606" i="88"/>
  <c r="W606" i="88" s="1"/>
  <c r="X606" i="88" s="1"/>
  <c r="Y606" i="88" s="1"/>
  <c r="Z606" i="88" s="1"/>
  <c r="AA606" i="88" s="1"/>
  <c r="AB606" i="88" s="1"/>
  <c r="V605" i="88"/>
  <c r="W605" i="88" s="1"/>
  <c r="X605" i="88" s="1"/>
  <c r="Y605" i="88" s="1"/>
  <c r="Z605" i="88" s="1"/>
  <c r="AA605" i="88" s="1"/>
  <c r="AB605" i="88" s="1"/>
  <c r="V604" i="88"/>
  <c r="W604" i="88" s="1"/>
  <c r="X604" i="88" s="1"/>
  <c r="Y604" i="88" s="1"/>
  <c r="Z604" i="88" s="1"/>
  <c r="AA604" i="88" s="1"/>
  <c r="AB604" i="88" s="1"/>
  <c r="V600" i="88"/>
  <c r="W600" i="88" s="1"/>
  <c r="X600" i="88" s="1"/>
  <c r="Y600" i="88" s="1"/>
  <c r="Z600" i="88" s="1"/>
  <c r="AA600" i="88" s="1"/>
  <c r="V596" i="88"/>
  <c r="W596" i="88" s="1"/>
  <c r="X596" i="88" s="1"/>
  <c r="Y596" i="88" s="1"/>
  <c r="Z596" i="88" s="1"/>
  <c r="AA596" i="88" s="1"/>
  <c r="AB596" i="88" s="1"/>
  <c r="V595" i="88"/>
  <c r="W595" i="88" s="1"/>
  <c r="X595" i="88" s="1"/>
  <c r="Y595" i="88" s="1"/>
  <c r="Z595" i="88" s="1"/>
  <c r="AA595" i="88" s="1"/>
  <c r="AB595" i="88" s="1"/>
  <c r="V588" i="88"/>
  <c r="W588" i="88" s="1"/>
  <c r="X588" i="88" s="1"/>
  <c r="Y588" i="88" s="1"/>
  <c r="Z588" i="88" s="1"/>
  <c r="AA588" i="88" s="1"/>
  <c r="AB588" i="88" s="1"/>
  <c r="V584" i="88"/>
  <c r="W584" i="88" s="1"/>
  <c r="X584" i="88" s="1"/>
  <c r="Y584" i="88" s="1"/>
  <c r="Z584" i="88" s="1"/>
  <c r="AA584" i="88" s="1"/>
  <c r="AB584" i="88" s="1"/>
  <c r="V583" i="88"/>
  <c r="W583" i="88" s="1"/>
  <c r="X583" i="88" s="1"/>
  <c r="Y583" i="88" s="1"/>
  <c r="Z583" i="88" s="1"/>
  <c r="AA583" i="88" s="1"/>
  <c r="AB583" i="88" s="1"/>
  <c r="V571" i="88"/>
  <c r="W571" i="88" s="1"/>
  <c r="X571" i="88" s="1"/>
  <c r="Y571" i="88" s="1"/>
  <c r="Z571" i="88" s="1"/>
  <c r="AA571" i="88" s="1"/>
  <c r="AB571" i="88" s="1"/>
  <c r="V570" i="88"/>
  <c r="W570" i="88" s="1"/>
  <c r="X570" i="88" s="1"/>
  <c r="Y570" i="88" s="1"/>
  <c r="Z570" i="88" s="1"/>
  <c r="AA570" i="88" s="1"/>
  <c r="AB570" i="88" s="1"/>
  <c r="V568" i="88"/>
  <c r="W568" i="88" s="1"/>
  <c r="X568" i="88" s="1"/>
  <c r="Y568" i="88" s="1"/>
  <c r="Z568" i="88" s="1"/>
  <c r="AA568" i="88" s="1"/>
  <c r="V567" i="88"/>
  <c r="W567" i="88" s="1"/>
  <c r="X567" i="88" s="1"/>
  <c r="V557" i="88"/>
  <c r="W557" i="88" s="1"/>
  <c r="X557" i="88" s="1"/>
  <c r="Y557" i="88" s="1"/>
  <c r="Z557" i="88" s="1"/>
  <c r="AA557" i="88" s="1"/>
  <c r="AB557" i="88" s="1"/>
  <c r="V555" i="88"/>
  <c r="W555" i="88" s="1"/>
  <c r="X555" i="88" s="1"/>
  <c r="Y555" i="88" s="1"/>
  <c r="Z555" i="88" s="1"/>
  <c r="AA555" i="88" s="1"/>
  <c r="AB555" i="88" s="1"/>
  <c r="V552" i="88"/>
  <c r="W552" i="88" s="1"/>
  <c r="X552" i="88" s="1"/>
  <c r="Y552" i="88" s="1"/>
  <c r="Z552" i="88" s="1"/>
  <c r="AA552" i="88" s="1"/>
  <c r="AB552" i="88" s="1"/>
  <c r="V551" i="88"/>
  <c r="W551" i="88" s="1"/>
  <c r="X551" i="88" s="1"/>
  <c r="Y551" i="88" s="1"/>
  <c r="Z551" i="88" s="1"/>
  <c r="V550" i="88"/>
  <c r="W550" i="88" s="1"/>
  <c r="X550" i="88" s="1"/>
  <c r="Y550" i="88" s="1"/>
  <c r="Z550" i="88" s="1"/>
  <c r="AA550" i="88" s="1"/>
  <c r="AB550" i="88" s="1"/>
  <c r="V548" i="88"/>
  <c r="W548" i="88" s="1"/>
  <c r="X548" i="88" s="1"/>
  <c r="Y548" i="88" s="1"/>
  <c r="Z548" i="88" s="1"/>
  <c r="AA548" i="88" s="1"/>
  <c r="AB548" i="88" s="1"/>
  <c r="V547" i="88"/>
  <c r="W547" i="88" s="1"/>
  <c r="X547" i="88" s="1"/>
  <c r="Y547" i="88" s="1"/>
  <c r="Z547" i="88" s="1"/>
  <c r="AA547" i="88" s="1"/>
  <c r="AB547" i="88" s="1"/>
  <c r="V542" i="88"/>
  <c r="W542" i="88" s="1"/>
  <c r="X542" i="88" s="1"/>
  <c r="V540" i="88"/>
  <c r="V536" i="88"/>
  <c r="W536" i="88" s="1"/>
  <c r="X536" i="88" s="1"/>
  <c r="Y536" i="88" s="1"/>
  <c r="Z536" i="88" s="1"/>
  <c r="AA536" i="88" s="1"/>
  <c r="AB536" i="88" s="1"/>
  <c r="V535" i="88"/>
  <c r="W535" i="88" s="1"/>
  <c r="X535" i="88" s="1"/>
  <c r="Y535" i="88" s="1"/>
  <c r="Z535" i="88" s="1"/>
  <c r="AA535" i="88" s="1"/>
  <c r="V533" i="88"/>
  <c r="W533" i="88" s="1"/>
  <c r="X533" i="88" s="1"/>
  <c r="Y533" i="88" s="1"/>
  <c r="Z533" i="88" s="1"/>
  <c r="AA533" i="88" s="1"/>
  <c r="AB533" i="88" s="1"/>
  <c r="V532" i="88"/>
  <c r="W532" i="88" s="1"/>
  <c r="X532" i="88" s="1"/>
  <c r="Y532" i="88" s="1"/>
  <c r="Z532" i="88" s="1"/>
  <c r="AA532" i="88" s="1"/>
  <c r="AB532" i="88" s="1"/>
  <c r="V531" i="88"/>
  <c r="W531" i="88" s="1"/>
  <c r="X531" i="88" s="1"/>
  <c r="Y531" i="88" s="1"/>
  <c r="Z531" i="88" s="1"/>
  <c r="AA531" i="88" s="1"/>
  <c r="AB531" i="88" s="1"/>
  <c r="V530" i="88"/>
  <c r="W530" i="88" s="1"/>
  <c r="X530" i="88" s="1"/>
  <c r="V529" i="88"/>
  <c r="W529" i="88" s="1"/>
  <c r="X529" i="88" s="1"/>
  <c r="Y529" i="88" s="1"/>
  <c r="Z529" i="88" s="1"/>
  <c r="AA529" i="88" s="1"/>
  <c r="AB529" i="88" s="1"/>
  <c r="V528" i="88"/>
  <c r="W528" i="88" s="1"/>
  <c r="X528" i="88" s="1"/>
  <c r="Y528" i="88" s="1"/>
  <c r="Z528" i="88" s="1"/>
  <c r="AA528" i="88" s="1"/>
  <c r="AB528" i="88" s="1"/>
  <c r="V526" i="88"/>
  <c r="W526" i="88" s="1"/>
  <c r="X526" i="88" s="1"/>
  <c r="Y526" i="88" s="1"/>
  <c r="Z526" i="88" s="1"/>
  <c r="AA526" i="88" s="1"/>
  <c r="V525" i="88"/>
  <c r="W525" i="88" s="1"/>
  <c r="X525" i="88" s="1"/>
  <c r="Y525" i="88" s="1"/>
  <c r="V524" i="88"/>
  <c r="W524" i="88" s="1"/>
  <c r="X524" i="88" s="1"/>
  <c r="Y524" i="88" s="1"/>
  <c r="Z524" i="88" s="1"/>
  <c r="AA524" i="88" s="1"/>
  <c r="AB524" i="88" s="1"/>
  <c r="V522" i="88"/>
  <c r="W522" i="88" s="1"/>
  <c r="X522" i="88" s="1"/>
  <c r="Y522" i="88" s="1"/>
  <c r="Z522" i="88" s="1"/>
  <c r="AA522" i="88" s="1"/>
  <c r="AB522" i="88" s="1"/>
  <c r="V521" i="88"/>
  <c r="W521" i="88" s="1"/>
  <c r="X521" i="88" s="1"/>
  <c r="Y521" i="88" s="1"/>
  <c r="Z521" i="88" s="1"/>
  <c r="AA521" i="88" s="1"/>
  <c r="AB521" i="88" s="1"/>
  <c r="V520" i="88"/>
  <c r="W520" i="88" s="1"/>
  <c r="X520" i="88" s="1"/>
  <c r="Y520" i="88" s="1"/>
  <c r="Z520" i="88" s="1"/>
  <c r="AA520" i="88" s="1"/>
  <c r="AB520" i="88" s="1"/>
  <c r="V519" i="88"/>
  <c r="W519" i="88" s="1"/>
  <c r="V512" i="88"/>
  <c r="W512" i="88" s="1"/>
  <c r="X512" i="88" s="1"/>
  <c r="Y512" i="88" s="1"/>
  <c r="Z512" i="88" s="1"/>
  <c r="AA512" i="88" s="1"/>
  <c r="AB512" i="88" s="1"/>
  <c r="V511" i="88"/>
  <c r="W511" i="88" s="1"/>
  <c r="X511" i="88" s="1"/>
  <c r="V509" i="88"/>
  <c r="W509" i="88" s="1"/>
  <c r="X509" i="88" s="1"/>
  <c r="Y509" i="88" s="1"/>
  <c r="Z509" i="88" s="1"/>
  <c r="AA509" i="88" s="1"/>
  <c r="AB509" i="88" s="1"/>
  <c r="V508" i="88"/>
  <c r="W508" i="88" s="1"/>
  <c r="X508" i="88" s="1"/>
  <c r="Y508" i="88" s="1"/>
  <c r="Z508" i="88" s="1"/>
  <c r="AA508" i="88" s="1"/>
  <c r="AB508" i="88" s="1"/>
  <c r="V507" i="88"/>
  <c r="W507" i="88" s="1"/>
  <c r="X507" i="88" s="1"/>
  <c r="Y507" i="88" s="1"/>
  <c r="Z507" i="88" s="1"/>
  <c r="AA507" i="88" s="1"/>
  <c r="AB507" i="88" s="1"/>
  <c r="V506" i="88"/>
  <c r="W506" i="88" s="1"/>
  <c r="X506" i="88" s="1"/>
  <c r="Y506" i="88" s="1"/>
  <c r="Z506" i="88" s="1"/>
  <c r="AA506" i="88" s="1"/>
  <c r="AB506" i="88" s="1"/>
  <c r="V491" i="88"/>
  <c r="W491" i="88" s="1"/>
  <c r="X491" i="88" s="1"/>
  <c r="Y491" i="88" s="1"/>
  <c r="Z491" i="88" s="1"/>
  <c r="AA491" i="88" s="1"/>
  <c r="AB491" i="88" s="1"/>
  <c r="V489" i="88"/>
  <c r="W489" i="88" s="1"/>
  <c r="X489" i="88" s="1"/>
  <c r="Y489" i="88" s="1"/>
  <c r="Z489" i="88" s="1"/>
  <c r="AA489" i="88" s="1"/>
  <c r="AB489" i="88" s="1"/>
  <c r="V488" i="88"/>
  <c r="W488" i="88" s="1"/>
  <c r="V487" i="88"/>
  <c r="W487" i="88" s="1"/>
  <c r="X487" i="88" s="1"/>
  <c r="Y487" i="88" s="1"/>
  <c r="Z487" i="88" s="1"/>
  <c r="AA487" i="88" s="1"/>
  <c r="AB487" i="88" s="1"/>
  <c r="V485" i="88"/>
  <c r="W485" i="88" s="1"/>
  <c r="X485" i="88" s="1"/>
  <c r="Y485" i="88" s="1"/>
  <c r="Z485" i="88" s="1"/>
  <c r="AA485" i="88" s="1"/>
  <c r="AB485" i="88" s="1"/>
  <c r="V483" i="88"/>
  <c r="W483" i="88" s="1"/>
  <c r="X483" i="88" s="1"/>
  <c r="Y483" i="88" s="1"/>
  <c r="Z483" i="88" s="1"/>
  <c r="AA483" i="88" s="1"/>
  <c r="AB483" i="88" s="1"/>
  <c r="V481" i="88"/>
  <c r="W481" i="88" s="1"/>
  <c r="X481" i="88" s="1"/>
  <c r="Y481" i="88" s="1"/>
  <c r="Z481" i="88" s="1"/>
  <c r="AA481" i="88" s="1"/>
  <c r="AB481" i="88" s="1"/>
  <c r="V480" i="88"/>
  <c r="W480" i="88" s="1"/>
  <c r="X480" i="88" s="1"/>
  <c r="Y480" i="88" s="1"/>
  <c r="Z480" i="88" s="1"/>
  <c r="AA480" i="88" s="1"/>
  <c r="AB480" i="88" s="1"/>
  <c r="V478" i="88"/>
  <c r="W478" i="88" s="1"/>
  <c r="X478" i="88" s="1"/>
  <c r="Y478" i="88" s="1"/>
  <c r="Z478" i="88" s="1"/>
  <c r="AA478" i="88" s="1"/>
  <c r="AB478" i="88" s="1"/>
  <c r="V477" i="88"/>
  <c r="W477" i="88" s="1"/>
  <c r="X477" i="88" s="1"/>
  <c r="Y477" i="88" s="1"/>
  <c r="Z477" i="88" s="1"/>
  <c r="AA477" i="88" s="1"/>
  <c r="AB477" i="88" s="1"/>
  <c r="V476" i="88"/>
  <c r="W476" i="88" s="1"/>
  <c r="X476" i="88" s="1"/>
  <c r="V474" i="88"/>
  <c r="W474" i="88" s="1"/>
  <c r="X474" i="88" s="1"/>
  <c r="Y474" i="88" s="1"/>
  <c r="V468" i="88"/>
  <c r="W468" i="88" s="1"/>
  <c r="X468" i="88" s="1"/>
  <c r="Y468" i="88" s="1"/>
  <c r="Z468" i="88" s="1"/>
  <c r="AA468" i="88" s="1"/>
  <c r="AB468" i="88" s="1"/>
  <c r="V466" i="88"/>
  <c r="W466" i="88" s="1"/>
  <c r="X466" i="88" s="1"/>
  <c r="Y466" i="88" s="1"/>
  <c r="Z466" i="88" s="1"/>
  <c r="AA466" i="88" s="1"/>
  <c r="AB466" i="88" s="1"/>
  <c r="V465" i="88"/>
  <c r="W465" i="88" s="1"/>
  <c r="X465" i="88" s="1"/>
  <c r="Y465" i="88" s="1"/>
  <c r="Z465" i="88" s="1"/>
  <c r="AA465" i="88" s="1"/>
  <c r="AB465" i="88" s="1"/>
  <c r="V453" i="88"/>
  <c r="W453" i="88" s="1"/>
  <c r="X453" i="88" s="1"/>
  <c r="Y453" i="88" s="1"/>
  <c r="Z453" i="88" s="1"/>
  <c r="V447" i="88"/>
  <c r="W447" i="88" s="1"/>
  <c r="X447" i="88" s="1"/>
  <c r="Y447" i="88" s="1"/>
  <c r="Z447" i="88" s="1"/>
  <c r="AA447" i="88" s="1"/>
  <c r="AB447" i="88" s="1"/>
  <c r="V445" i="88"/>
  <c r="W445" i="88" s="1"/>
  <c r="X445" i="88" s="1"/>
  <c r="Y445" i="88" s="1"/>
  <c r="Z445" i="88" s="1"/>
  <c r="AA445" i="88" s="1"/>
  <c r="AB445" i="88" s="1"/>
  <c r="V444" i="88"/>
  <c r="W444" i="88" s="1"/>
  <c r="X444" i="88" s="1"/>
  <c r="Y444" i="88" s="1"/>
  <c r="Z444" i="88" s="1"/>
  <c r="AA444" i="88" s="1"/>
  <c r="AB444" i="88" s="1"/>
  <c r="V443" i="88"/>
  <c r="W443" i="88" s="1"/>
  <c r="X443" i="88" s="1"/>
  <c r="Y443" i="88" s="1"/>
  <c r="Z443" i="88" s="1"/>
  <c r="AA443" i="88" s="1"/>
  <c r="AB443" i="88" s="1"/>
  <c r="V442" i="88"/>
  <c r="W442" i="88" s="1"/>
  <c r="X442" i="88" s="1"/>
  <c r="Y442" i="88" s="1"/>
  <c r="Z442" i="88" s="1"/>
  <c r="AA442" i="88" s="1"/>
  <c r="AB442" i="88" s="1"/>
  <c r="V440" i="88"/>
  <c r="W440" i="88" s="1"/>
  <c r="X440" i="88" s="1"/>
  <c r="Y440" i="88" s="1"/>
  <c r="Z440" i="88" s="1"/>
  <c r="AA440" i="88" s="1"/>
  <c r="AB440" i="88" s="1"/>
  <c r="V439" i="88"/>
  <c r="W439" i="88" s="1"/>
  <c r="X439" i="88" s="1"/>
  <c r="Y439" i="88" s="1"/>
  <c r="Z439" i="88" s="1"/>
  <c r="AA439" i="88" s="1"/>
  <c r="AB439" i="88" s="1"/>
  <c r="V437" i="88"/>
  <c r="V435" i="88"/>
  <c r="W435" i="88" s="1"/>
  <c r="X435" i="88" s="1"/>
  <c r="Y435" i="88" s="1"/>
  <c r="Z435" i="88" s="1"/>
  <c r="AA435" i="88" s="1"/>
  <c r="AB435" i="88" s="1"/>
  <c r="V434" i="88"/>
  <c r="W434" i="88" s="1"/>
  <c r="X434" i="88" s="1"/>
  <c r="Y434" i="88" s="1"/>
  <c r="Z434" i="88" s="1"/>
  <c r="AA434" i="88" s="1"/>
  <c r="AB434" i="88" s="1"/>
  <c r="V420" i="88"/>
  <c r="W420" i="88" s="1"/>
  <c r="X420" i="88" s="1"/>
  <c r="Y420" i="88" s="1"/>
  <c r="Z420" i="88" s="1"/>
  <c r="AA420" i="88" s="1"/>
  <c r="AB420" i="88" s="1"/>
  <c r="V419" i="88"/>
  <c r="W419" i="88" s="1"/>
  <c r="X419" i="88" s="1"/>
  <c r="Y419" i="88" s="1"/>
  <c r="Z419" i="88" s="1"/>
  <c r="AA419" i="88" s="1"/>
  <c r="AB419" i="88" s="1"/>
  <c r="V418" i="88"/>
  <c r="W418" i="88" s="1"/>
  <c r="X418" i="88" s="1"/>
  <c r="Y418" i="88" s="1"/>
  <c r="Z418" i="88" s="1"/>
  <c r="AA418" i="88" s="1"/>
  <c r="AB418" i="88" s="1"/>
  <c r="V417" i="88"/>
  <c r="W417" i="88" s="1"/>
  <c r="X417" i="88" s="1"/>
  <c r="Y417" i="88" s="1"/>
  <c r="Z417" i="88" s="1"/>
  <c r="AA417" i="88" s="1"/>
  <c r="AB417" i="88" s="1"/>
  <c r="V415" i="88"/>
  <c r="W415" i="88" s="1"/>
  <c r="X415" i="88" s="1"/>
  <c r="V414" i="88"/>
  <c r="W414" i="88" s="1"/>
  <c r="X414" i="88" s="1"/>
  <c r="Y414" i="88" s="1"/>
  <c r="Z414" i="88" s="1"/>
  <c r="AA414" i="88" s="1"/>
  <c r="AB414" i="88" s="1"/>
  <c r="V412" i="88"/>
  <c r="W412" i="88" s="1"/>
  <c r="X412" i="88" s="1"/>
  <c r="Y412" i="88" s="1"/>
  <c r="Z412" i="88" s="1"/>
  <c r="AA412" i="88" s="1"/>
  <c r="AB412" i="88" s="1"/>
  <c r="V411" i="88"/>
  <c r="W411" i="88" s="1"/>
  <c r="X411" i="88" s="1"/>
  <c r="Y411" i="88" s="1"/>
  <c r="Z411" i="88" s="1"/>
  <c r="AA411" i="88" s="1"/>
  <c r="AB411" i="88" s="1"/>
  <c r="V410" i="88"/>
  <c r="W410" i="88" s="1"/>
  <c r="X410" i="88" s="1"/>
  <c r="Y410" i="88" s="1"/>
  <c r="Z410" i="88" s="1"/>
  <c r="AA410" i="88" s="1"/>
  <c r="AB410" i="88" s="1"/>
  <c r="V409" i="88"/>
  <c r="W409" i="88" s="1"/>
  <c r="X409" i="88" s="1"/>
  <c r="Y409" i="88" s="1"/>
  <c r="Z409" i="88" s="1"/>
  <c r="AA409" i="88" s="1"/>
  <c r="V407" i="88"/>
  <c r="W407" i="88" s="1"/>
  <c r="X407" i="88" s="1"/>
  <c r="V406" i="88"/>
  <c r="W406" i="88" s="1"/>
  <c r="X406" i="88" s="1"/>
  <c r="Y406" i="88" s="1"/>
  <c r="Z406" i="88" s="1"/>
  <c r="AA406" i="88" s="1"/>
  <c r="AB406" i="88" s="1"/>
  <c r="V404" i="88"/>
  <c r="W404" i="88" s="1"/>
  <c r="V403" i="88"/>
  <c r="W403" i="88" s="1"/>
  <c r="X403" i="88" s="1"/>
  <c r="Y403" i="88" s="1"/>
  <c r="V399" i="88"/>
  <c r="W399" i="88" s="1"/>
  <c r="X399" i="88" s="1"/>
  <c r="Y399" i="88" s="1"/>
  <c r="Z399" i="88" s="1"/>
  <c r="AA399" i="88" s="1"/>
  <c r="AB399" i="88" s="1"/>
  <c r="V395" i="88"/>
  <c r="W395" i="88" s="1"/>
  <c r="X395" i="88" s="1"/>
  <c r="Y395" i="88" s="1"/>
  <c r="Z395" i="88" s="1"/>
  <c r="V394" i="88"/>
  <c r="W394" i="88" s="1"/>
  <c r="X394" i="88" s="1"/>
  <c r="Y394" i="88" s="1"/>
  <c r="Z394" i="88" s="1"/>
  <c r="AA394" i="88" s="1"/>
  <c r="V387" i="88"/>
  <c r="W387" i="88" s="1"/>
  <c r="X387" i="88" s="1"/>
  <c r="Y387" i="88" s="1"/>
  <c r="Z387" i="88" s="1"/>
  <c r="AA387" i="88" s="1"/>
  <c r="AB387" i="88" s="1"/>
  <c r="V386" i="88"/>
  <c r="W386" i="88" s="1"/>
  <c r="X386" i="88" s="1"/>
  <c r="Y386" i="88" s="1"/>
  <c r="Z386" i="88" s="1"/>
  <c r="AA386" i="88" s="1"/>
  <c r="V380" i="88"/>
  <c r="W380" i="88" s="1"/>
  <c r="V378" i="88"/>
  <c r="W378" i="88" s="1"/>
  <c r="X378" i="88" s="1"/>
  <c r="Y378" i="88" s="1"/>
  <c r="Z378" i="88" s="1"/>
  <c r="AA378" i="88" s="1"/>
  <c r="AB378" i="88" s="1"/>
  <c r="V377" i="88"/>
  <c r="W377" i="88" s="1"/>
  <c r="X377" i="88" s="1"/>
  <c r="Y377" i="88" s="1"/>
  <c r="Z377" i="88" s="1"/>
  <c r="AA377" i="88" s="1"/>
  <c r="V376" i="88"/>
  <c r="W376" i="88" s="1"/>
  <c r="X376" i="88" s="1"/>
  <c r="Y376" i="88" s="1"/>
  <c r="Z376" i="88" s="1"/>
  <c r="V373" i="88"/>
  <c r="W373" i="88" s="1"/>
  <c r="X373" i="88" s="1"/>
  <c r="Y373" i="88" s="1"/>
  <c r="Z373" i="88" s="1"/>
  <c r="AA373" i="88" s="1"/>
  <c r="AB373" i="88" s="1"/>
  <c r="V372" i="88"/>
  <c r="W372" i="88" s="1"/>
  <c r="X372" i="88" s="1"/>
  <c r="Y372" i="88" s="1"/>
  <c r="Z372" i="88" s="1"/>
  <c r="AA372" i="88" s="1"/>
  <c r="AB372" i="88" s="1"/>
  <c r="V371" i="88"/>
  <c r="W371" i="88" s="1"/>
  <c r="X371" i="88" s="1"/>
  <c r="Y371" i="88" s="1"/>
  <c r="Z371" i="88" s="1"/>
  <c r="AA371" i="88" s="1"/>
  <c r="V369" i="88"/>
  <c r="W369" i="88" s="1"/>
  <c r="V367" i="88"/>
  <c r="W367" i="88" s="1"/>
  <c r="X367" i="88" s="1"/>
  <c r="Y367" i="88" s="1"/>
  <c r="Z367" i="88" s="1"/>
  <c r="AA367" i="88" s="1"/>
  <c r="AB367" i="88" s="1"/>
  <c r="V365" i="88"/>
  <c r="W365" i="88" s="1"/>
  <c r="X365" i="88" s="1"/>
  <c r="Y365" i="88" s="1"/>
  <c r="Z365" i="88" s="1"/>
  <c r="AA365" i="88" s="1"/>
  <c r="AB365" i="88" s="1"/>
  <c r="V362" i="88"/>
  <c r="W362" i="88" s="1"/>
  <c r="X362" i="88" s="1"/>
  <c r="Y362" i="88" s="1"/>
  <c r="Z362" i="88" s="1"/>
  <c r="AA362" i="88" s="1"/>
  <c r="AB362" i="88" s="1"/>
  <c r="V361" i="88"/>
  <c r="W361" i="88" s="1"/>
  <c r="X361" i="88" s="1"/>
  <c r="Y361" i="88" s="1"/>
  <c r="Z361" i="88" s="1"/>
  <c r="AA361" i="88" s="1"/>
  <c r="AB361" i="88" s="1"/>
  <c r="V358" i="88"/>
  <c r="V356" i="88"/>
  <c r="W356" i="88" s="1"/>
  <c r="X356" i="88" s="1"/>
  <c r="Y356" i="88" s="1"/>
  <c r="Z356" i="88" s="1"/>
  <c r="AA356" i="88" s="1"/>
  <c r="AB356" i="88" s="1"/>
  <c r="V355" i="88"/>
  <c r="W355" i="88" s="1"/>
  <c r="X355" i="88" s="1"/>
  <c r="Y355" i="88" s="1"/>
  <c r="Z355" i="88" s="1"/>
  <c r="AA355" i="88" s="1"/>
  <c r="AB355" i="88" s="1"/>
  <c r="V353" i="88"/>
  <c r="W353" i="88" s="1"/>
  <c r="X353" i="88" s="1"/>
  <c r="Y353" i="88" s="1"/>
  <c r="Z353" i="88" s="1"/>
  <c r="AA353" i="88" s="1"/>
  <c r="V352" i="88"/>
  <c r="W352" i="88" s="1"/>
  <c r="X352" i="88" s="1"/>
  <c r="Y352" i="88" s="1"/>
  <c r="Z352" i="88" s="1"/>
  <c r="AA352" i="88" s="1"/>
  <c r="AB352" i="88" s="1"/>
  <c r="V351" i="88"/>
  <c r="W351" i="88" s="1"/>
  <c r="V350" i="88"/>
  <c r="W350" i="88" s="1"/>
  <c r="X350" i="88" s="1"/>
  <c r="V347" i="88"/>
  <c r="W347" i="88" s="1"/>
  <c r="X347" i="88" s="1"/>
  <c r="Y347" i="88" s="1"/>
  <c r="Z347" i="88" s="1"/>
  <c r="AA347" i="88" s="1"/>
  <c r="AB347" i="88" s="1"/>
  <c r="V346" i="88"/>
  <c r="W346" i="88" s="1"/>
  <c r="X346" i="88" s="1"/>
  <c r="Y346" i="88" s="1"/>
  <c r="Z346" i="88" s="1"/>
  <c r="V345" i="88"/>
  <c r="W345" i="88" s="1"/>
  <c r="V341" i="88"/>
  <c r="W341" i="88" s="1"/>
  <c r="X341" i="88" s="1"/>
  <c r="Y341" i="88" s="1"/>
  <c r="Z341" i="88" s="1"/>
  <c r="AA341" i="88" s="1"/>
  <c r="AB341" i="88" s="1"/>
  <c r="V339" i="88"/>
  <c r="V338" i="88"/>
  <c r="W338" i="88" s="1"/>
  <c r="X338" i="88" s="1"/>
  <c r="Y338" i="88" s="1"/>
  <c r="Z338" i="88" s="1"/>
  <c r="AA338" i="88" s="1"/>
  <c r="AB338" i="88" s="1"/>
  <c r="V337" i="88"/>
  <c r="W337" i="88" s="1"/>
  <c r="X337" i="88" s="1"/>
  <c r="Y337" i="88" s="1"/>
  <c r="Z337" i="88" s="1"/>
  <c r="AA337" i="88" s="1"/>
  <c r="AB337" i="88" s="1"/>
  <c r="V335" i="88"/>
  <c r="W335" i="88" s="1"/>
  <c r="V334" i="88"/>
  <c r="W334" i="88" s="1"/>
  <c r="X334" i="88" s="1"/>
  <c r="Y334" i="88" s="1"/>
  <c r="Z334" i="88" s="1"/>
  <c r="AA334" i="88" s="1"/>
  <c r="AB334" i="88" s="1"/>
  <c r="V333" i="88"/>
  <c r="W333" i="88" s="1"/>
  <c r="X333" i="88" s="1"/>
  <c r="V331" i="88"/>
  <c r="W331" i="88" s="1"/>
  <c r="X331" i="88" s="1"/>
  <c r="Y331" i="88" s="1"/>
  <c r="Z331" i="88" s="1"/>
  <c r="AA331" i="88" s="1"/>
  <c r="V330" i="88"/>
  <c r="W330" i="88" s="1"/>
  <c r="X330" i="88" s="1"/>
  <c r="Y330" i="88" s="1"/>
  <c r="Z330" i="88" s="1"/>
  <c r="V321" i="88"/>
  <c r="W321" i="88" s="1"/>
  <c r="X321" i="88" s="1"/>
  <c r="Y321" i="88" s="1"/>
  <c r="Z321" i="88" s="1"/>
  <c r="AA321" i="88" s="1"/>
  <c r="AB321" i="88" s="1"/>
  <c r="V319" i="88"/>
  <c r="W319" i="88" s="1"/>
  <c r="X319" i="88" s="1"/>
  <c r="Y319" i="88" s="1"/>
  <c r="Z319" i="88" s="1"/>
  <c r="AA319" i="88" s="1"/>
  <c r="AB319" i="88" s="1"/>
  <c r="V318" i="88"/>
  <c r="W318" i="88" s="1"/>
  <c r="X318" i="88" s="1"/>
  <c r="Y318" i="88" s="1"/>
  <c r="Z318" i="88" s="1"/>
  <c r="V317" i="88"/>
  <c r="W317" i="88" s="1"/>
  <c r="X317" i="88" s="1"/>
  <c r="V313" i="88"/>
  <c r="W313" i="88" s="1"/>
  <c r="X313" i="88" s="1"/>
  <c r="Y313" i="88" s="1"/>
  <c r="Z313" i="88" s="1"/>
  <c r="AA313" i="88" s="1"/>
  <c r="AB313" i="88" s="1"/>
  <c r="V310" i="88"/>
  <c r="W310" i="88" s="1"/>
  <c r="X310" i="88" s="1"/>
  <c r="Y310" i="88" s="1"/>
  <c r="Z310" i="88" s="1"/>
  <c r="AA310" i="88" s="1"/>
  <c r="AB310" i="88" s="1"/>
  <c r="V308" i="88"/>
  <c r="W308" i="88" s="1"/>
  <c r="X308" i="88" s="1"/>
  <c r="Y308" i="88" s="1"/>
  <c r="Z308" i="88" s="1"/>
  <c r="AA308" i="88" s="1"/>
  <c r="AB308" i="88" s="1"/>
  <c r="V307" i="88"/>
  <c r="W307" i="88" s="1"/>
  <c r="X307" i="88" s="1"/>
  <c r="Y307" i="88" s="1"/>
  <c r="Z307" i="88" s="1"/>
  <c r="AA307" i="88" s="1"/>
  <c r="AB307" i="88" s="1"/>
  <c r="V306" i="88"/>
  <c r="W306" i="88" s="1"/>
  <c r="X306" i="88" s="1"/>
  <c r="Y306" i="88" s="1"/>
  <c r="Z306" i="88" s="1"/>
  <c r="AA306" i="88" s="1"/>
  <c r="AB306" i="88" s="1"/>
  <c r="V305" i="88"/>
  <c r="W305" i="88" s="1"/>
  <c r="X305" i="88" s="1"/>
  <c r="Y305" i="88" s="1"/>
  <c r="Z305" i="88" s="1"/>
  <c r="AA305" i="88" s="1"/>
  <c r="AB305" i="88" s="1"/>
  <c r="V304" i="88"/>
  <c r="W304" i="88" s="1"/>
  <c r="X304" i="88" s="1"/>
  <c r="Y304" i="88" s="1"/>
  <c r="Z304" i="88" s="1"/>
  <c r="AA304" i="88" s="1"/>
  <c r="AB304" i="88" s="1"/>
  <c r="V303" i="88"/>
  <c r="W303" i="88" s="1"/>
  <c r="X303" i="88" s="1"/>
  <c r="Y303" i="88" s="1"/>
  <c r="Z303" i="88" s="1"/>
  <c r="AA303" i="88" s="1"/>
  <c r="AB303" i="88" s="1"/>
  <c r="V300" i="88"/>
  <c r="W300" i="88" s="1"/>
  <c r="X300" i="88" s="1"/>
  <c r="Y300" i="88" s="1"/>
  <c r="Z300" i="88" s="1"/>
  <c r="V299" i="88"/>
  <c r="W299" i="88" s="1"/>
  <c r="X299" i="88" s="1"/>
  <c r="Y299" i="88" s="1"/>
  <c r="Z299" i="88" s="1"/>
  <c r="V295" i="88"/>
  <c r="W295" i="88" s="1"/>
  <c r="X295" i="88" s="1"/>
  <c r="Y295" i="88" s="1"/>
  <c r="Z295" i="88" s="1"/>
  <c r="AA295" i="88" s="1"/>
  <c r="AB295" i="88" s="1"/>
  <c r="V294" i="88"/>
  <c r="W294" i="88" s="1"/>
  <c r="X294" i="88" s="1"/>
  <c r="Y294" i="88" s="1"/>
  <c r="Z294" i="88" s="1"/>
  <c r="V293" i="88"/>
  <c r="W293" i="88" s="1"/>
  <c r="X293" i="88" s="1"/>
  <c r="Y293" i="88" s="1"/>
  <c r="Z293" i="88" s="1"/>
  <c r="AA293" i="88" s="1"/>
  <c r="AB293" i="88" s="1"/>
  <c r="V292" i="88"/>
  <c r="W292" i="88" s="1"/>
  <c r="X292" i="88" s="1"/>
  <c r="Y292" i="88" s="1"/>
  <c r="Z292" i="88" s="1"/>
  <c r="AA292" i="88" s="1"/>
  <c r="AB292" i="88" s="1"/>
  <c r="V291" i="88"/>
  <c r="W291" i="88" s="1"/>
  <c r="X291" i="88" s="1"/>
  <c r="Y291" i="88" s="1"/>
  <c r="Z291" i="88" s="1"/>
  <c r="AA291" i="88" s="1"/>
  <c r="AB291" i="88" s="1"/>
  <c r="V290" i="88"/>
  <c r="W290" i="88" s="1"/>
  <c r="X290" i="88" s="1"/>
  <c r="Y290" i="88" s="1"/>
  <c r="Z290" i="88" s="1"/>
  <c r="AA290" i="88" s="1"/>
  <c r="AB290" i="88" s="1"/>
  <c r="V289" i="88"/>
  <c r="W289" i="88" s="1"/>
  <c r="X289" i="88" s="1"/>
  <c r="Y289" i="88" s="1"/>
  <c r="Z289" i="88" s="1"/>
  <c r="AA289" i="88" s="1"/>
  <c r="V288" i="88"/>
  <c r="W288" i="88" s="1"/>
  <c r="X288" i="88" s="1"/>
  <c r="Y288" i="88" s="1"/>
  <c r="V287" i="88"/>
  <c r="W287" i="88" s="1"/>
  <c r="X287" i="88" s="1"/>
  <c r="Y287" i="88" s="1"/>
  <c r="Z287" i="88" s="1"/>
  <c r="AA287" i="88" s="1"/>
  <c r="AB287" i="88" s="1"/>
  <c r="V283" i="88"/>
  <c r="W283" i="88" s="1"/>
  <c r="X283" i="88" s="1"/>
  <c r="V282" i="88"/>
  <c r="W282" i="88" s="1"/>
  <c r="X282" i="88" s="1"/>
  <c r="Y282" i="88" s="1"/>
  <c r="Z282" i="88" s="1"/>
  <c r="AA282" i="88" s="1"/>
  <c r="AB282" i="88" s="1"/>
  <c r="V281" i="88"/>
  <c r="W281" i="88" s="1"/>
  <c r="V280" i="88"/>
  <c r="W280" i="88" s="1"/>
  <c r="V279" i="88"/>
  <c r="W279" i="88" s="1"/>
  <c r="X279" i="88" s="1"/>
  <c r="Y279" i="88" s="1"/>
  <c r="Z279" i="88" s="1"/>
  <c r="AA279" i="88" s="1"/>
  <c r="AB279" i="88" s="1"/>
  <c r="V271" i="88"/>
  <c r="W271" i="88" s="1"/>
  <c r="X271" i="88" s="1"/>
  <c r="Y271" i="88" s="1"/>
  <c r="Z271" i="88" s="1"/>
  <c r="AA271" i="88" s="1"/>
  <c r="AB271" i="88" s="1"/>
  <c r="V270" i="88"/>
  <c r="W270" i="88" s="1"/>
  <c r="X270" i="88" s="1"/>
  <c r="Y270" i="88" s="1"/>
  <c r="Z270" i="88" s="1"/>
  <c r="AA270" i="88" s="1"/>
  <c r="V267" i="88"/>
  <c r="W267" i="88" s="1"/>
  <c r="X267" i="88" s="1"/>
  <c r="Y267" i="88" s="1"/>
  <c r="Z267" i="88" s="1"/>
  <c r="AA267" i="88" s="1"/>
  <c r="AB267" i="88" s="1"/>
  <c r="V266" i="88"/>
  <c r="W266" i="88" s="1"/>
  <c r="X266" i="88" s="1"/>
  <c r="Y266" i="88" s="1"/>
  <c r="Z266" i="88" s="1"/>
  <c r="V263" i="88"/>
  <c r="W263" i="88" s="1"/>
  <c r="X263" i="88" s="1"/>
  <c r="Y263" i="88" s="1"/>
  <c r="Z263" i="88" s="1"/>
  <c r="V260" i="88"/>
  <c r="W260" i="88" s="1"/>
  <c r="X260" i="88" s="1"/>
  <c r="Y260" i="88" s="1"/>
  <c r="Z260" i="88" s="1"/>
  <c r="V259" i="88"/>
  <c r="W259" i="88" s="1"/>
  <c r="X259" i="88" s="1"/>
  <c r="Y259" i="88" s="1"/>
  <c r="Z259" i="88" s="1"/>
  <c r="AA259" i="88" s="1"/>
  <c r="AB259" i="88" s="1"/>
  <c r="V258" i="88"/>
  <c r="W258" i="88" s="1"/>
  <c r="X258" i="88" s="1"/>
  <c r="Y258" i="88" s="1"/>
  <c r="Z258" i="88" s="1"/>
  <c r="AA258" i="88" s="1"/>
  <c r="V257" i="88"/>
  <c r="W257" i="88" s="1"/>
  <c r="X257" i="88" s="1"/>
  <c r="Y257" i="88" s="1"/>
  <c r="Z257" i="88" s="1"/>
  <c r="V255" i="88"/>
  <c r="W255" i="88" s="1"/>
  <c r="X255" i="88" s="1"/>
  <c r="Y255" i="88" s="1"/>
  <c r="Z255" i="88" s="1"/>
  <c r="AA255" i="88" s="1"/>
  <c r="AB255" i="88" s="1"/>
  <c r="V254" i="88"/>
  <c r="W254" i="88" s="1"/>
  <c r="X254" i="88" s="1"/>
  <c r="Y254" i="88" s="1"/>
  <c r="Z254" i="88" s="1"/>
  <c r="V253" i="88"/>
  <c r="W253" i="88" s="1"/>
  <c r="X253" i="88" s="1"/>
  <c r="Y253" i="88" s="1"/>
  <c r="Z253" i="88" s="1"/>
  <c r="AA253" i="88" s="1"/>
  <c r="AB253" i="88" s="1"/>
  <c r="V251" i="88"/>
  <c r="W251" i="88" s="1"/>
  <c r="X251" i="88" s="1"/>
  <c r="Y251" i="88" s="1"/>
  <c r="Z251" i="88" s="1"/>
  <c r="V250" i="88"/>
  <c r="W250" i="88" s="1"/>
  <c r="X250" i="88" s="1"/>
  <c r="Y250" i="88" s="1"/>
  <c r="Z250" i="88" s="1"/>
  <c r="AA250" i="88" s="1"/>
  <c r="AB250" i="88" s="1"/>
  <c r="V249" i="88"/>
  <c r="W249" i="88" s="1"/>
  <c r="X249" i="88" s="1"/>
  <c r="Y249" i="88" s="1"/>
  <c r="Z249" i="88" s="1"/>
  <c r="AA249" i="88" s="1"/>
  <c r="AB249" i="88" s="1"/>
  <c r="V246" i="88"/>
  <c r="W246" i="88" s="1"/>
  <c r="X246" i="88" s="1"/>
  <c r="Y246" i="88" s="1"/>
  <c r="Z246" i="88" s="1"/>
  <c r="AA246" i="88" s="1"/>
  <c r="V244" i="88"/>
  <c r="W244" i="88" s="1"/>
  <c r="X244" i="88" s="1"/>
  <c r="Y244" i="88" s="1"/>
  <c r="Z244" i="88" s="1"/>
  <c r="AA244" i="88" s="1"/>
  <c r="AB244" i="88" s="1"/>
  <c r="V243" i="88"/>
  <c r="W243" i="88" s="1"/>
  <c r="X243" i="88" s="1"/>
  <c r="Y243" i="88" s="1"/>
  <c r="Z243" i="88" s="1"/>
  <c r="AA243" i="88" s="1"/>
  <c r="AB243" i="88" s="1"/>
  <c r="V239" i="88"/>
  <c r="W239" i="88" s="1"/>
  <c r="X239" i="88" s="1"/>
  <c r="V235" i="88"/>
  <c r="W235" i="88" s="1"/>
  <c r="X235" i="88" s="1"/>
  <c r="Y235" i="88" s="1"/>
  <c r="Z235" i="88" s="1"/>
  <c r="AA235" i="88" s="1"/>
  <c r="V234" i="88"/>
  <c r="W234" i="88" s="1"/>
  <c r="X234" i="88" s="1"/>
  <c r="Y234" i="88" s="1"/>
  <c r="V233" i="88"/>
  <c r="W233" i="88" s="1"/>
  <c r="V232" i="88"/>
  <c r="W232" i="88" s="1"/>
  <c r="X232" i="88" s="1"/>
  <c r="Y232" i="88" s="1"/>
  <c r="Z232" i="88" s="1"/>
  <c r="AA232" i="88" s="1"/>
  <c r="AB232" i="88" s="1"/>
  <c r="V231" i="88"/>
  <c r="W231" i="88" s="1"/>
  <c r="X231" i="88" s="1"/>
  <c r="Y231" i="88" s="1"/>
  <c r="Z231" i="88" s="1"/>
  <c r="AA231" i="88" s="1"/>
  <c r="AB231" i="88" s="1"/>
  <c r="V230" i="88"/>
  <c r="W230" i="88" s="1"/>
  <c r="X230" i="88" s="1"/>
  <c r="Y230" i="88" s="1"/>
  <c r="Z230" i="88" s="1"/>
  <c r="AA230" i="88" s="1"/>
  <c r="AB230" i="88" s="1"/>
  <c r="V229" i="88"/>
  <c r="W229" i="88" s="1"/>
  <c r="X229" i="88" s="1"/>
  <c r="V227" i="88"/>
  <c r="W227" i="88" s="1"/>
  <c r="V225" i="88"/>
  <c r="W225" i="88" s="1"/>
  <c r="X225" i="88" s="1"/>
  <c r="Y225" i="88" s="1"/>
  <c r="Z225" i="88" s="1"/>
  <c r="AA225" i="88" s="1"/>
  <c r="AB225" i="88" s="1"/>
  <c r="V223" i="88"/>
  <c r="W223" i="88" s="1"/>
  <c r="X223" i="88" s="1"/>
  <c r="Y223" i="88" s="1"/>
  <c r="Z223" i="88" s="1"/>
  <c r="AA223" i="88" s="1"/>
  <c r="V222" i="88"/>
  <c r="W222" i="88" s="1"/>
  <c r="X222" i="88" s="1"/>
  <c r="Y222" i="88" s="1"/>
  <c r="V221" i="88"/>
  <c r="W221" i="88" s="1"/>
  <c r="V219" i="88"/>
  <c r="W219" i="88" s="1"/>
  <c r="X219" i="88" s="1"/>
  <c r="Y219" i="88" s="1"/>
  <c r="Z219" i="88" s="1"/>
  <c r="AA219" i="88" s="1"/>
  <c r="AB219" i="88" s="1"/>
  <c r="V216" i="88"/>
  <c r="W216" i="88" s="1"/>
  <c r="X216" i="88" s="1"/>
  <c r="V214" i="88"/>
  <c r="W214" i="88" s="1"/>
  <c r="X214" i="88" s="1"/>
  <c r="Y214" i="88" s="1"/>
  <c r="Z214" i="88" s="1"/>
  <c r="AA214" i="88" s="1"/>
  <c r="AB214" i="88" s="1"/>
  <c r="V213" i="88"/>
  <c r="W213" i="88" s="1"/>
  <c r="X213" i="88" s="1"/>
  <c r="Y213" i="88" s="1"/>
  <c r="Z213" i="88" s="1"/>
  <c r="AA213" i="88" s="1"/>
  <c r="AB213" i="88" s="1"/>
  <c r="V212" i="88"/>
  <c r="W212" i="88" s="1"/>
  <c r="X212" i="88" s="1"/>
  <c r="Y212" i="88" s="1"/>
  <c r="Z212" i="88" s="1"/>
  <c r="AA212" i="88" s="1"/>
  <c r="AB212" i="88" s="1"/>
  <c r="V211" i="88"/>
  <c r="W211" i="88" s="1"/>
  <c r="X211" i="88" s="1"/>
  <c r="Y211" i="88" s="1"/>
  <c r="Z211" i="88" s="1"/>
  <c r="AA211" i="88" s="1"/>
  <c r="AB211" i="88" s="1"/>
  <c r="V210" i="88"/>
  <c r="W210" i="88" s="1"/>
  <c r="X210" i="88" s="1"/>
  <c r="Y210" i="88" s="1"/>
  <c r="Z210" i="88" s="1"/>
  <c r="AA210" i="88" s="1"/>
  <c r="AB210" i="88" s="1"/>
  <c r="V208" i="88"/>
  <c r="W208" i="88" s="1"/>
  <c r="X208" i="88" s="1"/>
  <c r="Y208" i="88" s="1"/>
  <c r="Z208" i="88" s="1"/>
  <c r="AA208" i="88" s="1"/>
  <c r="AB208" i="88" s="1"/>
  <c r="V207" i="88"/>
  <c r="W207" i="88" s="1"/>
  <c r="X207" i="88" s="1"/>
  <c r="Y207" i="88" s="1"/>
  <c r="Z207" i="88" s="1"/>
  <c r="AA207" i="88" s="1"/>
  <c r="AB207" i="88" s="1"/>
  <c r="V206" i="88"/>
  <c r="W206" i="88" s="1"/>
  <c r="X206" i="88" s="1"/>
  <c r="Y206" i="88" s="1"/>
  <c r="Z206" i="88" s="1"/>
  <c r="AA206" i="88" s="1"/>
  <c r="AB206" i="88" s="1"/>
  <c r="V204" i="88"/>
  <c r="W204" i="88" s="1"/>
  <c r="X204" i="88" s="1"/>
  <c r="Y204" i="88" s="1"/>
  <c r="Z204" i="88" s="1"/>
  <c r="AA204" i="88" s="1"/>
  <c r="AB204" i="88" s="1"/>
  <c r="V203" i="88"/>
  <c r="W203" i="88" s="1"/>
  <c r="X203" i="88" s="1"/>
  <c r="Y203" i="88" s="1"/>
  <c r="Z203" i="88" s="1"/>
  <c r="AA203" i="88" s="1"/>
  <c r="AB203" i="88" s="1"/>
  <c r="V202" i="88"/>
  <c r="W202" i="88" s="1"/>
  <c r="X202" i="88" s="1"/>
  <c r="Y202" i="88" s="1"/>
  <c r="Z202" i="88" s="1"/>
  <c r="AA202" i="88" s="1"/>
  <c r="AB202" i="88" s="1"/>
  <c r="V201" i="88"/>
  <c r="W201" i="88" s="1"/>
  <c r="X201" i="88" s="1"/>
  <c r="Y201" i="88" s="1"/>
  <c r="Z201" i="88" s="1"/>
  <c r="AA201" i="88" s="1"/>
  <c r="AB201" i="88" s="1"/>
  <c r="V200" i="88"/>
  <c r="W200" i="88" s="1"/>
  <c r="X200" i="88" s="1"/>
  <c r="Y200" i="88" s="1"/>
  <c r="Z200" i="88" s="1"/>
  <c r="AA200" i="88" s="1"/>
  <c r="AB200" i="88" s="1"/>
  <c r="V199" i="88"/>
  <c r="W199" i="88" s="1"/>
  <c r="X199" i="88" s="1"/>
  <c r="Y199" i="88" s="1"/>
  <c r="Z199" i="88" s="1"/>
  <c r="AA199" i="88" s="1"/>
  <c r="AB199" i="88" s="1"/>
  <c r="V197" i="88"/>
  <c r="W197" i="88" s="1"/>
  <c r="X197" i="88" s="1"/>
  <c r="Y197" i="88" s="1"/>
  <c r="Z197" i="88" s="1"/>
  <c r="AA197" i="88" s="1"/>
  <c r="AB197" i="88" s="1"/>
  <c r="V196" i="88"/>
  <c r="W196" i="88" s="1"/>
  <c r="X196" i="88" s="1"/>
  <c r="Y196" i="88" s="1"/>
  <c r="Z196" i="88" s="1"/>
  <c r="AA196" i="88" s="1"/>
  <c r="AB196" i="88" s="1"/>
  <c r="V195" i="88"/>
  <c r="W195" i="88" s="1"/>
  <c r="X195" i="88" s="1"/>
  <c r="Y195" i="88" s="1"/>
  <c r="Z195" i="88" s="1"/>
  <c r="AA195" i="88" s="1"/>
  <c r="AB195" i="88" s="1"/>
  <c r="V193" i="88"/>
  <c r="W193" i="88" s="1"/>
  <c r="X193" i="88" s="1"/>
  <c r="Y193" i="88" s="1"/>
  <c r="Z193" i="88" s="1"/>
  <c r="V192" i="88"/>
  <c r="V191" i="88"/>
  <c r="W191" i="88" s="1"/>
  <c r="V190" i="88"/>
  <c r="W190" i="88" s="1"/>
  <c r="X190" i="88" s="1"/>
  <c r="Y190" i="88" s="1"/>
  <c r="Z190" i="88" s="1"/>
  <c r="AA190" i="88" s="1"/>
  <c r="AB190" i="88" s="1"/>
  <c r="V187" i="88"/>
  <c r="W187" i="88" s="1"/>
  <c r="X187" i="88" s="1"/>
  <c r="Y187" i="88" s="1"/>
  <c r="Z187" i="88" s="1"/>
  <c r="AA187" i="88" s="1"/>
  <c r="AB187" i="88" s="1"/>
  <c r="V184" i="88"/>
  <c r="W184" i="88" s="1"/>
  <c r="X184" i="88" s="1"/>
  <c r="Y184" i="88" s="1"/>
  <c r="Z184" i="88" s="1"/>
  <c r="AA184" i="88" s="1"/>
  <c r="AB184" i="88" s="1"/>
  <c r="V183" i="88"/>
  <c r="W183" i="88" s="1"/>
  <c r="X183" i="88" s="1"/>
  <c r="Y183" i="88" s="1"/>
  <c r="Z183" i="88" s="1"/>
  <c r="AA183" i="88" s="1"/>
  <c r="AB183" i="88" s="1"/>
  <c r="V182" i="88"/>
  <c r="W182" i="88" s="1"/>
  <c r="X182" i="88" s="1"/>
  <c r="Y182" i="88" s="1"/>
  <c r="Z182" i="88" s="1"/>
  <c r="AA182" i="88" s="1"/>
  <c r="AB182" i="88" s="1"/>
  <c r="V181" i="88"/>
  <c r="W181" i="88" s="1"/>
  <c r="X181" i="88" s="1"/>
  <c r="Y181" i="88" s="1"/>
  <c r="Z181" i="88" s="1"/>
  <c r="AA181" i="88" s="1"/>
  <c r="AB181" i="88" s="1"/>
  <c r="V180" i="88"/>
  <c r="W180" i="88" s="1"/>
  <c r="X180" i="88" s="1"/>
  <c r="V179" i="88"/>
  <c r="W179" i="88" s="1"/>
  <c r="X179" i="88" s="1"/>
  <c r="Y179" i="88" s="1"/>
  <c r="V177" i="88"/>
  <c r="W177" i="88" s="1"/>
  <c r="X177" i="88" s="1"/>
  <c r="Y177" i="88" s="1"/>
  <c r="Z177" i="88" s="1"/>
  <c r="AA177" i="88" s="1"/>
  <c r="AB177" i="88" s="1"/>
  <c r="V176" i="88"/>
  <c r="W176" i="88" s="1"/>
  <c r="X176" i="88" s="1"/>
  <c r="Y176" i="88" s="1"/>
  <c r="Z176" i="88" s="1"/>
  <c r="AA176" i="88" s="1"/>
  <c r="AB176" i="88" s="1"/>
  <c r="V175" i="88"/>
  <c r="W175" i="88" s="1"/>
  <c r="X175" i="88" s="1"/>
  <c r="Y175" i="88" s="1"/>
  <c r="Z175" i="88" s="1"/>
  <c r="AA175" i="88" s="1"/>
  <c r="AB175" i="88" s="1"/>
  <c r="V173" i="88"/>
  <c r="W173" i="88" s="1"/>
  <c r="X173" i="88" s="1"/>
  <c r="Y173" i="88" s="1"/>
  <c r="Z173" i="88" s="1"/>
  <c r="AA173" i="88" s="1"/>
  <c r="AB173" i="88" s="1"/>
  <c r="V172" i="88"/>
  <c r="W172" i="88" s="1"/>
  <c r="X172" i="88" s="1"/>
  <c r="Y172" i="88" s="1"/>
  <c r="Z172" i="88" s="1"/>
  <c r="AA172" i="88" s="1"/>
  <c r="AB172" i="88" s="1"/>
  <c r="V171" i="88"/>
  <c r="W171" i="88" s="1"/>
  <c r="X171" i="88" s="1"/>
  <c r="Y171" i="88" s="1"/>
  <c r="Z171" i="88" s="1"/>
  <c r="AA171" i="88" s="1"/>
  <c r="AB171" i="88" s="1"/>
  <c r="V170" i="88"/>
  <c r="W170" i="88" s="1"/>
  <c r="X170" i="88" s="1"/>
  <c r="Y170" i="88" s="1"/>
  <c r="Z170" i="88" s="1"/>
  <c r="AA170" i="88" s="1"/>
  <c r="AB170" i="88" s="1"/>
  <c r="V167" i="88"/>
  <c r="W167" i="88" s="1"/>
  <c r="X167" i="88" s="1"/>
  <c r="Y167" i="88" s="1"/>
  <c r="V166" i="88"/>
  <c r="W166" i="88" s="1"/>
  <c r="X166" i="88" s="1"/>
  <c r="Y166" i="88" s="1"/>
  <c r="Z166" i="88" s="1"/>
  <c r="AA166" i="88" s="1"/>
  <c r="AB166" i="88" s="1"/>
  <c r="V165" i="88"/>
  <c r="W165" i="88" s="1"/>
  <c r="X165" i="88" s="1"/>
  <c r="Y165" i="88" s="1"/>
  <c r="Z165" i="88" s="1"/>
  <c r="AA165" i="88" s="1"/>
  <c r="AB165" i="88" s="1"/>
  <c r="V163" i="88"/>
  <c r="W163" i="88" s="1"/>
  <c r="X163" i="88" s="1"/>
  <c r="Y163" i="88" s="1"/>
  <c r="Z163" i="88" s="1"/>
  <c r="AA163" i="88" s="1"/>
  <c r="AB163" i="88" s="1"/>
  <c r="V162" i="88"/>
  <c r="W162" i="88" s="1"/>
  <c r="X162" i="88" s="1"/>
  <c r="V161" i="88"/>
  <c r="W161" i="88" s="1"/>
  <c r="X161" i="88" s="1"/>
  <c r="Y161" i="88" s="1"/>
  <c r="Z161" i="88" s="1"/>
  <c r="V160" i="88"/>
  <c r="W160" i="88" s="1"/>
  <c r="X160" i="88" s="1"/>
  <c r="Y160" i="88" s="1"/>
  <c r="Z160" i="88" s="1"/>
  <c r="AA160" i="88" s="1"/>
  <c r="AB160" i="88" s="1"/>
  <c r="V159" i="88"/>
  <c r="W159" i="88" s="1"/>
  <c r="X159" i="88" s="1"/>
  <c r="Y159" i="88" s="1"/>
  <c r="Z159" i="88" s="1"/>
  <c r="AA159" i="88" s="1"/>
  <c r="AB159" i="88" s="1"/>
  <c r="V156" i="88"/>
  <c r="W156" i="88" s="1"/>
  <c r="X156" i="88" s="1"/>
  <c r="Y156" i="88" s="1"/>
  <c r="Z156" i="88" s="1"/>
  <c r="AA156" i="88" s="1"/>
  <c r="V155" i="88"/>
  <c r="W155" i="88" s="1"/>
  <c r="X155" i="88" s="1"/>
  <c r="Y155" i="88" s="1"/>
  <c r="Z155" i="88" s="1"/>
  <c r="AA155" i="88" s="1"/>
  <c r="AB155" i="88" s="1"/>
  <c r="V154" i="88"/>
  <c r="W154" i="88" s="1"/>
  <c r="X154" i="88" s="1"/>
  <c r="V153" i="88"/>
  <c r="W153" i="88" s="1"/>
  <c r="X153" i="88" s="1"/>
  <c r="Y153" i="88" s="1"/>
  <c r="Z153" i="88" s="1"/>
  <c r="AA153" i="88" s="1"/>
  <c r="AB153" i="88" s="1"/>
  <c r="V152" i="88"/>
  <c r="W152" i="88" s="1"/>
  <c r="X152" i="88" s="1"/>
  <c r="Y152" i="88" s="1"/>
  <c r="Z152" i="88" s="1"/>
  <c r="AA152" i="88" s="1"/>
  <c r="AB152" i="88" s="1"/>
  <c r="V151" i="88"/>
  <c r="W151" i="88" s="1"/>
  <c r="X151" i="88" s="1"/>
  <c r="Y151" i="88" s="1"/>
  <c r="Z151" i="88" s="1"/>
  <c r="AA151" i="88" s="1"/>
  <c r="AB151" i="88" s="1"/>
  <c r="V150" i="88"/>
  <c r="W150" i="88" s="1"/>
  <c r="X150" i="88" s="1"/>
  <c r="Y150" i="88" s="1"/>
  <c r="Z150" i="88" s="1"/>
  <c r="AA150" i="88" s="1"/>
  <c r="AB150" i="88" s="1"/>
  <c r="V147" i="88"/>
  <c r="W147" i="88" s="1"/>
  <c r="X147" i="88" s="1"/>
  <c r="Y147" i="88" s="1"/>
  <c r="Z147" i="88" s="1"/>
  <c r="AA147" i="88" s="1"/>
  <c r="AB147" i="88" s="1"/>
  <c r="V146" i="88"/>
  <c r="W146" i="88" s="1"/>
  <c r="X146" i="88" s="1"/>
  <c r="Y146" i="88" s="1"/>
  <c r="Z146" i="88" s="1"/>
  <c r="AA146" i="88" s="1"/>
  <c r="AB146" i="88" s="1"/>
  <c r="V144" i="88"/>
  <c r="W144" i="88" s="1"/>
  <c r="X144" i="88" s="1"/>
  <c r="Y144" i="88" s="1"/>
  <c r="Z144" i="88" s="1"/>
  <c r="AA144" i="88" s="1"/>
  <c r="V141" i="88"/>
  <c r="W141" i="88" s="1"/>
  <c r="X141" i="88" s="1"/>
  <c r="Y141" i="88" s="1"/>
  <c r="Z141" i="88" s="1"/>
  <c r="AA141" i="88" s="1"/>
  <c r="AB141" i="88" s="1"/>
  <c r="V140" i="88"/>
  <c r="W140" i="88" s="1"/>
  <c r="X140" i="88" s="1"/>
  <c r="Y140" i="88" s="1"/>
  <c r="Z140" i="88" s="1"/>
  <c r="AA140" i="88" s="1"/>
  <c r="AB140" i="88" s="1"/>
  <c r="V139" i="88"/>
  <c r="W139" i="88" s="1"/>
  <c r="X139" i="88" s="1"/>
  <c r="Y139" i="88" s="1"/>
  <c r="Z139" i="88" s="1"/>
  <c r="AA139" i="88" s="1"/>
  <c r="AB139" i="88" s="1"/>
  <c r="V136" i="88"/>
  <c r="W136" i="88" s="1"/>
  <c r="V135" i="88"/>
  <c r="W135" i="88" s="1"/>
  <c r="X135" i="88" s="1"/>
  <c r="Y135" i="88" s="1"/>
  <c r="Z135" i="88" s="1"/>
  <c r="AA135" i="88" s="1"/>
  <c r="AB135" i="88" s="1"/>
  <c r="V134" i="88"/>
  <c r="W134" i="88" s="1"/>
  <c r="X134" i="88" s="1"/>
  <c r="Y134" i="88" s="1"/>
  <c r="Z134" i="88" s="1"/>
  <c r="AA134" i="88" s="1"/>
  <c r="AB134" i="88" s="1"/>
  <c r="V132" i="88"/>
  <c r="W132" i="88" s="1"/>
  <c r="X132" i="88" s="1"/>
  <c r="Y132" i="88" s="1"/>
  <c r="Z132" i="88" s="1"/>
  <c r="AA132" i="88" s="1"/>
  <c r="V131" i="88"/>
  <c r="W131" i="88" s="1"/>
  <c r="X131" i="88" s="1"/>
  <c r="Y131" i="88" s="1"/>
  <c r="V128" i="88"/>
  <c r="W128" i="88" s="1"/>
  <c r="X128" i="88" s="1"/>
  <c r="Y128" i="88" s="1"/>
  <c r="Z128" i="88" s="1"/>
  <c r="AA128" i="88" s="1"/>
  <c r="AB128" i="88" s="1"/>
  <c r="V127" i="88"/>
  <c r="W127" i="88" s="1"/>
  <c r="X127" i="88" s="1"/>
  <c r="Y127" i="88" s="1"/>
  <c r="Z127" i="88" s="1"/>
  <c r="AA127" i="88" s="1"/>
  <c r="AB127" i="88" s="1"/>
  <c r="V124" i="88"/>
  <c r="W124" i="88" s="1"/>
  <c r="X124" i="88" s="1"/>
  <c r="Y124" i="88" s="1"/>
  <c r="Z124" i="88" s="1"/>
  <c r="AA124" i="88" s="1"/>
  <c r="AB124" i="88" s="1"/>
  <c r="V122" i="88"/>
  <c r="V121" i="88"/>
  <c r="W121" i="88" s="1"/>
  <c r="X121" i="88" s="1"/>
  <c r="Y121" i="88" s="1"/>
  <c r="Z121" i="88" s="1"/>
  <c r="AA121" i="88" s="1"/>
  <c r="AB121" i="88" s="1"/>
  <c r="V120" i="88"/>
  <c r="W120" i="88" s="1"/>
  <c r="X120" i="88" s="1"/>
  <c r="Y120" i="88" s="1"/>
  <c r="Z120" i="88" s="1"/>
  <c r="AA120" i="88" s="1"/>
  <c r="AB120" i="88" s="1"/>
  <c r="V119" i="88"/>
  <c r="W119" i="88" s="1"/>
  <c r="X119" i="88" s="1"/>
  <c r="Y119" i="88" s="1"/>
  <c r="Z119" i="88" s="1"/>
  <c r="AA119" i="88" s="1"/>
  <c r="AB119" i="88" s="1"/>
  <c r="V116" i="88"/>
  <c r="W116" i="88" s="1"/>
  <c r="X116" i="88" s="1"/>
  <c r="Y116" i="88" s="1"/>
  <c r="Z116" i="88" s="1"/>
  <c r="AA116" i="88" s="1"/>
  <c r="AB116" i="88" s="1"/>
  <c r="V115" i="88"/>
  <c r="W115" i="88" s="1"/>
  <c r="V112" i="88"/>
  <c r="W112" i="88" s="1"/>
  <c r="X112" i="88" s="1"/>
  <c r="Y112" i="88" s="1"/>
  <c r="Z112" i="88" s="1"/>
  <c r="AA112" i="88" s="1"/>
  <c r="AB112" i="88" s="1"/>
  <c r="V111" i="88"/>
  <c r="W111" i="88" s="1"/>
  <c r="X111" i="88" s="1"/>
  <c r="Y111" i="88" s="1"/>
  <c r="Z111" i="88" s="1"/>
  <c r="V110" i="88"/>
  <c r="W110" i="88" s="1"/>
  <c r="X110" i="88" s="1"/>
  <c r="Y110" i="88" s="1"/>
  <c r="Z110" i="88" s="1"/>
  <c r="AA110" i="88" s="1"/>
  <c r="AB110" i="88" s="1"/>
  <c r="V108" i="88"/>
  <c r="W108" i="88" s="1"/>
  <c r="X108" i="88" s="1"/>
  <c r="Y108" i="88" s="1"/>
  <c r="Z108" i="88" s="1"/>
  <c r="AA108" i="88" s="1"/>
  <c r="AB108" i="88" s="1"/>
  <c r="V107" i="88"/>
  <c r="W107" i="88" s="1"/>
  <c r="X107" i="88" s="1"/>
  <c r="Y107" i="88" s="1"/>
  <c r="Z107" i="88" s="1"/>
  <c r="AA107" i="88" s="1"/>
  <c r="AB107" i="88" s="1"/>
  <c r="V106" i="88"/>
  <c r="W106" i="88" s="1"/>
  <c r="X106" i="88" s="1"/>
  <c r="Y106" i="88" s="1"/>
  <c r="Z106" i="88" s="1"/>
  <c r="AA106" i="88" s="1"/>
  <c r="AB106" i="88" s="1"/>
  <c r="V104" i="88"/>
  <c r="W104" i="88" s="1"/>
  <c r="X104" i="88" s="1"/>
  <c r="V103" i="88"/>
  <c r="W103" i="88" s="1"/>
  <c r="V102" i="88"/>
  <c r="W102" i="88" s="1"/>
  <c r="X102" i="88" s="1"/>
  <c r="Y102" i="88" s="1"/>
  <c r="Z102" i="88" s="1"/>
  <c r="AA102" i="88" s="1"/>
  <c r="AB102" i="88" s="1"/>
  <c r="V99" i="88"/>
  <c r="W99" i="88" s="1"/>
  <c r="V98" i="88"/>
  <c r="W98" i="88" s="1"/>
  <c r="X98" i="88" s="1"/>
  <c r="V97" i="88"/>
  <c r="W97" i="88" s="1"/>
  <c r="V96" i="88"/>
  <c r="W96" i="88" s="1"/>
  <c r="X96" i="88" s="1"/>
  <c r="Y96" i="88" s="1"/>
  <c r="Z96" i="88" s="1"/>
  <c r="AA96" i="88" s="1"/>
  <c r="AB96" i="88" s="1"/>
  <c r="V94" i="88"/>
  <c r="W94" i="88" s="1"/>
  <c r="X94" i="88" s="1"/>
  <c r="Y94" i="88" s="1"/>
  <c r="Z94" i="88" s="1"/>
  <c r="AA94" i="88" s="1"/>
  <c r="AB94" i="88" s="1"/>
  <c r="V92" i="88"/>
  <c r="W92" i="88" s="1"/>
  <c r="X92" i="88" s="1"/>
  <c r="Y92" i="88" s="1"/>
  <c r="Z92" i="88" s="1"/>
  <c r="AA92" i="88" s="1"/>
  <c r="AB92" i="88" s="1"/>
  <c r="V88" i="88"/>
  <c r="W88" i="88" s="1"/>
  <c r="X88" i="88" s="1"/>
  <c r="Y88" i="88" s="1"/>
  <c r="Z88" i="88" s="1"/>
  <c r="AA88" i="88" s="1"/>
  <c r="AB88" i="88" s="1"/>
  <c r="V87" i="88"/>
  <c r="W87" i="88" s="1"/>
  <c r="X87" i="88" s="1"/>
  <c r="Y87" i="88" s="1"/>
  <c r="Z87" i="88" s="1"/>
  <c r="V84" i="88"/>
  <c r="W84" i="88" s="1"/>
  <c r="X84" i="88" s="1"/>
  <c r="Y84" i="88" s="1"/>
  <c r="Z84" i="88" s="1"/>
  <c r="AA84" i="88" s="1"/>
  <c r="AB84" i="88" s="1"/>
  <c r="V83" i="88"/>
  <c r="W83" i="88" s="1"/>
  <c r="X83" i="88" s="1"/>
  <c r="Y83" i="88" s="1"/>
  <c r="Z83" i="88" s="1"/>
  <c r="AA83" i="88" s="1"/>
  <c r="V82" i="88"/>
  <c r="W82" i="88" s="1"/>
  <c r="X82" i="88" s="1"/>
  <c r="Y82" i="88" s="1"/>
  <c r="V81" i="88"/>
  <c r="W81" i="88" s="1"/>
  <c r="V80" i="88"/>
  <c r="W80" i="88" s="1"/>
  <c r="X80" i="88" s="1"/>
  <c r="V79" i="88"/>
  <c r="W79" i="88" s="1"/>
  <c r="V75" i="88"/>
  <c r="W75" i="88" s="1"/>
  <c r="X75" i="88" s="1"/>
  <c r="Y75" i="88" s="1"/>
  <c r="Z75" i="88" s="1"/>
  <c r="V72" i="88"/>
  <c r="W72" i="88" s="1"/>
  <c r="X72" i="88" s="1"/>
  <c r="Y72" i="88" s="1"/>
  <c r="Z72" i="88" s="1"/>
  <c r="AA72" i="88" s="1"/>
  <c r="AB72" i="88" s="1"/>
  <c r="V71" i="88"/>
  <c r="W71" i="88" s="1"/>
  <c r="X71" i="88" s="1"/>
  <c r="Y71" i="88" s="1"/>
  <c r="Z71" i="88" s="1"/>
  <c r="AA71" i="88" s="1"/>
  <c r="AB71" i="88" s="1"/>
  <c r="V70" i="88"/>
  <c r="W70" i="88" s="1"/>
  <c r="X70" i="88" s="1"/>
  <c r="V68" i="88"/>
  <c r="W68" i="88" s="1"/>
  <c r="X68" i="88" s="1"/>
  <c r="Y68" i="88" s="1"/>
  <c r="Z68" i="88" s="1"/>
  <c r="AA68" i="88" s="1"/>
  <c r="AB68" i="88" s="1"/>
  <c r="V66" i="88"/>
  <c r="W66" i="88" s="1"/>
  <c r="X66" i="88" s="1"/>
  <c r="Y66" i="88" s="1"/>
  <c r="Z66" i="88" s="1"/>
  <c r="AA66" i="88" s="1"/>
  <c r="AB66" i="88" s="1"/>
  <c r="V65" i="88"/>
  <c r="W65" i="88" s="1"/>
  <c r="X65" i="88" s="1"/>
  <c r="Y65" i="88" s="1"/>
  <c r="Z65" i="88" s="1"/>
  <c r="AA65" i="88" s="1"/>
  <c r="AB65" i="88" s="1"/>
  <c r="V64" i="88"/>
  <c r="W64" i="88" s="1"/>
  <c r="X64" i="88" s="1"/>
  <c r="Y64" i="88" s="1"/>
  <c r="V63" i="88"/>
  <c r="W63" i="88" s="1"/>
  <c r="V61" i="88"/>
  <c r="W61" i="88" s="1"/>
  <c r="X61" i="88" s="1"/>
  <c r="Y61" i="88" s="1"/>
  <c r="Z61" i="88" s="1"/>
  <c r="AA61" i="88" s="1"/>
  <c r="AB61" i="88" s="1"/>
  <c r="V60" i="88"/>
  <c r="W60" i="88" s="1"/>
  <c r="X60" i="88" s="1"/>
  <c r="Y60" i="88" s="1"/>
  <c r="Z60" i="88" s="1"/>
  <c r="AA60" i="88" s="1"/>
  <c r="AB60" i="88" s="1"/>
  <c r="V59" i="88"/>
  <c r="W59" i="88" s="1"/>
  <c r="X59" i="88" s="1"/>
  <c r="Y59" i="88" s="1"/>
  <c r="Z59" i="88" s="1"/>
  <c r="AA59" i="88" s="1"/>
  <c r="AB59" i="88" s="1"/>
  <c r="V56" i="88"/>
  <c r="W56" i="88" s="1"/>
  <c r="X56" i="88" s="1"/>
  <c r="Y56" i="88" s="1"/>
  <c r="Z56" i="88" s="1"/>
  <c r="AA56" i="88" s="1"/>
  <c r="AB56" i="88" s="1"/>
  <c r="V55" i="88"/>
  <c r="W55" i="88" s="1"/>
  <c r="X55" i="88" s="1"/>
  <c r="Y55" i="88" s="1"/>
  <c r="Z55" i="88" s="1"/>
  <c r="AA55" i="88" s="1"/>
  <c r="AB55" i="88" s="1"/>
  <c r="V54" i="88"/>
  <c r="W54" i="88" s="1"/>
  <c r="X54" i="88" s="1"/>
  <c r="Y54" i="88" s="1"/>
  <c r="Z54" i="88" s="1"/>
  <c r="AA54" i="88" s="1"/>
  <c r="AB54" i="88" s="1"/>
  <c r="V52" i="88"/>
  <c r="W52" i="88" s="1"/>
  <c r="X52" i="88" s="1"/>
  <c r="Y52" i="88" s="1"/>
  <c r="Z52" i="88" s="1"/>
  <c r="AA52" i="88" s="1"/>
  <c r="AB52" i="88" s="1"/>
  <c r="V51" i="88"/>
  <c r="W51" i="88" s="1"/>
  <c r="X51" i="88" s="1"/>
  <c r="Y51" i="88" s="1"/>
  <c r="Z51" i="88" s="1"/>
  <c r="AA51" i="88" s="1"/>
  <c r="AB51" i="88" s="1"/>
  <c r="V48" i="88"/>
  <c r="W48" i="88" s="1"/>
  <c r="X48" i="88" s="1"/>
  <c r="Y48" i="88" s="1"/>
  <c r="Z48" i="88" s="1"/>
  <c r="AA48" i="88" s="1"/>
  <c r="AB48" i="88" s="1"/>
  <c r="V47" i="88"/>
  <c r="W47" i="88" s="1"/>
  <c r="X47" i="88" s="1"/>
  <c r="Y47" i="88" s="1"/>
  <c r="Z47" i="88" s="1"/>
  <c r="AA47" i="88" s="1"/>
  <c r="AB47" i="88" s="1"/>
  <c r="V46" i="88"/>
  <c r="W46" i="88" s="1"/>
  <c r="X46" i="88" s="1"/>
  <c r="Y46" i="88" s="1"/>
  <c r="Z46" i="88" s="1"/>
  <c r="AA46" i="88" s="1"/>
  <c r="AB46" i="88" s="1"/>
  <c r="V43" i="88"/>
  <c r="W43" i="88" s="1"/>
  <c r="X43" i="88" s="1"/>
  <c r="Y43" i="88" s="1"/>
  <c r="Z43" i="88" s="1"/>
  <c r="AA43" i="88" s="1"/>
  <c r="AB43" i="88" s="1"/>
  <c r="V42" i="88"/>
  <c r="W42" i="88" s="1"/>
  <c r="X42" i="88" s="1"/>
  <c r="Y42" i="88" s="1"/>
  <c r="Z42" i="88" s="1"/>
  <c r="AA42" i="88" s="1"/>
  <c r="AB42" i="88" s="1"/>
  <c r="V41" i="88"/>
  <c r="W41" i="88" s="1"/>
  <c r="X41" i="88" s="1"/>
  <c r="Y41" i="88" s="1"/>
  <c r="Z41" i="88" s="1"/>
  <c r="AA41" i="88" s="1"/>
  <c r="AB41" i="88" s="1"/>
  <c r="V40" i="88"/>
  <c r="W40" i="88" s="1"/>
  <c r="X40" i="88" s="1"/>
  <c r="V38" i="88"/>
  <c r="W38" i="88" s="1"/>
  <c r="X38" i="88" s="1"/>
  <c r="Y38" i="88" s="1"/>
  <c r="Z38" i="88" s="1"/>
  <c r="AA38" i="88" s="1"/>
  <c r="AB38" i="88" s="1"/>
  <c r="V36" i="88"/>
  <c r="W36" i="88" s="1"/>
  <c r="X36" i="88" s="1"/>
  <c r="Y36" i="88" s="1"/>
  <c r="Z36" i="88" s="1"/>
  <c r="AA36" i="88" s="1"/>
  <c r="AB36" i="88" s="1"/>
  <c r="V35" i="88"/>
  <c r="W35" i="88" s="1"/>
  <c r="X35" i="88" s="1"/>
  <c r="Y35" i="88" s="1"/>
  <c r="Z35" i="88" s="1"/>
  <c r="AA35" i="88" s="1"/>
  <c r="V34" i="88"/>
  <c r="W34" i="88" s="1"/>
  <c r="V32" i="88"/>
  <c r="W32" i="88" s="1"/>
  <c r="X32" i="88" s="1"/>
  <c r="Y32" i="88" s="1"/>
  <c r="Z32" i="88" s="1"/>
  <c r="AA32" i="88" s="1"/>
  <c r="AB32" i="88" s="1"/>
  <c r="V31" i="88"/>
  <c r="W31" i="88" s="1"/>
  <c r="X31" i="88" s="1"/>
  <c r="Y31" i="88" s="1"/>
  <c r="Z31" i="88" s="1"/>
  <c r="AA31" i="88" s="1"/>
  <c r="AB31" i="88" s="1"/>
  <c r="V30" i="88"/>
  <c r="W30" i="88" s="1"/>
  <c r="X30" i="88" s="1"/>
  <c r="Y30" i="88" s="1"/>
  <c r="Z30" i="88" s="1"/>
  <c r="AA30" i="88" s="1"/>
  <c r="AB30" i="88" s="1"/>
  <c r="V27" i="88"/>
  <c r="W27" i="88" s="1"/>
  <c r="X27" i="88" s="1"/>
  <c r="Y27" i="88" s="1"/>
  <c r="Z27" i="88" s="1"/>
  <c r="AA27" i="88" s="1"/>
  <c r="AB27" i="88" s="1"/>
  <c r="V26" i="88"/>
  <c r="W26" i="88" s="1"/>
  <c r="X26" i="88" s="1"/>
  <c r="Y26" i="88" s="1"/>
  <c r="Z26" i="88" s="1"/>
  <c r="AA26" i="88" s="1"/>
  <c r="AB26" i="88" s="1"/>
  <c r="V25" i="88"/>
  <c r="W25" i="88" s="1"/>
  <c r="X25" i="88" s="1"/>
  <c r="Y25" i="88" s="1"/>
  <c r="Z25" i="88" s="1"/>
  <c r="AA25" i="88" s="1"/>
  <c r="AB25" i="88" s="1"/>
  <c r="V23" i="88"/>
  <c r="W23" i="88" s="1"/>
  <c r="X23" i="88" s="1"/>
  <c r="Y23" i="88" s="1"/>
  <c r="Z23" i="88" s="1"/>
  <c r="AA23" i="88" s="1"/>
  <c r="AB23" i="88" s="1"/>
  <c r="V22" i="88"/>
  <c r="W22" i="88" s="1"/>
  <c r="V21" i="88"/>
  <c r="W21" i="88" s="1"/>
  <c r="X21" i="88" s="1"/>
  <c r="Y21" i="88" s="1"/>
  <c r="Z21" i="88" s="1"/>
  <c r="AA21" i="88" s="1"/>
  <c r="AB21" i="88" s="1"/>
  <c r="V20" i="88"/>
  <c r="W20" i="88" s="1"/>
  <c r="X20" i="88" s="1"/>
  <c r="Y20" i="88" s="1"/>
  <c r="Z20" i="88" s="1"/>
  <c r="AA20" i="88" s="1"/>
  <c r="AB20" i="88" s="1"/>
  <c r="V19" i="88"/>
  <c r="W19" i="88" s="1"/>
  <c r="X19" i="88" s="1"/>
  <c r="Y19" i="88" s="1"/>
  <c r="Z19" i="88" s="1"/>
  <c r="AA19" i="88" s="1"/>
  <c r="AB19" i="88" s="1"/>
  <c r="V16" i="88"/>
  <c r="W16" i="88" s="1"/>
  <c r="X16" i="88" s="1"/>
  <c r="Y16" i="88" s="1"/>
  <c r="Z16" i="88" s="1"/>
  <c r="AA16" i="88" s="1"/>
  <c r="AB16" i="88" s="1"/>
  <c r="V15" i="88"/>
  <c r="W15" i="88" s="1"/>
  <c r="X15" i="88" s="1"/>
  <c r="Y15" i="88" s="1"/>
  <c r="Z15" i="88" s="1"/>
  <c r="AA15" i="88" s="1"/>
  <c r="AB15" i="88" s="1"/>
  <c r="V14" i="88"/>
  <c r="W14" i="88" s="1"/>
  <c r="X14" i="88" s="1"/>
  <c r="Y14" i="88" s="1"/>
  <c r="Z14" i="88" s="1"/>
  <c r="AA14" i="88" s="1"/>
  <c r="AB14" i="88" s="1"/>
  <c r="V11" i="88"/>
  <c r="W11" i="88" s="1"/>
  <c r="X11" i="88" s="1"/>
  <c r="Y11" i="88" s="1"/>
  <c r="Z11" i="88" s="1"/>
  <c r="AA11" i="88" s="1"/>
  <c r="AB11" i="88" s="1"/>
  <c r="V10" i="88"/>
  <c r="W10" i="88" s="1"/>
  <c r="X10" i="88" s="1"/>
  <c r="Y10" i="88" s="1"/>
  <c r="Z10" i="88" s="1"/>
  <c r="AA10" i="88" s="1"/>
  <c r="AB10" i="88" s="1"/>
  <c r="V9" i="88"/>
  <c r="W9" i="88" s="1"/>
  <c r="X9" i="88" s="1"/>
  <c r="Y9" i="88" s="1"/>
  <c r="Z9" i="88" s="1"/>
  <c r="AA9" i="88" s="1"/>
  <c r="AB9" i="88" s="1"/>
  <c r="V8" i="88"/>
  <c r="W8" i="88" s="1"/>
  <c r="X8" i="88" s="1"/>
  <c r="Y8" i="88" s="1"/>
  <c r="Z8" i="88" s="1"/>
  <c r="AA8" i="88" s="1"/>
  <c r="AB8" i="88" s="1"/>
  <c r="V7" i="88"/>
  <c r="W7" i="88" s="1"/>
  <c r="X7" i="88" s="1"/>
  <c r="Y7" i="88" s="1"/>
  <c r="Z7" i="88" s="1"/>
  <c r="AA7" i="88" s="1"/>
  <c r="AB7" i="88" s="1"/>
  <c r="V6" i="88"/>
  <c r="W6" i="88" s="1"/>
  <c r="X6" i="88" s="1"/>
  <c r="Y6" i="88" s="1"/>
  <c r="Z6" i="88" s="1"/>
  <c r="AA6" i="88" s="1"/>
  <c r="AB6" i="88" s="1"/>
  <c r="V5" i="88"/>
  <c r="W5" i="88" s="1"/>
  <c r="X5" i="88" s="1"/>
  <c r="Y5" i="88" s="1"/>
  <c r="Z5" i="88" s="1"/>
  <c r="AA5" i="88" s="1"/>
  <c r="AB5" i="88" s="1"/>
  <c r="E53" i="87"/>
  <c r="B20" i="87"/>
  <c r="J51" i="87"/>
  <c r="B19" i="87"/>
  <c r="B17" i="87"/>
  <c r="J43" i="87"/>
  <c r="B16" i="87"/>
  <c r="B15" i="87"/>
  <c r="K36" i="87"/>
  <c r="B13" i="87"/>
  <c r="B12" i="87"/>
  <c r="K28" i="87"/>
  <c r="B11" i="87"/>
  <c r="AF200" i="90"/>
  <c r="H200" i="90"/>
  <c r="AF199" i="90"/>
  <c r="H199" i="90"/>
  <c r="AF198" i="90"/>
  <c r="H198" i="90"/>
  <c r="AF197" i="90"/>
  <c r="H197" i="90"/>
  <c r="AF196" i="90"/>
  <c r="H196" i="90"/>
  <c r="AF195" i="90"/>
  <c r="H195" i="90"/>
  <c r="AF194" i="90"/>
  <c r="H194" i="90"/>
  <c r="AF193" i="90"/>
  <c r="H193" i="90"/>
  <c r="AF192" i="90"/>
  <c r="H192" i="90"/>
  <c r="AF191" i="90"/>
  <c r="H191" i="90"/>
  <c r="AF190" i="90"/>
  <c r="H190" i="90"/>
  <c r="AF189" i="90"/>
  <c r="H189" i="90"/>
  <c r="AF188" i="90"/>
  <c r="H188" i="90"/>
  <c r="AF187" i="90"/>
  <c r="H187" i="90"/>
  <c r="AF186" i="90"/>
  <c r="H186" i="90"/>
  <c r="AF185" i="90"/>
  <c r="H185" i="90"/>
  <c r="AF184" i="90"/>
  <c r="H184" i="90"/>
  <c r="AF183" i="90"/>
  <c r="H183" i="90"/>
  <c r="AF182" i="90"/>
  <c r="H182" i="90"/>
  <c r="H181" i="90"/>
  <c r="H180" i="90"/>
  <c r="H179" i="90"/>
  <c r="H178" i="90"/>
  <c r="H177" i="90"/>
  <c r="H176" i="90"/>
  <c r="H175" i="90"/>
  <c r="H174" i="90"/>
  <c r="H173" i="90"/>
  <c r="H172" i="90"/>
  <c r="H171" i="90"/>
  <c r="H170" i="90"/>
  <c r="H169" i="90"/>
  <c r="H168" i="90"/>
  <c r="H167" i="90"/>
  <c r="H166" i="90"/>
  <c r="H165" i="90"/>
  <c r="H164" i="90"/>
  <c r="H163" i="90"/>
  <c r="H162" i="90"/>
  <c r="H161" i="90"/>
  <c r="H160" i="90"/>
  <c r="H159" i="90"/>
  <c r="H158" i="90"/>
  <c r="H157" i="90"/>
  <c r="H156" i="90"/>
  <c r="H155" i="90"/>
  <c r="H154" i="90"/>
  <c r="H153" i="90"/>
  <c r="H152" i="90"/>
  <c r="H151" i="90"/>
  <c r="H150" i="90"/>
  <c r="H149" i="90"/>
  <c r="H148" i="90"/>
  <c r="H147" i="90"/>
  <c r="H146" i="90"/>
  <c r="H145" i="90"/>
  <c r="H144" i="90"/>
  <c r="H143" i="90"/>
  <c r="H142" i="90"/>
  <c r="H141" i="90"/>
  <c r="H140" i="90"/>
  <c r="H139" i="90"/>
  <c r="H138" i="90"/>
  <c r="H137" i="90"/>
  <c r="H136" i="90"/>
  <c r="H135" i="90"/>
  <c r="H134" i="90"/>
  <c r="H133" i="90"/>
  <c r="H132" i="90"/>
  <c r="H131" i="90"/>
  <c r="H130" i="90"/>
  <c r="H129" i="90"/>
  <c r="H128" i="90"/>
  <c r="H127" i="90"/>
  <c r="H126" i="90"/>
  <c r="H125" i="90"/>
  <c r="H124" i="90"/>
  <c r="H123" i="90"/>
  <c r="H122" i="90"/>
  <c r="H121" i="90"/>
  <c r="H120" i="90"/>
  <c r="H119" i="90"/>
  <c r="H118" i="90"/>
  <c r="H117" i="90"/>
  <c r="H116" i="90"/>
  <c r="H115" i="90"/>
  <c r="H114" i="90"/>
  <c r="H113" i="90"/>
  <c r="H112" i="90"/>
  <c r="H111" i="90"/>
  <c r="H110" i="90"/>
  <c r="H109" i="90"/>
  <c r="H108" i="90"/>
  <c r="H107" i="90"/>
  <c r="H106" i="90"/>
  <c r="H105" i="90"/>
  <c r="H104" i="90"/>
  <c r="H103" i="90"/>
  <c r="H102" i="90"/>
  <c r="H101" i="90"/>
  <c r="H100" i="90"/>
  <c r="H99" i="90"/>
  <c r="H98" i="90"/>
  <c r="H97" i="90"/>
  <c r="H96" i="90"/>
  <c r="H95" i="90"/>
  <c r="H94" i="90"/>
  <c r="H93" i="90"/>
  <c r="H92" i="90"/>
  <c r="H91" i="90"/>
  <c r="H90" i="90"/>
  <c r="H89" i="90"/>
  <c r="H88" i="90"/>
  <c r="H87" i="90"/>
  <c r="H86" i="90"/>
  <c r="H85" i="90"/>
  <c r="H84" i="90"/>
  <c r="H83" i="90"/>
  <c r="H82" i="90"/>
  <c r="H81" i="90"/>
  <c r="H80" i="90"/>
  <c r="H79" i="90"/>
  <c r="H78" i="90"/>
  <c r="H77" i="90"/>
  <c r="H76" i="90"/>
  <c r="H75" i="90"/>
  <c r="H74" i="90"/>
  <c r="H73" i="90"/>
  <c r="H72" i="90"/>
  <c r="H71" i="90"/>
  <c r="H70" i="90"/>
  <c r="H69" i="90"/>
  <c r="H68" i="90"/>
  <c r="H67" i="90"/>
  <c r="H66" i="90"/>
  <c r="H65" i="90"/>
  <c r="H64" i="90"/>
  <c r="H63" i="90"/>
  <c r="H62" i="90"/>
  <c r="H61" i="90"/>
  <c r="H60" i="90"/>
  <c r="H59" i="90"/>
  <c r="H58" i="90"/>
  <c r="H57" i="90"/>
  <c r="H56" i="90"/>
  <c r="H55" i="90"/>
  <c r="H54" i="90"/>
  <c r="H53" i="90"/>
  <c r="H52" i="90"/>
  <c r="H51" i="90"/>
  <c r="H49" i="90"/>
  <c r="H48" i="90"/>
  <c r="H47" i="90"/>
  <c r="H46" i="90"/>
  <c r="H45" i="90"/>
  <c r="H44" i="90"/>
  <c r="H43" i="90"/>
  <c r="H42" i="90"/>
  <c r="H41" i="90"/>
  <c r="H40" i="90"/>
  <c r="H39" i="90"/>
  <c r="H38" i="90"/>
  <c r="H37" i="90"/>
  <c r="H36" i="90"/>
  <c r="H35" i="90"/>
  <c r="AF35" i="90"/>
  <c r="H34" i="90"/>
  <c r="AF34" i="90"/>
  <c r="H33" i="90"/>
  <c r="AF33" i="90"/>
  <c r="H32" i="90"/>
  <c r="H31" i="90"/>
  <c r="H30" i="90"/>
  <c r="H29" i="90"/>
  <c r="H28" i="90"/>
  <c r="H27" i="90"/>
  <c r="H26" i="90"/>
  <c r="H25" i="90"/>
  <c r="AF25" i="90"/>
  <c r="H24" i="90"/>
  <c r="AF24" i="90"/>
  <c r="H23" i="90"/>
  <c r="AF23" i="90"/>
  <c r="H22" i="90"/>
  <c r="AF22" i="90"/>
  <c r="H21" i="90"/>
  <c r="AF21" i="90"/>
  <c r="H20" i="90"/>
  <c r="P20" i="90" s="1"/>
  <c r="AF20" i="90"/>
  <c r="H19" i="90"/>
  <c r="P19" i="90" s="1"/>
  <c r="AF19" i="90"/>
  <c r="H18" i="90"/>
  <c r="P18" i="90" s="1"/>
  <c r="AF18" i="90"/>
  <c r="H17" i="90"/>
  <c r="P17" i="90" s="1"/>
  <c r="AF17" i="90"/>
  <c r="H16" i="90"/>
  <c r="P16" i="90" s="1"/>
  <c r="AF16" i="90"/>
  <c r="H15" i="90"/>
  <c r="P15" i="90" s="1"/>
  <c r="AF15" i="90"/>
  <c r="H14" i="90"/>
  <c r="P14" i="90" s="1"/>
  <c r="AF14" i="90"/>
  <c r="H13" i="90"/>
  <c r="P13" i="90" s="1"/>
  <c r="AF13" i="90"/>
  <c r="H12" i="90"/>
  <c r="P12" i="90" s="1"/>
  <c r="AF12" i="90"/>
  <c r="H11" i="90"/>
  <c r="P11" i="90" s="1"/>
  <c r="AF11" i="90"/>
  <c r="H10" i="90"/>
  <c r="P10" i="90" s="1"/>
  <c r="AF10" i="90"/>
  <c r="H9" i="90"/>
  <c r="P9" i="90" s="1"/>
  <c r="AF9" i="90"/>
  <c r="H8" i="90"/>
  <c r="P8" i="90" s="1"/>
  <c r="AF8" i="90"/>
  <c r="H7" i="90"/>
  <c r="P7" i="90" s="1"/>
  <c r="AF7" i="90"/>
  <c r="H6" i="90"/>
  <c r="P6" i="90" s="1"/>
  <c r="H5" i="90"/>
  <c r="P5" i="90" s="1"/>
  <c r="AF5" i="90"/>
  <c r="H50" i="90"/>
  <c r="T2" i="90"/>
  <c r="S2" i="90"/>
  <c r="R2" i="90"/>
  <c r="Q2" i="90"/>
  <c r="P2" i="90"/>
  <c r="O2" i="90"/>
  <c r="N2" i="90"/>
  <c r="M2" i="90"/>
  <c r="L2" i="90"/>
  <c r="K2" i="90"/>
  <c r="J2" i="90"/>
  <c r="I2" i="90"/>
  <c r="H2" i="90"/>
  <c r="G2" i="90"/>
  <c r="F2" i="90"/>
  <c r="E2" i="90"/>
  <c r="D2" i="90"/>
  <c r="C2" i="90"/>
  <c r="B2" i="90"/>
  <c r="A2" i="90"/>
  <c r="V1000" i="88"/>
  <c r="W1000" i="88" s="1"/>
  <c r="X1000" i="88" s="1"/>
  <c r="Y1000" i="88" s="1"/>
  <c r="Z1000" i="88" s="1"/>
  <c r="AA1000" i="88" s="1"/>
  <c r="AB1000" i="88" s="1"/>
  <c r="G1000" i="88"/>
  <c r="Q1000" i="88" s="1"/>
  <c r="V999" i="88"/>
  <c r="W999" i="88" s="1"/>
  <c r="X999" i="88" s="1"/>
  <c r="Y999" i="88" s="1"/>
  <c r="Z999" i="88" s="1"/>
  <c r="AA999" i="88" s="1"/>
  <c r="AB999" i="88" s="1"/>
  <c r="G999" i="88"/>
  <c r="Q999" i="88" s="1"/>
  <c r="V998" i="88"/>
  <c r="W998" i="88" s="1"/>
  <c r="X998" i="88" s="1"/>
  <c r="Y998" i="88" s="1"/>
  <c r="Z998" i="88" s="1"/>
  <c r="AA998" i="88" s="1"/>
  <c r="G998" i="88"/>
  <c r="Q998" i="88" s="1"/>
  <c r="V997" i="88"/>
  <c r="W997" i="88" s="1"/>
  <c r="X997" i="88" s="1"/>
  <c r="G997" i="88"/>
  <c r="V996" i="88"/>
  <c r="W996" i="88" s="1"/>
  <c r="X996" i="88" s="1"/>
  <c r="Y996" i="88" s="1"/>
  <c r="Z996" i="88" s="1"/>
  <c r="AA996" i="88" s="1"/>
  <c r="AB996" i="88" s="1"/>
  <c r="G996" i="88"/>
  <c r="V995" i="88"/>
  <c r="W995" i="88" s="1"/>
  <c r="X995" i="88" s="1"/>
  <c r="Y995" i="88" s="1"/>
  <c r="Z995" i="88" s="1"/>
  <c r="AA995" i="88" s="1"/>
  <c r="AB995" i="88" s="1"/>
  <c r="G995" i="88"/>
  <c r="V994" i="88"/>
  <c r="W994" i="88" s="1"/>
  <c r="X994" i="88" s="1"/>
  <c r="Y994" i="88" s="1"/>
  <c r="Z994" i="88" s="1"/>
  <c r="AA994" i="88" s="1"/>
  <c r="AB994" i="88" s="1"/>
  <c r="G994" i="88"/>
  <c r="Q994" i="88" s="1"/>
  <c r="V993" i="88"/>
  <c r="W993" i="88" s="1"/>
  <c r="X993" i="88" s="1"/>
  <c r="Y993" i="88" s="1"/>
  <c r="Z993" i="88" s="1"/>
  <c r="AA993" i="88" s="1"/>
  <c r="AB993" i="88" s="1"/>
  <c r="G993" i="88"/>
  <c r="Q993" i="88" s="1"/>
  <c r="V992" i="88"/>
  <c r="W992" i="88" s="1"/>
  <c r="X992" i="88" s="1"/>
  <c r="Y992" i="88" s="1"/>
  <c r="Z992" i="88" s="1"/>
  <c r="AA992" i="88" s="1"/>
  <c r="AB992" i="88" s="1"/>
  <c r="G992" i="88"/>
  <c r="Q992" i="88" s="1"/>
  <c r="V991" i="88"/>
  <c r="W991" i="88" s="1"/>
  <c r="X991" i="88" s="1"/>
  <c r="Y991" i="88" s="1"/>
  <c r="Z991" i="88" s="1"/>
  <c r="AA991" i="88" s="1"/>
  <c r="AB991" i="88" s="1"/>
  <c r="G991" i="88"/>
  <c r="V990" i="88"/>
  <c r="W990" i="88" s="1"/>
  <c r="X990" i="88" s="1"/>
  <c r="Y990" i="88" s="1"/>
  <c r="Z990" i="88" s="1"/>
  <c r="AA990" i="88" s="1"/>
  <c r="AB990" i="88" s="1"/>
  <c r="G990" i="88"/>
  <c r="V989" i="88"/>
  <c r="W989" i="88" s="1"/>
  <c r="X989" i="88" s="1"/>
  <c r="Y989" i="88" s="1"/>
  <c r="Z989" i="88" s="1"/>
  <c r="AA989" i="88" s="1"/>
  <c r="AB989" i="88" s="1"/>
  <c r="G989" i="88"/>
  <c r="V988" i="88"/>
  <c r="W988" i="88" s="1"/>
  <c r="X988" i="88" s="1"/>
  <c r="Y988" i="88" s="1"/>
  <c r="Z988" i="88" s="1"/>
  <c r="AA988" i="88" s="1"/>
  <c r="AB988" i="88" s="1"/>
  <c r="G988" i="88"/>
  <c r="Q988" i="88" s="1"/>
  <c r="V987" i="88"/>
  <c r="W987" i="88" s="1"/>
  <c r="X987" i="88" s="1"/>
  <c r="Y987" i="88" s="1"/>
  <c r="Z987" i="88" s="1"/>
  <c r="AA987" i="88" s="1"/>
  <c r="AB987" i="88" s="1"/>
  <c r="G987" i="88"/>
  <c r="Q987" i="88" s="1"/>
  <c r="V986" i="88"/>
  <c r="W986" i="88" s="1"/>
  <c r="X986" i="88" s="1"/>
  <c r="Y986" i="88" s="1"/>
  <c r="Z986" i="88" s="1"/>
  <c r="G986" i="88"/>
  <c r="Q986" i="88" s="1"/>
  <c r="V985" i="88"/>
  <c r="W985" i="88" s="1"/>
  <c r="X985" i="88" s="1"/>
  <c r="Y985" i="88" s="1"/>
  <c r="Z985" i="88" s="1"/>
  <c r="AA985" i="88" s="1"/>
  <c r="AB985" i="88" s="1"/>
  <c r="G985" i="88"/>
  <c r="Q985" i="88" s="1"/>
  <c r="V984" i="88"/>
  <c r="W984" i="88" s="1"/>
  <c r="X984" i="88" s="1"/>
  <c r="Y984" i="88" s="1"/>
  <c r="Z984" i="88" s="1"/>
  <c r="AA984" i="88" s="1"/>
  <c r="AB984" i="88" s="1"/>
  <c r="G984" i="88"/>
  <c r="V983" i="88"/>
  <c r="W983" i="88" s="1"/>
  <c r="X983" i="88" s="1"/>
  <c r="Y983" i="88" s="1"/>
  <c r="Z983" i="88" s="1"/>
  <c r="AA983" i="88" s="1"/>
  <c r="AB983" i="88" s="1"/>
  <c r="G983" i="88"/>
  <c r="V982" i="88"/>
  <c r="W982" i="88" s="1"/>
  <c r="X982" i="88" s="1"/>
  <c r="Y982" i="88" s="1"/>
  <c r="Z982" i="88" s="1"/>
  <c r="AA982" i="88" s="1"/>
  <c r="AB982" i="88" s="1"/>
  <c r="G982" i="88"/>
  <c r="Q982" i="88" s="1"/>
  <c r="V981" i="88"/>
  <c r="W981" i="88" s="1"/>
  <c r="X981" i="88" s="1"/>
  <c r="Y981" i="88" s="1"/>
  <c r="Z981" i="88" s="1"/>
  <c r="AA981" i="88" s="1"/>
  <c r="AB981" i="88" s="1"/>
  <c r="G981" i="88"/>
  <c r="Q981" i="88" s="1"/>
  <c r="V980" i="88"/>
  <c r="W980" i="88" s="1"/>
  <c r="X980" i="88" s="1"/>
  <c r="Y980" i="88" s="1"/>
  <c r="Z980" i="88" s="1"/>
  <c r="AA980" i="88" s="1"/>
  <c r="AB980" i="88" s="1"/>
  <c r="G980" i="88"/>
  <c r="Q980" i="88" s="1"/>
  <c r="V979" i="88"/>
  <c r="W979" i="88" s="1"/>
  <c r="X979" i="88" s="1"/>
  <c r="Y979" i="88" s="1"/>
  <c r="G979" i="88"/>
  <c r="V978" i="88"/>
  <c r="W978" i="88" s="1"/>
  <c r="X978" i="88" s="1"/>
  <c r="Y978" i="88" s="1"/>
  <c r="Z978" i="88" s="1"/>
  <c r="AA978" i="88" s="1"/>
  <c r="AB978" i="88" s="1"/>
  <c r="G978" i="88"/>
  <c r="V977" i="88"/>
  <c r="W977" i="88" s="1"/>
  <c r="X977" i="88" s="1"/>
  <c r="Y977" i="88" s="1"/>
  <c r="Z977" i="88" s="1"/>
  <c r="AA977" i="88" s="1"/>
  <c r="AB977" i="88" s="1"/>
  <c r="G977" i="88"/>
  <c r="Q977" i="88" s="1"/>
  <c r="S977" i="88" s="1"/>
  <c r="V976" i="88"/>
  <c r="W976" i="88" s="1"/>
  <c r="X976" i="88" s="1"/>
  <c r="Y976" i="88" s="1"/>
  <c r="Z976" i="88" s="1"/>
  <c r="AA976" i="88" s="1"/>
  <c r="AB976" i="88" s="1"/>
  <c r="G976" i="88"/>
  <c r="Q976" i="88" s="1"/>
  <c r="V975" i="88"/>
  <c r="W975" i="88" s="1"/>
  <c r="X975" i="88" s="1"/>
  <c r="Y975" i="88" s="1"/>
  <c r="Z975" i="88" s="1"/>
  <c r="AA975" i="88" s="1"/>
  <c r="AB975" i="88" s="1"/>
  <c r="G975" i="88"/>
  <c r="Q975" i="88" s="1"/>
  <c r="V974" i="88"/>
  <c r="W974" i="88" s="1"/>
  <c r="X974" i="88" s="1"/>
  <c r="Y974" i="88" s="1"/>
  <c r="Z974" i="88" s="1"/>
  <c r="AA974" i="88" s="1"/>
  <c r="G974" i="88"/>
  <c r="Q974" i="88" s="1"/>
  <c r="V973" i="88"/>
  <c r="W973" i="88" s="1"/>
  <c r="X973" i="88" s="1"/>
  <c r="Y973" i="88" s="1"/>
  <c r="Z973" i="88" s="1"/>
  <c r="AA973" i="88" s="1"/>
  <c r="AB973" i="88" s="1"/>
  <c r="G973" i="88"/>
  <c r="Q973" i="88" s="1"/>
  <c r="V972" i="88"/>
  <c r="W972" i="88" s="1"/>
  <c r="X972" i="88" s="1"/>
  <c r="Y972" i="88" s="1"/>
  <c r="Z972" i="88" s="1"/>
  <c r="AA972" i="88" s="1"/>
  <c r="AB972" i="88" s="1"/>
  <c r="G972" i="88"/>
  <c r="V971" i="88"/>
  <c r="W971" i="88" s="1"/>
  <c r="X971" i="88" s="1"/>
  <c r="Y971" i="88" s="1"/>
  <c r="Z971" i="88" s="1"/>
  <c r="AA971" i="88" s="1"/>
  <c r="AB971" i="88" s="1"/>
  <c r="G971" i="88"/>
  <c r="V970" i="88"/>
  <c r="W970" i="88" s="1"/>
  <c r="X970" i="88" s="1"/>
  <c r="Y970" i="88" s="1"/>
  <c r="Z970" i="88" s="1"/>
  <c r="AA970" i="88" s="1"/>
  <c r="AB970" i="88" s="1"/>
  <c r="G970" i="88"/>
  <c r="Q970" i="88" s="1"/>
  <c r="V969" i="88"/>
  <c r="W969" i="88" s="1"/>
  <c r="X969" i="88" s="1"/>
  <c r="Y969" i="88" s="1"/>
  <c r="Z969" i="88" s="1"/>
  <c r="AA969" i="88" s="1"/>
  <c r="AB969" i="88" s="1"/>
  <c r="G969" i="88"/>
  <c r="Q969" i="88" s="1"/>
  <c r="V968" i="88"/>
  <c r="W968" i="88" s="1"/>
  <c r="X968" i="88" s="1"/>
  <c r="Y968" i="88" s="1"/>
  <c r="Z968" i="88" s="1"/>
  <c r="AA968" i="88" s="1"/>
  <c r="AB968" i="88" s="1"/>
  <c r="G968" i="88"/>
  <c r="Q968" i="88" s="1"/>
  <c r="V967" i="88"/>
  <c r="W967" i="88" s="1"/>
  <c r="X967" i="88" s="1"/>
  <c r="G967" i="88"/>
  <c r="V966" i="88"/>
  <c r="W966" i="88" s="1"/>
  <c r="X966" i="88" s="1"/>
  <c r="Y966" i="88" s="1"/>
  <c r="Z966" i="88" s="1"/>
  <c r="AA966" i="88" s="1"/>
  <c r="AB966" i="88" s="1"/>
  <c r="G966" i="88"/>
  <c r="V965" i="88"/>
  <c r="W965" i="88" s="1"/>
  <c r="X965" i="88" s="1"/>
  <c r="Y965" i="88" s="1"/>
  <c r="Z965" i="88" s="1"/>
  <c r="AA965" i="88" s="1"/>
  <c r="AB965" i="88" s="1"/>
  <c r="G965" i="88"/>
  <c r="V964" i="88"/>
  <c r="W964" i="88" s="1"/>
  <c r="X964" i="88" s="1"/>
  <c r="Y964" i="88" s="1"/>
  <c r="Z964" i="88" s="1"/>
  <c r="AA964" i="88" s="1"/>
  <c r="AB964" i="88" s="1"/>
  <c r="G964" i="88"/>
  <c r="Q964" i="88" s="1"/>
  <c r="V963" i="88"/>
  <c r="W963" i="88" s="1"/>
  <c r="X963" i="88" s="1"/>
  <c r="Y963" i="88" s="1"/>
  <c r="Z963" i="88" s="1"/>
  <c r="G963" i="88"/>
  <c r="V962" i="88"/>
  <c r="W962" i="88" s="1"/>
  <c r="X962" i="88" s="1"/>
  <c r="Y962" i="88" s="1"/>
  <c r="Z962" i="88" s="1"/>
  <c r="G962" i="88"/>
  <c r="Q962" i="88" s="1"/>
  <c r="V961" i="88"/>
  <c r="W961" i="88" s="1"/>
  <c r="X961" i="88" s="1"/>
  <c r="Y961" i="88" s="1"/>
  <c r="Z961" i="88" s="1"/>
  <c r="AA961" i="88" s="1"/>
  <c r="AB961" i="88" s="1"/>
  <c r="G961" i="88"/>
  <c r="Q961" i="88" s="1"/>
  <c r="V960" i="88"/>
  <c r="W960" i="88" s="1"/>
  <c r="X960" i="88" s="1"/>
  <c r="Y960" i="88" s="1"/>
  <c r="Z960" i="88" s="1"/>
  <c r="AA960" i="88" s="1"/>
  <c r="AB960" i="88" s="1"/>
  <c r="G960" i="88"/>
  <c r="V959" i="88"/>
  <c r="W959" i="88" s="1"/>
  <c r="X959" i="88" s="1"/>
  <c r="Y959" i="88" s="1"/>
  <c r="Z959" i="88" s="1"/>
  <c r="AA959" i="88" s="1"/>
  <c r="AB959" i="88" s="1"/>
  <c r="G959" i="88"/>
  <c r="V958" i="88"/>
  <c r="W958" i="88" s="1"/>
  <c r="X958" i="88" s="1"/>
  <c r="Y958" i="88" s="1"/>
  <c r="Z958" i="88" s="1"/>
  <c r="AA958" i="88" s="1"/>
  <c r="AB958" i="88" s="1"/>
  <c r="G958" i="88"/>
  <c r="Q958" i="88" s="1"/>
  <c r="V957" i="88"/>
  <c r="W957" i="88" s="1"/>
  <c r="X957" i="88" s="1"/>
  <c r="Y957" i="88" s="1"/>
  <c r="Z957" i="88" s="1"/>
  <c r="AA957" i="88" s="1"/>
  <c r="AB957" i="88" s="1"/>
  <c r="G957" i="88"/>
  <c r="V956" i="88"/>
  <c r="W956" i="88" s="1"/>
  <c r="X956" i="88" s="1"/>
  <c r="Y956" i="88" s="1"/>
  <c r="Z956" i="88" s="1"/>
  <c r="AA956" i="88" s="1"/>
  <c r="AB956" i="88" s="1"/>
  <c r="G956" i="88"/>
  <c r="Q956" i="88" s="1"/>
  <c r="V955" i="88"/>
  <c r="W955" i="88" s="1"/>
  <c r="X955" i="88" s="1"/>
  <c r="Y955" i="88" s="1"/>
  <c r="Z955" i="88" s="1"/>
  <c r="AA955" i="88" s="1"/>
  <c r="AB955" i="88" s="1"/>
  <c r="G955" i="88"/>
  <c r="Q955" i="88" s="1"/>
  <c r="V954" i="88"/>
  <c r="W954" i="88" s="1"/>
  <c r="X954" i="88" s="1"/>
  <c r="Y954" i="88" s="1"/>
  <c r="Z954" i="88" s="1"/>
  <c r="AA954" i="88" s="1"/>
  <c r="AB954" i="88" s="1"/>
  <c r="G954" i="88"/>
  <c r="V953" i="88"/>
  <c r="W953" i="88" s="1"/>
  <c r="X953" i="88" s="1"/>
  <c r="Y953" i="88" s="1"/>
  <c r="Z953" i="88" s="1"/>
  <c r="AA953" i="88" s="1"/>
  <c r="AB953" i="88" s="1"/>
  <c r="G953" i="88"/>
  <c r="V952" i="88"/>
  <c r="W952" i="88" s="1"/>
  <c r="X952" i="88" s="1"/>
  <c r="Y952" i="88" s="1"/>
  <c r="Z952" i="88" s="1"/>
  <c r="AA952" i="88" s="1"/>
  <c r="AB952" i="88" s="1"/>
  <c r="G952" i="88"/>
  <c r="Q952" i="88" s="1"/>
  <c r="V951" i="88"/>
  <c r="W951" i="88" s="1"/>
  <c r="X951" i="88" s="1"/>
  <c r="Y951" i="88" s="1"/>
  <c r="Z951" i="88" s="1"/>
  <c r="AA951" i="88" s="1"/>
  <c r="AB951" i="88" s="1"/>
  <c r="G951" i="88"/>
  <c r="V950" i="88"/>
  <c r="W950" i="88" s="1"/>
  <c r="X950" i="88" s="1"/>
  <c r="G950" i="88"/>
  <c r="Q950" i="88" s="1"/>
  <c r="V949" i="88"/>
  <c r="W949" i="88" s="1"/>
  <c r="X949" i="88" s="1"/>
  <c r="Y949" i="88" s="1"/>
  <c r="Z949" i="88" s="1"/>
  <c r="AA949" i="88" s="1"/>
  <c r="AB949" i="88" s="1"/>
  <c r="G949" i="88"/>
  <c r="V948" i="88"/>
  <c r="W948" i="88" s="1"/>
  <c r="X948" i="88" s="1"/>
  <c r="Y948" i="88" s="1"/>
  <c r="Z948" i="88" s="1"/>
  <c r="AA948" i="88" s="1"/>
  <c r="AB948" i="88" s="1"/>
  <c r="G948" i="88"/>
  <c r="Q948" i="88" s="1"/>
  <c r="V947" i="88"/>
  <c r="W947" i="88" s="1"/>
  <c r="X947" i="88" s="1"/>
  <c r="G947" i="88"/>
  <c r="V946" i="88"/>
  <c r="W946" i="88" s="1"/>
  <c r="X946" i="88" s="1"/>
  <c r="G946" i="88"/>
  <c r="V945" i="88"/>
  <c r="W945" i="88" s="1"/>
  <c r="X945" i="88" s="1"/>
  <c r="Y945" i="88" s="1"/>
  <c r="Z945" i="88" s="1"/>
  <c r="AA945" i="88" s="1"/>
  <c r="AB945" i="88" s="1"/>
  <c r="G945" i="88"/>
  <c r="V944" i="88"/>
  <c r="W944" i="88" s="1"/>
  <c r="X944" i="88" s="1"/>
  <c r="Y944" i="88" s="1"/>
  <c r="Z944" i="88" s="1"/>
  <c r="AA944" i="88" s="1"/>
  <c r="AB944" i="88" s="1"/>
  <c r="G944" i="88"/>
  <c r="V943" i="88"/>
  <c r="W943" i="88" s="1"/>
  <c r="X943" i="88" s="1"/>
  <c r="Y943" i="88" s="1"/>
  <c r="Z943" i="88" s="1"/>
  <c r="AA943" i="88" s="1"/>
  <c r="G943" i="88"/>
  <c r="V942" i="88"/>
  <c r="W942" i="88" s="1"/>
  <c r="X942" i="88" s="1"/>
  <c r="Y942" i="88" s="1"/>
  <c r="G942" i="88"/>
  <c r="Q942" i="88" s="1"/>
  <c r="V941" i="88"/>
  <c r="W941" i="88" s="1"/>
  <c r="X941" i="88" s="1"/>
  <c r="Y941" i="88" s="1"/>
  <c r="Z941" i="88" s="1"/>
  <c r="AA941" i="88" s="1"/>
  <c r="AB941" i="88" s="1"/>
  <c r="G941" i="88"/>
  <c r="V940" i="88"/>
  <c r="W940" i="88" s="1"/>
  <c r="X940" i="88" s="1"/>
  <c r="Y940" i="88" s="1"/>
  <c r="Z940" i="88" s="1"/>
  <c r="AA940" i="88" s="1"/>
  <c r="AB940" i="88" s="1"/>
  <c r="G940" i="88"/>
  <c r="V939" i="88"/>
  <c r="W939" i="88" s="1"/>
  <c r="X939" i="88" s="1"/>
  <c r="Y939" i="88" s="1"/>
  <c r="Z939" i="88" s="1"/>
  <c r="AA939" i="88" s="1"/>
  <c r="AB939" i="88" s="1"/>
  <c r="G939" i="88"/>
  <c r="Q939" i="88" s="1"/>
  <c r="V938" i="88"/>
  <c r="W938" i="88" s="1"/>
  <c r="X938" i="88" s="1"/>
  <c r="Y938" i="88" s="1"/>
  <c r="Z938" i="88" s="1"/>
  <c r="AA938" i="88" s="1"/>
  <c r="AB938" i="88" s="1"/>
  <c r="G938" i="88"/>
  <c r="V937" i="88"/>
  <c r="W937" i="88" s="1"/>
  <c r="X937" i="88" s="1"/>
  <c r="Y937" i="88" s="1"/>
  <c r="Z937" i="88" s="1"/>
  <c r="AA937" i="88" s="1"/>
  <c r="G937" i="88"/>
  <c r="V936" i="88"/>
  <c r="W936" i="88" s="1"/>
  <c r="X936" i="88" s="1"/>
  <c r="Y936" i="88" s="1"/>
  <c r="G936" i="88"/>
  <c r="Q936" i="88" s="1"/>
  <c r="V935" i="88"/>
  <c r="W935" i="88" s="1"/>
  <c r="X935" i="88" s="1"/>
  <c r="Y935" i="88" s="1"/>
  <c r="Z935" i="88" s="1"/>
  <c r="AA935" i="88" s="1"/>
  <c r="AB935" i="88" s="1"/>
  <c r="G935" i="88"/>
  <c r="V934" i="88"/>
  <c r="W934" i="88" s="1"/>
  <c r="X934" i="88" s="1"/>
  <c r="Y934" i="88" s="1"/>
  <c r="Z934" i="88" s="1"/>
  <c r="AA934" i="88" s="1"/>
  <c r="AB934" i="88" s="1"/>
  <c r="G934" i="88"/>
  <c r="V933" i="88"/>
  <c r="W933" i="88" s="1"/>
  <c r="X933" i="88" s="1"/>
  <c r="Y933" i="88" s="1"/>
  <c r="Z933" i="88" s="1"/>
  <c r="AA933" i="88" s="1"/>
  <c r="AB933" i="88" s="1"/>
  <c r="G933" i="88"/>
  <c r="Q933" i="88" s="1"/>
  <c r="V932" i="88"/>
  <c r="W932" i="88" s="1"/>
  <c r="X932" i="88" s="1"/>
  <c r="Y932" i="88" s="1"/>
  <c r="Z932" i="88" s="1"/>
  <c r="AA932" i="88" s="1"/>
  <c r="AB932" i="88" s="1"/>
  <c r="G932" i="88"/>
  <c r="V931" i="88"/>
  <c r="W931" i="88" s="1"/>
  <c r="X931" i="88" s="1"/>
  <c r="Y931" i="88" s="1"/>
  <c r="Z931" i="88" s="1"/>
  <c r="AA931" i="88" s="1"/>
  <c r="G931" i="88"/>
  <c r="V930" i="88"/>
  <c r="W930" i="88" s="1"/>
  <c r="X930" i="88" s="1"/>
  <c r="Y930" i="88" s="1"/>
  <c r="G930" i="88"/>
  <c r="Q930" i="88" s="1"/>
  <c r="V929" i="88"/>
  <c r="W929" i="88" s="1"/>
  <c r="X929" i="88" s="1"/>
  <c r="Y929" i="88" s="1"/>
  <c r="Z929" i="88" s="1"/>
  <c r="AA929" i="88" s="1"/>
  <c r="AB929" i="88" s="1"/>
  <c r="G929" i="88"/>
  <c r="Q929" i="88" s="1"/>
  <c r="S929" i="88" s="1"/>
  <c r="V928" i="88"/>
  <c r="W928" i="88" s="1"/>
  <c r="X928" i="88" s="1"/>
  <c r="Y928" i="88" s="1"/>
  <c r="Z928" i="88" s="1"/>
  <c r="AA928" i="88" s="1"/>
  <c r="AB928" i="88" s="1"/>
  <c r="G928" i="88"/>
  <c r="V927" i="88"/>
  <c r="W927" i="88" s="1"/>
  <c r="X927" i="88" s="1"/>
  <c r="Y927" i="88" s="1"/>
  <c r="Z927" i="88" s="1"/>
  <c r="AA927" i="88" s="1"/>
  <c r="AB927" i="88" s="1"/>
  <c r="G927" i="88"/>
  <c r="Q927" i="88" s="1"/>
  <c r="V926" i="88"/>
  <c r="W926" i="88" s="1"/>
  <c r="X926" i="88" s="1"/>
  <c r="Y926" i="88" s="1"/>
  <c r="Z926" i="88" s="1"/>
  <c r="AA926" i="88" s="1"/>
  <c r="AB926" i="88" s="1"/>
  <c r="G926" i="88"/>
  <c r="V925" i="88"/>
  <c r="W925" i="88" s="1"/>
  <c r="X925" i="88" s="1"/>
  <c r="Y925" i="88" s="1"/>
  <c r="Z925" i="88" s="1"/>
  <c r="AA925" i="88" s="1"/>
  <c r="G925" i="88"/>
  <c r="V924" i="88"/>
  <c r="W924" i="88" s="1"/>
  <c r="X924" i="88" s="1"/>
  <c r="Y924" i="88" s="1"/>
  <c r="Z924" i="88" s="1"/>
  <c r="AA924" i="88" s="1"/>
  <c r="AB924" i="88" s="1"/>
  <c r="G924" i="88"/>
  <c r="Q924" i="88" s="1"/>
  <c r="V923" i="88"/>
  <c r="W923" i="88" s="1"/>
  <c r="G923" i="88"/>
  <c r="V922" i="88"/>
  <c r="W922" i="88" s="1"/>
  <c r="X922" i="88" s="1"/>
  <c r="Y922" i="88" s="1"/>
  <c r="Z922" i="88" s="1"/>
  <c r="AA922" i="88" s="1"/>
  <c r="AB922" i="88" s="1"/>
  <c r="G922" i="88"/>
  <c r="V921" i="88"/>
  <c r="W921" i="88" s="1"/>
  <c r="X921" i="88" s="1"/>
  <c r="Y921" i="88" s="1"/>
  <c r="Z921" i="88" s="1"/>
  <c r="AA921" i="88" s="1"/>
  <c r="AB921" i="88" s="1"/>
  <c r="G921" i="88"/>
  <c r="Q921" i="88" s="1"/>
  <c r="V920" i="88"/>
  <c r="W920" i="88" s="1"/>
  <c r="X920" i="88" s="1"/>
  <c r="Y920" i="88" s="1"/>
  <c r="Z920" i="88" s="1"/>
  <c r="AA920" i="88" s="1"/>
  <c r="AB920" i="88" s="1"/>
  <c r="G920" i="88"/>
  <c r="Q920" i="88" s="1"/>
  <c r="V919" i="88"/>
  <c r="W919" i="88" s="1"/>
  <c r="X919" i="88" s="1"/>
  <c r="Y919" i="88" s="1"/>
  <c r="Z919" i="88" s="1"/>
  <c r="AA919" i="88" s="1"/>
  <c r="AB919" i="88" s="1"/>
  <c r="G919" i="88"/>
  <c r="V918" i="88"/>
  <c r="W918" i="88" s="1"/>
  <c r="X918" i="88" s="1"/>
  <c r="Y918" i="88" s="1"/>
  <c r="Z918" i="88" s="1"/>
  <c r="AA918" i="88" s="1"/>
  <c r="AB918" i="88" s="1"/>
  <c r="G918" i="88"/>
  <c r="V917" i="88"/>
  <c r="W917" i="88" s="1"/>
  <c r="X917" i="88" s="1"/>
  <c r="G917" i="88"/>
  <c r="V916" i="88"/>
  <c r="W916" i="88" s="1"/>
  <c r="G916" i="88"/>
  <c r="V915" i="88"/>
  <c r="W915" i="88" s="1"/>
  <c r="X915" i="88" s="1"/>
  <c r="Y915" i="88" s="1"/>
  <c r="Z915" i="88" s="1"/>
  <c r="AA915" i="88" s="1"/>
  <c r="AB915" i="88" s="1"/>
  <c r="G915" i="88"/>
  <c r="Q915" i="88" s="1"/>
  <c r="V914" i="88"/>
  <c r="W914" i="88" s="1"/>
  <c r="X914" i="88" s="1"/>
  <c r="Y914" i="88" s="1"/>
  <c r="Z914" i="88" s="1"/>
  <c r="AA914" i="88" s="1"/>
  <c r="AB914" i="88" s="1"/>
  <c r="G914" i="88"/>
  <c r="V913" i="88"/>
  <c r="W913" i="88" s="1"/>
  <c r="X913" i="88" s="1"/>
  <c r="Y913" i="88" s="1"/>
  <c r="Z913" i="88" s="1"/>
  <c r="AA913" i="88" s="1"/>
  <c r="AB913" i="88" s="1"/>
  <c r="G913" i="88"/>
  <c r="V912" i="88"/>
  <c r="W912" i="88" s="1"/>
  <c r="X912" i="88" s="1"/>
  <c r="Y912" i="88" s="1"/>
  <c r="G912" i="88"/>
  <c r="V911" i="88"/>
  <c r="W911" i="88" s="1"/>
  <c r="G911" i="88"/>
  <c r="V910" i="88"/>
  <c r="W910" i="88" s="1"/>
  <c r="X910" i="88" s="1"/>
  <c r="Y910" i="88" s="1"/>
  <c r="Z910" i="88" s="1"/>
  <c r="AA910" i="88" s="1"/>
  <c r="AB910" i="88" s="1"/>
  <c r="G910" i="88"/>
  <c r="V909" i="88"/>
  <c r="W909" i="88" s="1"/>
  <c r="X909" i="88" s="1"/>
  <c r="Y909" i="88" s="1"/>
  <c r="Z909" i="88" s="1"/>
  <c r="AA909" i="88" s="1"/>
  <c r="AB909" i="88" s="1"/>
  <c r="G909" i="88"/>
  <c r="V908" i="88"/>
  <c r="W908" i="88" s="1"/>
  <c r="X908" i="88" s="1"/>
  <c r="Y908" i="88" s="1"/>
  <c r="Z908" i="88" s="1"/>
  <c r="AA908" i="88" s="1"/>
  <c r="AB908" i="88" s="1"/>
  <c r="G908" i="88"/>
  <c r="Q908" i="88" s="1"/>
  <c r="V907" i="88"/>
  <c r="W907" i="88" s="1"/>
  <c r="X907" i="88" s="1"/>
  <c r="Y907" i="88" s="1"/>
  <c r="Z907" i="88" s="1"/>
  <c r="AA907" i="88" s="1"/>
  <c r="AB907" i="88" s="1"/>
  <c r="G907" i="88"/>
  <c r="Q907" i="88" s="1"/>
  <c r="V906" i="88"/>
  <c r="W906" i="88" s="1"/>
  <c r="X906" i="88" s="1"/>
  <c r="Y906" i="88" s="1"/>
  <c r="Z906" i="88" s="1"/>
  <c r="AA906" i="88" s="1"/>
  <c r="AB906" i="88" s="1"/>
  <c r="G906" i="88"/>
  <c r="Q906" i="88" s="1"/>
  <c r="V905" i="88"/>
  <c r="W905" i="88" s="1"/>
  <c r="X905" i="88" s="1"/>
  <c r="Y905" i="88" s="1"/>
  <c r="Z905" i="88" s="1"/>
  <c r="G905" i="88"/>
  <c r="V904" i="88"/>
  <c r="W904" i="88" s="1"/>
  <c r="X904" i="88" s="1"/>
  <c r="Y904" i="88" s="1"/>
  <c r="Z904" i="88" s="1"/>
  <c r="AA904" i="88" s="1"/>
  <c r="AB904" i="88" s="1"/>
  <c r="G904" i="88"/>
  <c r="V903" i="88"/>
  <c r="W903" i="88" s="1"/>
  <c r="X903" i="88" s="1"/>
  <c r="Y903" i="88" s="1"/>
  <c r="Z903" i="88" s="1"/>
  <c r="AA903" i="88" s="1"/>
  <c r="AB903" i="88" s="1"/>
  <c r="G903" i="88"/>
  <c r="V902" i="88"/>
  <c r="W902" i="88" s="1"/>
  <c r="X902" i="88" s="1"/>
  <c r="Y902" i="88" s="1"/>
  <c r="Z902" i="88" s="1"/>
  <c r="AA902" i="88" s="1"/>
  <c r="AB902" i="88" s="1"/>
  <c r="G902" i="88"/>
  <c r="Q902" i="88" s="1"/>
  <c r="V901" i="88"/>
  <c r="W901" i="88" s="1"/>
  <c r="X901" i="88" s="1"/>
  <c r="Y901" i="88" s="1"/>
  <c r="Z901" i="88" s="1"/>
  <c r="AA901" i="88" s="1"/>
  <c r="AB901" i="88" s="1"/>
  <c r="G901" i="88"/>
  <c r="V900" i="88"/>
  <c r="W900" i="88" s="1"/>
  <c r="X900" i="88" s="1"/>
  <c r="Y900" i="88" s="1"/>
  <c r="Z900" i="88" s="1"/>
  <c r="AA900" i="88" s="1"/>
  <c r="AB900" i="88" s="1"/>
  <c r="G900" i="88"/>
  <c r="Q900" i="88" s="1"/>
  <c r="V899" i="88"/>
  <c r="W899" i="88" s="1"/>
  <c r="X899" i="88" s="1"/>
  <c r="Y899" i="88" s="1"/>
  <c r="Z899" i="88" s="1"/>
  <c r="AA899" i="88" s="1"/>
  <c r="AB899" i="88" s="1"/>
  <c r="G899" i="88"/>
  <c r="Q899" i="88" s="1"/>
  <c r="V898" i="88"/>
  <c r="W898" i="88" s="1"/>
  <c r="X898" i="88" s="1"/>
  <c r="Y898" i="88" s="1"/>
  <c r="Z898" i="88" s="1"/>
  <c r="G898" i="88"/>
  <c r="Q898" i="88" s="1"/>
  <c r="V897" i="88"/>
  <c r="W897" i="88" s="1"/>
  <c r="X897" i="88" s="1"/>
  <c r="G897" i="88"/>
  <c r="V896" i="88"/>
  <c r="W896" i="88" s="1"/>
  <c r="X896" i="88" s="1"/>
  <c r="Y896" i="88" s="1"/>
  <c r="Z896" i="88" s="1"/>
  <c r="AA896" i="88" s="1"/>
  <c r="AB896" i="88" s="1"/>
  <c r="G896" i="88"/>
  <c r="Q896" i="88" s="1"/>
  <c r="V895" i="88"/>
  <c r="W895" i="88" s="1"/>
  <c r="X895" i="88" s="1"/>
  <c r="Y895" i="88" s="1"/>
  <c r="Z895" i="88" s="1"/>
  <c r="AA895" i="88" s="1"/>
  <c r="AB895" i="88" s="1"/>
  <c r="G895" i="88"/>
  <c r="V894" i="88"/>
  <c r="W894" i="88" s="1"/>
  <c r="X894" i="88" s="1"/>
  <c r="Y894" i="88" s="1"/>
  <c r="Z894" i="88" s="1"/>
  <c r="AA894" i="88" s="1"/>
  <c r="AB894" i="88" s="1"/>
  <c r="G894" i="88"/>
  <c r="V893" i="88"/>
  <c r="W893" i="88" s="1"/>
  <c r="X893" i="88" s="1"/>
  <c r="Y893" i="88" s="1"/>
  <c r="Z893" i="88" s="1"/>
  <c r="AA893" i="88" s="1"/>
  <c r="AB893" i="88" s="1"/>
  <c r="G893" i="88"/>
  <c r="Q893" i="88" s="1"/>
  <c r="V892" i="88"/>
  <c r="W892" i="88" s="1"/>
  <c r="X892" i="88" s="1"/>
  <c r="Y892" i="88" s="1"/>
  <c r="Z892" i="88" s="1"/>
  <c r="AA892" i="88" s="1"/>
  <c r="AB892" i="88" s="1"/>
  <c r="G892" i="88"/>
  <c r="Q892" i="88" s="1"/>
  <c r="V891" i="88"/>
  <c r="W891" i="88" s="1"/>
  <c r="X891" i="88" s="1"/>
  <c r="G891" i="88"/>
  <c r="V890" i="88"/>
  <c r="W890" i="88" s="1"/>
  <c r="X890" i="88" s="1"/>
  <c r="Y890" i="88" s="1"/>
  <c r="Z890" i="88" s="1"/>
  <c r="AA890" i="88" s="1"/>
  <c r="AB890" i="88" s="1"/>
  <c r="G890" i="88"/>
  <c r="Q890" i="88" s="1"/>
  <c r="V889" i="88"/>
  <c r="W889" i="88" s="1"/>
  <c r="X889" i="88" s="1"/>
  <c r="Y889" i="88" s="1"/>
  <c r="Z889" i="88" s="1"/>
  <c r="AA889" i="88" s="1"/>
  <c r="AB889" i="88" s="1"/>
  <c r="G889" i="88"/>
  <c r="V888" i="88"/>
  <c r="W888" i="88" s="1"/>
  <c r="X888" i="88" s="1"/>
  <c r="Y888" i="88" s="1"/>
  <c r="Z888" i="88" s="1"/>
  <c r="AA888" i="88" s="1"/>
  <c r="AB888" i="88" s="1"/>
  <c r="G888" i="88"/>
  <c r="V887" i="88"/>
  <c r="W887" i="88" s="1"/>
  <c r="X887" i="88" s="1"/>
  <c r="Y887" i="88" s="1"/>
  <c r="Z887" i="88" s="1"/>
  <c r="AA887" i="88" s="1"/>
  <c r="AB887" i="88" s="1"/>
  <c r="G887" i="88"/>
  <c r="Q887" i="88" s="1"/>
  <c r="V886" i="88"/>
  <c r="W886" i="88" s="1"/>
  <c r="X886" i="88" s="1"/>
  <c r="Y886" i="88" s="1"/>
  <c r="Z886" i="88" s="1"/>
  <c r="G886" i="88"/>
  <c r="Q886" i="88" s="1"/>
  <c r="V885" i="88"/>
  <c r="W885" i="88" s="1"/>
  <c r="X885" i="88" s="1"/>
  <c r="G885" i="88"/>
  <c r="V884" i="88"/>
  <c r="W884" i="88" s="1"/>
  <c r="X884" i="88" s="1"/>
  <c r="Y884" i="88" s="1"/>
  <c r="Z884" i="88" s="1"/>
  <c r="AA884" i="88" s="1"/>
  <c r="AB884" i="88" s="1"/>
  <c r="G884" i="88"/>
  <c r="V883" i="88"/>
  <c r="W883" i="88" s="1"/>
  <c r="X883" i="88" s="1"/>
  <c r="Y883" i="88" s="1"/>
  <c r="Z883" i="88" s="1"/>
  <c r="AA883" i="88" s="1"/>
  <c r="AB883" i="88" s="1"/>
  <c r="G883" i="88"/>
  <c r="V882" i="88"/>
  <c r="W882" i="88" s="1"/>
  <c r="X882" i="88" s="1"/>
  <c r="Y882" i="88" s="1"/>
  <c r="Z882" i="88" s="1"/>
  <c r="AA882" i="88" s="1"/>
  <c r="AB882" i="88" s="1"/>
  <c r="G882" i="88"/>
  <c r="Q882" i="88" s="1"/>
  <c r="V881" i="88"/>
  <c r="W881" i="88" s="1"/>
  <c r="X881" i="88" s="1"/>
  <c r="Y881" i="88" s="1"/>
  <c r="Z881" i="88" s="1"/>
  <c r="AA881" i="88" s="1"/>
  <c r="AB881" i="88" s="1"/>
  <c r="G881" i="88"/>
  <c r="Q881" i="88" s="1"/>
  <c r="V880" i="88"/>
  <c r="W880" i="88" s="1"/>
  <c r="X880" i="88" s="1"/>
  <c r="Y880" i="88" s="1"/>
  <c r="Z880" i="88" s="1"/>
  <c r="AA880" i="88" s="1"/>
  <c r="AB880" i="88" s="1"/>
  <c r="G880" i="88"/>
  <c r="Q880" i="88" s="1"/>
  <c r="V879" i="88"/>
  <c r="W879" i="88" s="1"/>
  <c r="X879" i="88" s="1"/>
  <c r="Y879" i="88" s="1"/>
  <c r="Z879" i="88" s="1"/>
  <c r="AA879" i="88" s="1"/>
  <c r="AB879" i="88" s="1"/>
  <c r="S879" i="88"/>
  <c r="G879" i="88"/>
  <c r="Q879" i="88" s="1"/>
  <c r="V878" i="88"/>
  <c r="W878" i="88" s="1"/>
  <c r="X878" i="88" s="1"/>
  <c r="Y878" i="88" s="1"/>
  <c r="Z878" i="88" s="1"/>
  <c r="AA878" i="88" s="1"/>
  <c r="AB878" i="88" s="1"/>
  <c r="G878" i="88"/>
  <c r="G877" i="88"/>
  <c r="V876" i="88"/>
  <c r="W876" i="88" s="1"/>
  <c r="X876" i="88" s="1"/>
  <c r="Y876" i="88" s="1"/>
  <c r="Z876" i="88" s="1"/>
  <c r="AA876" i="88" s="1"/>
  <c r="AB876" i="88" s="1"/>
  <c r="G876" i="88"/>
  <c r="Q876" i="88" s="1"/>
  <c r="V875" i="88"/>
  <c r="W875" i="88" s="1"/>
  <c r="X875" i="88" s="1"/>
  <c r="Y875" i="88" s="1"/>
  <c r="Z875" i="88" s="1"/>
  <c r="AA875" i="88" s="1"/>
  <c r="AB875" i="88" s="1"/>
  <c r="G875" i="88"/>
  <c r="V874" i="88"/>
  <c r="W874" i="88" s="1"/>
  <c r="X874" i="88" s="1"/>
  <c r="Y874" i="88" s="1"/>
  <c r="Z874" i="88" s="1"/>
  <c r="G874" i="88"/>
  <c r="Q874" i="88" s="1"/>
  <c r="V873" i="88"/>
  <c r="W873" i="88" s="1"/>
  <c r="X873" i="88" s="1"/>
  <c r="Y873" i="88" s="1"/>
  <c r="G873" i="88"/>
  <c r="V872" i="88"/>
  <c r="W872" i="88" s="1"/>
  <c r="G872" i="88"/>
  <c r="V871" i="88"/>
  <c r="W871" i="88" s="1"/>
  <c r="X871" i="88" s="1"/>
  <c r="Y871" i="88" s="1"/>
  <c r="Z871" i="88" s="1"/>
  <c r="AA871" i="88" s="1"/>
  <c r="AB871" i="88" s="1"/>
  <c r="G871" i="88"/>
  <c r="Q871" i="88" s="1"/>
  <c r="V870" i="88"/>
  <c r="W870" i="88" s="1"/>
  <c r="X870" i="88" s="1"/>
  <c r="Y870" i="88" s="1"/>
  <c r="Z870" i="88" s="1"/>
  <c r="AA870" i="88" s="1"/>
  <c r="AB870" i="88" s="1"/>
  <c r="S870" i="88"/>
  <c r="G870" i="88"/>
  <c r="Q870" i="88" s="1"/>
  <c r="V869" i="88"/>
  <c r="W869" i="88" s="1"/>
  <c r="X869" i="88" s="1"/>
  <c r="Y869" i="88" s="1"/>
  <c r="Z869" i="88" s="1"/>
  <c r="AA869" i="88" s="1"/>
  <c r="AB869" i="88" s="1"/>
  <c r="G869" i="88"/>
  <c r="V868" i="88"/>
  <c r="W868" i="88" s="1"/>
  <c r="X868" i="88" s="1"/>
  <c r="Y868" i="88" s="1"/>
  <c r="Z868" i="88" s="1"/>
  <c r="AA868" i="88" s="1"/>
  <c r="AB868" i="88" s="1"/>
  <c r="G868" i="88"/>
  <c r="V867" i="88"/>
  <c r="W867" i="88" s="1"/>
  <c r="X867" i="88" s="1"/>
  <c r="Y867" i="88" s="1"/>
  <c r="Z867" i="88" s="1"/>
  <c r="AA867" i="88" s="1"/>
  <c r="AB867" i="88" s="1"/>
  <c r="G867" i="88"/>
  <c r="Q867" i="88" s="1"/>
  <c r="V866" i="88"/>
  <c r="W866" i="88" s="1"/>
  <c r="X866" i="88" s="1"/>
  <c r="Y866" i="88" s="1"/>
  <c r="Z866" i="88" s="1"/>
  <c r="AA866" i="88" s="1"/>
  <c r="AB866" i="88" s="1"/>
  <c r="G866" i="88"/>
  <c r="V865" i="88"/>
  <c r="W865" i="88" s="1"/>
  <c r="X865" i="88" s="1"/>
  <c r="Y865" i="88" s="1"/>
  <c r="Z865" i="88" s="1"/>
  <c r="AA865" i="88" s="1"/>
  <c r="AB865" i="88" s="1"/>
  <c r="G865" i="88"/>
  <c r="Q865" i="88" s="1"/>
  <c r="V864" i="88"/>
  <c r="W864" i="88" s="1"/>
  <c r="X864" i="88" s="1"/>
  <c r="Y864" i="88" s="1"/>
  <c r="Z864" i="88" s="1"/>
  <c r="AA864" i="88" s="1"/>
  <c r="AB864" i="88" s="1"/>
  <c r="G864" i="88"/>
  <c r="V863" i="88"/>
  <c r="W863" i="88" s="1"/>
  <c r="X863" i="88" s="1"/>
  <c r="Y863" i="88" s="1"/>
  <c r="Z863" i="88" s="1"/>
  <c r="G863" i="88"/>
  <c r="Q863" i="88" s="1"/>
  <c r="S863" i="88" s="1"/>
  <c r="V862" i="88"/>
  <c r="W862" i="88" s="1"/>
  <c r="X862" i="88" s="1"/>
  <c r="Y862" i="88" s="1"/>
  <c r="Z862" i="88" s="1"/>
  <c r="AA862" i="88" s="1"/>
  <c r="AB862" i="88" s="1"/>
  <c r="G862" i="88"/>
  <c r="V861" i="88"/>
  <c r="W861" i="88" s="1"/>
  <c r="X861" i="88" s="1"/>
  <c r="Y861" i="88" s="1"/>
  <c r="Z861" i="88" s="1"/>
  <c r="AA861" i="88" s="1"/>
  <c r="AB861" i="88" s="1"/>
  <c r="G861" i="88"/>
  <c r="Q861" i="88" s="1"/>
  <c r="V860" i="88"/>
  <c r="W860" i="88" s="1"/>
  <c r="X860" i="88" s="1"/>
  <c r="Y860" i="88" s="1"/>
  <c r="Z860" i="88" s="1"/>
  <c r="AA860" i="88" s="1"/>
  <c r="AB860" i="88" s="1"/>
  <c r="G860" i="88"/>
  <c r="G859" i="88"/>
  <c r="Q859" i="88" s="1"/>
  <c r="V858" i="88"/>
  <c r="W858" i="88" s="1"/>
  <c r="X858" i="88" s="1"/>
  <c r="Y858" i="88" s="1"/>
  <c r="Z858" i="88" s="1"/>
  <c r="AA858" i="88" s="1"/>
  <c r="AB858" i="88" s="1"/>
  <c r="G858" i="88"/>
  <c r="V857" i="88"/>
  <c r="W857" i="88" s="1"/>
  <c r="X857" i="88" s="1"/>
  <c r="Y857" i="88" s="1"/>
  <c r="Z857" i="88" s="1"/>
  <c r="AA857" i="88" s="1"/>
  <c r="G857" i="88"/>
  <c r="V856" i="88"/>
  <c r="W856" i="88" s="1"/>
  <c r="X856" i="88" s="1"/>
  <c r="G856" i="88"/>
  <c r="G855" i="88"/>
  <c r="G854" i="88"/>
  <c r="Q854" i="88" s="1"/>
  <c r="S854" i="88" s="1"/>
  <c r="G853" i="88"/>
  <c r="Q853" i="88" s="1"/>
  <c r="V852" i="88"/>
  <c r="W852" i="88" s="1"/>
  <c r="X852" i="88" s="1"/>
  <c r="Y852" i="88" s="1"/>
  <c r="Z852" i="88" s="1"/>
  <c r="AA852" i="88" s="1"/>
  <c r="AB852" i="88" s="1"/>
  <c r="G852" i="88"/>
  <c r="V851" i="88"/>
  <c r="W851" i="88" s="1"/>
  <c r="X851" i="88" s="1"/>
  <c r="Y851" i="88" s="1"/>
  <c r="Z851" i="88" s="1"/>
  <c r="AA851" i="88" s="1"/>
  <c r="AB851" i="88" s="1"/>
  <c r="G851" i="88"/>
  <c r="V850" i="88"/>
  <c r="W850" i="88" s="1"/>
  <c r="X850" i="88" s="1"/>
  <c r="Y850" i="88" s="1"/>
  <c r="Z850" i="88" s="1"/>
  <c r="AA850" i="88" s="1"/>
  <c r="AB850" i="88" s="1"/>
  <c r="G850" i="88"/>
  <c r="V849" i="88"/>
  <c r="W849" i="88" s="1"/>
  <c r="G849" i="88"/>
  <c r="V848" i="88"/>
  <c r="W848" i="88" s="1"/>
  <c r="X848" i="88" s="1"/>
  <c r="Y848" i="88" s="1"/>
  <c r="Z848" i="88" s="1"/>
  <c r="AA848" i="88" s="1"/>
  <c r="AB848" i="88" s="1"/>
  <c r="G848" i="88"/>
  <c r="V847" i="88"/>
  <c r="W847" i="88" s="1"/>
  <c r="X847" i="88" s="1"/>
  <c r="G847" i="88"/>
  <c r="V846" i="88"/>
  <c r="W846" i="88" s="1"/>
  <c r="X846" i="88" s="1"/>
  <c r="Y846" i="88" s="1"/>
  <c r="Z846" i="88" s="1"/>
  <c r="AA846" i="88" s="1"/>
  <c r="AB846" i="88" s="1"/>
  <c r="G846" i="88"/>
  <c r="V845" i="88"/>
  <c r="W845" i="88" s="1"/>
  <c r="X845" i="88" s="1"/>
  <c r="Y845" i="88" s="1"/>
  <c r="Z845" i="88" s="1"/>
  <c r="AA845" i="88" s="1"/>
  <c r="AB845" i="88" s="1"/>
  <c r="G845" i="88"/>
  <c r="V844" i="88"/>
  <c r="W844" i="88" s="1"/>
  <c r="X844" i="88" s="1"/>
  <c r="Y844" i="88" s="1"/>
  <c r="Z844" i="88" s="1"/>
  <c r="AA844" i="88" s="1"/>
  <c r="AB844" i="88" s="1"/>
  <c r="G844" i="88"/>
  <c r="V843" i="88"/>
  <c r="W843" i="88" s="1"/>
  <c r="X843" i="88" s="1"/>
  <c r="Y843" i="88" s="1"/>
  <c r="S843" i="88"/>
  <c r="AF843" i="88" s="1"/>
  <c r="G843" i="88"/>
  <c r="Q843" i="88" s="1"/>
  <c r="V842" i="88"/>
  <c r="W842" i="88" s="1"/>
  <c r="X842" i="88" s="1"/>
  <c r="Y842" i="88" s="1"/>
  <c r="Z842" i="88" s="1"/>
  <c r="AA842" i="88" s="1"/>
  <c r="AB842" i="88" s="1"/>
  <c r="G842" i="88"/>
  <c r="V841" i="88"/>
  <c r="W841" i="88" s="1"/>
  <c r="X841" i="88" s="1"/>
  <c r="Y841" i="88" s="1"/>
  <c r="Z841" i="88" s="1"/>
  <c r="AA841" i="88" s="1"/>
  <c r="AB841" i="88" s="1"/>
  <c r="G841" i="88"/>
  <c r="Q841" i="88" s="1"/>
  <c r="V840" i="88"/>
  <c r="W840" i="88" s="1"/>
  <c r="X840" i="88" s="1"/>
  <c r="Y840" i="88" s="1"/>
  <c r="Z840" i="88" s="1"/>
  <c r="AA840" i="88" s="1"/>
  <c r="AB840" i="88" s="1"/>
  <c r="G840" i="88"/>
  <c r="V839" i="88"/>
  <c r="W839" i="88" s="1"/>
  <c r="X839" i="88" s="1"/>
  <c r="Y839" i="88" s="1"/>
  <c r="Z839" i="88" s="1"/>
  <c r="G839" i="88"/>
  <c r="V838" i="88"/>
  <c r="W838" i="88" s="1"/>
  <c r="X838" i="88" s="1"/>
  <c r="G838" i="88"/>
  <c r="V837" i="88"/>
  <c r="W837" i="88" s="1"/>
  <c r="G837" i="88"/>
  <c r="V836" i="88"/>
  <c r="W836" i="88" s="1"/>
  <c r="X836" i="88" s="1"/>
  <c r="Y836" i="88" s="1"/>
  <c r="Z836" i="88" s="1"/>
  <c r="AA836" i="88" s="1"/>
  <c r="AB836" i="88" s="1"/>
  <c r="G836" i="88"/>
  <c r="V835" i="88"/>
  <c r="W835" i="88" s="1"/>
  <c r="X835" i="88" s="1"/>
  <c r="Y835" i="88" s="1"/>
  <c r="Z835" i="88" s="1"/>
  <c r="AA835" i="88" s="1"/>
  <c r="AB835" i="88" s="1"/>
  <c r="G835" i="88"/>
  <c r="Q835" i="88" s="1"/>
  <c r="G834" i="88"/>
  <c r="G833" i="88"/>
  <c r="Q833" i="88" s="1"/>
  <c r="V832" i="88"/>
  <c r="W832" i="88" s="1"/>
  <c r="X832" i="88" s="1"/>
  <c r="Y832" i="88" s="1"/>
  <c r="Z832" i="88" s="1"/>
  <c r="AA832" i="88" s="1"/>
  <c r="AB832" i="88" s="1"/>
  <c r="G832" i="88"/>
  <c r="V831" i="88"/>
  <c r="W831" i="88" s="1"/>
  <c r="X831" i="88" s="1"/>
  <c r="Y831" i="88" s="1"/>
  <c r="Z831" i="88" s="1"/>
  <c r="AA831" i="88" s="1"/>
  <c r="AB831" i="88" s="1"/>
  <c r="G831" i="88"/>
  <c r="Q831" i="88" s="1"/>
  <c r="V830" i="88"/>
  <c r="W830" i="88" s="1"/>
  <c r="X830" i="88" s="1"/>
  <c r="Y830" i="88" s="1"/>
  <c r="Z830" i="88" s="1"/>
  <c r="G830" i="88"/>
  <c r="V829" i="88"/>
  <c r="W829" i="88" s="1"/>
  <c r="X829" i="88" s="1"/>
  <c r="Y829" i="88" s="1"/>
  <c r="Z829" i="88" s="1"/>
  <c r="AA829" i="88" s="1"/>
  <c r="AB829" i="88" s="1"/>
  <c r="G829" i="88"/>
  <c r="Q829" i="88" s="1"/>
  <c r="G828" i="88"/>
  <c r="G827" i="88"/>
  <c r="V826" i="88"/>
  <c r="W826" i="88" s="1"/>
  <c r="X826" i="88" s="1"/>
  <c r="Y826" i="88" s="1"/>
  <c r="Z826" i="88" s="1"/>
  <c r="AA826" i="88" s="1"/>
  <c r="AB826" i="88" s="1"/>
  <c r="G826" i="88"/>
  <c r="V825" i="88"/>
  <c r="W825" i="88" s="1"/>
  <c r="X825" i="88" s="1"/>
  <c r="Y825" i="88" s="1"/>
  <c r="Z825" i="88" s="1"/>
  <c r="AA825" i="88" s="1"/>
  <c r="AB825" i="88" s="1"/>
  <c r="G825" i="88"/>
  <c r="Q825" i="88" s="1"/>
  <c r="G824" i="88"/>
  <c r="G823" i="88"/>
  <c r="Q823" i="88" s="1"/>
  <c r="V822" i="88"/>
  <c r="W822" i="88" s="1"/>
  <c r="X822" i="88" s="1"/>
  <c r="Y822" i="88" s="1"/>
  <c r="Z822" i="88" s="1"/>
  <c r="AA822" i="88" s="1"/>
  <c r="AB822" i="88" s="1"/>
  <c r="G822" i="88"/>
  <c r="V821" i="88"/>
  <c r="W821" i="88" s="1"/>
  <c r="X821" i="88" s="1"/>
  <c r="Y821" i="88" s="1"/>
  <c r="Z821" i="88" s="1"/>
  <c r="AA821" i="88" s="1"/>
  <c r="AB821" i="88" s="1"/>
  <c r="G821" i="88"/>
  <c r="V820" i="88"/>
  <c r="W820" i="88" s="1"/>
  <c r="X820" i="88" s="1"/>
  <c r="Y820" i="88" s="1"/>
  <c r="Z820" i="88" s="1"/>
  <c r="AA820" i="88" s="1"/>
  <c r="AB820" i="88" s="1"/>
  <c r="G820" i="88"/>
  <c r="Q820" i="88" s="1"/>
  <c r="V819" i="88"/>
  <c r="W819" i="88" s="1"/>
  <c r="X819" i="88" s="1"/>
  <c r="Y819" i="88" s="1"/>
  <c r="Z819" i="88" s="1"/>
  <c r="AA819" i="88" s="1"/>
  <c r="AB819" i="88" s="1"/>
  <c r="G819" i="88"/>
  <c r="Q819" i="88" s="1"/>
  <c r="G818" i="88"/>
  <c r="V817" i="88"/>
  <c r="W817" i="88" s="1"/>
  <c r="X817" i="88" s="1"/>
  <c r="Y817" i="88" s="1"/>
  <c r="Z817" i="88" s="1"/>
  <c r="AA817" i="88" s="1"/>
  <c r="AB817" i="88" s="1"/>
  <c r="G817" i="88"/>
  <c r="Q817" i="88" s="1"/>
  <c r="G816" i="88"/>
  <c r="G815" i="88"/>
  <c r="G814" i="88"/>
  <c r="Q814" i="88" s="1"/>
  <c r="V813" i="88"/>
  <c r="W813" i="88" s="1"/>
  <c r="X813" i="88" s="1"/>
  <c r="Y813" i="88" s="1"/>
  <c r="Z813" i="88" s="1"/>
  <c r="AA813" i="88" s="1"/>
  <c r="AB813" i="88" s="1"/>
  <c r="G813" i="88"/>
  <c r="Q813" i="88" s="1"/>
  <c r="V812" i="88"/>
  <c r="W812" i="88" s="1"/>
  <c r="X812" i="88" s="1"/>
  <c r="Y812" i="88" s="1"/>
  <c r="Z812" i="88" s="1"/>
  <c r="G812" i="88"/>
  <c r="V811" i="88"/>
  <c r="W811" i="88" s="1"/>
  <c r="X811" i="88" s="1"/>
  <c r="G811" i="88"/>
  <c r="Q811" i="88" s="1"/>
  <c r="V810" i="88"/>
  <c r="W810" i="88" s="1"/>
  <c r="X810" i="88" s="1"/>
  <c r="Y810" i="88" s="1"/>
  <c r="G810" i="88"/>
  <c r="V809" i="88"/>
  <c r="W809" i="88" s="1"/>
  <c r="X809" i="88" s="1"/>
  <c r="Y809" i="88" s="1"/>
  <c r="Z809" i="88" s="1"/>
  <c r="AA809" i="88" s="1"/>
  <c r="AB809" i="88" s="1"/>
  <c r="G809" i="88"/>
  <c r="V808" i="88"/>
  <c r="W808" i="88" s="1"/>
  <c r="X808" i="88" s="1"/>
  <c r="Y808" i="88" s="1"/>
  <c r="Z808" i="88" s="1"/>
  <c r="AA808" i="88" s="1"/>
  <c r="AB808" i="88" s="1"/>
  <c r="G808" i="88"/>
  <c r="V807" i="88"/>
  <c r="W807" i="88" s="1"/>
  <c r="X807" i="88" s="1"/>
  <c r="Y807" i="88" s="1"/>
  <c r="Z807" i="88" s="1"/>
  <c r="AA807" i="88" s="1"/>
  <c r="AB807" i="88" s="1"/>
  <c r="S807" i="88"/>
  <c r="G807" i="88"/>
  <c r="Q807" i="88" s="1"/>
  <c r="V806" i="88"/>
  <c r="W806" i="88" s="1"/>
  <c r="X806" i="88" s="1"/>
  <c r="Y806" i="88" s="1"/>
  <c r="Z806" i="88" s="1"/>
  <c r="AA806" i="88" s="1"/>
  <c r="AB806" i="88" s="1"/>
  <c r="G806" i="88"/>
  <c r="Q806" i="88" s="1"/>
  <c r="G805" i="88"/>
  <c r="Q805" i="88" s="1"/>
  <c r="V804" i="88"/>
  <c r="W804" i="88" s="1"/>
  <c r="G804" i="88"/>
  <c r="V803" i="88"/>
  <c r="W803" i="88" s="1"/>
  <c r="X803" i="88" s="1"/>
  <c r="Y803" i="88" s="1"/>
  <c r="Z803" i="88" s="1"/>
  <c r="AA803" i="88" s="1"/>
  <c r="AB803" i="88" s="1"/>
  <c r="G803" i="88"/>
  <c r="V802" i="88"/>
  <c r="W802" i="88" s="1"/>
  <c r="X802" i="88" s="1"/>
  <c r="Y802" i="88" s="1"/>
  <c r="Z802" i="88" s="1"/>
  <c r="AA802" i="88" s="1"/>
  <c r="AB802" i="88" s="1"/>
  <c r="G802" i="88"/>
  <c r="Q802" i="88" s="1"/>
  <c r="S802" i="88" s="1"/>
  <c r="V801" i="88"/>
  <c r="W801" i="88" s="1"/>
  <c r="X801" i="88" s="1"/>
  <c r="Y801" i="88" s="1"/>
  <c r="Z801" i="88" s="1"/>
  <c r="AA801" i="88" s="1"/>
  <c r="AB801" i="88" s="1"/>
  <c r="G801" i="88"/>
  <c r="Q801" i="88" s="1"/>
  <c r="V800" i="88"/>
  <c r="W800" i="88" s="1"/>
  <c r="X800" i="88" s="1"/>
  <c r="Y800" i="88" s="1"/>
  <c r="Z800" i="88" s="1"/>
  <c r="AA800" i="88" s="1"/>
  <c r="AB800" i="88" s="1"/>
  <c r="G800" i="88"/>
  <c r="V799" i="88"/>
  <c r="W799" i="88" s="1"/>
  <c r="X799" i="88" s="1"/>
  <c r="Y799" i="88" s="1"/>
  <c r="Z799" i="88" s="1"/>
  <c r="AA799" i="88" s="1"/>
  <c r="AB799" i="88" s="1"/>
  <c r="G799" i="88"/>
  <c r="Q799" i="88" s="1"/>
  <c r="G798" i="88"/>
  <c r="Q798" i="88" s="1"/>
  <c r="S798" i="88" s="1"/>
  <c r="AJ798" i="88" s="1"/>
  <c r="S797" i="88"/>
  <c r="AF797" i="88" s="1"/>
  <c r="G797" i="88"/>
  <c r="Q797" i="88" s="1"/>
  <c r="G796" i="88"/>
  <c r="Q796" i="88" s="1"/>
  <c r="V795" i="88"/>
  <c r="W795" i="88" s="1"/>
  <c r="X795" i="88" s="1"/>
  <c r="Y795" i="88" s="1"/>
  <c r="Z795" i="88" s="1"/>
  <c r="AA795" i="88" s="1"/>
  <c r="AB795" i="88" s="1"/>
  <c r="G795" i="88"/>
  <c r="V794" i="88"/>
  <c r="W794" i="88" s="1"/>
  <c r="X794" i="88" s="1"/>
  <c r="Y794" i="88" s="1"/>
  <c r="Z794" i="88" s="1"/>
  <c r="AA794" i="88" s="1"/>
  <c r="AB794" i="88" s="1"/>
  <c r="G794" i="88"/>
  <c r="Q794" i="88" s="1"/>
  <c r="V793" i="88"/>
  <c r="W793" i="88" s="1"/>
  <c r="X793" i="88" s="1"/>
  <c r="Y793" i="88" s="1"/>
  <c r="Z793" i="88" s="1"/>
  <c r="AA793" i="88" s="1"/>
  <c r="AB793" i="88" s="1"/>
  <c r="G793" i="88"/>
  <c r="Q793" i="88" s="1"/>
  <c r="S792" i="88"/>
  <c r="G792" i="88"/>
  <c r="Q792" i="88" s="1"/>
  <c r="G791" i="88"/>
  <c r="V790" i="88"/>
  <c r="W790" i="88" s="1"/>
  <c r="X790" i="88" s="1"/>
  <c r="Y790" i="88" s="1"/>
  <c r="Z790" i="88" s="1"/>
  <c r="AA790" i="88" s="1"/>
  <c r="AB790" i="88" s="1"/>
  <c r="G790" i="88"/>
  <c r="Q790" i="88" s="1"/>
  <c r="V789" i="88"/>
  <c r="W789" i="88" s="1"/>
  <c r="G789" i="88"/>
  <c r="Q789" i="88" s="1"/>
  <c r="S789" i="88" s="1"/>
  <c r="V788" i="88"/>
  <c r="W788" i="88" s="1"/>
  <c r="X788" i="88" s="1"/>
  <c r="Y788" i="88" s="1"/>
  <c r="Z788" i="88" s="1"/>
  <c r="AA788" i="88" s="1"/>
  <c r="AB788" i="88" s="1"/>
  <c r="G788" i="88"/>
  <c r="V787" i="88"/>
  <c r="W787" i="88" s="1"/>
  <c r="X787" i="88" s="1"/>
  <c r="Y787" i="88" s="1"/>
  <c r="Z787" i="88" s="1"/>
  <c r="AA787" i="88" s="1"/>
  <c r="AB787" i="88" s="1"/>
  <c r="G787" i="88"/>
  <c r="V786" i="88"/>
  <c r="W786" i="88" s="1"/>
  <c r="X786" i="88" s="1"/>
  <c r="Y786" i="88" s="1"/>
  <c r="Z786" i="88" s="1"/>
  <c r="AA786" i="88" s="1"/>
  <c r="AB786" i="88" s="1"/>
  <c r="G786" i="88"/>
  <c r="Q786" i="88" s="1"/>
  <c r="V785" i="88"/>
  <c r="W785" i="88" s="1"/>
  <c r="X785" i="88" s="1"/>
  <c r="Y785" i="88" s="1"/>
  <c r="Z785" i="88" s="1"/>
  <c r="AA785" i="88" s="1"/>
  <c r="AB785" i="88" s="1"/>
  <c r="G785" i="88"/>
  <c r="Q785" i="88" s="1"/>
  <c r="V784" i="88"/>
  <c r="W784" i="88" s="1"/>
  <c r="X784" i="88" s="1"/>
  <c r="Y784" i="88" s="1"/>
  <c r="Z784" i="88" s="1"/>
  <c r="AA784" i="88" s="1"/>
  <c r="AB784" i="88" s="1"/>
  <c r="G784" i="88"/>
  <c r="V783" i="88"/>
  <c r="W783" i="88" s="1"/>
  <c r="X783" i="88" s="1"/>
  <c r="Y783" i="88" s="1"/>
  <c r="Z783" i="88" s="1"/>
  <c r="AA783" i="88" s="1"/>
  <c r="AB783" i="88" s="1"/>
  <c r="G783" i="88"/>
  <c r="V782" i="88"/>
  <c r="W782" i="88" s="1"/>
  <c r="X782" i="88" s="1"/>
  <c r="Y782" i="88" s="1"/>
  <c r="Z782" i="88" s="1"/>
  <c r="AA782" i="88" s="1"/>
  <c r="AB782" i="88" s="1"/>
  <c r="G782" i="88"/>
  <c r="V781" i="88"/>
  <c r="W781" i="88" s="1"/>
  <c r="X781" i="88" s="1"/>
  <c r="Y781" i="88" s="1"/>
  <c r="Z781" i="88" s="1"/>
  <c r="AA781" i="88" s="1"/>
  <c r="AB781" i="88" s="1"/>
  <c r="G781" i="88"/>
  <c r="Q781" i="88" s="1"/>
  <c r="G780" i="88"/>
  <c r="Q780" i="88" s="1"/>
  <c r="V779" i="88"/>
  <c r="W779" i="88" s="1"/>
  <c r="X779" i="88" s="1"/>
  <c r="Y779" i="88" s="1"/>
  <c r="Z779" i="88" s="1"/>
  <c r="AA779" i="88" s="1"/>
  <c r="G779" i="88"/>
  <c r="Q779" i="88" s="1"/>
  <c r="V778" i="88"/>
  <c r="W778" i="88" s="1"/>
  <c r="X778" i="88" s="1"/>
  <c r="Y778" i="88" s="1"/>
  <c r="Z778" i="88" s="1"/>
  <c r="AA778" i="88" s="1"/>
  <c r="AB778" i="88" s="1"/>
  <c r="G778" i="88"/>
  <c r="V777" i="88"/>
  <c r="W777" i="88" s="1"/>
  <c r="X777" i="88" s="1"/>
  <c r="Y777" i="88" s="1"/>
  <c r="Z777" i="88" s="1"/>
  <c r="AA777" i="88" s="1"/>
  <c r="AB777" i="88" s="1"/>
  <c r="G777" i="88"/>
  <c r="V776" i="88"/>
  <c r="W776" i="88" s="1"/>
  <c r="X776" i="88" s="1"/>
  <c r="Y776" i="88" s="1"/>
  <c r="Z776" i="88" s="1"/>
  <c r="AA776" i="88" s="1"/>
  <c r="AB776" i="88" s="1"/>
  <c r="G776" i="88"/>
  <c r="V775" i="88"/>
  <c r="W775" i="88" s="1"/>
  <c r="X775" i="88" s="1"/>
  <c r="Y775" i="88" s="1"/>
  <c r="Z775" i="88" s="1"/>
  <c r="AA775" i="88" s="1"/>
  <c r="AB775" i="88" s="1"/>
  <c r="G775" i="88"/>
  <c r="V774" i="88"/>
  <c r="W774" i="88" s="1"/>
  <c r="X774" i="88" s="1"/>
  <c r="Y774" i="88" s="1"/>
  <c r="Z774" i="88" s="1"/>
  <c r="AA774" i="88" s="1"/>
  <c r="AB774" i="88" s="1"/>
  <c r="G774" i="88"/>
  <c r="Q774" i="88" s="1"/>
  <c r="G773" i="88"/>
  <c r="Q773" i="88" s="1"/>
  <c r="V772" i="88"/>
  <c r="W772" i="88" s="1"/>
  <c r="X772" i="88" s="1"/>
  <c r="Y772" i="88" s="1"/>
  <c r="G772" i="88"/>
  <c r="V771" i="88"/>
  <c r="W771" i="88" s="1"/>
  <c r="G771" i="88"/>
  <c r="V770" i="88"/>
  <c r="W770" i="88" s="1"/>
  <c r="X770" i="88" s="1"/>
  <c r="Y770" i="88" s="1"/>
  <c r="Z770" i="88" s="1"/>
  <c r="AA770" i="88" s="1"/>
  <c r="AB770" i="88" s="1"/>
  <c r="S770" i="88"/>
  <c r="G770" i="88"/>
  <c r="Q770" i="88" s="1"/>
  <c r="V769" i="88"/>
  <c r="W769" i="88" s="1"/>
  <c r="X769" i="88" s="1"/>
  <c r="Y769" i="88" s="1"/>
  <c r="Z769" i="88" s="1"/>
  <c r="AA769" i="88" s="1"/>
  <c r="AB769" i="88" s="1"/>
  <c r="G769" i="88"/>
  <c r="V768" i="88"/>
  <c r="W768" i="88" s="1"/>
  <c r="X768" i="88" s="1"/>
  <c r="Y768" i="88" s="1"/>
  <c r="Z768" i="88" s="1"/>
  <c r="AA768" i="88" s="1"/>
  <c r="AB768" i="88" s="1"/>
  <c r="G768" i="88"/>
  <c r="V767" i="88"/>
  <c r="W767" i="88" s="1"/>
  <c r="X767" i="88" s="1"/>
  <c r="Y767" i="88" s="1"/>
  <c r="Z767" i="88" s="1"/>
  <c r="AA767" i="88" s="1"/>
  <c r="AB767" i="88" s="1"/>
  <c r="G767" i="88"/>
  <c r="Q767" i="88" s="1"/>
  <c r="V766" i="88"/>
  <c r="W766" i="88" s="1"/>
  <c r="X766" i="88" s="1"/>
  <c r="Y766" i="88" s="1"/>
  <c r="Z766" i="88" s="1"/>
  <c r="G766" i="88"/>
  <c r="V765" i="88"/>
  <c r="W765" i="88" s="1"/>
  <c r="X765" i="88" s="1"/>
  <c r="Y765" i="88" s="1"/>
  <c r="G765" i="88"/>
  <c r="V764" i="88"/>
  <c r="W764" i="88" s="1"/>
  <c r="X764" i="88" s="1"/>
  <c r="Y764" i="88" s="1"/>
  <c r="Z764" i="88" s="1"/>
  <c r="AA764" i="88" s="1"/>
  <c r="AB764" i="88" s="1"/>
  <c r="G764" i="88"/>
  <c r="V763" i="88"/>
  <c r="W763" i="88" s="1"/>
  <c r="X763" i="88" s="1"/>
  <c r="Y763" i="88" s="1"/>
  <c r="Z763" i="88" s="1"/>
  <c r="AA763" i="88" s="1"/>
  <c r="AB763" i="88" s="1"/>
  <c r="G763" i="88"/>
  <c r="Q763" i="88" s="1"/>
  <c r="S763" i="88" s="1"/>
  <c r="V762" i="88"/>
  <c r="W762" i="88" s="1"/>
  <c r="X762" i="88" s="1"/>
  <c r="Y762" i="88" s="1"/>
  <c r="Z762" i="88" s="1"/>
  <c r="AA762" i="88" s="1"/>
  <c r="AB762" i="88" s="1"/>
  <c r="G762" i="88"/>
  <c r="Q762" i="88" s="1"/>
  <c r="V761" i="88"/>
  <c r="W761" i="88" s="1"/>
  <c r="X761" i="88" s="1"/>
  <c r="Y761" i="88" s="1"/>
  <c r="Z761" i="88" s="1"/>
  <c r="AA761" i="88" s="1"/>
  <c r="AB761" i="88" s="1"/>
  <c r="G761" i="88"/>
  <c r="Q761" i="88" s="1"/>
  <c r="V760" i="88"/>
  <c r="W760" i="88" s="1"/>
  <c r="X760" i="88" s="1"/>
  <c r="Y760" i="88" s="1"/>
  <c r="Z760" i="88" s="1"/>
  <c r="G760" i="88"/>
  <c r="V759" i="88"/>
  <c r="W759" i="88" s="1"/>
  <c r="X759" i="88" s="1"/>
  <c r="Y759" i="88" s="1"/>
  <c r="Z759" i="88" s="1"/>
  <c r="AA759" i="88" s="1"/>
  <c r="AB759" i="88" s="1"/>
  <c r="G759" i="88"/>
  <c r="V758" i="88"/>
  <c r="W758" i="88" s="1"/>
  <c r="X758" i="88" s="1"/>
  <c r="Y758" i="88" s="1"/>
  <c r="Z758" i="88" s="1"/>
  <c r="AA758" i="88" s="1"/>
  <c r="AB758" i="88" s="1"/>
  <c r="G758" i="88"/>
  <c r="V757" i="88"/>
  <c r="W757" i="88" s="1"/>
  <c r="X757" i="88" s="1"/>
  <c r="Y757" i="88" s="1"/>
  <c r="Z757" i="88" s="1"/>
  <c r="AA757" i="88" s="1"/>
  <c r="AB757" i="88" s="1"/>
  <c r="G757" i="88"/>
  <c r="Q757" i="88" s="1"/>
  <c r="V756" i="88"/>
  <c r="W756" i="88" s="1"/>
  <c r="X756" i="88" s="1"/>
  <c r="Y756" i="88" s="1"/>
  <c r="Z756" i="88" s="1"/>
  <c r="AA756" i="88" s="1"/>
  <c r="AB756" i="88" s="1"/>
  <c r="G756" i="88"/>
  <c r="Q756" i="88" s="1"/>
  <c r="V755" i="88"/>
  <c r="W755" i="88" s="1"/>
  <c r="X755" i="88" s="1"/>
  <c r="Y755" i="88" s="1"/>
  <c r="Z755" i="88" s="1"/>
  <c r="AA755" i="88" s="1"/>
  <c r="AB755" i="88" s="1"/>
  <c r="G755" i="88"/>
  <c r="Q755" i="88" s="1"/>
  <c r="V754" i="88"/>
  <c r="W754" i="88" s="1"/>
  <c r="X754" i="88" s="1"/>
  <c r="Y754" i="88" s="1"/>
  <c r="Z754" i="88" s="1"/>
  <c r="AA754" i="88" s="1"/>
  <c r="G754" i="88"/>
  <c r="W753" i="88"/>
  <c r="X753" i="88" s="1"/>
  <c r="Y753" i="88" s="1"/>
  <c r="G753" i="88"/>
  <c r="G752" i="88"/>
  <c r="V751" i="88"/>
  <c r="W751" i="88" s="1"/>
  <c r="X751" i="88" s="1"/>
  <c r="Y751" i="88" s="1"/>
  <c r="Z751" i="88" s="1"/>
  <c r="AA751" i="88" s="1"/>
  <c r="AB751" i="88" s="1"/>
  <c r="G751" i="88"/>
  <c r="Q751" i="88" s="1"/>
  <c r="V750" i="88"/>
  <c r="W750" i="88" s="1"/>
  <c r="X750" i="88" s="1"/>
  <c r="Y750" i="88" s="1"/>
  <c r="Z750" i="88" s="1"/>
  <c r="AA750" i="88" s="1"/>
  <c r="AB750" i="88" s="1"/>
  <c r="G750" i="88"/>
  <c r="V749" i="88"/>
  <c r="W749" i="88" s="1"/>
  <c r="X749" i="88" s="1"/>
  <c r="Y749" i="88" s="1"/>
  <c r="Z749" i="88" s="1"/>
  <c r="AA749" i="88" s="1"/>
  <c r="AB749" i="88" s="1"/>
  <c r="G749" i="88"/>
  <c r="Q749" i="88" s="1"/>
  <c r="V748" i="88"/>
  <c r="W748" i="88" s="1"/>
  <c r="X748" i="88" s="1"/>
  <c r="Y748" i="88" s="1"/>
  <c r="Z748" i="88" s="1"/>
  <c r="G748" i="88"/>
  <c r="V747" i="88"/>
  <c r="W747" i="88" s="1"/>
  <c r="X747" i="88" s="1"/>
  <c r="Y747" i="88" s="1"/>
  <c r="Z747" i="88" s="1"/>
  <c r="AA747" i="88" s="1"/>
  <c r="G747" i="88"/>
  <c r="V746" i="88"/>
  <c r="W746" i="88" s="1"/>
  <c r="X746" i="88" s="1"/>
  <c r="Y746" i="88" s="1"/>
  <c r="Z746" i="88" s="1"/>
  <c r="AA746" i="88" s="1"/>
  <c r="AB746" i="88" s="1"/>
  <c r="G746" i="88"/>
  <c r="V745" i="88"/>
  <c r="W745" i="88" s="1"/>
  <c r="X745" i="88" s="1"/>
  <c r="Y745" i="88" s="1"/>
  <c r="Z745" i="88" s="1"/>
  <c r="AA745" i="88" s="1"/>
  <c r="AB745" i="88" s="1"/>
  <c r="G745" i="88"/>
  <c r="Q745" i="88" s="1"/>
  <c r="S744" i="88"/>
  <c r="AF744" i="88" s="1"/>
  <c r="G744" i="88"/>
  <c r="Q744" i="88" s="1"/>
  <c r="G743" i="88"/>
  <c r="V742" i="88"/>
  <c r="W742" i="88" s="1"/>
  <c r="X742" i="88" s="1"/>
  <c r="Y742" i="88" s="1"/>
  <c r="Z742" i="88" s="1"/>
  <c r="AA742" i="88" s="1"/>
  <c r="AB742" i="88" s="1"/>
  <c r="G742" i="88"/>
  <c r="Q742" i="88" s="1"/>
  <c r="V741" i="88"/>
  <c r="W741" i="88" s="1"/>
  <c r="X741" i="88" s="1"/>
  <c r="Y741" i="88" s="1"/>
  <c r="Z741" i="88" s="1"/>
  <c r="AA741" i="88" s="1"/>
  <c r="AB741" i="88" s="1"/>
  <c r="G741" i="88"/>
  <c r="Q741" i="88" s="1"/>
  <c r="V740" i="88"/>
  <c r="W740" i="88" s="1"/>
  <c r="X740" i="88" s="1"/>
  <c r="Y740" i="88" s="1"/>
  <c r="Z740" i="88" s="1"/>
  <c r="AA740" i="88" s="1"/>
  <c r="AB740" i="88" s="1"/>
  <c r="G740" i="88"/>
  <c r="V739" i="88"/>
  <c r="W739" i="88" s="1"/>
  <c r="X739" i="88" s="1"/>
  <c r="Y739" i="88" s="1"/>
  <c r="Z739" i="88" s="1"/>
  <c r="AA739" i="88" s="1"/>
  <c r="AB739" i="88" s="1"/>
  <c r="G739" i="88"/>
  <c r="Q739" i="88" s="1"/>
  <c r="V738" i="88"/>
  <c r="W738" i="88" s="1"/>
  <c r="G738" i="88"/>
  <c r="V737" i="88"/>
  <c r="W737" i="88" s="1"/>
  <c r="X737" i="88" s="1"/>
  <c r="Y737" i="88" s="1"/>
  <c r="Z737" i="88" s="1"/>
  <c r="AA737" i="88" s="1"/>
  <c r="AB737" i="88" s="1"/>
  <c r="G737" i="88"/>
  <c r="Q737" i="88" s="1"/>
  <c r="S737" i="88" s="1"/>
  <c r="V736" i="88"/>
  <c r="W736" i="88" s="1"/>
  <c r="X736" i="88" s="1"/>
  <c r="Y736" i="88" s="1"/>
  <c r="Z736" i="88" s="1"/>
  <c r="AA736" i="88" s="1"/>
  <c r="AB736" i="88" s="1"/>
  <c r="G736" i="88"/>
  <c r="Q736" i="88" s="1"/>
  <c r="V735" i="88"/>
  <c r="W735" i="88" s="1"/>
  <c r="X735" i="88" s="1"/>
  <c r="Y735" i="88" s="1"/>
  <c r="Z735" i="88" s="1"/>
  <c r="AA735" i="88" s="1"/>
  <c r="AB735" i="88" s="1"/>
  <c r="G735" i="88"/>
  <c r="Q735" i="88" s="1"/>
  <c r="V734" i="88"/>
  <c r="W734" i="88" s="1"/>
  <c r="X734" i="88" s="1"/>
  <c r="Y734" i="88" s="1"/>
  <c r="Z734" i="88" s="1"/>
  <c r="AA734" i="88" s="1"/>
  <c r="AB734" i="88" s="1"/>
  <c r="G734" i="88"/>
  <c r="Q734" i="88" s="1"/>
  <c r="S734" i="88" s="1"/>
  <c r="V733" i="88"/>
  <c r="W733" i="88" s="1"/>
  <c r="X733" i="88" s="1"/>
  <c r="Y733" i="88" s="1"/>
  <c r="Z733" i="88" s="1"/>
  <c r="AA733" i="88" s="1"/>
  <c r="AB733" i="88" s="1"/>
  <c r="G733" i="88"/>
  <c r="Q733" i="88" s="1"/>
  <c r="G732" i="88"/>
  <c r="G731" i="88"/>
  <c r="G730" i="88"/>
  <c r="Q730" i="88" s="1"/>
  <c r="V729" i="88"/>
  <c r="W729" i="88" s="1"/>
  <c r="X729" i="88" s="1"/>
  <c r="Y729" i="88" s="1"/>
  <c r="Z729" i="88" s="1"/>
  <c r="AA729" i="88" s="1"/>
  <c r="AB729" i="88" s="1"/>
  <c r="G729" i="88"/>
  <c r="Q729" i="88" s="1"/>
  <c r="V728" i="88"/>
  <c r="W728" i="88" s="1"/>
  <c r="X728" i="88" s="1"/>
  <c r="Y728" i="88" s="1"/>
  <c r="Z728" i="88" s="1"/>
  <c r="G728" i="88"/>
  <c r="V727" i="88"/>
  <c r="W727" i="88" s="1"/>
  <c r="X727" i="88" s="1"/>
  <c r="Y727" i="88" s="1"/>
  <c r="Z727" i="88" s="1"/>
  <c r="AA727" i="88" s="1"/>
  <c r="AB727" i="88" s="1"/>
  <c r="G727" i="88"/>
  <c r="Q727" i="88" s="1"/>
  <c r="V726" i="88"/>
  <c r="W726" i="88" s="1"/>
  <c r="X726" i="88" s="1"/>
  <c r="Y726" i="88" s="1"/>
  <c r="Z726" i="88" s="1"/>
  <c r="AA726" i="88" s="1"/>
  <c r="AB726" i="88" s="1"/>
  <c r="G726" i="88"/>
  <c r="V725" i="88"/>
  <c r="W725" i="88" s="1"/>
  <c r="X725" i="88" s="1"/>
  <c r="Y725" i="88" s="1"/>
  <c r="Z725" i="88" s="1"/>
  <c r="AA725" i="88" s="1"/>
  <c r="AB725" i="88" s="1"/>
  <c r="G725" i="88"/>
  <c r="V724" i="88"/>
  <c r="W724" i="88" s="1"/>
  <c r="X724" i="88" s="1"/>
  <c r="Y724" i="88" s="1"/>
  <c r="Z724" i="88" s="1"/>
  <c r="AA724" i="88" s="1"/>
  <c r="AB724" i="88" s="1"/>
  <c r="G724" i="88"/>
  <c r="Q724" i="88" s="1"/>
  <c r="G723" i="88"/>
  <c r="Q723" i="88" s="1"/>
  <c r="V722" i="88"/>
  <c r="W722" i="88" s="1"/>
  <c r="X722" i="88" s="1"/>
  <c r="Y722" i="88" s="1"/>
  <c r="Z722" i="88" s="1"/>
  <c r="AA722" i="88" s="1"/>
  <c r="AB722" i="88" s="1"/>
  <c r="G722" i="88"/>
  <c r="V721" i="88"/>
  <c r="W721" i="88" s="1"/>
  <c r="X721" i="88" s="1"/>
  <c r="Y721" i="88" s="1"/>
  <c r="Z721" i="88" s="1"/>
  <c r="AA721" i="88" s="1"/>
  <c r="AB721" i="88" s="1"/>
  <c r="S721" i="88"/>
  <c r="G721" i="88"/>
  <c r="Q721" i="88" s="1"/>
  <c r="V720" i="88"/>
  <c r="W720" i="88" s="1"/>
  <c r="G720" i="88"/>
  <c r="V719" i="88"/>
  <c r="W719" i="88" s="1"/>
  <c r="X719" i="88" s="1"/>
  <c r="Y719" i="88" s="1"/>
  <c r="Z719" i="88" s="1"/>
  <c r="AA719" i="88" s="1"/>
  <c r="AB719" i="88" s="1"/>
  <c r="G719" i="88"/>
  <c r="V718" i="88"/>
  <c r="W718" i="88" s="1"/>
  <c r="X718" i="88" s="1"/>
  <c r="Y718" i="88" s="1"/>
  <c r="Z718" i="88" s="1"/>
  <c r="AA718" i="88" s="1"/>
  <c r="AB718" i="88" s="1"/>
  <c r="G718" i="88"/>
  <c r="Q718" i="88" s="1"/>
  <c r="V717" i="88"/>
  <c r="W717" i="88" s="1"/>
  <c r="X717" i="88" s="1"/>
  <c r="Y717" i="88" s="1"/>
  <c r="Z717" i="88" s="1"/>
  <c r="AA717" i="88" s="1"/>
  <c r="AB717" i="88" s="1"/>
  <c r="G717" i="88"/>
  <c r="V716" i="88"/>
  <c r="W716" i="88" s="1"/>
  <c r="X716" i="88" s="1"/>
  <c r="Y716" i="88" s="1"/>
  <c r="Z716" i="88" s="1"/>
  <c r="AA716" i="88" s="1"/>
  <c r="AB716" i="88" s="1"/>
  <c r="G716" i="88"/>
  <c r="Q716" i="88" s="1"/>
  <c r="V715" i="88"/>
  <c r="W715" i="88" s="1"/>
  <c r="X715" i="88" s="1"/>
  <c r="Y715" i="88" s="1"/>
  <c r="G715" i="88"/>
  <c r="V714" i="88"/>
  <c r="W714" i="88" s="1"/>
  <c r="X714" i="88" s="1"/>
  <c r="Y714" i="88" s="1"/>
  <c r="Z714" i="88" s="1"/>
  <c r="AA714" i="88" s="1"/>
  <c r="AB714" i="88" s="1"/>
  <c r="G714" i="88"/>
  <c r="Q714" i="88" s="1"/>
  <c r="S714" i="88" s="1"/>
  <c r="V713" i="88"/>
  <c r="W713" i="88" s="1"/>
  <c r="X713" i="88" s="1"/>
  <c r="Y713" i="88" s="1"/>
  <c r="Z713" i="88" s="1"/>
  <c r="AA713" i="88" s="1"/>
  <c r="AB713" i="88" s="1"/>
  <c r="G713" i="88"/>
  <c r="V712" i="88"/>
  <c r="W712" i="88" s="1"/>
  <c r="X712" i="88" s="1"/>
  <c r="Y712" i="88" s="1"/>
  <c r="Z712" i="88" s="1"/>
  <c r="AA712" i="88" s="1"/>
  <c r="AB712" i="88" s="1"/>
  <c r="G712" i="88"/>
  <c r="Q712" i="88" s="1"/>
  <c r="V711" i="88"/>
  <c r="W711" i="88" s="1"/>
  <c r="X711" i="88" s="1"/>
  <c r="Y711" i="88" s="1"/>
  <c r="Z711" i="88" s="1"/>
  <c r="AA711" i="88" s="1"/>
  <c r="AB711" i="88" s="1"/>
  <c r="G711" i="88"/>
  <c r="Q711" i="88" s="1"/>
  <c r="G710" i="88"/>
  <c r="Q710" i="88" s="1"/>
  <c r="V709" i="88"/>
  <c r="W709" i="88" s="1"/>
  <c r="X709" i="88" s="1"/>
  <c r="Y709" i="88" s="1"/>
  <c r="Z709" i="88" s="1"/>
  <c r="AA709" i="88" s="1"/>
  <c r="AB709" i="88" s="1"/>
  <c r="G709" i="88"/>
  <c r="Q709" i="88" s="1"/>
  <c r="V708" i="88"/>
  <c r="W708" i="88" s="1"/>
  <c r="G708" i="88"/>
  <c r="Q708" i="88" s="1"/>
  <c r="S708" i="88" s="1"/>
  <c r="V707" i="88"/>
  <c r="W707" i="88" s="1"/>
  <c r="X707" i="88" s="1"/>
  <c r="Y707" i="88" s="1"/>
  <c r="Z707" i="88" s="1"/>
  <c r="AA707" i="88" s="1"/>
  <c r="AB707" i="88" s="1"/>
  <c r="G707" i="88"/>
  <c r="V706" i="88"/>
  <c r="W706" i="88" s="1"/>
  <c r="X706" i="88" s="1"/>
  <c r="Y706" i="88" s="1"/>
  <c r="Z706" i="88" s="1"/>
  <c r="AA706" i="88" s="1"/>
  <c r="AB706" i="88" s="1"/>
  <c r="G706" i="88"/>
  <c r="Q706" i="88" s="1"/>
  <c r="G705" i="88"/>
  <c r="G704" i="88"/>
  <c r="Q704" i="88" s="1"/>
  <c r="V703" i="88"/>
  <c r="W703" i="88" s="1"/>
  <c r="X703" i="88" s="1"/>
  <c r="Y703" i="88" s="1"/>
  <c r="G703" i="88"/>
  <c r="Q703" i="88" s="1"/>
  <c r="V702" i="88"/>
  <c r="W702" i="88" s="1"/>
  <c r="X702" i="88" s="1"/>
  <c r="Y702" i="88" s="1"/>
  <c r="Z702" i="88" s="1"/>
  <c r="AA702" i="88" s="1"/>
  <c r="AB702" i="88" s="1"/>
  <c r="G702" i="88"/>
  <c r="V701" i="88"/>
  <c r="W701" i="88" s="1"/>
  <c r="X701" i="88" s="1"/>
  <c r="Y701" i="88" s="1"/>
  <c r="Z701" i="88" s="1"/>
  <c r="AA701" i="88" s="1"/>
  <c r="AB701" i="88" s="1"/>
  <c r="G701" i="88"/>
  <c r="V700" i="88"/>
  <c r="W700" i="88" s="1"/>
  <c r="X700" i="88" s="1"/>
  <c r="Y700" i="88" s="1"/>
  <c r="Z700" i="88" s="1"/>
  <c r="AA700" i="88" s="1"/>
  <c r="AB700" i="88" s="1"/>
  <c r="G700" i="88"/>
  <c r="V699" i="88"/>
  <c r="W699" i="88" s="1"/>
  <c r="X699" i="88" s="1"/>
  <c r="Y699" i="88" s="1"/>
  <c r="Z699" i="88" s="1"/>
  <c r="AA699" i="88" s="1"/>
  <c r="AB699" i="88" s="1"/>
  <c r="G699" i="88"/>
  <c r="V698" i="88"/>
  <c r="W698" i="88" s="1"/>
  <c r="X698" i="88" s="1"/>
  <c r="Y698" i="88" s="1"/>
  <c r="Z698" i="88" s="1"/>
  <c r="AA698" i="88" s="1"/>
  <c r="G698" i="88"/>
  <c r="Q698" i="88" s="1"/>
  <c r="V697" i="88"/>
  <c r="W697" i="88" s="1"/>
  <c r="X697" i="88" s="1"/>
  <c r="Y697" i="88" s="1"/>
  <c r="Z697" i="88" s="1"/>
  <c r="AA697" i="88" s="1"/>
  <c r="AB697" i="88" s="1"/>
  <c r="G697" i="88"/>
  <c r="Q697" i="88" s="1"/>
  <c r="G696" i="88"/>
  <c r="G695" i="88"/>
  <c r="V694" i="88"/>
  <c r="W694" i="88" s="1"/>
  <c r="X694" i="88" s="1"/>
  <c r="Y694" i="88" s="1"/>
  <c r="Z694" i="88" s="1"/>
  <c r="AA694" i="88" s="1"/>
  <c r="AB694" i="88" s="1"/>
  <c r="G694" i="88"/>
  <c r="Q694" i="88" s="1"/>
  <c r="V693" i="88"/>
  <c r="W693" i="88" s="1"/>
  <c r="X693" i="88" s="1"/>
  <c r="Y693" i="88" s="1"/>
  <c r="Z693" i="88" s="1"/>
  <c r="AA693" i="88" s="1"/>
  <c r="AB693" i="88" s="1"/>
  <c r="G693" i="88"/>
  <c r="V692" i="88"/>
  <c r="W692" i="88" s="1"/>
  <c r="X692" i="88" s="1"/>
  <c r="Y692" i="88" s="1"/>
  <c r="Z692" i="88" s="1"/>
  <c r="AA692" i="88" s="1"/>
  <c r="G692" i="88"/>
  <c r="Q692" i="88" s="1"/>
  <c r="V691" i="88"/>
  <c r="W691" i="88" s="1"/>
  <c r="X691" i="88" s="1"/>
  <c r="Y691" i="88" s="1"/>
  <c r="Z691" i="88" s="1"/>
  <c r="AA691" i="88" s="1"/>
  <c r="AB691" i="88" s="1"/>
  <c r="G691" i="88"/>
  <c r="Q691" i="88" s="1"/>
  <c r="G690" i="88"/>
  <c r="V689" i="88"/>
  <c r="W689" i="88" s="1"/>
  <c r="X689" i="88" s="1"/>
  <c r="Y689" i="88" s="1"/>
  <c r="Z689" i="88" s="1"/>
  <c r="AA689" i="88" s="1"/>
  <c r="AB689" i="88" s="1"/>
  <c r="G689" i="88"/>
  <c r="G688" i="88"/>
  <c r="Q688" i="88" s="1"/>
  <c r="G687" i="88"/>
  <c r="V686" i="88"/>
  <c r="W686" i="88" s="1"/>
  <c r="X686" i="88" s="1"/>
  <c r="Y686" i="88" s="1"/>
  <c r="Z686" i="88" s="1"/>
  <c r="AA686" i="88" s="1"/>
  <c r="AB686" i="88" s="1"/>
  <c r="G686" i="88"/>
  <c r="Q686" i="88" s="1"/>
  <c r="V685" i="88"/>
  <c r="W685" i="88" s="1"/>
  <c r="X685" i="88" s="1"/>
  <c r="Y685" i="88" s="1"/>
  <c r="G685" i="88"/>
  <c r="Q685" i="88" s="1"/>
  <c r="V684" i="88"/>
  <c r="W684" i="88" s="1"/>
  <c r="X684" i="88" s="1"/>
  <c r="Y684" i="88" s="1"/>
  <c r="Z684" i="88" s="1"/>
  <c r="AA684" i="88" s="1"/>
  <c r="AB684" i="88" s="1"/>
  <c r="G684" i="88"/>
  <c r="G683" i="88"/>
  <c r="G682" i="88"/>
  <c r="G681" i="88"/>
  <c r="V680" i="88"/>
  <c r="W680" i="88" s="1"/>
  <c r="X680" i="88" s="1"/>
  <c r="Y680" i="88" s="1"/>
  <c r="Z680" i="88" s="1"/>
  <c r="AA680" i="88" s="1"/>
  <c r="AB680" i="88" s="1"/>
  <c r="G680" i="88"/>
  <c r="Q680" i="88" s="1"/>
  <c r="V679" i="88"/>
  <c r="W679" i="88" s="1"/>
  <c r="X679" i="88" s="1"/>
  <c r="Y679" i="88" s="1"/>
  <c r="Z679" i="88" s="1"/>
  <c r="AA679" i="88" s="1"/>
  <c r="AB679" i="88" s="1"/>
  <c r="G679" i="88"/>
  <c r="Q679" i="88" s="1"/>
  <c r="G678" i="88"/>
  <c r="G677" i="88"/>
  <c r="G676" i="88"/>
  <c r="G675" i="88"/>
  <c r="G674" i="88"/>
  <c r="Q674" i="88" s="1"/>
  <c r="G673" i="88"/>
  <c r="Q673" i="88" s="1"/>
  <c r="V672" i="88"/>
  <c r="W672" i="88" s="1"/>
  <c r="G672" i="88"/>
  <c r="S671" i="88"/>
  <c r="AF671" i="88" s="1"/>
  <c r="G671" i="88"/>
  <c r="Q671" i="88" s="1"/>
  <c r="V670" i="88"/>
  <c r="W670" i="88" s="1"/>
  <c r="X670" i="88" s="1"/>
  <c r="Y670" i="88" s="1"/>
  <c r="Z670" i="88" s="1"/>
  <c r="AA670" i="88" s="1"/>
  <c r="AB670" i="88" s="1"/>
  <c r="G670" i="88"/>
  <c r="Q670" i="88" s="1"/>
  <c r="V669" i="88"/>
  <c r="W669" i="88" s="1"/>
  <c r="X669" i="88" s="1"/>
  <c r="Y669" i="88" s="1"/>
  <c r="Z669" i="88" s="1"/>
  <c r="AA669" i="88" s="1"/>
  <c r="AB669" i="88" s="1"/>
  <c r="G669" i="88"/>
  <c r="V668" i="88"/>
  <c r="W668" i="88" s="1"/>
  <c r="X668" i="88" s="1"/>
  <c r="Y668" i="88" s="1"/>
  <c r="Z668" i="88" s="1"/>
  <c r="AA668" i="88" s="1"/>
  <c r="AB668" i="88" s="1"/>
  <c r="G668" i="88"/>
  <c r="Q668" i="88" s="1"/>
  <c r="V667" i="88"/>
  <c r="W667" i="88" s="1"/>
  <c r="X667" i="88" s="1"/>
  <c r="Y667" i="88" s="1"/>
  <c r="Z667" i="88" s="1"/>
  <c r="AA667" i="88" s="1"/>
  <c r="AB667" i="88" s="1"/>
  <c r="G667" i="88"/>
  <c r="Q667" i="88" s="1"/>
  <c r="G666" i="88"/>
  <c r="V665" i="88"/>
  <c r="W665" i="88" s="1"/>
  <c r="X665" i="88" s="1"/>
  <c r="Y665" i="88" s="1"/>
  <c r="Z665" i="88" s="1"/>
  <c r="AA665" i="88" s="1"/>
  <c r="AB665" i="88" s="1"/>
  <c r="G665" i="88"/>
  <c r="G664" i="88"/>
  <c r="Q664" i="88" s="1"/>
  <c r="V663" i="88"/>
  <c r="W663" i="88" s="1"/>
  <c r="X663" i="88" s="1"/>
  <c r="Y663" i="88" s="1"/>
  <c r="Z663" i="88" s="1"/>
  <c r="AA663" i="88" s="1"/>
  <c r="AB663" i="88" s="1"/>
  <c r="G663" i="88"/>
  <c r="V662" i="88"/>
  <c r="W662" i="88" s="1"/>
  <c r="X662" i="88" s="1"/>
  <c r="Y662" i="88" s="1"/>
  <c r="Z662" i="88" s="1"/>
  <c r="AA662" i="88" s="1"/>
  <c r="AB662" i="88" s="1"/>
  <c r="G662" i="88"/>
  <c r="V661" i="88"/>
  <c r="W661" i="88" s="1"/>
  <c r="X661" i="88" s="1"/>
  <c r="G661" i="88"/>
  <c r="Q661" i="88" s="1"/>
  <c r="G660" i="88"/>
  <c r="G659" i="88"/>
  <c r="Q659" i="88" s="1"/>
  <c r="S659" i="88" s="1"/>
  <c r="V658" i="88"/>
  <c r="W658" i="88" s="1"/>
  <c r="G658" i="88"/>
  <c r="G657" i="88"/>
  <c r="G656" i="88"/>
  <c r="G655" i="88"/>
  <c r="V654" i="88"/>
  <c r="W654" i="88" s="1"/>
  <c r="X654" i="88" s="1"/>
  <c r="Y654" i="88" s="1"/>
  <c r="Z654" i="88" s="1"/>
  <c r="AA654" i="88" s="1"/>
  <c r="AB654" i="88" s="1"/>
  <c r="G654" i="88"/>
  <c r="G653" i="88"/>
  <c r="G652" i="88"/>
  <c r="Q652" i="88" s="1"/>
  <c r="V651" i="88"/>
  <c r="W651" i="88" s="1"/>
  <c r="X651" i="88" s="1"/>
  <c r="G651" i="88"/>
  <c r="V650" i="88"/>
  <c r="W650" i="88" s="1"/>
  <c r="X650" i="88" s="1"/>
  <c r="Y650" i="88" s="1"/>
  <c r="Z650" i="88" s="1"/>
  <c r="AA650" i="88" s="1"/>
  <c r="AB650" i="88" s="1"/>
  <c r="G650" i="88"/>
  <c r="Q650" i="88" s="1"/>
  <c r="S650" i="88" s="1"/>
  <c r="AF650" i="88" s="1"/>
  <c r="V649" i="88"/>
  <c r="W649" i="88" s="1"/>
  <c r="X649" i="88" s="1"/>
  <c r="Y649" i="88" s="1"/>
  <c r="Z649" i="88" s="1"/>
  <c r="AA649" i="88" s="1"/>
  <c r="AB649" i="88" s="1"/>
  <c r="S649" i="88"/>
  <c r="G649" i="88"/>
  <c r="Q649" i="88" s="1"/>
  <c r="V648" i="88"/>
  <c r="W648" i="88" s="1"/>
  <c r="X648" i="88" s="1"/>
  <c r="Y648" i="88" s="1"/>
  <c r="Z648" i="88" s="1"/>
  <c r="AA648" i="88" s="1"/>
  <c r="AB648" i="88" s="1"/>
  <c r="G648" i="88"/>
  <c r="V647" i="88"/>
  <c r="W647" i="88" s="1"/>
  <c r="X647" i="88" s="1"/>
  <c r="Y647" i="88" s="1"/>
  <c r="Z647" i="88" s="1"/>
  <c r="AA647" i="88" s="1"/>
  <c r="AB647" i="88" s="1"/>
  <c r="G647" i="88"/>
  <c r="Q647" i="88" s="1"/>
  <c r="V646" i="88"/>
  <c r="W646" i="88" s="1"/>
  <c r="X646" i="88" s="1"/>
  <c r="Y646" i="88" s="1"/>
  <c r="Z646" i="88" s="1"/>
  <c r="AA646" i="88" s="1"/>
  <c r="AB646" i="88" s="1"/>
  <c r="G646" i="88"/>
  <c r="V645" i="88"/>
  <c r="W645" i="88" s="1"/>
  <c r="X645" i="88" s="1"/>
  <c r="Y645" i="88" s="1"/>
  <c r="Z645" i="88" s="1"/>
  <c r="AA645" i="88" s="1"/>
  <c r="AB645" i="88" s="1"/>
  <c r="G645" i="88"/>
  <c r="Q645" i="88" s="1"/>
  <c r="S645" i="88" s="1"/>
  <c r="V644" i="88"/>
  <c r="W644" i="88" s="1"/>
  <c r="X644" i="88" s="1"/>
  <c r="Y644" i="88" s="1"/>
  <c r="Z644" i="88" s="1"/>
  <c r="AA644" i="88" s="1"/>
  <c r="AB644" i="88" s="1"/>
  <c r="G644" i="88"/>
  <c r="Q644" i="88" s="1"/>
  <c r="G643" i="88"/>
  <c r="G642" i="88"/>
  <c r="V641" i="88"/>
  <c r="W641" i="88" s="1"/>
  <c r="X641" i="88" s="1"/>
  <c r="G641" i="88"/>
  <c r="Q641" i="88" s="1"/>
  <c r="G640" i="88"/>
  <c r="G639" i="88"/>
  <c r="G638" i="88"/>
  <c r="Q638" i="88" s="1"/>
  <c r="G637" i="88"/>
  <c r="G636" i="88"/>
  <c r="Q636" i="88" s="1"/>
  <c r="V635" i="88"/>
  <c r="W635" i="88" s="1"/>
  <c r="X635" i="88" s="1"/>
  <c r="Y635" i="88" s="1"/>
  <c r="Z635" i="88" s="1"/>
  <c r="AA635" i="88" s="1"/>
  <c r="AB635" i="88" s="1"/>
  <c r="G635" i="88"/>
  <c r="Q635" i="88" s="1"/>
  <c r="V634" i="88"/>
  <c r="W634" i="88" s="1"/>
  <c r="X634" i="88" s="1"/>
  <c r="Y634" i="88" s="1"/>
  <c r="Z634" i="88" s="1"/>
  <c r="AA634" i="88" s="1"/>
  <c r="AB634" i="88" s="1"/>
  <c r="G634" i="88"/>
  <c r="V633" i="88"/>
  <c r="W633" i="88" s="1"/>
  <c r="X633" i="88" s="1"/>
  <c r="Y633" i="88" s="1"/>
  <c r="Z633" i="88" s="1"/>
  <c r="AA633" i="88" s="1"/>
  <c r="AB633" i="88" s="1"/>
  <c r="G633" i="88"/>
  <c r="V632" i="88"/>
  <c r="W632" i="88" s="1"/>
  <c r="X632" i="88" s="1"/>
  <c r="Y632" i="88" s="1"/>
  <c r="Z632" i="88" s="1"/>
  <c r="AA632" i="88" s="1"/>
  <c r="AB632" i="88" s="1"/>
  <c r="G632" i="88"/>
  <c r="Q632" i="88" s="1"/>
  <c r="V631" i="88"/>
  <c r="W631" i="88" s="1"/>
  <c r="X631" i="88" s="1"/>
  <c r="Y631" i="88" s="1"/>
  <c r="Z631" i="88" s="1"/>
  <c r="AA631" i="88" s="1"/>
  <c r="AB631" i="88" s="1"/>
  <c r="G631" i="88"/>
  <c r="V630" i="88"/>
  <c r="W630" i="88" s="1"/>
  <c r="X630" i="88" s="1"/>
  <c r="Y630" i="88" s="1"/>
  <c r="Z630" i="88" s="1"/>
  <c r="AA630" i="88" s="1"/>
  <c r="AB630" i="88" s="1"/>
  <c r="G630" i="88"/>
  <c r="V629" i="88"/>
  <c r="W629" i="88" s="1"/>
  <c r="X629" i="88" s="1"/>
  <c r="Y629" i="88" s="1"/>
  <c r="Z629" i="88" s="1"/>
  <c r="AA629" i="88" s="1"/>
  <c r="AB629" i="88" s="1"/>
  <c r="G629" i="88"/>
  <c r="Q629" i="88" s="1"/>
  <c r="V628" i="88"/>
  <c r="W628" i="88" s="1"/>
  <c r="G628" i="88"/>
  <c r="V627" i="88"/>
  <c r="W627" i="88" s="1"/>
  <c r="X627" i="88" s="1"/>
  <c r="Y627" i="88" s="1"/>
  <c r="Z627" i="88" s="1"/>
  <c r="AA627" i="88" s="1"/>
  <c r="AB627" i="88" s="1"/>
  <c r="G627" i="88"/>
  <c r="V626" i="88"/>
  <c r="W626" i="88" s="1"/>
  <c r="X626" i="88" s="1"/>
  <c r="Y626" i="88" s="1"/>
  <c r="Z626" i="88" s="1"/>
  <c r="AA626" i="88" s="1"/>
  <c r="AB626" i="88" s="1"/>
  <c r="G626" i="88"/>
  <c r="Q626" i="88" s="1"/>
  <c r="V625" i="88"/>
  <c r="W625" i="88" s="1"/>
  <c r="X625" i="88" s="1"/>
  <c r="Y625" i="88" s="1"/>
  <c r="Z625" i="88" s="1"/>
  <c r="AA625" i="88" s="1"/>
  <c r="AB625" i="88" s="1"/>
  <c r="G625" i="88"/>
  <c r="V624" i="88"/>
  <c r="W624" i="88" s="1"/>
  <c r="X624" i="88" s="1"/>
  <c r="Y624" i="88" s="1"/>
  <c r="Z624" i="88" s="1"/>
  <c r="AA624" i="88" s="1"/>
  <c r="AB624" i="88" s="1"/>
  <c r="G624" i="88"/>
  <c r="V623" i="88"/>
  <c r="W623" i="88" s="1"/>
  <c r="X623" i="88" s="1"/>
  <c r="Y623" i="88" s="1"/>
  <c r="Z623" i="88" s="1"/>
  <c r="G623" i="88"/>
  <c r="Q623" i="88" s="1"/>
  <c r="G622" i="88"/>
  <c r="V621" i="88"/>
  <c r="W621" i="88" s="1"/>
  <c r="X621" i="88" s="1"/>
  <c r="Y621" i="88" s="1"/>
  <c r="Z621" i="88" s="1"/>
  <c r="AA621" i="88" s="1"/>
  <c r="AB621" i="88" s="1"/>
  <c r="G621" i="88"/>
  <c r="V620" i="88"/>
  <c r="W620" i="88" s="1"/>
  <c r="X620" i="88" s="1"/>
  <c r="Y620" i="88" s="1"/>
  <c r="Z620" i="88" s="1"/>
  <c r="AA620" i="88" s="1"/>
  <c r="AB620" i="88" s="1"/>
  <c r="S620" i="88"/>
  <c r="G620" i="88"/>
  <c r="Q620" i="88" s="1"/>
  <c r="V619" i="88"/>
  <c r="W619" i="88" s="1"/>
  <c r="X619" i="88" s="1"/>
  <c r="Y619" i="88" s="1"/>
  <c r="Z619" i="88" s="1"/>
  <c r="AA619" i="88" s="1"/>
  <c r="AB619" i="88" s="1"/>
  <c r="G619" i="88"/>
  <c r="V618" i="88"/>
  <c r="W618" i="88" s="1"/>
  <c r="X618" i="88" s="1"/>
  <c r="Y618" i="88" s="1"/>
  <c r="Z618" i="88" s="1"/>
  <c r="AA618" i="88" s="1"/>
  <c r="AB618" i="88" s="1"/>
  <c r="G618" i="88"/>
  <c r="Q618" i="88" s="1"/>
  <c r="G617" i="88"/>
  <c r="Q617" i="88" s="1"/>
  <c r="V616" i="88"/>
  <c r="W616" i="88" s="1"/>
  <c r="X616" i="88" s="1"/>
  <c r="G616" i="88"/>
  <c r="V615" i="88"/>
  <c r="W615" i="88" s="1"/>
  <c r="X615" i="88" s="1"/>
  <c r="Y615" i="88" s="1"/>
  <c r="Z615" i="88" s="1"/>
  <c r="AA615" i="88" s="1"/>
  <c r="AB615" i="88" s="1"/>
  <c r="G615" i="88"/>
  <c r="V614" i="88"/>
  <c r="W614" i="88" s="1"/>
  <c r="X614" i="88" s="1"/>
  <c r="Y614" i="88" s="1"/>
  <c r="Z614" i="88" s="1"/>
  <c r="AA614" i="88" s="1"/>
  <c r="AB614" i="88" s="1"/>
  <c r="G614" i="88"/>
  <c r="Q614" i="88" s="1"/>
  <c r="V613" i="88"/>
  <c r="W613" i="88" s="1"/>
  <c r="X613" i="88" s="1"/>
  <c r="Y613" i="88" s="1"/>
  <c r="Z613" i="88" s="1"/>
  <c r="AA613" i="88" s="1"/>
  <c r="AB613" i="88" s="1"/>
  <c r="G613" i="88"/>
  <c r="V612" i="88"/>
  <c r="W612" i="88" s="1"/>
  <c r="X612" i="88" s="1"/>
  <c r="Y612" i="88" s="1"/>
  <c r="Z612" i="88" s="1"/>
  <c r="AA612" i="88" s="1"/>
  <c r="AB612" i="88" s="1"/>
  <c r="G612" i="88"/>
  <c r="Q612" i="88" s="1"/>
  <c r="V611" i="88"/>
  <c r="W611" i="88" s="1"/>
  <c r="X611" i="88" s="1"/>
  <c r="Y611" i="88" s="1"/>
  <c r="Z611" i="88" s="1"/>
  <c r="AA611" i="88" s="1"/>
  <c r="AB611" i="88" s="1"/>
  <c r="G611" i="88"/>
  <c r="V610" i="88"/>
  <c r="W610" i="88" s="1"/>
  <c r="X610" i="88" s="1"/>
  <c r="Y610" i="88" s="1"/>
  <c r="Z610" i="88" s="1"/>
  <c r="G610" i="88"/>
  <c r="V609" i="88"/>
  <c r="W609" i="88" s="1"/>
  <c r="X609" i="88" s="1"/>
  <c r="Y609" i="88" s="1"/>
  <c r="Z609" i="88" s="1"/>
  <c r="AA609" i="88" s="1"/>
  <c r="AB609" i="88" s="1"/>
  <c r="G609" i="88"/>
  <c r="Q609" i="88" s="1"/>
  <c r="G608" i="88"/>
  <c r="V607" i="88"/>
  <c r="W607" i="88" s="1"/>
  <c r="X607" i="88" s="1"/>
  <c r="Y607" i="88" s="1"/>
  <c r="Z607" i="88" s="1"/>
  <c r="AA607" i="88" s="1"/>
  <c r="AB607" i="88" s="1"/>
  <c r="G607" i="88"/>
  <c r="G606" i="88"/>
  <c r="Q606" i="88" s="1"/>
  <c r="G605" i="88"/>
  <c r="G604" i="88"/>
  <c r="V603" i="88"/>
  <c r="W603" i="88" s="1"/>
  <c r="X603" i="88" s="1"/>
  <c r="Y603" i="88" s="1"/>
  <c r="Z603" i="88" s="1"/>
  <c r="AA603" i="88" s="1"/>
  <c r="AB603" i="88" s="1"/>
  <c r="G603" i="88"/>
  <c r="Q603" i="88" s="1"/>
  <c r="V602" i="88"/>
  <c r="W602" i="88" s="1"/>
  <c r="X602" i="88" s="1"/>
  <c r="Y602" i="88" s="1"/>
  <c r="Z602" i="88" s="1"/>
  <c r="AA602" i="88" s="1"/>
  <c r="AB602" i="88" s="1"/>
  <c r="G602" i="88"/>
  <c r="V601" i="88"/>
  <c r="W601" i="88" s="1"/>
  <c r="X601" i="88" s="1"/>
  <c r="Y601" i="88" s="1"/>
  <c r="Z601" i="88" s="1"/>
  <c r="AA601" i="88" s="1"/>
  <c r="AB601" i="88" s="1"/>
  <c r="G601" i="88"/>
  <c r="Q601" i="88" s="1"/>
  <c r="S601" i="88" s="1"/>
  <c r="AB600" i="88"/>
  <c r="G600" i="88"/>
  <c r="Q600" i="88" s="1"/>
  <c r="V599" i="88"/>
  <c r="W599" i="88" s="1"/>
  <c r="X599" i="88" s="1"/>
  <c r="Y599" i="88" s="1"/>
  <c r="Z599" i="88" s="1"/>
  <c r="AA599" i="88" s="1"/>
  <c r="AB599" i="88" s="1"/>
  <c r="G599" i="88"/>
  <c r="V598" i="88"/>
  <c r="W598" i="88" s="1"/>
  <c r="X598" i="88" s="1"/>
  <c r="Y598" i="88" s="1"/>
  <c r="Z598" i="88" s="1"/>
  <c r="AA598" i="88" s="1"/>
  <c r="AB598" i="88" s="1"/>
  <c r="G598" i="88"/>
  <c r="V597" i="88"/>
  <c r="W597" i="88" s="1"/>
  <c r="X597" i="88" s="1"/>
  <c r="Y597" i="88" s="1"/>
  <c r="G597" i="88"/>
  <c r="Q597" i="88" s="1"/>
  <c r="G596" i="88"/>
  <c r="G595" i="88"/>
  <c r="V594" i="88"/>
  <c r="W594" i="88" s="1"/>
  <c r="X594" i="88" s="1"/>
  <c r="Y594" i="88" s="1"/>
  <c r="Z594" i="88" s="1"/>
  <c r="AA594" i="88" s="1"/>
  <c r="AB594" i="88" s="1"/>
  <c r="G594" i="88"/>
  <c r="Q594" i="88" s="1"/>
  <c r="V593" i="88"/>
  <c r="W593" i="88" s="1"/>
  <c r="X593" i="88" s="1"/>
  <c r="Y593" i="88" s="1"/>
  <c r="Z593" i="88" s="1"/>
  <c r="AA593" i="88" s="1"/>
  <c r="AB593" i="88" s="1"/>
  <c r="G593" i="88"/>
  <c r="V592" i="88"/>
  <c r="W592" i="88" s="1"/>
  <c r="X592" i="88" s="1"/>
  <c r="Y592" i="88" s="1"/>
  <c r="Z592" i="88" s="1"/>
  <c r="G592" i="88"/>
  <c r="V591" i="88"/>
  <c r="W591" i="88" s="1"/>
  <c r="X591" i="88" s="1"/>
  <c r="Y591" i="88" s="1"/>
  <c r="Z591" i="88" s="1"/>
  <c r="AA591" i="88" s="1"/>
  <c r="AB591" i="88" s="1"/>
  <c r="G591" i="88"/>
  <c r="Q591" i="88" s="1"/>
  <c r="V590" i="88"/>
  <c r="W590" i="88" s="1"/>
  <c r="X590" i="88" s="1"/>
  <c r="Y590" i="88" s="1"/>
  <c r="Z590" i="88" s="1"/>
  <c r="AA590" i="88" s="1"/>
  <c r="AB590" i="88" s="1"/>
  <c r="G590" i="88"/>
  <c r="V589" i="88"/>
  <c r="W589" i="88" s="1"/>
  <c r="X589" i="88" s="1"/>
  <c r="Y589" i="88" s="1"/>
  <c r="Z589" i="88" s="1"/>
  <c r="AA589" i="88" s="1"/>
  <c r="AB589" i="88" s="1"/>
  <c r="G589" i="88"/>
  <c r="G588" i="88"/>
  <c r="Q588" i="88" s="1"/>
  <c r="V587" i="88"/>
  <c r="W587" i="88" s="1"/>
  <c r="X587" i="88" s="1"/>
  <c r="Y587" i="88" s="1"/>
  <c r="Z587" i="88" s="1"/>
  <c r="AA587" i="88" s="1"/>
  <c r="AB587" i="88" s="1"/>
  <c r="G587" i="88"/>
  <c r="V586" i="88"/>
  <c r="W586" i="88" s="1"/>
  <c r="X586" i="88" s="1"/>
  <c r="Y586" i="88" s="1"/>
  <c r="Z586" i="88" s="1"/>
  <c r="AA586" i="88" s="1"/>
  <c r="AB586" i="88" s="1"/>
  <c r="G586" i="88"/>
  <c r="V585" i="88"/>
  <c r="W585" i="88" s="1"/>
  <c r="X585" i="88" s="1"/>
  <c r="Y585" i="88" s="1"/>
  <c r="G585" i="88"/>
  <c r="Q585" i="88" s="1"/>
  <c r="G584" i="88"/>
  <c r="Q584" i="88" s="1"/>
  <c r="S584" i="88" s="1"/>
  <c r="G583" i="88"/>
  <c r="V582" i="88"/>
  <c r="W582" i="88" s="1"/>
  <c r="X582" i="88" s="1"/>
  <c r="Y582" i="88" s="1"/>
  <c r="Z582" i="88" s="1"/>
  <c r="AA582" i="88" s="1"/>
  <c r="AB582" i="88" s="1"/>
  <c r="G582" i="88"/>
  <c r="Q582" i="88" s="1"/>
  <c r="V581" i="88"/>
  <c r="W581" i="88" s="1"/>
  <c r="X581" i="88" s="1"/>
  <c r="Y581" i="88" s="1"/>
  <c r="Z581" i="88" s="1"/>
  <c r="AA581" i="88" s="1"/>
  <c r="AB581" i="88" s="1"/>
  <c r="G581" i="88"/>
  <c r="V580" i="88"/>
  <c r="W580" i="88" s="1"/>
  <c r="X580" i="88" s="1"/>
  <c r="Y580" i="88" s="1"/>
  <c r="Z580" i="88" s="1"/>
  <c r="G580" i="88"/>
  <c r="V579" i="88"/>
  <c r="W579" i="88" s="1"/>
  <c r="X579" i="88" s="1"/>
  <c r="Y579" i="88" s="1"/>
  <c r="Z579" i="88" s="1"/>
  <c r="AA579" i="88" s="1"/>
  <c r="AB579" i="88" s="1"/>
  <c r="G579" i="88"/>
  <c r="Q579" i="88" s="1"/>
  <c r="V578" i="88"/>
  <c r="W578" i="88" s="1"/>
  <c r="X578" i="88" s="1"/>
  <c r="Y578" i="88" s="1"/>
  <c r="Z578" i="88" s="1"/>
  <c r="AA578" i="88" s="1"/>
  <c r="AB578" i="88" s="1"/>
  <c r="G578" i="88"/>
  <c r="V577" i="88"/>
  <c r="W577" i="88" s="1"/>
  <c r="X577" i="88" s="1"/>
  <c r="Y577" i="88" s="1"/>
  <c r="Z577" i="88" s="1"/>
  <c r="AA577" i="88" s="1"/>
  <c r="AB577" i="88" s="1"/>
  <c r="G577" i="88"/>
  <c r="V576" i="88"/>
  <c r="W576" i="88" s="1"/>
  <c r="X576" i="88" s="1"/>
  <c r="Y576" i="88" s="1"/>
  <c r="Z576" i="88" s="1"/>
  <c r="AA576" i="88" s="1"/>
  <c r="AB576" i="88" s="1"/>
  <c r="G576" i="88"/>
  <c r="Q576" i="88" s="1"/>
  <c r="V575" i="88"/>
  <c r="W575" i="88" s="1"/>
  <c r="X575" i="88" s="1"/>
  <c r="Y575" i="88" s="1"/>
  <c r="Z575" i="88" s="1"/>
  <c r="AA575" i="88" s="1"/>
  <c r="AB575" i="88" s="1"/>
  <c r="G575" i="88"/>
  <c r="V574" i="88"/>
  <c r="W574" i="88" s="1"/>
  <c r="X574" i="88" s="1"/>
  <c r="Y574" i="88" s="1"/>
  <c r="Z574" i="88" s="1"/>
  <c r="AA574" i="88" s="1"/>
  <c r="G574" i="88"/>
  <c r="V573" i="88"/>
  <c r="W573" i="88" s="1"/>
  <c r="X573" i="88" s="1"/>
  <c r="Y573" i="88" s="1"/>
  <c r="G573" i="88"/>
  <c r="Q573" i="88" s="1"/>
  <c r="V572" i="88"/>
  <c r="W572" i="88" s="1"/>
  <c r="X572" i="88" s="1"/>
  <c r="Y572" i="88" s="1"/>
  <c r="Z572" i="88" s="1"/>
  <c r="AA572" i="88" s="1"/>
  <c r="AB572" i="88" s="1"/>
  <c r="G572" i="88"/>
  <c r="G571" i="88"/>
  <c r="G570" i="88"/>
  <c r="Q570" i="88" s="1"/>
  <c r="V569" i="88"/>
  <c r="W569" i="88" s="1"/>
  <c r="X569" i="88" s="1"/>
  <c r="Y569" i="88" s="1"/>
  <c r="Z569" i="88" s="1"/>
  <c r="AA569" i="88" s="1"/>
  <c r="AB569" i="88" s="1"/>
  <c r="S569" i="88"/>
  <c r="G569" i="88"/>
  <c r="Q569" i="88" s="1"/>
  <c r="G568" i="88"/>
  <c r="G567" i="88"/>
  <c r="Q567" i="88" s="1"/>
  <c r="V566" i="88"/>
  <c r="W566" i="88" s="1"/>
  <c r="X566" i="88" s="1"/>
  <c r="Y566" i="88" s="1"/>
  <c r="Z566" i="88" s="1"/>
  <c r="AA566" i="88" s="1"/>
  <c r="AB566" i="88" s="1"/>
  <c r="S566" i="88"/>
  <c r="AF566" i="88" s="1"/>
  <c r="G566" i="88"/>
  <c r="Q566" i="88" s="1"/>
  <c r="V565" i="88"/>
  <c r="W565" i="88" s="1"/>
  <c r="X565" i="88" s="1"/>
  <c r="Y565" i="88" s="1"/>
  <c r="Z565" i="88" s="1"/>
  <c r="AA565" i="88" s="1"/>
  <c r="AB565" i="88" s="1"/>
  <c r="G565" i="88"/>
  <c r="V564" i="88"/>
  <c r="W564" i="88" s="1"/>
  <c r="X564" i="88" s="1"/>
  <c r="Y564" i="88" s="1"/>
  <c r="Z564" i="88" s="1"/>
  <c r="AA564" i="88" s="1"/>
  <c r="AB564" i="88" s="1"/>
  <c r="G564" i="88"/>
  <c r="Q564" i="88" s="1"/>
  <c r="V563" i="88"/>
  <c r="W563" i="88" s="1"/>
  <c r="X563" i="88" s="1"/>
  <c r="Y563" i="88" s="1"/>
  <c r="Z563" i="88" s="1"/>
  <c r="AA563" i="88" s="1"/>
  <c r="AB563" i="88" s="1"/>
  <c r="G563" i="88"/>
  <c r="V562" i="88"/>
  <c r="W562" i="88" s="1"/>
  <c r="X562" i="88" s="1"/>
  <c r="Y562" i="88" s="1"/>
  <c r="Z562" i="88" s="1"/>
  <c r="AA562" i="88" s="1"/>
  <c r="AB562" i="88" s="1"/>
  <c r="G562" i="88"/>
  <c r="V561" i="88"/>
  <c r="W561" i="88" s="1"/>
  <c r="X561" i="88" s="1"/>
  <c r="G561" i="88"/>
  <c r="Q561" i="88" s="1"/>
  <c r="V560" i="88"/>
  <c r="W560" i="88" s="1"/>
  <c r="X560" i="88" s="1"/>
  <c r="Y560" i="88" s="1"/>
  <c r="Z560" i="88" s="1"/>
  <c r="AA560" i="88" s="1"/>
  <c r="AB560" i="88" s="1"/>
  <c r="G560" i="88"/>
  <c r="V559" i="88"/>
  <c r="W559" i="88" s="1"/>
  <c r="X559" i="88" s="1"/>
  <c r="Y559" i="88" s="1"/>
  <c r="Z559" i="88" s="1"/>
  <c r="AA559" i="88" s="1"/>
  <c r="AB559" i="88" s="1"/>
  <c r="G559" i="88"/>
  <c r="V558" i="88"/>
  <c r="W558" i="88" s="1"/>
  <c r="X558" i="88" s="1"/>
  <c r="Y558" i="88" s="1"/>
  <c r="Z558" i="88" s="1"/>
  <c r="AA558" i="88" s="1"/>
  <c r="AB558" i="88" s="1"/>
  <c r="G558" i="88"/>
  <c r="Q558" i="88" s="1"/>
  <c r="G557" i="88"/>
  <c r="V556" i="88"/>
  <c r="W556" i="88" s="1"/>
  <c r="X556" i="88" s="1"/>
  <c r="Y556" i="88" s="1"/>
  <c r="Z556" i="88" s="1"/>
  <c r="AA556" i="88" s="1"/>
  <c r="AB556" i="88" s="1"/>
  <c r="G556" i="88"/>
  <c r="G555" i="88"/>
  <c r="Q555" i="88" s="1"/>
  <c r="V554" i="88"/>
  <c r="W554" i="88" s="1"/>
  <c r="G554" i="88"/>
  <c r="V553" i="88"/>
  <c r="W553" i="88" s="1"/>
  <c r="X553" i="88" s="1"/>
  <c r="Y553" i="88" s="1"/>
  <c r="Z553" i="88" s="1"/>
  <c r="AA553" i="88" s="1"/>
  <c r="AB553" i="88" s="1"/>
  <c r="G553" i="88"/>
  <c r="G552" i="88"/>
  <c r="Q552" i="88" s="1"/>
  <c r="G551" i="88"/>
  <c r="G550" i="88"/>
  <c r="V549" i="88"/>
  <c r="W549" i="88" s="1"/>
  <c r="X549" i="88" s="1"/>
  <c r="Y549" i="88" s="1"/>
  <c r="Z549" i="88" s="1"/>
  <c r="AA549" i="88" s="1"/>
  <c r="AB549" i="88" s="1"/>
  <c r="G549" i="88"/>
  <c r="Q549" i="88" s="1"/>
  <c r="G548" i="88"/>
  <c r="G547" i="88"/>
  <c r="V546" i="88"/>
  <c r="W546" i="88" s="1"/>
  <c r="X546" i="88" s="1"/>
  <c r="G546" i="88"/>
  <c r="Q546" i="88" s="1"/>
  <c r="V545" i="88"/>
  <c r="W545" i="88" s="1"/>
  <c r="X545" i="88" s="1"/>
  <c r="Y545" i="88" s="1"/>
  <c r="Z545" i="88" s="1"/>
  <c r="AA545" i="88" s="1"/>
  <c r="AB545" i="88" s="1"/>
  <c r="G545" i="88"/>
  <c r="V544" i="88"/>
  <c r="W544" i="88" s="1"/>
  <c r="X544" i="88" s="1"/>
  <c r="Y544" i="88" s="1"/>
  <c r="Z544" i="88" s="1"/>
  <c r="AA544" i="88" s="1"/>
  <c r="AB544" i="88" s="1"/>
  <c r="S544" i="88"/>
  <c r="G544" i="88"/>
  <c r="Q544" i="88" s="1"/>
  <c r="V543" i="88"/>
  <c r="W543" i="88" s="1"/>
  <c r="X543" i="88" s="1"/>
  <c r="Y543" i="88" s="1"/>
  <c r="Z543" i="88" s="1"/>
  <c r="AA543" i="88" s="1"/>
  <c r="AB543" i="88" s="1"/>
  <c r="G543" i="88"/>
  <c r="Q543" i="88" s="1"/>
  <c r="G542" i="88"/>
  <c r="V541" i="88"/>
  <c r="W541" i="88" s="1"/>
  <c r="X541" i="88" s="1"/>
  <c r="Y541" i="88" s="1"/>
  <c r="Z541" i="88" s="1"/>
  <c r="AA541" i="88" s="1"/>
  <c r="AB541" i="88" s="1"/>
  <c r="G541" i="88"/>
  <c r="W540" i="88"/>
  <c r="X540" i="88" s="1"/>
  <c r="G540" i="88"/>
  <c r="V539" i="88"/>
  <c r="W539" i="88" s="1"/>
  <c r="X539" i="88" s="1"/>
  <c r="Y539" i="88" s="1"/>
  <c r="Z539" i="88" s="1"/>
  <c r="G539" i="88"/>
  <c r="V538" i="88"/>
  <c r="W538" i="88" s="1"/>
  <c r="X538" i="88" s="1"/>
  <c r="Y538" i="88" s="1"/>
  <c r="Z538" i="88" s="1"/>
  <c r="AA538" i="88" s="1"/>
  <c r="AB538" i="88" s="1"/>
  <c r="S538" i="88"/>
  <c r="G538" i="88"/>
  <c r="Q538" i="88" s="1"/>
  <c r="V537" i="88"/>
  <c r="W537" i="88" s="1"/>
  <c r="X537" i="88" s="1"/>
  <c r="Y537" i="88" s="1"/>
  <c r="Z537" i="88" s="1"/>
  <c r="AA537" i="88" s="1"/>
  <c r="AB537" i="88" s="1"/>
  <c r="G537" i="88"/>
  <c r="Q537" i="88" s="1"/>
  <c r="G536" i="88"/>
  <c r="G535" i="88"/>
  <c r="V534" i="88"/>
  <c r="W534" i="88" s="1"/>
  <c r="X534" i="88" s="1"/>
  <c r="Y534" i="88" s="1"/>
  <c r="Z534" i="88" s="1"/>
  <c r="AA534" i="88" s="1"/>
  <c r="AB534" i="88" s="1"/>
  <c r="G534" i="88"/>
  <c r="G533" i="88"/>
  <c r="G532" i="88"/>
  <c r="G531" i="88"/>
  <c r="Q531" i="88" s="1"/>
  <c r="G530" i="88"/>
  <c r="G529" i="88"/>
  <c r="G528" i="88"/>
  <c r="V527" i="88"/>
  <c r="W527" i="88" s="1"/>
  <c r="X527" i="88" s="1"/>
  <c r="Y527" i="88" s="1"/>
  <c r="Z527" i="88" s="1"/>
  <c r="AA527" i="88" s="1"/>
  <c r="AB527" i="88" s="1"/>
  <c r="G527" i="88"/>
  <c r="G526" i="88"/>
  <c r="G525" i="88"/>
  <c r="Q525" i="88" s="1"/>
  <c r="G524" i="88"/>
  <c r="V523" i="88"/>
  <c r="W523" i="88" s="1"/>
  <c r="X523" i="88" s="1"/>
  <c r="Y523" i="88" s="1"/>
  <c r="Z523" i="88" s="1"/>
  <c r="AA523" i="88" s="1"/>
  <c r="AB523" i="88" s="1"/>
  <c r="G523" i="88"/>
  <c r="G522" i="88"/>
  <c r="Q522" i="88" s="1"/>
  <c r="G521" i="88"/>
  <c r="G520" i="88"/>
  <c r="X519" i="88"/>
  <c r="Y519" i="88" s="1"/>
  <c r="Z519" i="88" s="1"/>
  <c r="G519" i="88"/>
  <c r="Q519" i="88" s="1"/>
  <c r="V518" i="88"/>
  <c r="W518" i="88" s="1"/>
  <c r="X518" i="88" s="1"/>
  <c r="Y518" i="88" s="1"/>
  <c r="Z518" i="88" s="1"/>
  <c r="AA518" i="88" s="1"/>
  <c r="AB518" i="88" s="1"/>
  <c r="G518" i="88"/>
  <c r="V517" i="88"/>
  <c r="W517" i="88" s="1"/>
  <c r="X517" i="88" s="1"/>
  <c r="Y517" i="88" s="1"/>
  <c r="Z517" i="88" s="1"/>
  <c r="AA517" i="88" s="1"/>
  <c r="AB517" i="88" s="1"/>
  <c r="G517" i="88"/>
  <c r="V516" i="88"/>
  <c r="W516" i="88" s="1"/>
  <c r="X516" i="88" s="1"/>
  <c r="Y516" i="88" s="1"/>
  <c r="Z516" i="88" s="1"/>
  <c r="AA516" i="88" s="1"/>
  <c r="AB516" i="88" s="1"/>
  <c r="G516" i="88"/>
  <c r="Q516" i="88" s="1"/>
  <c r="V515" i="88"/>
  <c r="W515" i="88" s="1"/>
  <c r="X515" i="88" s="1"/>
  <c r="Y515" i="88" s="1"/>
  <c r="Z515" i="88" s="1"/>
  <c r="AA515" i="88" s="1"/>
  <c r="AB515" i="88" s="1"/>
  <c r="G515" i="88"/>
  <c r="V514" i="88"/>
  <c r="W514" i="88" s="1"/>
  <c r="X514" i="88" s="1"/>
  <c r="Y514" i="88" s="1"/>
  <c r="Z514" i="88" s="1"/>
  <c r="AA514" i="88" s="1"/>
  <c r="AB514" i="88" s="1"/>
  <c r="G514" i="88"/>
  <c r="V513" i="88"/>
  <c r="W513" i="88" s="1"/>
  <c r="X513" i="88" s="1"/>
  <c r="Y513" i="88" s="1"/>
  <c r="Z513" i="88" s="1"/>
  <c r="G513" i="88"/>
  <c r="Q513" i="88" s="1"/>
  <c r="G512" i="88"/>
  <c r="G511" i="88"/>
  <c r="V510" i="88"/>
  <c r="W510" i="88" s="1"/>
  <c r="X510" i="88" s="1"/>
  <c r="Y510" i="88" s="1"/>
  <c r="Z510" i="88" s="1"/>
  <c r="AA510" i="88" s="1"/>
  <c r="AB510" i="88" s="1"/>
  <c r="G510" i="88"/>
  <c r="Q510" i="88" s="1"/>
  <c r="G509" i="88"/>
  <c r="Q509" i="88" s="1"/>
  <c r="S509" i="88" s="1"/>
  <c r="G508" i="88"/>
  <c r="G507" i="88"/>
  <c r="Q507" i="88" s="1"/>
  <c r="G506" i="88"/>
  <c r="V505" i="88"/>
  <c r="W505" i="88" s="1"/>
  <c r="X505" i="88" s="1"/>
  <c r="Y505" i="88" s="1"/>
  <c r="Z505" i="88" s="1"/>
  <c r="AA505" i="88" s="1"/>
  <c r="AB505" i="88" s="1"/>
  <c r="G505" i="88"/>
  <c r="V504" i="88"/>
  <c r="W504" i="88" s="1"/>
  <c r="X504" i="88" s="1"/>
  <c r="Y504" i="88" s="1"/>
  <c r="Z504" i="88" s="1"/>
  <c r="AA504" i="88" s="1"/>
  <c r="AB504" i="88" s="1"/>
  <c r="G504" i="88"/>
  <c r="V503" i="88"/>
  <c r="W503" i="88" s="1"/>
  <c r="X503" i="88" s="1"/>
  <c r="Y503" i="88" s="1"/>
  <c r="Z503" i="88" s="1"/>
  <c r="AA503" i="88" s="1"/>
  <c r="AB503" i="88" s="1"/>
  <c r="G503" i="88"/>
  <c r="V502" i="88"/>
  <c r="W502" i="88" s="1"/>
  <c r="X502" i="88" s="1"/>
  <c r="Y502" i="88" s="1"/>
  <c r="Z502" i="88" s="1"/>
  <c r="AA502" i="88" s="1"/>
  <c r="G502" i="88"/>
  <c r="V501" i="88"/>
  <c r="W501" i="88" s="1"/>
  <c r="X501" i="88" s="1"/>
  <c r="Y501" i="88" s="1"/>
  <c r="G501" i="88"/>
  <c r="Q501" i="88" s="1"/>
  <c r="V500" i="88"/>
  <c r="W500" i="88" s="1"/>
  <c r="X500" i="88" s="1"/>
  <c r="Y500" i="88" s="1"/>
  <c r="Z500" i="88" s="1"/>
  <c r="AA500" i="88" s="1"/>
  <c r="AB500" i="88" s="1"/>
  <c r="S500" i="88"/>
  <c r="G500" i="88"/>
  <c r="Q500" i="88" s="1"/>
  <c r="V499" i="88"/>
  <c r="W499" i="88" s="1"/>
  <c r="X499" i="88" s="1"/>
  <c r="Y499" i="88" s="1"/>
  <c r="Z499" i="88" s="1"/>
  <c r="AA499" i="88" s="1"/>
  <c r="AB499" i="88" s="1"/>
  <c r="G499" i="88"/>
  <c r="V498" i="88"/>
  <c r="W498" i="88" s="1"/>
  <c r="X498" i="88" s="1"/>
  <c r="Y498" i="88" s="1"/>
  <c r="Z498" i="88" s="1"/>
  <c r="AA498" i="88" s="1"/>
  <c r="AB498" i="88" s="1"/>
  <c r="G498" i="88"/>
  <c r="Q498" i="88" s="1"/>
  <c r="V497" i="88"/>
  <c r="W497" i="88" s="1"/>
  <c r="X497" i="88" s="1"/>
  <c r="Y497" i="88" s="1"/>
  <c r="Z497" i="88" s="1"/>
  <c r="AA497" i="88" s="1"/>
  <c r="AB497" i="88" s="1"/>
  <c r="G497" i="88"/>
  <c r="V496" i="88"/>
  <c r="W496" i="88" s="1"/>
  <c r="X496" i="88" s="1"/>
  <c r="Y496" i="88" s="1"/>
  <c r="Z496" i="88" s="1"/>
  <c r="AA496" i="88" s="1"/>
  <c r="AB496" i="88" s="1"/>
  <c r="G496" i="88"/>
  <c r="V495" i="88"/>
  <c r="W495" i="88" s="1"/>
  <c r="X495" i="88" s="1"/>
  <c r="Y495" i="88" s="1"/>
  <c r="G495" i="88"/>
  <c r="Q495" i="88" s="1"/>
  <c r="V494" i="88"/>
  <c r="W494" i="88" s="1"/>
  <c r="X494" i="88" s="1"/>
  <c r="Y494" i="88" s="1"/>
  <c r="Z494" i="88" s="1"/>
  <c r="AA494" i="88" s="1"/>
  <c r="AB494" i="88" s="1"/>
  <c r="G494" i="88"/>
  <c r="V493" i="88"/>
  <c r="W493" i="88" s="1"/>
  <c r="X493" i="88" s="1"/>
  <c r="Y493" i="88" s="1"/>
  <c r="Z493" i="88" s="1"/>
  <c r="AA493" i="88" s="1"/>
  <c r="AB493" i="88" s="1"/>
  <c r="G493" i="88"/>
  <c r="V492" i="88"/>
  <c r="W492" i="88" s="1"/>
  <c r="X492" i="88" s="1"/>
  <c r="Y492" i="88" s="1"/>
  <c r="Z492" i="88" s="1"/>
  <c r="AA492" i="88" s="1"/>
  <c r="AB492" i="88" s="1"/>
  <c r="G492" i="88"/>
  <c r="Q492" i="88" s="1"/>
  <c r="G491" i="88"/>
  <c r="V490" i="88"/>
  <c r="W490" i="88" s="1"/>
  <c r="X490" i="88" s="1"/>
  <c r="Y490" i="88" s="1"/>
  <c r="Z490" i="88" s="1"/>
  <c r="AA490" i="88" s="1"/>
  <c r="AB490" i="88" s="1"/>
  <c r="G490" i="88"/>
  <c r="Q490" i="88" s="1"/>
  <c r="S490" i="88" s="1"/>
  <c r="G489" i="88"/>
  <c r="Q489" i="88" s="1"/>
  <c r="X488" i="88"/>
  <c r="Y488" i="88" s="1"/>
  <c r="Z488" i="88" s="1"/>
  <c r="G488" i="88"/>
  <c r="G487" i="88"/>
  <c r="Q487" i="88" s="1"/>
  <c r="S487" i="88" s="1"/>
  <c r="AF487" i="88" s="1"/>
  <c r="V486" i="88"/>
  <c r="W486" i="88" s="1"/>
  <c r="X486" i="88" s="1"/>
  <c r="Y486" i="88" s="1"/>
  <c r="Z486" i="88" s="1"/>
  <c r="AA486" i="88" s="1"/>
  <c r="AB486" i="88" s="1"/>
  <c r="G486" i="88"/>
  <c r="G485" i="88"/>
  <c r="V484" i="88"/>
  <c r="W484" i="88" s="1"/>
  <c r="X484" i="88" s="1"/>
  <c r="Y484" i="88" s="1"/>
  <c r="Z484" i="88" s="1"/>
  <c r="AA484" i="88" s="1"/>
  <c r="AB484" i="88" s="1"/>
  <c r="G484" i="88"/>
  <c r="G483" i="88"/>
  <c r="Q483" i="88" s="1"/>
  <c r="V482" i="88"/>
  <c r="W482" i="88" s="1"/>
  <c r="X482" i="88" s="1"/>
  <c r="Y482" i="88" s="1"/>
  <c r="Z482" i="88" s="1"/>
  <c r="AA482" i="88" s="1"/>
  <c r="AB482" i="88" s="1"/>
  <c r="G482" i="88"/>
  <c r="G481" i="88"/>
  <c r="G480" i="88"/>
  <c r="V479" i="88"/>
  <c r="W479" i="88" s="1"/>
  <c r="X479" i="88" s="1"/>
  <c r="Y479" i="88" s="1"/>
  <c r="Z479" i="88" s="1"/>
  <c r="G479" i="88"/>
  <c r="G478" i="88"/>
  <c r="G477" i="88"/>
  <c r="Q477" i="88" s="1"/>
  <c r="G476" i="88"/>
  <c r="Q476" i="88" s="1"/>
  <c r="S476" i="88" s="1"/>
  <c r="AG476" i="88" s="1"/>
  <c r="V475" i="88"/>
  <c r="W475" i="88" s="1"/>
  <c r="X475" i="88" s="1"/>
  <c r="G475" i="88"/>
  <c r="Z474" i="88"/>
  <c r="AA474" i="88" s="1"/>
  <c r="AB474" i="88" s="1"/>
  <c r="G474" i="88"/>
  <c r="Q474" i="88" s="1"/>
  <c r="V473" i="88"/>
  <c r="W473" i="88" s="1"/>
  <c r="X473" i="88" s="1"/>
  <c r="Y473" i="88" s="1"/>
  <c r="Z473" i="88" s="1"/>
  <c r="AA473" i="88" s="1"/>
  <c r="AB473" i="88" s="1"/>
  <c r="G473" i="88"/>
  <c r="V472" i="88"/>
  <c r="W472" i="88" s="1"/>
  <c r="X472" i="88" s="1"/>
  <c r="G472" i="88"/>
  <c r="V471" i="88"/>
  <c r="W471" i="88" s="1"/>
  <c r="X471" i="88" s="1"/>
  <c r="Y471" i="88" s="1"/>
  <c r="G471" i="88"/>
  <c r="Q471" i="88" s="1"/>
  <c r="V470" i="88"/>
  <c r="W470" i="88" s="1"/>
  <c r="X470" i="88" s="1"/>
  <c r="G470" i="88"/>
  <c r="V469" i="88"/>
  <c r="W469" i="88" s="1"/>
  <c r="X469" i="88" s="1"/>
  <c r="Y469" i="88" s="1"/>
  <c r="Z469" i="88" s="1"/>
  <c r="AA469" i="88" s="1"/>
  <c r="AB469" i="88" s="1"/>
  <c r="G469" i="88"/>
  <c r="G468" i="88"/>
  <c r="Q468" i="88" s="1"/>
  <c r="S468" i="88" s="1"/>
  <c r="V467" i="88"/>
  <c r="W467" i="88" s="1"/>
  <c r="X467" i="88" s="1"/>
  <c r="Y467" i="88" s="1"/>
  <c r="Z467" i="88" s="1"/>
  <c r="AA467" i="88" s="1"/>
  <c r="AB467" i="88" s="1"/>
  <c r="G467" i="88"/>
  <c r="G466" i="88"/>
  <c r="G465" i="88"/>
  <c r="Q465" i="88" s="1"/>
  <c r="V464" i="88"/>
  <c r="W464" i="88" s="1"/>
  <c r="X464" i="88" s="1"/>
  <c r="Y464" i="88" s="1"/>
  <c r="Z464" i="88" s="1"/>
  <c r="AA464" i="88" s="1"/>
  <c r="AB464" i="88" s="1"/>
  <c r="G464" i="88"/>
  <c r="V463" i="88"/>
  <c r="W463" i="88" s="1"/>
  <c r="X463" i="88" s="1"/>
  <c r="Y463" i="88" s="1"/>
  <c r="Z463" i="88" s="1"/>
  <c r="AA463" i="88" s="1"/>
  <c r="AB463" i="88" s="1"/>
  <c r="G463" i="88"/>
  <c r="V462" i="88"/>
  <c r="W462" i="88" s="1"/>
  <c r="X462" i="88" s="1"/>
  <c r="Y462" i="88" s="1"/>
  <c r="Z462" i="88" s="1"/>
  <c r="AA462" i="88" s="1"/>
  <c r="AB462" i="88" s="1"/>
  <c r="G462" i="88"/>
  <c r="Q462" i="88" s="1"/>
  <c r="V461" i="88"/>
  <c r="W461" i="88" s="1"/>
  <c r="X461" i="88" s="1"/>
  <c r="Y461" i="88" s="1"/>
  <c r="Z461" i="88" s="1"/>
  <c r="G461" i="88"/>
  <c r="V460" i="88"/>
  <c r="W460" i="88" s="1"/>
  <c r="X460" i="88" s="1"/>
  <c r="Y460" i="88" s="1"/>
  <c r="Z460" i="88" s="1"/>
  <c r="AA460" i="88" s="1"/>
  <c r="AB460" i="88" s="1"/>
  <c r="G460" i="88"/>
  <c r="V459" i="88"/>
  <c r="W459" i="88" s="1"/>
  <c r="X459" i="88" s="1"/>
  <c r="G459" i="88"/>
  <c r="Q459" i="88" s="1"/>
  <c r="V458" i="88"/>
  <c r="W458" i="88" s="1"/>
  <c r="X458" i="88" s="1"/>
  <c r="Y458" i="88" s="1"/>
  <c r="Z458" i="88" s="1"/>
  <c r="AA458" i="88" s="1"/>
  <c r="AB458" i="88" s="1"/>
  <c r="G458" i="88"/>
  <c r="V457" i="88"/>
  <c r="W457" i="88" s="1"/>
  <c r="X457" i="88" s="1"/>
  <c r="Y457" i="88" s="1"/>
  <c r="Z457" i="88" s="1"/>
  <c r="AA457" i="88" s="1"/>
  <c r="G457" i="88"/>
  <c r="V456" i="88"/>
  <c r="W456" i="88" s="1"/>
  <c r="X456" i="88" s="1"/>
  <c r="Y456" i="88" s="1"/>
  <c r="Z456" i="88" s="1"/>
  <c r="AA456" i="88" s="1"/>
  <c r="AB456" i="88" s="1"/>
  <c r="G456" i="88"/>
  <c r="V455" i="88"/>
  <c r="W455" i="88" s="1"/>
  <c r="X455" i="88" s="1"/>
  <c r="Y455" i="88" s="1"/>
  <c r="Z455" i="88" s="1"/>
  <c r="AA455" i="88" s="1"/>
  <c r="AB455" i="88" s="1"/>
  <c r="G455" i="88"/>
  <c r="Q455" i="88" s="1"/>
  <c r="V454" i="88"/>
  <c r="W454" i="88" s="1"/>
  <c r="X454" i="88" s="1"/>
  <c r="Y454" i="88" s="1"/>
  <c r="Z454" i="88" s="1"/>
  <c r="AA454" i="88" s="1"/>
  <c r="AB454" i="88" s="1"/>
  <c r="G454" i="88"/>
  <c r="G453" i="88"/>
  <c r="Q453" i="88" s="1"/>
  <c r="V452" i="88"/>
  <c r="W452" i="88" s="1"/>
  <c r="X452" i="88" s="1"/>
  <c r="Y452" i="88" s="1"/>
  <c r="Z452" i="88" s="1"/>
  <c r="AA452" i="88" s="1"/>
  <c r="AB452" i="88" s="1"/>
  <c r="G452" i="88"/>
  <c r="V451" i="88"/>
  <c r="W451" i="88" s="1"/>
  <c r="X451" i="88" s="1"/>
  <c r="Y451" i="88" s="1"/>
  <c r="Z451" i="88" s="1"/>
  <c r="AA451" i="88" s="1"/>
  <c r="AB451" i="88" s="1"/>
  <c r="G451" i="88"/>
  <c r="Q451" i="88" s="1"/>
  <c r="V450" i="88"/>
  <c r="W450" i="88" s="1"/>
  <c r="X450" i="88" s="1"/>
  <c r="Y450" i="88" s="1"/>
  <c r="Z450" i="88" s="1"/>
  <c r="AA450" i="88" s="1"/>
  <c r="AB450" i="88" s="1"/>
  <c r="G450" i="88"/>
  <c r="V449" i="88"/>
  <c r="W449" i="88" s="1"/>
  <c r="G449" i="88"/>
  <c r="Q449" i="88" s="1"/>
  <c r="S449" i="88" s="1"/>
  <c r="V448" i="88"/>
  <c r="W448" i="88" s="1"/>
  <c r="X448" i="88" s="1"/>
  <c r="Y448" i="88" s="1"/>
  <c r="Z448" i="88" s="1"/>
  <c r="AA448" i="88" s="1"/>
  <c r="AB448" i="88" s="1"/>
  <c r="G448" i="88"/>
  <c r="Q448" i="88" s="1"/>
  <c r="G447" i="88"/>
  <c r="V446" i="88"/>
  <c r="W446" i="88" s="1"/>
  <c r="X446" i="88" s="1"/>
  <c r="Y446" i="88" s="1"/>
  <c r="Z446" i="88" s="1"/>
  <c r="AA446" i="88" s="1"/>
  <c r="AB446" i="88" s="1"/>
  <c r="G446" i="88"/>
  <c r="Q446" i="88" s="1"/>
  <c r="G445" i="88"/>
  <c r="Q445" i="88" s="1"/>
  <c r="G444" i="88"/>
  <c r="G443" i="88"/>
  <c r="G442" i="88"/>
  <c r="Q442" i="88" s="1"/>
  <c r="V441" i="88"/>
  <c r="W441" i="88" s="1"/>
  <c r="X441" i="88" s="1"/>
  <c r="Y441" i="88" s="1"/>
  <c r="Z441" i="88" s="1"/>
  <c r="AA441" i="88" s="1"/>
  <c r="AB441" i="88" s="1"/>
  <c r="G441" i="88"/>
  <c r="Q441" i="88" s="1"/>
  <c r="G440" i="88"/>
  <c r="G439" i="88"/>
  <c r="Q439" i="88" s="1"/>
  <c r="V438" i="88"/>
  <c r="W438" i="88" s="1"/>
  <c r="X438" i="88" s="1"/>
  <c r="Y438" i="88" s="1"/>
  <c r="G438" i="88"/>
  <c r="W437" i="88"/>
  <c r="X437" i="88" s="1"/>
  <c r="Y437" i="88" s="1"/>
  <c r="G437" i="88"/>
  <c r="V436" i="88"/>
  <c r="W436" i="88" s="1"/>
  <c r="X436" i="88" s="1"/>
  <c r="Y436" i="88" s="1"/>
  <c r="Z436" i="88" s="1"/>
  <c r="AA436" i="88" s="1"/>
  <c r="AB436" i="88" s="1"/>
  <c r="G436" i="88"/>
  <c r="G435" i="88"/>
  <c r="Q435" i="88" s="1"/>
  <c r="G434" i="88"/>
  <c r="Q434" i="88" s="1"/>
  <c r="V433" i="88"/>
  <c r="W433" i="88" s="1"/>
  <c r="X433" i="88" s="1"/>
  <c r="Y433" i="88" s="1"/>
  <c r="Z433" i="88" s="1"/>
  <c r="AA433" i="88" s="1"/>
  <c r="AB433" i="88" s="1"/>
  <c r="G433" i="88"/>
  <c r="Q433" i="88" s="1"/>
  <c r="V432" i="88"/>
  <c r="W432" i="88" s="1"/>
  <c r="X432" i="88" s="1"/>
  <c r="Y432" i="88" s="1"/>
  <c r="G432" i="88"/>
  <c r="V431" i="88"/>
  <c r="W431" i="88" s="1"/>
  <c r="G431" i="88"/>
  <c r="Q431" i="88" s="1"/>
  <c r="S431" i="88" s="1"/>
  <c r="V430" i="88"/>
  <c r="W430" i="88" s="1"/>
  <c r="X430" i="88" s="1"/>
  <c r="Y430" i="88" s="1"/>
  <c r="Z430" i="88" s="1"/>
  <c r="AA430" i="88" s="1"/>
  <c r="AB430" i="88" s="1"/>
  <c r="G430" i="88"/>
  <c r="V429" i="88"/>
  <c r="W429" i="88" s="1"/>
  <c r="X429" i="88" s="1"/>
  <c r="Y429" i="88" s="1"/>
  <c r="Z429" i="88" s="1"/>
  <c r="AA429" i="88" s="1"/>
  <c r="AB429" i="88" s="1"/>
  <c r="G429" i="88"/>
  <c r="V428" i="88"/>
  <c r="W428" i="88" s="1"/>
  <c r="X428" i="88" s="1"/>
  <c r="Y428" i="88" s="1"/>
  <c r="Z428" i="88" s="1"/>
  <c r="AA428" i="88" s="1"/>
  <c r="AB428" i="88" s="1"/>
  <c r="G428" i="88"/>
  <c r="Q428" i="88" s="1"/>
  <c r="V427" i="88"/>
  <c r="W427" i="88" s="1"/>
  <c r="X427" i="88" s="1"/>
  <c r="Y427" i="88" s="1"/>
  <c r="Z427" i="88" s="1"/>
  <c r="AA427" i="88" s="1"/>
  <c r="G427" i="88"/>
  <c r="Q427" i="88" s="1"/>
  <c r="V426" i="88"/>
  <c r="W426" i="88" s="1"/>
  <c r="X426" i="88" s="1"/>
  <c r="Y426" i="88" s="1"/>
  <c r="G426" i="88"/>
  <c r="V425" i="88"/>
  <c r="W425" i="88" s="1"/>
  <c r="X425" i="88" s="1"/>
  <c r="Y425" i="88" s="1"/>
  <c r="Z425" i="88" s="1"/>
  <c r="AA425" i="88" s="1"/>
  <c r="G425" i="88"/>
  <c r="V424" i="88"/>
  <c r="W424" i="88" s="1"/>
  <c r="X424" i="88" s="1"/>
  <c r="Y424" i="88" s="1"/>
  <c r="Z424" i="88" s="1"/>
  <c r="AA424" i="88" s="1"/>
  <c r="AB424" i="88" s="1"/>
  <c r="G424" i="88"/>
  <c r="Q424" i="88" s="1"/>
  <c r="V423" i="88"/>
  <c r="W423" i="88" s="1"/>
  <c r="X423" i="88" s="1"/>
  <c r="Y423" i="88" s="1"/>
  <c r="Z423" i="88" s="1"/>
  <c r="AA423" i="88" s="1"/>
  <c r="AB423" i="88" s="1"/>
  <c r="G423" i="88"/>
  <c r="V422" i="88"/>
  <c r="W422" i="88" s="1"/>
  <c r="X422" i="88" s="1"/>
  <c r="Y422" i="88" s="1"/>
  <c r="Z422" i="88" s="1"/>
  <c r="AA422" i="88" s="1"/>
  <c r="AB422" i="88" s="1"/>
  <c r="G422" i="88"/>
  <c r="Q422" i="88" s="1"/>
  <c r="S422" i="88" s="1"/>
  <c r="V421" i="88"/>
  <c r="W421" i="88" s="1"/>
  <c r="X421" i="88" s="1"/>
  <c r="Y421" i="88" s="1"/>
  <c r="Z421" i="88" s="1"/>
  <c r="AA421" i="88" s="1"/>
  <c r="AB421" i="88" s="1"/>
  <c r="G421" i="88"/>
  <c r="Q421" i="88" s="1"/>
  <c r="G420" i="88"/>
  <c r="G419" i="88"/>
  <c r="G418" i="88"/>
  <c r="G417" i="88"/>
  <c r="Q417" i="88" s="1"/>
  <c r="V416" i="88"/>
  <c r="W416" i="88" s="1"/>
  <c r="X416" i="88" s="1"/>
  <c r="Y416" i="88" s="1"/>
  <c r="Z416" i="88" s="1"/>
  <c r="AA416" i="88" s="1"/>
  <c r="AB416" i="88" s="1"/>
  <c r="G416" i="88"/>
  <c r="Y415" i="88"/>
  <c r="Z415" i="88" s="1"/>
  <c r="AA415" i="88" s="1"/>
  <c r="AB415" i="88" s="1"/>
  <c r="G415" i="88"/>
  <c r="Q415" i="88" s="1"/>
  <c r="G414" i="88"/>
  <c r="V413" i="88"/>
  <c r="W413" i="88" s="1"/>
  <c r="X413" i="88" s="1"/>
  <c r="Y413" i="88" s="1"/>
  <c r="Z413" i="88" s="1"/>
  <c r="G413" i="88"/>
  <c r="G412" i="88"/>
  <c r="G411" i="88"/>
  <c r="G410" i="88"/>
  <c r="Q410" i="88" s="1"/>
  <c r="G409" i="88"/>
  <c r="Q409" i="88" s="1"/>
  <c r="V408" i="88"/>
  <c r="W408" i="88" s="1"/>
  <c r="X408" i="88" s="1"/>
  <c r="Y408" i="88" s="1"/>
  <c r="G408" i="88"/>
  <c r="G407" i="88"/>
  <c r="Q407" i="88" s="1"/>
  <c r="S407" i="88" s="1"/>
  <c r="AG407" i="88" s="1"/>
  <c r="G406" i="88"/>
  <c r="Q406" i="88" s="1"/>
  <c r="V405" i="88"/>
  <c r="W405" i="88" s="1"/>
  <c r="X405" i="88" s="1"/>
  <c r="Y405" i="88" s="1"/>
  <c r="Z405" i="88" s="1"/>
  <c r="AA405" i="88" s="1"/>
  <c r="AB405" i="88" s="1"/>
  <c r="G405" i="88"/>
  <c r="X404" i="88"/>
  <c r="Y404" i="88" s="1"/>
  <c r="Z404" i="88" s="1"/>
  <c r="AA404" i="88" s="1"/>
  <c r="AB404" i="88" s="1"/>
  <c r="G404" i="88"/>
  <c r="Q404" i="88" s="1"/>
  <c r="Z403" i="88"/>
  <c r="AA403" i="88" s="1"/>
  <c r="AB403" i="88" s="1"/>
  <c r="G403" i="88"/>
  <c r="Q403" i="88" s="1"/>
  <c r="V402" i="88"/>
  <c r="W402" i="88" s="1"/>
  <c r="X402" i="88" s="1"/>
  <c r="Y402" i="88" s="1"/>
  <c r="Z402" i="88" s="1"/>
  <c r="AA402" i="88" s="1"/>
  <c r="AB402" i="88" s="1"/>
  <c r="G402" i="88"/>
  <c r="Q402" i="88" s="1"/>
  <c r="V401" i="88"/>
  <c r="W401" i="88" s="1"/>
  <c r="X401" i="88" s="1"/>
  <c r="Y401" i="88" s="1"/>
  <c r="Z401" i="88" s="1"/>
  <c r="AA401" i="88" s="1"/>
  <c r="AB401" i="88" s="1"/>
  <c r="G401" i="88"/>
  <c r="V400" i="88"/>
  <c r="W400" i="88" s="1"/>
  <c r="X400" i="88" s="1"/>
  <c r="Y400" i="88" s="1"/>
  <c r="Z400" i="88" s="1"/>
  <c r="AA400" i="88" s="1"/>
  <c r="AB400" i="88" s="1"/>
  <c r="G400" i="88"/>
  <c r="Q400" i="88" s="1"/>
  <c r="G399" i="88"/>
  <c r="Q399" i="88" s="1"/>
  <c r="V398" i="88"/>
  <c r="W398" i="88" s="1"/>
  <c r="X398" i="88" s="1"/>
  <c r="Y398" i="88" s="1"/>
  <c r="Z398" i="88" s="1"/>
  <c r="AA398" i="88" s="1"/>
  <c r="AB398" i="88" s="1"/>
  <c r="G398" i="88"/>
  <c r="V397" i="88"/>
  <c r="W397" i="88" s="1"/>
  <c r="X397" i="88" s="1"/>
  <c r="Y397" i="88" s="1"/>
  <c r="Z397" i="88" s="1"/>
  <c r="AA397" i="88" s="1"/>
  <c r="AB397" i="88" s="1"/>
  <c r="G397" i="88"/>
  <c r="V396" i="88"/>
  <c r="W396" i="88" s="1"/>
  <c r="X396" i="88" s="1"/>
  <c r="Y396" i="88" s="1"/>
  <c r="Z396" i="88" s="1"/>
  <c r="AA396" i="88" s="1"/>
  <c r="AB396" i="88" s="1"/>
  <c r="G396" i="88"/>
  <c r="G395" i="88"/>
  <c r="G394" i="88"/>
  <c r="V393" i="88"/>
  <c r="W393" i="88" s="1"/>
  <c r="X393" i="88" s="1"/>
  <c r="Y393" i="88" s="1"/>
  <c r="Z393" i="88" s="1"/>
  <c r="AA393" i="88" s="1"/>
  <c r="AB393" i="88" s="1"/>
  <c r="G393" i="88"/>
  <c r="V392" i="88"/>
  <c r="W392" i="88" s="1"/>
  <c r="X392" i="88" s="1"/>
  <c r="Y392" i="88" s="1"/>
  <c r="Z392" i="88" s="1"/>
  <c r="AA392" i="88" s="1"/>
  <c r="AB392" i="88" s="1"/>
  <c r="G392" i="88"/>
  <c r="Q392" i="88" s="1"/>
  <c r="S392" i="88" s="1"/>
  <c r="V391" i="88"/>
  <c r="W391" i="88" s="1"/>
  <c r="X391" i="88" s="1"/>
  <c r="Y391" i="88" s="1"/>
  <c r="Z391" i="88" s="1"/>
  <c r="AA391" i="88" s="1"/>
  <c r="AB391" i="88" s="1"/>
  <c r="G391" i="88"/>
  <c r="V390" i="88"/>
  <c r="W390" i="88" s="1"/>
  <c r="X390" i="88" s="1"/>
  <c r="Y390" i="88" s="1"/>
  <c r="Z390" i="88" s="1"/>
  <c r="AA390" i="88" s="1"/>
  <c r="AB390" i="88" s="1"/>
  <c r="G390" i="88"/>
  <c r="Q390" i="88" s="1"/>
  <c r="V389" i="88"/>
  <c r="W389" i="88" s="1"/>
  <c r="X389" i="88" s="1"/>
  <c r="Y389" i="88" s="1"/>
  <c r="Z389" i="88" s="1"/>
  <c r="AA389" i="88" s="1"/>
  <c r="AB389" i="88" s="1"/>
  <c r="G389" i="88"/>
  <c r="Q389" i="88" s="1"/>
  <c r="V388" i="88"/>
  <c r="W388" i="88" s="1"/>
  <c r="X388" i="88" s="1"/>
  <c r="Y388" i="88" s="1"/>
  <c r="Z388" i="88" s="1"/>
  <c r="AA388" i="88" s="1"/>
  <c r="G388" i="88"/>
  <c r="Q388" i="88" s="1"/>
  <c r="G387" i="88"/>
  <c r="Q387" i="88" s="1"/>
  <c r="G386" i="88"/>
  <c r="Q386" i="88" s="1"/>
  <c r="V385" i="88"/>
  <c r="W385" i="88" s="1"/>
  <c r="X385" i="88" s="1"/>
  <c r="Y385" i="88" s="1"/>
  <c r="Z385" i="88" s="1"/>
  <c r="AA385" i="88" s="1"/>
  <c r="AB385" i="88" s="1"/>
  <c r="G385" i="88"/>
  <c r="V384" i="88"/>
  <c r="W384" i="88" s="1"/>
  <c r="X384" i="88" s="1"/>
  <c r="Y384" i="88" s="1"/>
  <c r="Z384" i="88" s="1"/>
  <c r="AA384" i="88" s="1"/>
  <c r="AB384" i="88" s="1"/>
  <c r="G384" i="88"/>
  <c r="V383" i="88"/>
  <c r="W383" i="88" s="1"/>
  <c r="X383" i="88" s="1"/>
  <c r="Y383" i="88" s="1"/>
  <c r="Z383" i="88" s="1"/>
  <c r="AA383" i="88" s="1"/>
  <c r="AB383" i="88" s="1"/>
  <c r="G383" i="88"/>
  <c r="V382" i="88"/>
  <c r="W382" i="88" s="1"/>
  <c r="X382" i="88" s="1"/>
  <c r="Y382" i="88" s="1"/>
  <c r="Z382" i="88" s="1"/>
  <c r="AA382" i="88" s="1"/>
  <c r="AB382" i="88" s="1"/>
  <c r="G382" i="88"/>
  <c r="Q382" i="88" s="1"/>
  <c r="V381" i="88"/>
  <c r="W381" i="88" s="1"/>
  <c r="X381" i="88" s="1"/>
  <c r="Y381" i="88" s="1"/>
  <c r="Z381" i="88" s="1"/>
  <c r="AA381" i="88" s="1"/>
  <c r="AB381" i="88" s="1"/>
  <c r="G381" i="88"/>
  <c r="Q381" i="88" s="1"/>
  <c r="G380" i="88"/>
  <c r="V379" i="88"/>
  <c r="W379" i="88" s="1"/>
  <c r="X379" i="88" s="1"/>
  <c r="Y379" i="88" s="1"/>
  <c r="Z379" i="88" s="1"/>
  <c r="AA379" i="88" s="1"/>
  <c r="AB379" i="88" s="1"/>
  <c r="G379" i="88"/>
  <c r="G378" i="88"/>
  <c r="Q378" i="88" s="1"/>
  <c r="G377" i="88"/>
  <c r="G376" i="88"/>
  <c r="Q376" i="88" s="1"/>
  <c r="V375" i="88"/>
  <c r="W375" i="88" s="1"/>
  <c r="G375" i="88"/>
  <c r="Q375" i="88" s="1"/>
  <c r="V374" i="88"/>
  <c r="W374" i="88" s="1"/>
  <c r="X374" i="88" s="1"/>
  <c r="Y374" i="88" s="1"/>
  <c r="Z374" i="88" s="1"/>
  <c r="AA374" i="88" s="1"/>
  <c r="AB374" i="88" s="1"/>
  <c r="G374" i="88"/>
  <c r="Q374" i="88" s="1"/>
  <c r="G373" i="88"/>
  <c r="G372" i="88"/>
  <c r="G371" i="88"/>
  <c r="V370" i="88"/>
  <c r="W370" i="88" s="1"/>
  <c r="X370" i="88" s="1"/>
  <c r="Y370" i="88" s="1"/>
  <c r="Z370" i="88" s="1"/>
  <c r="AA370" i="88" s="1"/>
  <c r="G370" i="88"/>
  <c r="Q370" i="88" s="1"/>
  <c r="G369" i="88"/>
  <c r="Q369" i="88" s="1"/>
  <c r="V368" i="88"/>
  <c r="W368" i="88" s="1"/>
  <c r="X368" i="88" s="1"/>
  <c r="Y368" i="88" s="1"/>
  <c r="Z368" i="88" s="1"/>
  <c r="AA368" i="88" s="1"/>
  <c r="AB368" i="88" s="1"/>
  <c r="G368" i="88"/>
  <c r="G367" i="88"/>
  <c r="Q367" i="88" s="1"/>
  <c r="V366" i="88"/>
  <c r="W366" i="88" s="1"/>
  <c r="X366" i="88" s="1"/>
  <c r="Y366" i="88" s="1"/>
  <c r="Z366" i="88" s="1"/>
  <c r="AA366" i="88" s="1"/>
  <c r="AB366" i="88" s="1"/>
  <c r="G366" i="88"/>
  <c r="G365" i="88"/>
  <c r="V364" i="88"/>
  <c r="W364" i="88" s="1"/>
  <c r="X364" i="88" s="1"/>
  <c r="Y364" i="88" s="1"/>
  <c r="Z364" i="88" s="1"/>
  <c r="AA364" i="88" s="1"/>
  <c r="G364" i="88"/>
  <c r="Q364" i="88" s="1"/>
  <c r="V363" i="88"/>
  <c r="W363" i="88" s="1"/>
  <c r="G363" i="88"/>
  <c r="Q363" i="88" s="1"/>
  <c r="G362" i="88"/>
  <c r="G361" i="88"/>
  <c r="Q361" i="88" s="1"/>
  <c r="V360" i="88"/>
  <c r="W360" i="88" s="1"/>
  <c r="X360" i="88" s="1"/>
  <c r="Y360" i="88" s="1"/>
  <c r="Z360" i="88" s="1"/>
  <c r="AA360" i="88" s="1"/>
  <c r="AB360" i="88" s="1"/>
  <c r="G360" i="88"/>
  <c r="V359" i="88"/>
  <c r="W359" i="88" s="1"/>
  <c r="X359" i="88" s="1"/>
  <c r="Y359" i="88" s="1"/>
  <c r="Z359" i="88" s="1"/>
  <c r="AA359" i="88" s="1"/>
  <c r="AB359" i="88" s="1"/>
  <c r="G359" i="88"/>
  <c r="Q359" i="88" s="1"/>
  <c r="S359" i="88" s="1"/>
  <c r="W358" i="88"/>
  <c r="X358" i="88" s="1"/>
  <c r="Y358" i="88" s="1"/>
  <c r="Z358" i="88" s="1"/>
  <c r="AA358" i="88" s="1"/>
  <c r="AB358" i="88" s="1"/>
  <c r="G358" i="88"/>
  <c r="Q358" i="88" s="1"/>
  <c r="V357" i="88"/>
  <c r="W357" i="88" s="1"/>
  <c r="G357" i="88"/>
  <c r="Q357" i="88" s="1"/>
  <c r="G356" i="88"/>
  <c r="G355" i="88"/>
  <c r="V354" i="88"/>
  <c r="W354" i="88" s="1"/>
  <c r="X354" i="88" s="1"/>
  <c r="Y354" i="88" s="1"/>
  <c r="Z354" i="88" s="1"/>
  <c r="AA354" i="88" s="1"/>
  <c r="AB354" i="88" s="1"/>
  <c r="G354" i="88"/>
  <c r="S353" i="88"/>
  <c r="G353" i="88"/>
  <c r="Q353" i="88" s="1"/>
  <c r="G352" i="88"/>
  <c r="Q352" i="88" s="1"/>
  <c r="G351" i="88"/>
  <c r="Q351" i="88" s="1"/>
  <c r="G350" i="88"/>
  <c r="V349" i="88"/>
  <c r="W349" i="88" s="1"/>
  <c r="X349" i="88" s="1"/>
  <c r="Y349" i="88" s="1"/>
  <c r="Z349" i="88" s="1"/>
  <c r="AA349" i="88" s="1"/>
  <c r="AB349" i="88" s="1"/>
  <c r="G349" i="88"/>
  <c r="Q349" i="88" s="1"/>
  <c r="V348" i="88"/>
  <c r="W348" i="88" s="1"/>
  <c r="X348" i="88" s="1"/>
  <c r="Y348" i="88" s="1"/>
  <c r="Z348" i="88" s="1"/>
  <c r="AA348" i="88" s="1"/>
  <c r="AB348" i="88" s="1"/>
  <c r="G348" i="88"/>
  <c r="Q348" i="88" s="1"/>
  <c r="G347" i="88"/>
  <c r="G346" i="88"/>
  <c r="G345" i="88"/>
  <c r="Q345" i="88" s="1"/>
  <c r="V344" i="88"/>
  <c r="W344" i="88" s="1"/>
  <c r="X344" i="88" s="1"/>
  <c r="Y344" i="88" s="1"/>
  <c r="Z344" i="88" s="1"/>
  <c r="AA344" i="88" s="1"/>
  <c r="AB344" i="88" s="1"/>
  <c r="G344" i="88"/>
  <c r="V343" i="88"/>
  <c r="W343" i="88" s="1"/>
  <c r="X343" i="88" s="1"/>
  <c r="Y343" i="88" s="1"/>
  <c r="Z343" i="88" s="1"/>
  <c r="AA343" i="88" s="1"/>
  <c r="AB343" i="88" s="1"/>
  <c r="G343" i="88"/>
  <c r="V342" i="88"/>
  <c r="W342" i="88" s="1"/>
  <c r="X342" i="88" s="1"/>
  <c r="Y342" i="88" s="1"/>
  <c r="Z342" i="88" s="1"/>
  <c r="AA342" i="88" s="1"/>
  <c r="AB342" i="88" s="1"/>
  <c r="G342" i="88"/>
  <c r="G341" i="88"/>
  <c r="Q341" i="88" s="1"/>
  <c r="S341" i="88" s="1"/>
  <c r="V340" i="88"/>
  <c r="W340" i="88" s="1"/>
  <c r="X340" i="88" s="1"/>
  <c r="Y340" i="88" s="1"/>
  <c r="Z340" i="88" s="1"/>
  <c r="AA340" i="88" s="1"/>
  <c r="AB340" i="88" s="1"/>
  <c r="G340" i="88"/>
  <c r="Q340" i="88" s="1"/>
  <c r="W339" i="88"/>
  <c r="X339" i="88" s="1"/>
  <c r="Y339" i="88" s="1"/>
  <c r="Z339" i="88" s="1"/>
  <c r="AA339" i="88" s="1"/>
  <c r="AB339" i="88" s="1"/>
  <c r="G339" i="88"/>
  <c r="G338" i="88"/>
  <c r="G337" i="88"/>
  <c r="Q337" i="88" s="1"/>
  <c r="S337" i="88" s="1"/>
  <c r="AF337" i="88" s="1"/>
  <c r="V336" i="88"/>
  <c r="W336" i="88" s="1"/>
  <c r="X336" i="88" s="1"/>
  <c r="Y336" i="88" s="1"/>
  <c r="Z336" i="88" s="1"/>
  <c r="AA336" i="88" s="1"/>
  <c r="AB336" i="88" s="1"/>
  <c r="G336" i="88"/>
  <c r="G335" i="88"/>
  <c r="G334" i="88"/>
  <c r="S333" i="88"/>
  <c r="G333" i="88"/>
  <c r="Q333" i="88" s="1"/>
  <c r="V332" i="88"/>
  <c r="W332" i="88" s="1"/>
  <c r="X332" i="88" s="1"/>
  <c r="Y332" i="88" s="1"/>
  <c r="Z332" i="88" s="1"/>
  <c r="AA332" i="88" s="1"/>
  <c r="AB332" i="88" s="1"/>
  <c r="G332" i="88"/>
  <c r="Q332" i="88" s="1"/>
  <c r="S332" i="88" s="1"/>
  <c r="S331" i="88"/>
  <c r="G331" i="88"/>
  <c r="Q331" i="88" s="1"/>
  <c r="G330" i="88"/>
  <c r="V329" i="88"/>
  <c r="W329" i="88" s="1"/>
  <c r="G329" i="88"/>
  <c r="V328" i="88"/>
  <c r="W328" i="88" s="1"/>
  <c r="X328" i="88" s="1"/>
  <c r="Y328" i="88" s="1"/>
  <c r="Z328" i="88" s="1"/>
  <c r="AA328" i="88" s="1"/>
  <c r="AB328" i="88" s="1"/>
  <c r="G328" i="88"/>
  <c r="Q328" i="88" s="1"/>
  <c r="V327" i="88"/>
  <c r="W327" i="88" s="1"/>
  <c r="G327" i="88"/>
  <c r="V326" i="88"/>
  <c r="W326" i="88" s="1"/>
  <c r="G326" i="88"/>
  <c r="V325" i="88"/>
  <c r="W325" i="88" s="1"/>
  <c r="X325" i="88" s="1"/>
  <c r="Y325" i="88" s="1"/>
  <c r="Z325" i="88" s="1"/>
  <c r="AA325" i="88" s="1"/>
  <c r="AB325" i="88" s="1"/>
  <c r="G325" i="88"/>
  <c r="Q325" i="88" s="1"/>
  <c r="V324" i="88"/>
  <c r="W324" i="88" s="1"/>
  <c r="X324" i="88" s="1"/>
  <c r="Y324" i="88" s="1"/>
  <c r="Z324" i="88" s="1"/>
  <c r="AA324" i="88" s="1"/>
  <c r="AB324" i="88" s="1"/>
  <c r="G324" i="88"/>
  <c r="V323" i="88"/>
  <c r="W323" i="88" s="1"/>
  <c r="X323" i="88" s="1"/>
  <c r="Y323" i="88" s="1"/>
  <c r="Z323" i="88" s="1"/>
  <c r="AA323" i="88" s="1"/>
  <c r="AB323" i="88" s="1"/>
  <c r="G323" i="88"/>
  <c r="V322" i="88"/>
  <c r="W322" i="88" s="1"/>
  <c r="X322" i="88" s="1"/>
  <c r="Y322" i="88" s="1"/>
  <c r="Z322" i="88" s="1"/>
  <c r="AA322" i="88" s="1"/>
  <c r="AB322" i="88" s="1"/>
  <c r="G322" i="88"/>
  <c r="Q322" i="88" s="1"/>
  <c r="G321" i="88"/>
  <c r="Q321" i="88" s="1"/>
  <c r="V320" i="88"/>
  <c r="W320" i="88" s="1"/>
  <c r="X320" i="88" s="1"/>
  <c r="Y320" i="88" s="1"/>
  <c r="Z320" i="88" s="1"/>
  <c r="AA320" i="88" s="1"/>
  <c r="AB320" i="88" s="1"/>
  <c r="G320" i="88"/>
  <c r="G319" i="88"/>
  <c r="G318" i="88"/>
  <c r="G317" i="88"/>
  <c r="V316" i="88"/>
  <c r="W316" i="88" s="1"/>
  <c r="G316" i="88"/>
  <c r="V315" i="88"/>
  <c r="W315" i="88" s="1"/>
  <c r="X315" i="88" s="1"/>
  <c r="Y315" i="88" s="1"/>
  <c r="Z315" i="88" s="1"/>
  <c r="AA315" i="88" s="1"/>
  <c r="AB315" i="88" s="1"/>
  <c r="G315" i="88"/>
  <c r="V314" i="88"/>
  <c r="W314" i="88" s="1"/>
  <c r="X314" i="88" s="1"/>
  <c r="Y314" i="88" s="1"/>
  <c r="Z314" i="88" s="1"/>
  <c r="AA314" i="88" s="1"/>
  <c r="AB314" i="88" s="1"/>
  <c r="G314" i="88"/>
  <c r="Q314" i="88" s="1"/>
  <c r="S313" i="88"/>
  <c r="G313" i="88"/>
  <c r="Q313" i="88" s="1"/>
  <c r="V312" i="88"/>
  <c r="W312" i="88" s="1"/>
  <c r="X312" i="88" s="1"/>
  <c r="Y312" i="88" s="1"/>
  <c r="Z312" i="88" s="1"/>
  <c r="G312" i="88"/>
  <c r="V311" i="88"/>
  <c r="W311" i="88" s="1"/>
  <c r="X311" i="88" s="1"/>
  <c r="Y311" i="88" s="1"/>
  <c r="Z311" i="88" s="1"/>
  <c r="AA311" i="88" s="1"/>
  <c r="AB311" i="88" s="1"/>
  <c r="G311" i="88"/>
  <c r="G310" i="88"/>
  <c r="V309" i="88"/>
  <c r="W309" i="88" s="1"/>
  <c r="X309" i="88" s="1"/>
  <c r="Y309" i="88" s="1"/>
  <c r="Z309" i="88" s="1"/>
  <c r="AA309" i="88" s="1"/>
  <c r="AB309" i="88" s="1"/>
  <c r="G309" i="88"/>
  <c r="G308" i="88"/>
  <c r="Q308" i="88" s="1"/>
  <c r="G307" i="88"/>
  <c r="G306" i="88"/>
  <c r="Q306" i="88" s="1"/>
  <c r="S306" i="88" s="1"/>
  <c r="G305" i="88"/>
  <c r="G304" i="88"/>
  <c r="G303" i="88"/>
  <c r="V302" i="88"/>
  <c r="W302" i="88" s="1"/>
  <c r="X302" i="88" s="1"/>
  <c r="Y302" i="88" s="1"/>
  <c r="Z302" i="88" s="1"/>
  <c r="AA302" i="88" s="1"/>
  <c r="AB302" i="88" s="1"/>
  <c r="G302" i="88"/>
  <c r="V301" i="88"/>
  <c r="W301" i="88" s="1"/>
  <c r="X301" i="88" s="1"/>
  <c r="Y301" i="88" s="1"/>
  <c r="Z301" i="88" s="1"/>
  <c r="AA301" i="88" s="1"/>
  <c r="AB301" i="88" s="1"/>
  <c r="G301" i="88"/>
  <c r="G300" i="88"/>
  <c r="G299" i="88"/>
  <c r="V298" i="88"/>
  <c r="W298" i="88" s="1"/>
  <c r="X298" i="88" s="1"/>
  <c r="Y298" i="88" s="1"/>
  <c r="Z298" i="88" s="1"/>
  <c r="G298" i="88"/>
  <c r="V297" i="88"/>
  <c r="W297" i="88" s="1"/>
  <c r="X297" i="88" s="1"/>
  <c r="Y297" i="88" s="1"/>
  <c r="Z297" i="88" s="1"/>
  <c r="AA297" i="88" s="1"/>
  <c r="AB297" i="88" s="1"/>
  <c r="G297" i="88"/>
  <c r="V296" i="88"/>
  <c r="W296" i="88" s="1"/>
  <c r="X296" i="88" s="1"/>
  <c r="Y296" i="88" s="1"/>
  <c r="Z296" i="88" s="1"/>
  <c r="G296" i="88"/>
  <c r="G295" i="88"/>
  <c r="G294" i="88"/>
  <c r="G293" i="88"/>
  <c r="Q293" i="88" s="1"/>
  <c r="G292" i="88"/>
  <c r="G291" i="88"/>
  <c r="G290" i="88"/>
  <c r="Q290" i="88" s="1"/>
  <c r="G289" i="88"/>
  <c r="G288" i="88"/>
  <c r="G287" i="88"/>
  <c r="Q287" i="88" s="1"/>
  <c r="V286" i="88"/>
  <c r="W286" i="88" s="1"/>
  <c r="X286" i="88" s="1"/>
  <c r="Y286" i="88" s="1"/>
  <c r="Z286" i="88" s="1"/>
  <c r="AA286" i="88" s="1"/>
  <c r="AB286" i="88" s="1"/>
  <c r="G286" i="88"/>
  <c r="V285" i="88"/>
  <c r="W285" i="88" s="1"/>
  <c r="X285" i="88" s="1"/>
  <c r="Y285" i="88" s="1"/>
  <c r="Z285" i="88" s="1"/>
  <c r="AA285" i="88" s="1"/>
  <c r="AB285" i="88" s="1"/>
  <c r="G285" i="88"/>
  <c r="Q285" i="88" s="1"/>
  <c r="V284" i="88"/>
  <c r="W284" i="88" s="1"/>
  <c r="X284" i="88" s="1"/>
  <c r="Y284" i="88" s="1"/>
  <c r="Z284" i="88" s="1"/>
  <c r="AA284" i="88" s="1"/>
  <c r="AB284" i="88" s="1"/>
  <c r="G284" i="88"/>
  <c r="G283" i="88"/>
  <c r="G282" i="88"/>
  <c r="G281" i="88"/>
  <c r="S280" i="88"/>
  <c r="AF280" i="88" s="1"/>
  <c r="G280" i="88"/>
  <c r="Q280" i="88" s="1"/>
  <c r="G279" i="88"/>
  <c r="Q279" i="88" s="1"/>
  <c r="V278" i="88"/>
  <c r="W278" i="88" s="1"/>
  <c r="X278" i="88" s="1"/>
  <c r="Y278" i="88" s="1"/>
  <c r="Z278" i="88" s="1"/>
  <c r="AA278" i="88" s="1"/>
  <c r="AB278" i="88" s="1"/>
  <c r="G278" i="88"/>
  <c r="Q278" i="88" s="1"/>
  <c r="V277" i="88"/>
  <c r="W277" i="88" s="1"/>
  <c r="X277" i="88" s="1"/>
  <c r="Y277" i="88" s="1"/>
  <c r="Z277" i="88" s="1"/>
  <c r="AA277" i="88" s="1"/>
  <c r="G277" i="88"/>
  <c r="V276" i="88"/>
  <c r="W276" i="88" s="1"/>
  <c r="X276" i="88" s="1"/>
  <c r="Y276" i="88" s="1"/>
  <c r="Z276" i="88" s="1"/>
  <c r="AA276" i="88" s="1"/>
  <c r="AB276" i="88" s="1"/>
  <c r="G276" i="88"/>
  <c r="V275" i="88"/>
  <c r="W275" i="88" s="1"/>
  <c r="X275" i="88" s="1"/>
  <c r="Y275" i="88" s="1"/>
  <c r="Z275" i="88" s="1"/>
  <c r="G275" i="88"/>
  <c r="V274" i="88"/>
  <c r="W274" i="88" s="1"/>
  <c r="X274" i="88" s="1"/>
  <c r="Y274" i="88" s="1"/>
  <c r="Z274" i="88" s="1"/>
  <c r="AA274" i="88" s="1"/>
  <c r="AB274" i="88" s="1"/>
  <c r="G274" i="88"/>
  <c r="V273" i="88"/>
  <c r="W273" i="88" s="1"/>
  <c r="X273" i="88" s="1"/>
  <c r="Y273" i="88" s="1"/>
  <c r="Z273" i="88" s="1"/>
  <c r="AA273" i="88" s="1"/>
  <c r="AB273" i="88" s="1"/>
  <c r="G273" i="88"/>
  <c r="Q273" i="88" s="1"/>
  <c r="V272" i="88"/>
  <c r="W272" i="88" s="1"/>
  <c r="X272" i="88" s="1"/>
  <c r="Y272" i="88" s="1"/>
  <c r="Z272" i="88" s="1"/>
  <c r="G272" i="88"/>
  <c r="G271" i="88"/>
  <c r="G270" i="88"/>
  <c r="V269" i="88"/>
  <c r="W269" i="88" s="1"/>
  <c r="X269" i="88" s="1"/>
  <c r="Y269" i="88" s="1"/>
  <c r="Z269" i="88" s="1"/>
  <c r="G269" i="88"/>
  <c r="V268" i="88"/>
  <c r="W268" i="88" s="1"/>
  <c r="X268" i="88" s="1"/>
  <c r="Y268" i="88" s="1"/>
  <c r="Z268" i="88" s="1"/>
  <c r="AA268" i="88" s="1"/>
  <c r="AB268" i="88" s="1"/>
  <c r="G268" i="88"/>
  <c r="G267" i="88"/>
  <c r="Q267" i="88" s="1"/>
  <c r="G266" i="88"/>
  <c r="V265" i="88"/>
  <c r="W265" i="88" s="1"/>
  <c r="X265" i="88" s="1"/>
  <c r="Y265" i="88" s="1"/>
  <c r="Z265" i="88" s="1"/>
  <c r="AA265" i="88" s="1"/>
  <c r="AB265" i="88" s="1"/>
  <c r="G265" i="88"/>
  <c r="V264" i="88"/>
  <c r="W264" i="88" s="1"/>
  <c r="X264" i="88" s="1"/>
  <c r="Y264" i="88" s="1"/>
  <c r="Z264" i="88" s="1"/>
  <c r="AA264" i="88" s="1"/>
  <c r="G264" i="88"/>
  <c r="G263" i="88"/>
  <c r="V262" i="88"/>
  <c r="W262" i="88" s="1"/>
  <c r="X262" i="88" s="1"/>
  <c r="Y262" i="88" s="1"/>
  <c r="Z262" i="88" s="1"/>
  <c r="AA262" i="88" s="1"/>
  <c r="AB262" i="88" s="1"/>
  <c r="S262" i="88"/>
  <c r="AF262" i="88" s="1"/>
  <c r="G262" i="88"/>
  <c r="Q262" i="88" s="1"/>
  <c r="V261" i="88"/>
  <c r="W261" i="88" s="1"/>
  <c r="X261" i="88" s="1"/>
  <c r="Y261" i="88" s="1"/>
  <c r="Z261" i="88" s="1"/>
  <c r="AA261" i="88" s="1"/>
  <c r="AB261" i="88" s="1"/>
  <c r="G261" i="88"/>
  <c r="Q261" i="88" s="1"/>
  <c r="G260" i="88"/>
  <c r="G259" i="88"/>
  <c r="G258" i="88"/>
  <c r="G257" i="88"/>
  <c r="V256" i="88"/>
  <c r="W256" i="88" s="1"/>
  <c r="X256" i="88" s="1"/>
  <c r="Y256" i="88" s="1"/>
  <c r="Z256" i="88" s="1"/>
  <c r="AA256" i="88" s="1"/>
  <c r="AB256" i="88" s="1"/>
  <c r="G256" i="88"/>
  <c r="G255" i="88"/>
  <c r="Q255" i="88" s="1"/>
  <c r="G254" i="88"/>
  <c r="G253" i="88"/>
  <c r="V252" i="88"/>
  <c r="W252" i="88" s="1"/>
  <c r="X252" i="88" s="1"/>
  <c r="Y252" i="88" s="1"/>
  <c r="Z252" i="88" s="1"/>
  <c r="AA252" i="88" s="1"/>
  <c r="G252" i="88"/>
  <c r="S251" i="88"/>
  <c r="G251" i="88"/>
  <c r="Q251" i="88" s="1"/>
  <c r="G250" i="88"/>
  <c r="G249" i="88"/>
  <c r="Q249" i="88" s="1"/>
  <c r="V248" i="88"/>
  <c r="W248" i="88" s="1"/>
  <c r="X248" i="88" s="1"/>
  <c r="Y248" i="88" s="1"/>
  <c r="Z248" i="88" s="1"/>
  <c r="S248" i="88"/>
  <c r="G248" i="88"/>
  <c r="Q248" i="88" s="1"/>
  <c r="V247" i="88"/>
  <c r="W247" i="88" s="1"/>
  <c r="X247" i="88" s="1"/>
  <c r="Y247" i="88" s="1"/>
  <c r="Z247" i="88" s="1"/>
  <c r="AA247" i="88" s="1"/>
  <c r="AB247" i="88" s="1"/>
  <c r="G247" i="88"/>
  <c r="G246" i="88"/>
  <c r="V245" i="88"/>
  <c r="W245" i="88" s="1"/>
  <c r="X245" i="88" s="1"/>
  <c r="Y245" i="88" s="1"/>
  <c r="Z245" i="88" s="1"/>
  <c r="G245" i="88"/>
  <c r="G244" i="88"/>
  <c r="G243" i="88"/>
  <c r="Q243" i="88" s="1"/>
  <c r="V242" i="88"/>
  <c r="W242" i="88" s="1"/>
  <c r="X242" i="88" s="1"/>
  <c r="Y242" i="88" s="1"/>
  <c r="Z242" i="88" s="1"/>
  <c r="AA242" i="88" s="1"/>
  <c r="AB242" i="88" s="1"/>
  <c r="G242" i="88"/>
  <c r="Q242" i="88" s="1"/>
  <c r="V241" i="88"/>
  <c r="W241" i="88" s="1"/>
  <c r="X241" i="88" s="1"/>
  <c r="Y241" i="88" s="1"/>
  <c r="Z241" i="88" s="1"/>
  <c r="AA241" i="88" s="1"/>
  <c r="AB241" i="88" s="1"/>
  <c r="G241" i="88"/>
  <c r="Q241" i="88" s="1"/>
  <c r="V240" i="88"/>
  <c r="W240" i="88" s="1"/>
  <c r="X240" i="88" s="1"/>
  <c r="Y240" i="88" s="1"/>
  <c r="Z240" i="88" s="1"/>
  <c r="AA240" i="88" s="1"/>
  <c r="G240" i="88"/>
  <c r="G239" i="88"/>
  <c r="Q239" i="88" s="1"/>
  <c r="V238" i="88"/>
  <c r="W238" i="88" s="1"/>
  <c r="X238" i="88" s="1"/>
  <c r="Y238" i="88" s="1"/>
  <c r="Z238" i="88" s="1"/>
  <c r="AA238" i="88" s="1"/>
  <c r="AB238" i="88" s="1"/>
  <c r="G238" i="88"/>
  <c r="V237" i="88"/>
  <c r="W237" i="88" s="1"/>
  <c r="X237" i="88" s="1"/>
  <c r="Y237" i="88" s="1"/>
  <c r="Z237" i="88" s="1"/>
  <c r="AA237" i="88" s="1"/>
  <c r="AB237" i="88" s="1"/>
  <c r="G237" i="88"/>
  <c r="V236" i="88"/>
  <c r="W236" i="88" s="1"/>
  <c r="X236" i="88" s="1"/>
  <c r="Y236" i="88" s="1"/>
  <c r="Z236" i="88" s="1"/>
  <c r="AA236" i="88" s="1"/>
  <c r="AB236" i="88" s="1"/>
  <c r="G236" i="88"/>
  <c r="Q236" i="88" s="1"/>
  <c r="G235" i="88"/>
  <c r="Q235" i="88" s="1"/>
  <c r="G234" i="88"/>
  <c r="G233" i="88"/>
  <c r="Q233" i="88" s="1"/>
  <c r="G232" i="88"/>
  <c r="G231" i="88"/>
  <c r="G230" i="88"/>
  <c r="Q230" i="88" s="1"/>
  <c r="Y229" i="88"/>
  <c r="Z229" i="88" s="1"/>
  <c r="AA229" i="88" s="1"/>
  <c r="G229" i="88"/>
  <c r="Q229" i="88" s="1"/>
  <c r="V228" i="88"/>
  <c r="W228" i="88" s="1"/>
  <c r="X228" i="88" s="1"/>
  <c r="Y228" i="88" s="1"/>
  <c r="G228" i="88"/>
  <c r="G227" i="88"/>
  <c r="Q227" i="88" s="1"/>
  <c r="V226" i="88"/>
  <c r="W226" i="88" s="1"/>
  <c r="X226" i="88" s="1"/>
  <c r="Y226" i="88" s="1"/>
  <c r="Z226" i="88" s="1"/>
  <c r="AA226" i="88" s="1"/>
  <c r="AB226" i="88" s="1"/>
  <c r="G226" i="88"/>
  <c r="S225" i="88"/>
  <c r="AF225" i="88" s="1"/>
  <c r="G225" i="88"/>
  <c r="Q225" i="88" s="1"/>
  <c r="V224" i="88"/>
  <c r="W224" i="88" s="1"/>
  <c r="X224" i="88" s="1"/>
  <c r="Y224" i="88" s="1"/>
  <c r="Z224" i="88" s="1"/>
  <c r="AA224" i="88" s="1"/>
  <c r="AB224" i="88" s="1"/>
  <c r="G224" i="88"/>
  <c r="Q224" i="88" s="1"/>
  <c r="G223" i="88"/>
  <c r="Q223" i="88" s="1"/>
  <c r="S222" i="88"/>
  <c r="G222" i="88"/>
  <c r="Q222" i="88" s="1"/>
  <c r="G221" i="88"/>
  <c r="V220" i="88"/>
  <c r="W220" i="88" s="1"/>
  <c r="X220" i="88" s="1"/>
  <c r="Y220" i="88" s="1"/>
  <c r="Z220" i="88" s="1"/>
  <c r="AA220" i="88" s="1"/>
  <c r="AB220" i="88" s="1"/>
  <c r="G220" i="88"/>
  <c r="G219" i="88"/>
  <c r="Q219" i="88" s="1"/>
  <c r="V218" i="88"/>
  <c r="W218" i="88" s="1"/>
  <c r="X218" i="88" s="1"/>
  <c r="Y218" i="88" s="1"/>
  <c r="Z218" i="88" s="1"/>
  <c r="AA218" i="88" s="1"/>
  <c r="AB218" i="88" s="1"/>
  <c r="G218" i="88"/>
  <c r="Q218" i="88" s="1"/>
  <c r="V217" i="88"/>
  <c r="W217" i="88" s="1"/>
  <c r="X217" i="88" s="1"/>
  <c r="Y217" i="88" s="1"/>
  <c r="Z217" i="88" s="1"/>
  <c r="AA217" i="88" s="1"/>
  <c r="AB217" i="88" s="1"/>
  <c r="G217" i="88"/>
  <c r="Q217" i="88" s="1"/>
  <c r="G216" i="88"/>
  <c r="V215" i="88"/>
  <c r="W215" i="88" s="1"/>
  <c r="X215" i="88" s="1"/>
  <c r="G215" i="88"/>
  <c r="G214" i="88"/>
  <c r="G213" i="88"/>
  <c r="G212" i="88"/>
  <c r="Q212" i="88" s="1"/>
  <c r="G211" i="88"/>
  <c r="Q211" i="88" s="1"/>
  <c r="G210" i="88"/>
  <c r="V209" i="88"/>
  <c r="W209" i="88" s="1"/>
  <c r="G209" i="88"/>
  <c r="S208" i="88"/>
  <c r="AF208" i="88" s="1"/>
  <c r="G208" i="88"/>
  <c r="Q208" i="88" s="1"/>
  <c r="G207" i="88"/>
  <c r="Q207" i="88" s="1"/>
  <c r="G206" i="88"/>
  <c r="Q206" i="88" s="1"/>
  <c r="V205" i="88"/>
  <c r="W205" i="88" s="1"/>
  <c r="X205" i="88" s="1"/>
  <c r="Y205" i="88" s="1"/>
  <c r="Z205" i="88" s="1"/>
  <c r="G205" i="88"/>
  <c r="Q205" i="88" s="1"/>
  <c r="G204" i="88"/>
  <c r="S203" i="88"/>
  <c r="G203" i="88"/>
  <c r="Q203" i="88" s="1"/>
  <c r="G202" i="88"/>
  <c r="G201" i="88"/>
  <c r="Q201" i="88" s="1"/>
  <c r="G200" i="88"/>
  <c r="Q200" i="88" s="1"/>
  <c r="G199" i="88"/>
  <c r="Q199" i="88" s="1"/>
  <c r="V198" i="88"/>
  <c r="W198" i="88" s="1"/>
  <c r="X198" i="88" s="1"/>
  <c r="Y198" i="88" s="1"/>
  <c r="G198" i="88"/>
  <c r="G197" i="88"/>
  <c r="G196" i="88"/>
  <c r="G195" i="88"/>
  <c r="Q195" i="88" s="1"/>
  <c r="V194" i="88"/>
  <c r="W194" i="88" s="1"/>
  <c r="X194" i="88" s="1"/>
  <c r="Y194" i="88" s="1"/>
  <c r="Z194" i="88" s="1"/>
  <c r="AA194" i="88" s="1"/>
  <c r="AB194" i="88" s="1"/>
  <c r="G194" i="88"/>
  <c r="G193" i="88"/>
  <c r="Q193" i="88" s="1"/>
  <c r="W192" i="88"/>
  <c r="X192" i="88" s="1"/>
  <c r="Y192" i="88" s="1"/>
  <c r="Z192" i="88" s="1"/>
  <c r="G192" i="88"/>
  <c r="G191" i="88"/>
  <c r="G190" i="88"/>
  <c r="V189" i="88"/>
  <c r="W189" i="88" s="1"/>
  <c r="X189" i="88" s="1"/>
  <c r="Y189" i="88" s="1"/>
  <c r="Z189" i="88" s="1"/>
  <c r="AA189" i="88" s="1"/>
  <c r="AB189" i="88" s="1"/>
  <c r="G189" i="88"/>
  <c r="Q189" i="88" s="1"/>
  <c r="V188" i="88"/>
  <c r="W188" i="88" s="1"/>
  <c r="X188" i="88" s="1"/>
  <c r="Y188" i="88" s="1"/>
  <c r="Z188" i="88" s="1"/>
  <c r="AA188" i="88" s="1"/>
  <c r="AB188" i="88" s="1"/>
  <c r="G188" i="88"/>
  <c r="G187" i="88"/>
  <c r="Q187" i="88" s="1"/>
  <c r="V186" i="88"/>
  <c r="W186" i="88" s="1"/>
  <c r="X186" i="88" s="1"/>
  <c r="Y186" i="88" s="1"/>
  <c r="Z186" i="88" s="1"/>
  <c r="AA186" i="88" s="1"/>
  <c r="G186" i="88"/>
  <c r="V185" i="88"/>
  <c r="W185" i="88" s="1"/>
  <c r="X185" i="88" s="1"/>
  <c r="Y185" i="88" s="1"/>
  <c r="Z185" i="88" s="1"/>
  <c r="AA185" i="88" s="1"/>
  <c r="AB185" i="88" s="1"/>
  <c r="G185" i="88"/>
  <c r="Q185" i="88" s="1"/>
  <c r="G184" i="88"/>
  <c r="Q184" i="88" s="1"/>
  <c r="G183" i="88"/>
  <c r="G182" i="88"/>
  <c r="G181" i="88"/>
  <c r="Q181" i="88" s="1"/>
  <c r="Y180" i="88"/>
  <c r="Z180" i="88" s="1"/>
  <c r="AA180" i="88" s="1"/>
  <c r="G180" i="88"/>
  <c r="G179" i="88"/>
  <c r="Q179" i="88" s="1"/>
  <c r="V178" i="88"/>
  <c r="W178" i="88" s="1"/>
  <c r="X178" i="88" s="1"/>
  <c r="Y178" i="88" s="1"/>
  <c r="Z178" i="88" s="1"/>
  <c r="AA178" i="88" s="1"/>
  <c r="AB178" i="88" s="1"/>
  <c r="G178" i="88"/>
  <c r="Q178" i="88" s="1"/>
  <c r="G177" i="88"/>
  <c r="G176" i="88"/>
  <c r="G175" i="88"/>
  <c r="Q175" i="88" s="1"/>
  <c r="V174" i="88"/>
  <c r="W174" i="88" s="1"/>
  <c r="X174" i="88" s="1"/>
  <c r="Y174" i="88" s="1"/>
  <c r="Z174" i="88" s="1"/>
  <c r="AA174" i="88" s="1"/>
  <c r="G174" i="88"/>
  <c r="G173" i="88"/>
  <c r="Q173" i="88" s="1"/>
  <c r="G172" i="88"/>
  <c r="Q172" i="88" s="1"/>
  <c r="G171" i="88"/>
  <c r="G170" i="88"/>
  <c r="Q170" i="88" s="1"/>
  <c r="V169" i="88"/>
  <c r="W169" i="88" s="1"/>
  <c r="X169" i="88" s="1"/>
  <c r="Y169" i="88" s="1"/>
  <c r="Z169" i="88" s="1"/>
  <c r="AA169" i="88" s="1"/>
  <c r="AB169" i="88" s="1"/>
  <c r="G169" i="88"/>
  <c r="Q169" i="88" s="1"/>
  <c r="V168" i="88"/>
  <c r="W168" i="88" s="1"/>
  <c r="X168" i="88" s="1"/>
  <c r="Y168" i="88" s="1"/>
  <c r="Z168" i="88" s="1"/>
  <c r="AA168" i="88" s="1"/>
  <c r="G168" i="88"/>
  <c r="G167" i="88"/>
  <c r="Q167" i="88" s="1"/>
  <c r="G166" i="88"/>
  <c r="Q166" i="88" s="1"/>
  <c r="G165" i="88"/>
  <c r="Q165" i="88" s="1"/>
  <c r="S165" i="88" s="1"/>
  <c r="V164" i="88"/>
  <c r="W164" i="88" s="1"/>
  <c r="X164" i="88" s="1"/>
  <c r="Y164" i="88" s="1"/>
  <c r="Z164" i="88" s="1"/>
  <c r="AA164" i="88" s="1"/>
  <c r="AB164" i="88" s="1"/>
  <c r="G164" i="88"/>
  <c r="Q164" i="88" s="1"/>
  <c r="G163" i="88"/>
  <c r="Q163" i="88" s="1"/>
  <c r="Y162" i="88"/>
  <c r="Z162" i="88" s="1"/>
  <c r="AA162" i="88" s="1"/>
  <c r="S162" i="88"/>
  <c r="G162" i="88"/>
  <c r="Q162" i="88" s="1"/>
  <c r="G161" i="88"/>
  <c r="Q161" i="88" s="1"/>
  <c r="G160" i="88"/>
  <c r="Q160" i="88" s="1"/>
  <c r="G159" i="88"/>
  <c r="V158" i="88"/>
  <c r="W158" i="88" s="1"/>
  <c r="X158" i="88" s="1"/>
  <c r="Y158" i="88" s="1"/>
  <c r="Z158" i="88" s="1"/>
  <c r="AA158" i="88" s="1"/>
  <c r="AB158" i="88" s="1"/>
  <c r="G158" i="88"/>
  <c r="Q158" i="88" s="1"/>
  <c r="V157" i="88"/>
  <c r="W157" i="88" s="1"/>
  <c r="X157" i="88" s="1"/>
  <c r="Y157" i="88" s="1"/>
  <c r="Z157" i="88" s="1"/>
  <c r="AA157" i="88" s="1"/>
  <c r="AB157" i="88" s="1"/>
  <c r="G157" i="88"/>
  <c r="Q157" i="88" s="1"/>
  <c r="G156" i="88"/>
  <c r="G155" i="88"/>
  <c r="Q155" i="88" s="1"/>
  <c r="G154" i="88"/>
  <c r="Q154" i="88" s="1"/>
  <c r="S153" i="88"/>
  <c r="AF153" i="88" s="1"/>
  <c r="G153" i="88"/>
  <c r="Q153" i="88" s="1"/>
  <c r="G152" i="88"/>
  <c r="G151" i="88"/>
  <c r="Q151" i="88" s="1"/>
  <c r="G150" i="88"/>
  <c r="V149" i="88"/>
  <c r="W149" i="88" s="1"/>
  <c r="X149" i="88" s="1"/>
  <c r="Y149" i="88" s="1"/>
  <c r="Z149" i="88" s="1"/>
  <c r="AA149" i="88" s="1"/>
  <c r="AB149" i="88" s="1"/>
  <c r="G149" i="88"/>
  <c r="Q149" i="88" s="1"/>
  <c r="V148" i="88"/>
  <c r="W148" i="88" s="1"/>
  <c r="X148" i="88" s="1"/>
  <c r="Y148" i="88" s="1"/>
  <c r="Z148" i="88" s="1"/>
  <c r="AA148" i="88" s="1"/>
  <c r="AB148" i="88" s="1"/>
  <c r="G148" i="88"/>
  <c r="Q148" i="88" s="1"/>
  <c r="G147" i="88"/>
  <c r="G146" i="88"/>
  <c r="Q146" i="88" s="1"/>
  <c r="V145" i="88"/>
  <c r="W145" i="88" s="1"/>
  <c r="X145" i="88" s="1"/>
  <c r="Y145" i="88" s="1"/>
  <c r="Z145" i="88" s="1"/>
  <c r="AA145" i="88" s="1"/>
  <c r="AB145" i="88" s="1"/>
  <c r="G145" i="88"/>
  <c r="Q145" i="88" s="1"/>
  <c r="G144" i="88"/>
  <c r="V143" i="88"/>
  <c r="W143" i="88" s="1"/>
  <c r="X143" i="88" s="1"/>
  <c r="Y143" i="88" s="1"/>
  <c r="Z143" i="88" s="1"/>
  <c r="AA143" i="88" s="1"/>
  <c r="AB143" i="88" s="1"/>
  <c r="G143" i="88"/>
  <c r="Q143" i="88" s="1"/>
  <c r="V142" i="88"/>
  <c r="W142" i="88" s="1"/>
  <c r="X142" i="88" s="1"/>
  <c r="Y142" i="88" s="1"/>
  <c r="Z142" i="88" s="1"/>
  <c r="AA142" i="88" s="1"/>
  <c r="AB142" i="88" s="1"/>
  <c r="G142" i="88"/>
  <c r="G141" i="88"/>
  <c r="G140" i="88"/>
  <c r="Q140" i="88" s="1"/>
  <c r="G139" i="88"/>
  <c r="V138" i="88"/>
  <c r="W138" i="88" s="1"/>
  <c r="X138" i="88" s="1"/>
  <c r="Y138" i="88" s="1"/>
  <c r="Z138" i="88" s="1"/>
  <c r="AA138" i="88" s="1"/>
  <c r="G138" i="88"/>
  <c r="V137" i="88"/>
  <c r="W137" i="88" s="1"/>
  <c r="X137" i="88" s="1"/>
  <c r="Y137" i="88" s="1"/>
  <c r="Z137" i="88" s="1"/>
  <c r="AA137" i="88" s="1"/>
  <c r="AB137" i="88" s="1"/>
  <c r="G137" i="88"/>
  <c r="Q137" i="88" s="1"/>
  <c r="G136" i="88"/>
  <c r="Q136" i="88" s="1"/>
  <c r="S136" i="88" s="1"/>
  <c r="G135" i="88"/>
  <c r="G134" i="88"/>
  <c r="V133" i="88"/>
  <c r="W133" i="88" s="1"/>
  <c r="X133" i="88" s="1"/>
  <c r="Y133" i="88" s="1"/>
  <c r="Z133" i="88" s="1"/>
  <c r="AA133" i="88" s="1"/>
  <c r="AB133" i="88" s="1"/>
  <c r="G133" i="88"/>
  <c r="G132" i="88"/>
  <c r="G131" i="88"/>
  <c r="Q131" i="88" s="1"/>
  <c r="V130" i="88"/>
  <c r="W130" i="88" s="1"/>
  <c r="X130" i="88" s="1"/>
  <c r="Y130" i="88" s="1"/>
  <c r="Z130" i="88" s="1"/>
  <c r="AA130" i="88" s="1"/>
  <c r="AB130" i="88" s="1"/>
  <c r="G130" i="88"/>
  <c r="V129" i="88"/>
  <c r="W129" i="88" s="1"/>
  <c r="X129" i="88" s="1"/>
  <c r="Y129" i="88" s="1"/>
  <c r="Z129" i="88" s="1"/>
  <c r="AA129" i="88" s="1"/>
  <c r="AB129" i="88" s="1"/>
  <c r="G129" i="88"/>
  <c r="G128" i="88"/>
  <c r="G127" i="88"/>
  <c r="V126" i="88"/>
  <c r="W126" i="88" s="1"/>
  <c r="X126" i="88" s="1"/>
  <c r="Y126" i="88" s="1"/>
  <c r="Z126" i="88" s="1"/>
  <c r="AA126" i="88" s="1"/>
  <c r="AB126" i="88" s="1"/>
  <c r="G126" i="88"/>
  <c r="V125" i="88"/>
  <c r="W125" i="88" s="1"/>
  <c r="X125" i="88" s="1"/>
  <c r="Y125" i="88" s="1"/>
  <c r="Z125" i="88" s="1"/>
  <c r="AA125" i="88" s="1"/>
  <c r="AB125" i="88" s="1"/>
  <c r="G125" i="88"/>
  <c r="Q125" i="88" s="1"/>
  <c r="G124" i="88"/>
  <c r="V123" i="88"/>
  <c r="W123" i="88" s="1"/>
  <c r="X123" i="88" s="1"/>
  <c r="Y123" i="88" s="1"/>
  <c r="Z123" i="88" s="1"/>
  <c r="AA123" i="88" s="1"/>
  <c r="AB123" i="88" s="1"/>
  <c r="G123" i="88"/>
  <c r="W122" i="88"/>
  <c r="X122" i="88" s="1"/>
  <c r="Y122" i="88" s="1"/>
  <c r="Z122" i="88" s="1"/>
  <c r="AA122" i="88" s="1"/>
  <c r="AB122" i="88" s="1"/>
  <c r="G122" i="88"/>
  <c r="G121" i="88"/>
  <c r="G120" i="88"/>
  <c r="G119" i="88"/>
  <c r="Q119" i="88" s="1"/>
  <c r="V118" i="88"/>
  <c r="W118" i="88" s="1"/>
  <c r="X118" i="88" s="1"/>
  <c r="Y118" i="88" s="1"/>
  <c r="Z118" i="88" s="1"/>
  <c r="AA118" i="88" s="1"/>
  <c r="AB118" i="88" s="1"/>
  <c r="G118" i="88"/>
  <c r="V117" i="88"/>
  <c r="W117" i="88" s="1"/>
  <c r="X117" i="88" s="1"/>
  <c r="Y117" i="88" s="1"/>
  <c r="Z117" i="88" s="1"/>
  <c r="AA117" i="88" s="1"/>
  <c r="AB117" i="88" s="1"/>
  <c r="G117" i="88"/>
  <c r="G116" i="88"/>
  <c r="G115" i="88"/>
  <c r="Q115" i="88" s="1"/>
  <c r="V114" i="88"/>
  <c r="W114" i="88" s="1"/>
  <c r="X114" i="88" s="1"/>
  <c r="Y114" i="88" s="1"/>
  <c r="Z114" i="88" s="1"/>
  <c r="AA114" i="88" s="1"/>
  <c r="AB114" i="88" s="1"/>
  <c r="G114" i="88"/>
  <c r="V113" i="88"/>
  <c r="W113" i="88" s="1"/>
  <c r="X113" i="88" s="1"/>
  <c r="Y113" i="88" s="1"/>
  <c r="Z113" i="88" s="1"/>
  <c r="AA113" i="88" s="1"/>
  <c r="AB113" i="88" s="1"/>
  <c r="G113" i="88"/>
  <c r="G112" i="88"/>
  <c r="Q112" i="88" s="1"/>
  <c r="S111" i="88"/>
  <c r="G111" i="88"/>
  <c r="Q111" i="88" s="1"/>
  <c r="G110" i="88"/>
  <c r="V109" i="88"/>
  <c r="W109" i="88" s="1"/>
  <c r="X109" i="88" s="1"/>
  <c r="Y109" i="88" s="1"/>
  <c r="Z109" i="88" s="1"/>
  <c r="AA109" i="88" s="1"/>
  <c r="AB109" i="88" s="1"/>
  <c r="G109" i="88"/>
  <c r="Q109" i="88" s="1"/>
  <c r="G108" i="88"/>
  <c r="G107" i="88"/>
  <c r="Q107" i="88" s="1"/>
  <c r="G106" i="88"/>
  <c r="Q106" i="88" s="1"/>
  <c r="V105" i="88"/>
  <c r="W105" i="88" s="1"/>
  <c r="X105" i="88" s="1"/>
  <c r="Y105" i="88" s="1"/>
  <c r="Z105" i="88" s="1"/>
  <c r="G105" i="88"/>
  <c r="S104" i="88"/>
  <c r="G104" i="88"/>
  <c r="Q104" i="88" s="1"/>
  <c r="G103" i="88"/>
  <c r="Q103" i="88" s="1"/>
  <c r="G102" i="88"/>
  <c r="V101" i="88"/>
  <c r="W101" i="88" s="1"/>
  <c r="X101" i="88" s="1"/>
  <c r="Y101" i="88" s="1"/>
  <c r="Z101" i="88" s="1"/>
  <c r="AA101" i="88" s="1"/>
  <c r="AB101" i="88" s="1"/>
  <c r="G101" i="88"/>
  <c r="V100" i="88"/>
  <c r="W100" i="88" s="1"/>
  <c r="X100" i="88" s="1"/>
  <c r="Y100" i="88" s="1"/>
  <c r="Z100" i="88" s="1"/>
  <c r="AA100" i="88" s="1"/>
  <c r="AB100" i="88" s="1"/>
  <c r="G100" i="88"/>
  <c r="Q100" i="88" s="1"/>
  <c r="G99" i="88"/>
  <c r="G98" i="88"/>
  <c r="G97" i="88"/>
  <c r="Q97" i="88" s="1"/>
  <c r="G96" i="88"/>
  <c r="V95" i="88"/>
  <c r="W95" i="88" s="1"/>
  <c r="X95" i="88" s="1"/>
  <c r="Y95" i="88" s="1"/>
  <c r="Z95" i="88" s="1"/>
  <c r="AA95" i="88" s="1"/>
  <c r="AB95" i="88" s="1"/>
  <c r="G95" i="88"/>
  <c r="G94" i="88"/>
  <c r="Q94" i="88" s="1"/>
  <c r="V93" i="88"/>
  <c r="W93" i="88" s="1"/>
  <c r="X93" i="88" s="1"/>
  <c r="Y93" i="88" s="1"/>
  <c r="Z93" i="88" s="1"/>
  <c r="G93" i="88"/>
  <c r="G92" i="88"/>
  <c r="V91" i="88"/>
  <c r="W91" i="88" s="1"/>
  <c r="X91" i="88" s="1"/>
  <c r="Y91" i="88" s="1"/>
  <c r="Z91" i="88" s="1"/>
  <c r="AA91" i="88" s="1"/>
  <c r="AB91" i="88" s="1"/>
  <c r="G91" i="88"/>
  <c r="Q91" i="88" s="1"/>
  <c r="V90" i="88"/>
  <c r="W90" i="88" s="1"/>
  <c r="X90" i="88" s="1"/>
  <c r="Y90" i="88" s="1"/>
  <c r="Z90" i="88" s="1"/>
  <c r="AA90" i="88" s="1"/>
  <c r="AB90" i="88" s="1"/>
  <c r="G90" i="88"/>
  <c r="V89" i="88"/>
  <c r="W89" i="88" s="1"/>
  <c r="X89" i="88" s="1"/>
  <c r="Y89" i="88" s="1"/>
  <c r="Z89" i="88" s="1"/>
  <c r="AA89" i="88" s="1"/>
  <c r="AB89" i="88" s="1"/>
  <c r="G89" i="88"/>
  <c r="G88" i="88"/>
  <c r="Q88" i="88" s="1"/>
  <c r="G87" i="88"/>
  <c r="V86" i="88"/>
  <c r="W86" i="88" s="1"/>
  <c r="X86" i="88" s="1"/>
  <c r="G86" i="88"/>
  <c r="V85" i="88"/>
  <c r="W85" i="88" s="1"/>
  <c r="G85" i="88"/>
  <c r="Q85" i="88" s="1"/>
  <c r="G84" i="88"/>
  <c r="G83" i="88"/>
  <c r="G82" i="88"/>
  <c r="Q82" i="88" s="1"/>
  <c r="G81" i="88"/>
  <c r="G80" i="88"/>
  <c r="G79" i="88"/>
  <c r="Q79" i="88" s="1"/>
  <c r="V78" i="88"/>
  <c r="W78" i="88" s="1"/>
  <c r="X78" i="88" s="1"/>
  <c r="Y78" i="88" s="1"/>
  <c r="Z78" i="88" s="1"/>
  <c r="AA78" i="88" s="1"/>
  <c r="AB78" i="88" s="1"/>
  <c r="G78" i="88"/>
  <c r="V77" i="88"/>
  <c r="W77" i="88" s="1"/>
  <c r="X77" i="88" s="1"/>
  <c r="Y77" i="88" s="1"/>
  <c r="Z77" i="88" s="1"/>
  <c r="AA77" i="88" s="1"/>
  <c r="AB77" i="88" s="1"/>
  <c r="G77" i="88"/>
  <c r="V76" i="88"/>
  <c r="W76" i="88" s="1"/>
  <c r="X76" i="88" s="1"/>
  <c r="Y76" i="88" s="1"/>
  <c r="Z76" i="88" s="1"/>
  <c r="AA76" i="88" s="1"/>
  <c r="AB76" i="88" s="1"/>
  <c r="G76" i="88"/>
  <c r="Q76" i="88" s="1"/>
  <c r="G75" i="88"/>
  <c r="V74" i="88"/>
  <c r="W74" i="88" s="1"/>
  <c r="X74" i="88" s="1"/>
  <c r="Y74" i="88" s="1"/>
  <c r="Z74" i="88" s="1"/>
  <c r="AA74" i="88" s="1"/>
  <c r="AB74" i="88" s="1"/>
  <c r="G74" i="88"/>
  <c r="V73" i="88"/>
  <c r="W73" i="88" s="1"/>
  <c r="X73" i="88" s="1"/>
  <c r="Y73" i="88" s="1"/>
  <c r="Z73" i="88" s="1"/>
  <c r="AA73" i="88" s="1"/>
  <c r="AB73" i="88" s="1"/>
  <c r="G73" i="88"/>
  <c r="Q73" i="88" s="1"/>
  <c r="G72" i="88"/>
  <c r="G71" i="88"/>
  <c r="Q71" i="88" s="1"/>
  <c r="G70" i="88"/>
  <c r="Q70" i="88" s="1"/>
  <c r="V69" i="88"/>
  <c r="W69" i="88" s="1"/>
  <c r="G69" i="88"/>
  <c r="G68" i="88"/>
  <c r="V67" i="88"/>
  <c r="W67" i="88" s="1"/>
  <c r="X67" i="88" s="1"/>
  <c r="Y67" i="88" s="1"/>
  <c r="Z67" i="88" s="1"/>
  <c r="AA67" i="88" s="1"/>
  <c r="AB67" i="88" s="1"/>
  <c r="G67" i="88"/>
  <c r="Q67" i="88" s="1"/>
  <c r="G66" i="88"/>
  <c r="G65" i="88"/>
  <c r="G64" i="88"/>
  <c r="Q64" i="88" s="1"/>
  <c r="G63" i="88"/>
  <c r="V62" i="88"/>
  <c r="W62" i="88" s="1"/>
  <c r="X62" i="88" s="1"/>
  <c r="Y62" i="88" s="1"/>
  <c r="Z62" i="88" s="1"/>
  <c r="AA62" i="88" s="1"/>
  <c r="AB62" i="88" s="1"/>
  <c r="G62" i="88"/>
  <c r="G61" i="88"/>
  <c r="Q61" i="88" s="1"/>
  <c r="G60" i="88"/>
  <c r="G59" i="88"/>
  <c r="V58" i="88"/>
  <c r="W58" i="88" s="1"/>
  <c r="X58" i="88" s="1"/>
  <c r="Y58" i="88" s="1"/>
  <c r="Z58" i="88" s="1"/>
  <c r="AA58" i="88" s="1"/>
  <c r="AB58" i="88" s="1"/>
  <c r="G58" i="88"/>
  <c r="Q58" i="88" s="1"/>
  <c r="V57" i="88"/>
  <c r="W57" i="88" s="1"/>
  <c r="X57" i="88" s="1"/>
  <c r="Y57" i="88" s="1"/>
  <c r="Z57" i="88" s="1"/>
  <c r="AA57" i="88" s="1"/>
  <c r="AB57" i="88" s="1"/>
  <c r="G57" i="88"/>
  <c r="G56" i="88"/>
  <c r="G55" i="88"/>
  <c r="Q55" i="88" s="1"/>
  <c r="G54" i="88"/>
  <c r="V53" i="88"/>
  <c r="W53" i="88" s="1"/>
  <c r="X53" i="88" s="1"/>
  <c r="Y53" i="88" s="1"/>
  <c r="Z53" i="88" s="1"/>
  <c r="AA53" i="88" s="1"/>
  <c r="AB53" i="88" s="1"/>
  <c r="G53" i="88"/>
  <c r="Q53" i="88" s="1"/>
  <c r="G52" i="88"/>
  <c r="Q52" i="88" s="1"/>
  <c r="G51" i="88"/>
  <c r="V50" i="88"/>
  <c r="W50" i="88" s="1"/>
  <c r="X50" i="88" s="1"/>
  <c r="Y50" i="88" s="1"/>
  <c r="Z50" i="88" s="1"/>
  <c r="AA50" i="88" s="1"/>
  <c r="AB50" i="88" s="1"/>
  <c r="G50" i="88"/>
  <c r="Q50" i="88" s="1"/>
  <c r="V49" i="88"/>
  <c r="W49" i="88" s="1"/>
  <c r="G49" i="88"/>
  <c r="Q49" i="88" s="1"/>
  <c r="G48" i="88"/>
  <c r="G47" i="88"/>
  <c r="Q47" i="88" s="1"/>
  <c r="G46" i="88"/>
  <c r="Q46" i="88" s="1"/>
  <c r="V45" i="88"/>
  <c r="W45" i="88" s="1"/>
  <c r="X45" i="88" s="1"/>
  <c r="Y45" i="88" s="1"/>
  <c r="Z45" i="88" s="1"/>
  <c r="AA45" i="88" s="1"/>
  <c r="AB45" i="88" s="1"/>
  <c r="G45" i="88"/>
  <c r="V44" i="88"/>
  <c r="W44" i="88" s="1"/>
  <c r="X44" i="88" s="1"/>
  <c r="Y44" i="88" s="1"/>
  <c r="Z44" i="88" s="1"/>
  <c r="AA44" i="88" s="1"/>
  <c r="AB44" i="88" s="1"/>
  <c r="G44" i="88"/>
  <c r="G43" i="88"/>
  <c r="Q43" i="88" s="1"/>
  <c r="G42" i="88"/>
  <c r="G41" i="88"/>
  <c r="Q41" i="88" s="1"/>
  <c r="G40" i="88"/>
  <c r="Q40" i="88" s="1"/>
  <c r="V39" i="88"/>
  <c r="W39" i="88" s="1"/>
  <c r="X39" i="88" s="1"/>
  <c r="Y39" i="88" s="1"/>
  <c r="Z39" i="88" s="1"/>
  <c r="G39" i="88"/>
  <c r="G38" i="88"/>
  <c r="V37" i="88"/>
  <c r="W37" i="88" s="1"/>
  <c r="X37" i="88" s="1"/>
  <c r="Y37" i="88" s="1"/>
  <c r="Z37" i="88" s="1"/>
  <c r="AA37" i="88" s="1"/>
  <c r="AB37" i="88" s="1"/>
  <c r="G37" i="88"/>
  <c r="Q37" i="88" s="1"/>
  <c r="G36" i="88"/>
  <c r="G35" i="88"/>
  <c r="G34" i="88"/>
  <c r="Q34" i="88" s="1"/>
  <c r="V33" i="88"/>
  <c r="W33" i="88" s="1"/>
  <c r="X33" i="88" s="1"/>
  <c r="Y33" i="88" s="1"/>
  <c r="Z33" i="88" s="1"/>
  <c r="AA33" i="88" s="1"/>
  <c r="AB33" i="88" s="1"/>
  <c r="G33" i="88"/>
  <c r="G32" i="88"/>
  <c r="Q32" i="88" s="1"/>
  <c r="G31" i="88"/>
  <c r="Q31" i="88" s="1"/>
  <c r="G30" i="88"/>
  <c r="V29" i="88"/>
  <c r="W29" i="88" s="1"/>
  <c r="X29" i="88" s="1"/>
  <c r="Y29" i="88" s="1"/>
  <c r="Z29" i="88" s="1"/>
  <c r="AA29" i="88" s="1"/>
  <c r="AB29" i="88" s="1"/>
  <c r="G29" i="88"/>
  <c r="Q29" i="88" s="1"/>
  <c r="V28" i="88"/>
  <c r="W28" i="88" s="1"/>
  <c r="X28" i="88" s="1"/>
  <c r="Y28" i="88" s="1"/>
  <c r="Z28" i="88" s="1"/>
  <c r="AA28" i="88" s="1"/>
  <c r="AB28" i="88" s="1"/>
  <c r="G28" i="88"/>
  <c r="Q28" i="88" s="1"/>
  <c r="G27" i="88"/>
  <c r="G26" i="88"/>
  <c r="G25" i="88"/>
  <c r="V24" i="88"/>
  <c r="W24" i="88" s="1"/>
  <c r="X24" i="88" s="1"/>
  <c r="Y24" i="88" s="1"/>
  <c r="Z24" i="88" s="1"/>
  <c r="AA24" i="88" s="1"/>
  <c r="AB24" i="88" s="1"/>
  <c r="G24" i="88"/>
  <c r="Q24" i="88" s="1"/>
  <c r="G23" i="88"/>
  <c r="G22" i="88"/>
  <c r="G21" i="88"/>
  <c r="Q21" i="88" s="1"/>
  <c r="G20" i="88"/>
  <c r="Q20" i="88" s="1"/>
  <c r="G19" i="88"/>
  <c r="V18" i="88"/>
  <c r="W18" i="88" s="1"/>
  <c r="X18" i="88" s="1"/>
  <c r="Y18" i="88" s="1"/>
  <c r="Z18" i="88" s="1"/>
  <c r="AA18" i="88" s="1"/>
  <c r="AB18" i="88" s="1"/>
  <c r="G18" i="88"/>
  <c r="Q18" i="88" s="1"/>
  <c r="V17" i="88"/>
  <c r="W17" i="88" s="1"/>
  <c r="X17" i="88" s="1"/>
  <c r="Y17" i="88" s="1"/>
  <c r="Z17" i="88" s="1"/>
  <c r="AA17" i="88" s="1"/>
  <c r="AB17" i="88" s="1"/>
  <c r="G17" i="88"/>
  <c r="G16" i="88"/>
  <c r="G15" i="88"/>
  <c r="Q15" i="88" s="1"/>
  <c r="G14" i="88"/>
  <c r="Q14" i="88" s="1"/>
  <c r="V13" i="88"/>
  <c r="W13" i="88" s="1"/>
  <c r="X13" i="88" s="1"/>
  <c r="Y13" i="88" s="1"/>
  <c r="Z13" i="88" s="1"/>
  <c r="AA13" i="88" s="1"/>
  <c r="AB13" i="88" s="1"/>
  <c r="G13" i="88"/>
  <c r="V12" i="88"/>
  <c r="W12" i="88" s="1"/>
  <c r="X12" i="88" s="1"/>
  <c r="Y12" i="88" s="1"/>
  <c r="Z12" i="88" s="1"/>
  <c r="AA12" i="88" s="1"/>
  <c r="AB12" i="88" s="1"/>
  <c r="G12" i="88"/>
  <c r="Q12" i="88" s="1"/>
  <c r="G11" i="88"/>
  <c r="G10" i="88"/>
  <c r="G9" i="88"/>
  <c r="Q9" i="88" s="1"/>
  <c r="G8" i="88"/>
  <c r="Q8" i="88" s="1"/>
  <c r="G7" i="88"/>
  <c r="G6" i="88"/>
  <c r="Q6" i="88" s="1"/>
  <c r="S5" i="88"/>
  <c r="AB2" i="88"/>
  <c r="AA2" i="88"/>
  <c r="Z2" i="88"/>
  <c r="Y2" i="88"/>
  <c r="X2" i="88"/>
  <c r="W2" i="88"/>
  <c r="V2" i="88"/>
  <c r="U2" i="88"/>
  <c r="T2" i="88"/>
  <c r="S2" i="88"/>
  <c r="R2" i="88"/>
  <c r="Q2" i="88"/>
  <c r="P2" i="88"/>
  <c r="O2" i="88"/>
  <c r="N2" i="88"/>
  <c r="M2" i="88"/>
  <c r="L2" i="88"/>
  <c r="K2" i="88"/>
  <c r="J2" i="88"/>
  <c r="I2" i="88"/>
  <c r="H2" i="88"/>
  <c r="G2" i="88"/>
  <c r="F2" i="88"/>
  <c r="E2" i="88"/>
  <c r="D2" i="88"/>
  <c r="C2" i="88"/>
  <c r="B2" i="88"/>
  <c r="A2" i="88"/>
  <c r="I50" i="87" l="1"/>
  <c r="L50" i="87"/>
  <c r="I52" i="87"/>
  <c r="L52" i="87"/>
  <c r="I42" i="87"/>
  <c r="L42" i="87"/>
  <c r="I54" i="87"/>
  <c r="L54" i="87"/>
  <c r="I41" i="87"/>
  <c r="L41" i="87"/>
  <c r="I53" i="87"/>
  <c r="L53" i="87"/>
  <c r="I43" i="87"/>
  <c r="L43" i="87"/>
  <c r="L45" i="87"/>
  <c r="I45" i="87"/>
  <c r="I38" i="87"/>
  <c r="L38" i="87"/>
  <c r="L44" i="87"/>
  <c r="I44" i="87"/>
  <c r="L34" i="87"/>
  <c r="I34" i="87"/>
  <c r="L46" i="87"/>
  <c r="I46" i="87"/>
  <c r="L36" i="87"/>
  <c r="I36" i="87"/>
  <c r="L48" i="87"/>
  <c r="I48" i="87"/>
  <c r="I40" i="87"/>
  <c r="L40" i="87"/>
  <c r="L35" i="87"/>
  <c r="I35" i="87"/>
  <c r="L47" i="87"/>
  <c r="I47" i="87"/>
  <c r="I37" i="87"/>
  <c r="L37" i="87"/>
  <c r="I49" i="87"/>
  <c r="L49" i="87"/>
  <c r="K50" i="87"/>
  <c r="I39" i="87"/>
  <c r="L39" i="87"/>
  <c r="I51" i="87"/>
  <c r="L51" i="87"/>
  <c r="I29" i="87"/>
  <c r="L29" i="87"/>
  <c r="L28" i="87"/>
  <c r="I28" i="87"/>
  <c r="Q96" i="88"/>
  <c r="S96" i="88" s="1"/>
  <c r="Q294" i="88"/>
  <c r="S294" i="88" s="1"/>
  <c r="AF294" i="88" s="1"/>
  <c r="Q302" i="88"/>
  <c r="S302" i="88" s="1"/>
  <c r="AF302" i="88" s="1"/>
  <c r="Q311" i="88"/>
  <c r="S311" i="88" s="1"/>
  <c r="AL311" i="88" s="1"/>
  <c r="Q317" i="88"/>
  <c r="S317" i="88" s="1"/>
  <c r="S338" i="88"/>
  <c r="Q338" i="88"/>
  <c r="Q360" i="88"/>
  <c r="S360" i="88" s="1"/>
  <c r="Q368" i="88"/>
  <c r="S368" i="88" s="1"/>
  <c r="AF368" i="88" s="1"/>
  <c r="Q384" i="88"/>
  <c r="S384" i="88" s="1"/>
  <c r="Q391" i="88"/>
  <c r="S391" i="88" s="1"/>
  <c r="AL391" i="88" s="1"/>
  <c r="Q412" i="88"/>
  <c r="S412" i="88" s="1"/>
  <c r="AK412" i="88" s="1"/>
  <c r="S432" i="88"/>
  <c r="Q432" i="88"/>
  <c r="Q481" i="88"/>
  <c r="S481" i="88" s="1"/>
  <c r="AH481" i="88" s="1"/>
  <c r="AE481" i="88" s="1"/>
  <c r="Q515" i="88"/>
  <c r="S515" i="88" s="1"/>
  <c r="Q532" i="88"/>
  <c r="S532" i="88" s="1"/>
  <c r="AK532" i="88" s="1"/>
  <c r="Q554" i="88"/>
  <c r="S554" i="88" s="1"/>
  <c r="AF554" i="88" s="1"/>
  <c r="Q574" i="88"/>
  <c r="S574" i="88" s="1"/>
  <c r="S580" i="88"/>
  <c r="Q580" i="88"/>
  <c r="Q593" i="88"/>
  <c r="S593" i="88" s="1"/>
  <c r="Q607" i="88"/>
  <c r="S607" i="88" s="1"/>
  <c r="Q640" i="88"/>
  <c r="S640" i="88" s="1"/>
  <c r="AF640" i="88" s="1"/>
  <c r="Q675" i="88"/>
  <c r="S675" i="88" s="1"/>
  <c r="Q684" i="88"/>
  <c r="S684" i="88" s="1"/>
  <c r="S705" i="88"/>
  <c r="Q705" i="88"/>
  <c r="Q717" i="88"/>
  <c r="S717" i="88" s="1"/>
  <c r="AF717" i="88" s="1"/>
  <c r="Q748" i="88"/>
  <c r="S748" i="88" s="1"/>
  <c r="AF748" i="88" s="1"/>
  <c r="Q766" i="88"/>
  <c r="S766" i="88" s="1"/>
  <c r="Q778" i="88"/>
  <c r="S778" i="88" s="1"/>
  <c r="Q815" i="88"/>
  <c r="S815" i="88" s="1"/>
  <c r="S849" i="88"/>
  <c r="AF849" i="88" s="1"/>
  <c r="Q849" i="88"/>
  <c r="Q856" i="88"/>
  <c r="S856" i="88" s="1"/>
  <c r="AG856" i="88" s="1"/>
  <c r="Q868" i="88"/>
  <c r="S868" i="88" s="1"/>
  <c r="Q945" i="88"/>
  <c r="S945" i="88" s="1"/>
  <c r="Q951" i="88"/>
  <c r="S951" i="88" s="1"/>
  <c r="Q957" i="88"/>
  <c r="S957" i="88" s="1"/>
  <c r="S963" i="88"/>
  <c r="AI963" i="88" s="1"/>
  <c r="Q963" i="88"/>
  <c r="Q540" i="88"/>
  <c r="S540" i="88" s="1"/>
  <c r="AF540" i="88" s="1"/>
  <c r="Q653" i="88"/>
  <c r="S653" i="88" s="1"/>
  <c r="Q916" i="88"/>
  <c r="S916" i="88" s="1"/>
  <c r="AF916" i="88" s="1"/>
  <c r="Q147" i="88"/>
  <c r="S147" i="88" s="1"/>
  <c r="AF147" i="88" s="1"/>
  <c r="Q171" i="88"/>
  <c r="S171" i="88" s="1"/>
  <c r="S271" i="88"/>
  <c r="AF271" i="88" s="1"/>
  <c r="Q271" i="88"/>
  <c r="Q296" i="88"/>
  <c r="S296" i="88" s="1"/>
  <c r="AF296" i="88" s="1"/>
  <c r="Q312" i="88"/>
  <c r="S312" i="88" s="1"/>
  <c r="AF312" i="88" s="1"/>
  <c r="Q319" i="88"/>
  <c r="S319" i="88" s="1"/>
  <c r="AJ319" i="88" s="1"/>
  <c r="Q326" i="88"/>
  <c r="S326" i="88" s="1"/>
  <c r="Q385" i="88"/>
  <c r="S385" i="88" s="1"/>
  <c r="S405" i="88"/>
  <c r="Q405" i="88"/>
  <c r="Q496" i="88"/>
  <c r="S496" i="88" s="1"/>
  <c r="Q534" i="88"/>
  <c r="S534" i="88" s="1"/>
  <c r="Q562" i="88"/>
  <c r="S562" i="88" s="1"/>
  <c r="Q568" i="88"/>
  <c r="S568" i="88" s="1"/>
  <c r="AI568" i="88" s="1"/>
  <c r="Q575" i="88"/>
  <c r="S575" i="88" s="1"/>
  <c r="AL575" i="88" s="1"/>
  <c r="S581" i="88"/>
  <c r="Q581" i="88"/>
  <c r="Q608" i="88"/>
  <c r="S608" i="88" s="1"/>
  <c r="Q627" i="88"/>
  <c r="S627" i="88" s="1"/>
  <c r="AK627" i="88" s="1"/>
  <c r="Q633" i="88"/>
  <c r="S633" i="88" s="1"/>
  <c r="AH633" i="88" s="1"/>
  <c r="AE633" i="88" s="1"/>
  <c r="Q648" i="88"/>
  <c r="S648" i="88" s="1"/>
  <c r="Q654" i="88"/>
  <c r="S654" i="88" s="1"/>
  <c r="AG654" i="88" s="1"/>
  <c r="S662" i="88"/>
  <c r="Q662" i="88"/>
  <c r="Q669" i="88"/>
  <c r="S669" i="88" s="1"/>
  <c r="AF669" i="88" s="1"/>
  <c r="Q677" i="88"/>
  <c r="S677" i="88" s="1"/>
  <c r="AF677" i="88" s="1"/>
  <c r="Q791" i="88"/>
  <c r="S791" i="88" s="1"/>
  <c r="AF791" i="88" s="1"/>
  <c r="Q824" i="88"/>
  <c r="S824" i="88" s="1"/>
  <c r="Q844" i="88"/>
  <c r="S844" i="88" s="1"/>
  <c r="S850" i="88"/>
  <c r="Q850" i="88"/>
  <c r="Q857" i="88"/>
  <c r="S857" i="88" s="1"/>
  <c r="AJ857" i="88" s="1"/>
  <c r="Q869" i="88"/>
  <c r="S869" i="88" s="1"/>
  <c r="Q934" i="88"/>
  <c r="S934" i="88" s="1"/>
  <c r="Q940" i="88"/>
  <c r="S940" i="88" s="1"/>
  <c r="Q946" i="88"/>
  <c r="S946" i="88" s="1"/>
  <c r="AF946" i="88" s="1"/>
  <c r="S533" i="88"/>
  <c r="Q533" i="88"/>
  <c r="Q803" i="88"/>
  <c r="S803" i="88" s="1"/>
  <c r="Q123" i="88"/>
  <c r="S123" i="88" s="1"/>
  <c r="AF123" i="88" s="1"/>
  <c r="Q198" i="88"/>
  <c r="S198" i="88" s="1"/>
  <c r="Q216" i="88"/>
  <c r="S216" i="88" s="1"/>
  <c r="Q231" i="88"/>
  <c r="S231" i="88" s="1"/>
  <c r="AF231" i="88" s="1"/>
  <c r="S240" i="88"/>
  <c r="Q240" i="88"/>
  <c r="Q263" i="88"/>
  <c r="S263" i="88" s="1"/>
  <c r="Q303" i="88"/>
  <c r="S303" i="88" s="1"/>
  <c r="Q346" i="88"/>
  <c r="S346" i="88" s="1"/>
  <c r="AF346" i="88" s="1"/>
  <c r="Q38" i="88"/>
  <c r="S38" i="88" s="1"/>
  <c r="Q56" i="88"/>
  <c r="S56" i="88" s="1"/>
  <c r="S65" i="88"/>
  <c r="Q65" i="88"/>
  <c r="Q74" i="88"/>
  <c r="S74" i="88" s="1"/>
  <c r="Q99" i="88"/>
  <c r="S99" i="88" s="1"/>
  <c r="AF99" i="88" s="1"/>
  <c r="Q139" i="88"/>
  <c r="S139" i="88" s="1"/>
  <c r="Q156" i="88"/>
  <c r="S156" i="88" s="1"/>
  <c r="AK156" i="88" s="1"/>
  <c r="Q232" i="88"/>
  <c r="S232" i="88" s="1"/>
  <c r="AF232" i="88" s="1"/>
  <c r="S256" i="88"/>
  <c r="AF256" i="88" s="1"/>
  <c r="Q256" i="88"/>
  <c r="Q264" i="88"/>
  <c r="S264" i="88" s="1"/>
  <c r="Q272" i="88"/>
  <c r="S272" i="88" s="1"/>
  <c r="AF272" i="88" s="1"/>
  <c r="Q286" i="88"/>
  <c r="S286" i="88" s="1"/>
  <c r="AJ286" i="88" s="1"/>
  <c r="Q304" i="88"/>
  <c r="S304" i="88" s="1"/>
  <c r="Q320" i="88"/>
  <c r="S320" i="88" s="1"/>
  <c r="S347" i="88"/>
  <c r="Q347" i="88"/>
  <c r="Q355" i="88"/>
  <c r="S355" i="88" s="1"/>
  <c r="Q362" i="88"/>
  <c r="S362" i="88" s="1"/>
  <c r="Q379" i="88"/>
  <c r="S379" i="88" s="1"/>
  <c r="Q414" i="88"/>
  <c r="S414" i="88" s="1"/>
  <c r="AI414" i="88" s="1"/>
  <c r="Q456" i="88"/>
  <c r="S456" i="88" s="1"/>
  <c r="AH456" i="88" s="1"/>
  <c r="AE456" i="88" s="1"/>
  <c r="S469" i="88"/>
  <c r="Q469" i="88"/>
  <c r="Q475" i="88"/>
  <c r="S475" i="88" s="1"/>
  <c r="AF475" i="88" s="1"/>
  <c r="Q502" i="88"/>
  <c r="S502" i="88" s="1"/>
  <c r="AK502" i="88" s="1"/>
  <c r="Q524" i="88"/>
  <c r="S524" i="88" s="1"/>
  <c r="Q541" i="88"/>
  <c r="S541" i="88" s="1"/>
  <c r="AH541" i="88" s="1"/>
  <c r="AE541" i="88" s="1"/>
  <c r="Q547" i="88"/>
  <c r="S547" i="88" s="1"/>
  <c r="S556" i="88"/>
  <c r="Q556" i="88"/>
  <c r="Q615" i="88"/>
  <c r="S615" i="88" s="1"/>
  <c r="AF615" i="88" s="1"/>
  <c r="Q621" i="88"/>
  <c r="S621" i="88" s="1"/>
  <c r="AF621" i="88" s="1"/>
  <c r="Q642" i="88"/>
  <c r="S642" i="88" s="1"/>
  <c r="Q693" i="88"/>
  <c r="S693" i="88" s="1"/>
  <c r="Q700" i="88"/>
  <c r="S700" i="88" s="1"/>
  <c r="S707" i="88"/>
  <c r="AJ707" i="88" s="1"/>
  <c r="Q707" i="88"/>
  <c r="Q713" i="88"/>
  <c r="S713" i="88" s="1"/>
  <c r="AI713" i="88" s="1"/>
  <c r="Q731" i="88"/>
  <c r="S731" i="88" s="1"/>
  <c r="Q743" i="88"/>
  <c r="S743" i="88" s="1"/>
  <c r="Q804" i="88"/>
  <c r="S804" i="88" s="1"/>
  <c r="Q810" i="88"/>
  <c r="S810" i="88" s="1"/>
  <c r="AF810" i="88" s="1"/>
  <c r="S832" i="88"/>
  <c r="Q832" i="88"/>
  <c r="Q839" i="88"/>
  <c r="S839" i="88" s="1"/>
  <c r="Q875" i="88"/>
  <c r="S875" i="88" s="1"/>
  <c r="Q905" i="88"/>
  <c r="S905" i="88" s="1"/>
  <c r="Q911" i="88"/>
  <c r="S911" i="88" s="1"/>
  <c r="AF911" i="88" s="1"/>
  <c r="Q917" i="88"/>
  <c r="S917" i="88" s="1"/>
  <c r="S923" i="88"/>
  <c r="Q923" i="88"/>
  <c r="Q196" i="88"/>
  <c r="S196" i="88" s="1"/>
  <c r="Q80" i="88"/>
  <c r="S80" i="88" s="1"/>
  <c r="AH80" i="88" s="1"/>
  <c r="AE80" i="88" s="1"/>
  <c r="Q247" i="88"/>
  <c r="S247" i="88" s="1"/>
  <c r="AF247" i="88" s="1"/>
  <c r="Q81" i="88"/>
  <c r="S81" i="88" s="1"/>
  <c r="Q90" i="88"/>
  <c r="S90" i="88" s="1"/>
  <c r="S98" i="88"/>
  <c r="Q98" i="88"/>
  <c r="Q39" i="88"/>
  <c r="S39" i="88" s="1"/>
  <c r="AF39" i="88" s="1"/>
  <c r="Q48" i="88"/>
  <c r="S48" i="88" s="1"/>
  <c r="Q57" i="88"/>
  <c r="S57" i="88" s="1"/>
  <c r="Q66" i="88"/>
  <c r="S66" i="88" s="1"/>
  <c r="Q83" i="88"/>
  <c r="S83" i="88" s="1"/>
  <c r="S108" i="88"/>
  <c r="Q108" i="88"/>
  <c r="Q116" i="88"/>
  <c r="S116" i="88" s="1"/>
  <c r="Q124" i="88"/>
  <c r="S124" i="88" s="1"/>
  <c r="Q132" i="88"/>
  <c r="S132" i="88" s="1"/>
  <c r="AI132" i="88" s="1"/>
  <c r="Q182" i="88"/>
  <c r="S182" i="88" s="1"/>
  <c r="Q190" i="88"/>
  <c r="S190" i="88" s="1"/>
  <c r="S297" i="88"/>
  <c r="Q297" i="88"/>
  <c r="Q305" i="88"/>
  <c r="S305" i="88" s="1"/>
  <c r="Q327" i="88"/>
  <c r="S327" i="88" s="1"/>
  <c r="Q356" i="88"/>
  <c r="S356" i="88" s="1"/>
  <c r="Q450" i="88"/>
  <c r="S450" i="88" s="1"/>
  <c r="Q484" i="88"/>
  <c r="S484" i="88" s="1"/>
  <c r="S497" i="88"/>
  <c r="Q497" i="88"/>
  <c r="Q517" i="88"/>
  <c r="S517" i="88" s="1"/>
  <c r="Q535" i="88"/>
  <c r="S535" i="88" s="1"/>
  <c r="Q548" i="88"/>
  <c r="S548" i="88" s="1"/>
  <c r="Q563" i="88"/>
  <c r="S563" i="88" s="1"/>
  <c r="Q589" i="88"/>
  <c r="S589" i="88" s="1"/>
  <c r="AL589" i="88" s="1"/>
  <c r="S595" i="88"/>
  <c r="Q595" i="88"/>
  <c r="Q628" i="88"/>
  <c r="S628" i="88" s="1"/>
  <c r="AG628" i="88" s="1"/>
  <c r="Q634" i="88"/>
  <c r="S634" i="88" s="1"/>
  <c r="Q643" i="88"/>
  <c r="S643" i="88" s="1"/>
  <c r="Q655" i="88"/>
  <c r="S655" i="88" s="1"/>
  <c r="AF655" i="88" s="1"/>
  <c r="Q663" i="88"/>
  <c r="S663" i="88" s="1"/>
  <c r="S678" i="88"/>
  <c r="Q678" i="88"/>
  <c r="Q719" i="88"/>
  <c r="S719" i="88" s="1"/>
  <c r="Q725" i="88"/>
  <c r="S725" i="88" s="1"/>
  <c r="Q732" i="88"/>
  <c r="S732" i="88" s="1"/>
  <c r="Q750" i="88"/>
  <c r="S750" i="88" s="1"/>
  <c r="AL750" i="88" s="1"/>
  <c r="Q768" i="88"/>
  <c r="S768" i="88" s="1"/>
  <c r="S818" i="88"/>
  <c r="Q818" i="88"/>
  <c r="Q845" i="88"/>
  <c r="S845" i="88" s="1"/>
  <c r="Q851" i="88"/>
  <c r="S851" i="88" s="1"/>
  <c r="Q858" i="88"/>
  <c r="S858" i="88" s="1"/>
  <c r="Q864" i="88"/>
  <c r="S864" i="88" s="1"/>
  <c r="AL864" i="88" s="1"/>
  <c r="Q935" i="88"/>
  <c r="S935" i="88" s="1"/>
  <c r="S941" i="88"/>
  <c r="Q941" i="88"/>
  <c r="Q947" i="88"/>
  <c r="S947" i="88" s="1"/>
  <c r="AG947" i="88" s="1"/>
  <c r="Q953" i="88"/>
  <c r="S953" i="88" s="1"/>
  <c r="Q959" i="88"/>
  <c r="S959" i="88" s="1"/>
  <c r="Q965" i="88"/>
  <c r="S965" i="88" s="1"/>
  <c r="Q971" i="88"/>
  <c r="S971" i="88" s="1"/>
  <c r="S246" i="88"/>
  <c r="Q246" i="88"/>
  <c r="Q130" i="88"/>
  <c r="S130" i="88" s="1"/>
  <c r="Q482" i="88"/>
  <c r="S482" i="88" s="1"/>
  <c r="Q676" i="88"/>
  <c r="S676" i="88" s="1"/>
  <c r="AF676" i="88" s="1"/>
  <c r="Q816" i="88"/>
  <c r="S816" i="88" s="1"/>
  <c r="Q75" i="88"/>
  <c r="S75" i="88" s="1"/>
  <c r="S84" i="88"/>
  <c r="Q84" i="88"/>
  <c r="Q117" i="88"/>
  <c r="S117" i="88" s="1"/>
  <c r="Q133" i="88"/>
  <c r="S133" i="88" s="1"/>
  <c r="Q141" i="88"/>
  <c r="S141" i="88" s="1"/>
  <c r="Q174" i="88"/>
  <c r="S174" i="88" s="1"/>
  <c r="Q183" i="88"/>
  <c r="S183" i="88" s="1"/>
  <c r="S191" i="88"/>
  <c r="AF191" i="88" s="1"/>
  <c r="Q191" i="88"/>
  <c r="Q209" i="88"/>
  <c r="S209" i="88" s="1"/>
  <c r="AF209" i="88" s="1"/>
  <c r="Q234" i="88"/>
  <c r="S234" i="88" s="1"/>
  <c r="AI234" i="88" s="1"/>
  <c r="Q257" i="88"/>
  <c r="S257" i="88" s="1"/>
  <c r="AG257" i="88" s="1"/>
  <c r="Q265" i="88"/>
  <c r="S265" i="88" s="1"/>
  <c r="AF265" i="88" s="1"/>
  <c r="Q371" i="88"/>
  <c r="S371" i="88" s="1"/>
  <c r="S380" i="88"/>
  <c r="AF380" i="88" s="1"/>
  <c r="Q380" i="88"/>
  <c r="Q393" i="88"/>
  <c r="S393" i="88" s="1"/>
  <c r="Q423" i="88"/>
  <c r="S423" i="88" s="1"/>
  <c r="Q429" i="88"/>
  <c r="S429" i="88" s="1"/>
  <c r="Q443" i="88"/>
  <c r="S443" i="88" s="1"/>
  <c r="Q457" i="88"/>
  <c r="S457" i="88" s="1"/>
  <c r="S463" i="88"/>
  <c r="Q463" i="88"/>
  <c r="Q470" i="88"/>
  <c r="S470" i="88" s="1"/>
  <c r="Q491" i="88"/>
  <c r="S491" i="88" s="1"/>
  <c r="AL491" i="88" s="1"/>
  <c r="Q503" i="88"/>
  <c r="S503" i="88" s="1"/>
  <c r="Q526" i="88"/>
  <c r="S526" i="88" s="1"/>
  <c r="Q536" i="88"/>
  <c r="S536" i="88" s="1"/>
  <c r="S542" i="88"/>
  <c r="AG542" i="88" s="1"/>
  <c r="Q542" i="88"/>
  <c r="Q557" i="88"/>
  <c r="S557" i="88" s="1"/>
  <c r="Q596" i="88"/>
  <c r="S596" i="88" s="1"/>
  <c r="Q602" i="88"/>
  <c r="S602" i="88" s="1"/>
  <c r="AF602" i="88" s="1"/>
  <c r="Q610" i="88"/>
  <c r="S610" i="88" s="1"/>
  <c r="Q616" i="88"/>
  <c r="S616" i="88" s="1"/>
  <c r="S622" i="88"/>
  <c r="Q622" i="88"/>
  <c r="Q656" i="88"/>
  <c r="S656" i="88" s="1"/>
  <c r="Q701" i="88"/>
  <c r="S701" i="88" s="1"/>
  <c r="AF701" i="88" s="1"/>
  <c r="Q738" i="88"/>
  <c r="S738" i="88" s="1"/>
  <c r="AF738" i="88" s="1"/>
  <c r="Q787" i="88"/>
  <c r="S787" i="88" s="1"/>
  <c r="Q826" i="88"/>
  <c r="S826" i="88" s="1"/>
  <c r="S840" i="88"/>
  <c r="Q840" i="88"/>
  <c r="Q888" i="88"/>
  <c r="S888" i="88" s="1"/>
  <c r="Q894" i="88"/>
  <c r="S894" i="88" s="1"/>
  <c r="Q912" i="88"/>
  <c r="S912" i="88" s="1"/>
  <c r="Q918" i="88"/>
  <c r="S918" i="88" s="1"/>
  <c r="Q983" i="88"/>
  <c r="S983" i="88" s="1"/>
  <c r="AK983" i="88" s="1"/>
  <c r="S989" i="88"/>
  <c r="Q989" i="88"/>
  <c r="Q995" i="88"/>
  <c r="S995" i="88" s="1"/>
  <c r="Q27" i="88"/>
  <c r="S27" i="88" s="1"/>
  <c r="Q89" i="88"/>
  <c r="S89" i="88" s="1"/>
  <c r="Q122" i="88"/>
  <c r="S122" i="88" s="1"/>
  <c r="Q215" i="88"/>
  <c r="S215" i="88" s="1"/>
  <c r="S138" i="88"/>
  <c r="Q138" i="88"/>
  <c r="Q180" i="88"/>
  <c r="S180" i="88" s="1"/>
  <c r="Q270" i="88"/>
  <c r="S270" i="88" s="1"/>
  <c r="Q318" i="88"/>
  <c r="S318" i="88" s="1"/>
  <c r="AF318" i="88" s="1"/>
  <c r="Q699" i="88"/>
  <c r="S699" i="88" s="1"/>
  <c r="Q30" i="88"/>
  <c r="S30" i="88" s="1"/>
  <c r="S92" i="88"/>
  <c r="Q92" i="88"/>
  <c r="Q101" i="88"/>
  <c r="S101" i="88" s="1"/>
  <c r="Q142" i="88"/>
  <c r="S142" i="88" s="1"/>
  <c r="Q192" i="88"/>
  <c r="S192" i="88" s="1"/>
  <c r="Q226" i="88"/>
  <c r="S226" i="88" s="1"/>
  <c r="AF226" i="88" s="1"/>
  <c r="Q258" i="88"/>
  <c r="S258" i="88" s="1"/>
  <c r="S288" i="88"/>
  <c r="AF288" i="88" s="1"/>
  <c r="Q288" i="88"/>
  <c r="Q298" i="88"/>
  <c r="S298" i="88" s="1"/>
  <c r="Q334" i="88"/>
  <c r="S334" i="88" s="1"/>
  <c r="Q372" i="88"/>
  <c r="S372" i="88" s="1"/>
  <c r="Q401" i="88"/>
  <c r="S401" i="88" s="1"/>
  <c r="Q416" i="88"/>
  <c r="S416" i="88" s="1"/>
  <c r="S436" i="88"/>
  <c r="AI436" i="88" s="1"/>
  <c r="Q436" i="88"/>
  <c r="Q444" i="88"/>
  <c r="S444" i="88" s="1"/>
  <c r="AL444" i="88" s="1"/>
  <c r="Q485" i="88"/>
  <c r="S485" i="88" s="1"/>
  <c r="AF485" i="88" s="1"/>
  <c r="Q511" i="88"/>
  <c r="S511" i="88" s="1"/>
  <c r="AF511" i="88" s="1"/>
  <c r="Q518" i="88"/>
  <c r="S518" i="88" s="1"/>
  <c r="Q527" i="88"/>
  <c r="S527" i="88" s="1"/>
  <c r="AF527" i="88" s="1"/>
  <c r="S577" i="88"/>
  <c r="AL577" i="88" s="1"/>
  <c r="Q577" i="88"/>
  <c r="Q583" i="88"/>
  <c r="S583" i="88" s="1"/>
  <c r="Q590" i="88"/>
  <c r="S590" i="88" s="1"/>
  <c r="Q657" i="88"/>
  <c r="S657" i="88" s="1"/>
  <c r="AJ657" i="88" s="1"/>
  <c r="Q687" i="88"/>
  <c r="S687" i="88" s="1"/>
  <c r="Q720" i="88"/>
  <c r="S720" i="88" s="1"/>
  <c r="S726" i="88"/>
  <c r="Q726" i="88"/>
  <c r="Q769" i="88"/>
  <c r="S769" i="88" s="1"/>
  <c r="Q775" i="88"/>
  <c r="S775" i="88" s="1"/>
  <c r="Q800" i="88"/>
  <c r="S800" i="88" s="1"/>
  <c r="Q834" i="88"/>
  <c r="S834" i="88" s="1"/>
  <c r="AJ834" i="88" s="1"/>
  <c r="Q846" i="88"/>
  <c r="S846" i="88" s="1"/>
  <c r="S852" i="88"/>
  <c r="Q852" i="88"/>
  <c r="Q954" i="88"/>
  <c r="S954" i="88" s="1"/>
  <c r="Q960" i="88"/>
  <c r="S960" i="88" s="1"/>
  <c r="Q966" i="88"/>
  <c r="S966" i="88" s="1"/>
  <c r="Q972" i="88"/>
  <c r="S972" i="88" s="1"/>
  <c r="AF972" i="88" s="1"/>
  <c r="Q45" i="88"/>
  <c r="S45" i="88" s="1"/>
  <c r="S809" i="88"/>
  <c r="AG809" i="88" s="1"/>
  <c r="Q809" i="88"/>
  <c r="Q93" i="88"/>
  <c r="S93" i="88" s="1"/>
  <c r="AJ93" i="88" s="1"/>
  <c r="Q110" i="88"/>
  <c r="S110" i="88" s="1"/>
  <c r="Q126" i="88"/>
  <c r="S126" i="88" s="1"/>
  <c r="Q134" i="88"/>
  <c r="S134" i="88" s="1"/>
  <c r="Q266" i="88"/>
  <c r="S266" i="88" s="1"/>
  <c r="S307" i="88"/>
  <c r="AL307" i="88" s="1"/>
  <c r="Q307" i="88"/>
  <c r="Q335" i="88"/>
  <c r="S335" i="88" s="1"/>
  <c r="Q342" i="88"/>
  <c r="S342" i="88" s="1"/>
  <c r="Q373" i="88"/>
  <c r="S373" i="88" s="1"/>
  <c r="Q394" i="88"/>
  <c r="S394" i="88" s="1"/>
  <c r="Q408" i="88"/>
  <c r="S408" i="88" s="1"/>
  <c r="AF408" i="88" s="1"/>
  <c r="S430" i="88"/>
  <c r="Q430" i="88"/>
  <c r="Q458" i="88"/>
  <c r="S458" i="88" s="1"/>
  <c r="Q464" i="88"/>
  <c r="S464" i="88" s="1"/>
  <c r="Q486" i="88"/>
  <c r="S486" i="88" s="1"/>
  <c r="AF486" i="88" s="1"/>
  <c r="Q504" i="88"/>
  <c r="S504" i="88" s="1"/>
  <c r="Q512" i="88"/>
  <c r="S512" i="88" s="1"/>
  <c r="S550" i="88"/>
  <c r="Q550" i="88"/>
  <c r="Q571" i="88"/>
  <c r="S571" i="88" s="1"/>
  <c r="Q611" i="88"/>
  <c r="S611" i="88" s="1"/>
  <c r="Q658" i="88"/>
  <c r="S658" i="88" s="1"/>
  <c r="AF658" i="88" s="1"/>
  <c r="Q665" i="88"/>
  <c r="S665" i="88" s="1"/>
  <c r="Q695" i="88"/>
  <c r="S695" i="88" s="1"/>
  <c r="AF695" i="88" s="1"/>
  <c r="S702" i="88"/>
  <c r="AH702" i="88" s="1"/>
  <c r="AE702" i="88" s="1"/>
  <c r="Q702" i="88"/>
  <c r="Q758" i="88"/>
  <c r="S758" i="88" s="1"/>
  <c r="Q782" i="88"/>
  <c r="S782" i="88" s="1"/>
  <c r="Q788" i="88"/>
  <c r="S788" i="88" s="1"/>
  <c r="Q812" i="88"/>
  <c r="S812" i="88" s="1"/>
  <c r="AJ812" i="88" s="1"/>
  <c r="Q827" i="88"/>
  <c r="S827" i="88" s="1"/>
  <c r="AG827" i="88" s="1"/>
  <c r="S860" i="88"/>
  <c r="Q860" i="88"/>
  <c r="Q877" i="88"/>
  <c r="S877" i="88" s="1"/>
  <c r="Q883" i="88"/>
  <c r="S883" i="88" s="1"/>
  <c r="Q889" i="88"/>
  <c r="S889" i="88" s="1"/>
  <c r="AF889" i="88" s="1"/>
  <c r="Q895" i="88"/>
  <c r="S895" i="88" s="1"/>
  <c r="AF895" i="88" s="1"/>
  <c r="Q901" i="88"/>
  <c r="S901" i="88" s="1"/>
  <c r="S913" i="88"/>
  <c r="Q913" i="88"/>
  <c r="Q919" i="88"/>
  <c r="S919" i="88" s="1"/>
  <c r="AL919" i="88" s="1"/>
  <c r="Q925" i="88"/>
  <c r="S925" i="88" s="1"/>
  <c r="Q978" i="88"/>
  <c r="S978" i="88" s="1"/>
  <c r="Q984" i="88"/>
  <c r="S984" i="88" s="1"/>
  <c r="AG984" i="88" s="1"/>
  <c r="Q990" i="88"/>
  <c r="S990" i="88" s="1"/>
  <c r="S996" i="88"/>
  <c r="Q996" i="88"/>
  <c r="Q105" i="88"/>
  <c r="S105" i="88" s="1"/>
  <c r="Q114" i="88"/>
  <c r="S114" i="88" s="1"/>
  <c r="Q197" i="88"/>
  <c r="S197" i="88" s="1"/>
  <c r="Q254" i="88"/>
  <c r="S254" i="88" s="1"/>
  <c r="AH254" i="88" s="1"/>
  <c r="AE254" i="88" s="1"/>
  <c r="Q928" i="88"/>
  <c r="S928" i="88" s="1"/>
  <c r="S68" i="88"/>
  <c r="Q68" i="88"/>
  <c r="Q118" i="88"/>
  <c r="S118" i="88" s="1"/>
  <c r="Q150" i="88"/>
  <c r="S150" i="88" s="1"/>
  <c r="Q202" i="88"/>
  <c r="S202" i="88" s="1"/>
  <c r="Q210" i="88"/>
  <c r="S210" i="88" s="1"/>
  <c r="Q250" i="88"/>
  <c r="S250" i="88" s="1"/>
  <c r="AF250" i="88" s="1"/>
  <c r="S259" i="88"/>
  <c r="AF259" i="88" s="1"/>
  <c r="Q259" i="88"/>
  <c r="Q274" i="88"/>
  <c r="S274" i="88" s="1"/>
  <c r="AF274" i="88" s="1"/>
  <c r="Q289" i="88"/>
  <c r="S289" i="88" s="1"/>
  <c r="AG289" i="88" s="1"/>
  <c r="Q33" i="88"/>
  <c r="S33" i="88" s="1"/>
  <c r="Q42" i="88"/>
  <c r="S42" i="88" s="1"/>
  <c r="Q59" i="88"/>
  <c r="S59" i="88" s="1"/>
  <c r="S69" i="88"/>
  <c r="Q69" i="88"/>
  <c r="Q77" i="88"/>
  <c r="S77" i="88" s="1"/>
  <c r="Q86" i="88"/>
  <c r="S86" i="88" s="1"/>
  <c r="AG86" i="88" s="1"/>
  <c r="Q102" i="88"/>
  <c r="S102" i="88" s="1"/>
  <c r="Q135" i="88"/>
  <c r="S135" i="88" s="1"/>
  <c r="Q159" i="88"/>
  <c r="S159" i="88" s="1"/>
  <c r="S176" i="88"/>
  <c r="Q176" i="88"/>
  <c r="Q220" i="88"/>
  <c r="S220" i="88" s="1"/>
  <c r="Q260" i="88"/>
  <c r="S260" i="88" s="1"/>
  <c r="Q281" i="88"/>
  <c r="S281" i="88" s="1"/>
  <c r="Q299" i="88"/>
  <c r="S299" i="88" s="1"/>
  <c r="Q315" i="88"/>
  <c r="S315" i="88" s="1"/>
  <c r="S323" i="88"/>
  <c r="Q323" i="88"/>
  <c r="Q329" i="88"/>
  <c r="S329" i="88" s="1"/>
  <c r="AK329" i="88" s="1"/>
  <c r="Q336" i="88"/>
  <c r="S336" i="88" s="1"/>
  <c r="AK336" i="88" s="1"/>
  <c r="Q350" i="88"/>
  <c r="S350" i="88" s="1"/>
  <c r="Q365" i="88"/>
  <c r="S365" i="88" s="1"/>
  <c r="AK365" i="88" s="1"/>
  <c r="Q395" i="88"/>
  <c r="S395" i="88" s="1"/>
  <c r="AG395" i="88" s="1"/>
  <c r="S437" i="88"/>
  <c r="Q437" i="88"/>
  <c r="Q452" i="88"/>
  <c r="S452" i="88" s="1"/>
  <c r="Q478" i="88"/>
  <c r="S478" i="88" s="1"/>
  <c r="Q493" i="88"/>
  <c r="S493" i="88" s="1"/>
  <c r="Q499" i="88"/>
  <c r="S499" i="88" s="1"/>
  <c r="AF499" i="88" s="1"/>
  <c r="Q528" i="88"/>
  <c r="S528" i="88" s="1"/>
  <c r="S551" i="88"/>
  <c r="AG551" i="88" s="1"/>
  <c r="Q551" i="88"/>
  <c r="Q559" i="88"/>
  <c r="S559" i="88" s="1"/>
  <c r="Q565" i="88"/>
  <c r="S565" i="88" s="1"/>
  <c r="Q572" i="88"/>
  <c r="S572" i="88" s="1"/>
  <c r="Q578" i="88"/>
  <c r="S578" i="88" s="1"/>
  <c r="AG578" i="88" s="1"/>
  <c r="Q598" i="88"/>
  <c r="S598" i="88" s="1"/>
  <c r="AJ598" i="88" s="1"/>
  <c r="S624" i="88"/>
  <c r="Q624" i="88"/>
  <c r="Q630" i="88"/>
  <c r="S630" i="88" s="1"/>
  <c r="Q672" i="88"/>
  <c r="S672" i="88" s="1"/>
  <c r="Q689" i="88"/>
  <c r="S689" i="88" s="1"/>
  <c r="AF689" i="88" s="1"/>
  <c r="Q696" i="88"/>
  <c r="S696" i="88" s="1"/>
  <c r="Q715" i="88"/>
  <c r="S715" i="88" s="1"/>
  <c r="AH715" i="88" s="1"/>
  <c r="AE715" i="88" s="1"/>
  <c r="S746" i="88"/>
  <c r="Q746" i="88"/>
  <c r="Q752" i="88"/>
  <c r="S752" i="88" s="1"/>
  <c r="Q764" i="88"/>
  <c r="S764" i="88" s="1"/>
  <c r="Q776" i="88"/>
  <c r="S776" i="88" s="1"/>
  <c r="AG776" i="88" s="1"/>
  <c r="Q828" i="88"/>
  <c r="S828" i="88" s="1"/>
  <c r="Q847" i="88"/>
  <c r="S847" i="88" s="1"/>
  <c r="S866" i="88"/>
  <c r="Q866" i="88"/>
  <c r="Q878" i="88"/>
  <c r="S878" i="88" s="1"/>
  <c r="Q931" i="88"/>
  <c r="S931" i="88" s="1"/>
  <c r="Q937" i="88"/>
  <c r="S937" i="88" s="1"/>
  <c r="AK937" i="88" s="1"/>
  <c r="Q943" i="88"/>
  <c r="S943" i="88" s="1"/>
  <c r="Q949" i="88"/>
  <c r="S949" i="88" s="1"/>
  <c r="S967" i="88"/>
  <c r="Q967" i="88"/>
  <c r="Q36" i="88"/>
  <c r="S36" i="88" s="1"/>
  <c r="Q253" i="88"/>
  <c r="S253" i="88" s="1"/>
  <c r="AF253" i="88" s="1"/>
  <c r="Q63" i="88"/>
  <c r="S63" i="88" s="1"/>
  <c r="Q295" i="88"/>
  <c r="S295" i="88" s="1"/>
  <c r="AH295" i="88" s="1"/>
  <c r="AE295" i="88" s="1"/>
  <c r="Q339" i="88"/>
  <c r="S339" i="88" s="1"/>
  <c r="S51" i="88"/>
  <c r="Q51" i="88"/>
  <c r="Q60" i="88"/>
  <c r="S60" i="88" s="1"/>
  <c r="Q152" i="88"/>
  <c r="S152" i="88" s="1"/>
  <c r="Q244" i="88"/>
  <c r="S244" i="88" s="1"/>
  <c r="AF244" i="88" s="1"/>
  <c r="Q366" i="88"/>
  <c r="S366" i="88" s="1"/>
  <c r="Q396" i="88"/>
  <c r="S396" i="88" s="1"/>
  <c r="S418" i="88"/>
  <c r="Q418" i="88"/>
  <c r="Q472" i="88"/>
  <c r="S472" i="88" s="1"/>
  <c r="Q505" i="88"/>
  <c r="S505" i="88" s="1"/>
  <c r="AH505" i="88" s="1"/>
  <c r="AE505" i="88" s="1"/>
  <c r="Q529" i="88"/>
  <c r="S529" i="88" s="1"/>
  <c r="AJ529" i="88" s="1"/>
  <c r="Q604" i="88"/>
  <c r="S604" i="88" s="1"/>
  <c r="Q637" i="88"/>
  <c r="S637" i="88" s="1"/>
  <c r="AL637" i="88" s="1"/>
  <c r="S666" i="88"/>
  <c r="AH666" i="88" s="1"/>
  <c r="AE666" i="88" s="1"/>
  <c r="Q666" i="88"/>
  <c r="Q681" i="88"/>
  <c r="S681" i="88" s="1"/>
  <c r="Q740" i="88"/>
  <c r="S740" i="88" s="1"/>
  <c r="Q753" i="88"/>
  <c r="S753" i="88" s="1"/>
  <c r="Q759" i="88"/>
  <c r="S759" i="88" s="1"/>
  <c r="Q783" i="88"/>
  <c r="S783" i="88" s="1"/>
  <c r="AG783" i="88" s="1"/>
  <c r="S795" i="88"/>
  <c r="Q795" i="88"/>
  <c r="Q821" i="88"/>
  <c r="S821" i="88" s="1"/>
  <c r="Q836" i="88"/>
  <c r="S836" i="88" s="1"/>
  <c r="Q842" i="88"/>
  <c r="S842" i="88" s="1"/>
  <c r="AF842" i="88" s="1"/>
  <c r="Q872" i="88"/>
  <c r="S872" i="88" s="1"/>
  <c r="AF872" i="88" s="1"/>
  <c r="Q884" i="88"/>
  <c r="S884" i="88" s="1"/>
  <c r="S914" i="88"/>
  <c r="Q914" i="88"/>
  <c r="Q926" i="88"/>
  <c r="S926" i="88" s="1"/>
  <c r="AG926" i="88" s="1"/>
  <c r="Q979" i="88"/>
  <c r="S979" i="88" s="1"/>
  <c r="Q991" i="88"/>
  <c r="S991" i="88" s="1"/>
  <c r="Q997" i="88"/>
  <c r="S997" i="88" s="1"/>
  <c r="Q72" i="88"/>
  <c r="S72" i="88" s="1"/>
  <c r="S277" i="88"/>
  <c r="AH277" i="88" s="1"/>
  <c r="AE277" i="88" s="1"/>
  <c r="Q277" i="88"/>
  <c r="Q508" i="88"/>
  <c r="S508" i="88" s="1"/>
  <c r="Q587" i="88"/>
  <c r="S587" i="88" s="1"/>
  <c r="AK587" i="88" s="1"/>
  <c r="Q772" i="88"/>
  <c r="S772" i="88" s="1"/>
  <c r="AF772" i="88" s="1"/>
  <c r="Q910" i="88"/>
  <c r="S910" i="88" s="1"/>
  <c r="Q168" i="88"/>
  <c r="S168" i="88" s="1"/>
  <c r="S186" i="88"/>
  <c r="AI186" i="88" s="1"/>
  <c r="Q186" i="88"/>
  <c r="Q194" i="88"/>
  <c r="S194" i="88" s="1"/>
  <c r="Q275" i="88"/>
  <c r="S275" i="88" s="1"/>
  <c r="AH275" i="88" s="1"/>
  <c r="AE275" i="88" s="1"/>
  <c r="Q291" i="88"/>
  <c r="S291" i="88" s="1"/>
  <c r="AL291" i="88" s="1"/>
  <c r="Q300" i="88"/>
  <c r="S300" i="88" s="1"/>
  <c r="AF300" i="88" s="1"/>
  <c r="Q309" i="88"/>
  <c r="S309" i="88" s="1"/>
  <c r="AH309" i="88" s="1"/>
  <c r="AE309" i="88" s="1"/>
  <c r="S343" i="88"/>
  <c r="Q343" i="88"/>
  <c r="Q425" i="88"/>
  <c r="S425" i="88" s="1"/>
  <c r="Q479" i="88"/>
  <c r="S479" i="88" s="1"/>
  <c r="AF479" i="88" s="1"/>
  <c r="Q25" i="88"/>
  <c r="S25" i="88" s="1"/>
  <c r="Q44" i="88"/>
  <c r="S44" i="88" s="1"/>
  <c r="Q78" i="88"/>
  <c r="S78" i="88" s="1"/>
  <c r="S87" i="88"/>
  <c r="Q87" i="88"/>
  <c r="Q95" i="88"/>
  <c r="S95" i="88" s="1"/>
  <c r="Q120" i="88"/>
  <c r="S120" i="88" s="1"/>
  <c r="Q128" i="88"/>
  <c r="S128" i="88" s="1"/>
  <c r="Q144" i="88"/>
  <c r="S144" i="88" s="1"/>
  <c r="AI144" i="88" s="1"/>
  <c r="Q204" i="88"/>
  <c r="S204" i="88" s="1"/>
  <c r="S213" i="88"/>
  <c r="Q213" i="88"/>
  <c r="Q221" i="88"/>
  <c r="S221" i="88" s="1"/>
  <c r="AG221" i="88" s="1"/>
  <c r="Q245" i="88"/>
  <c r="S245" i="88" s="1"/>
  <c r="AH245" i="88" s="1"/>
  <c r="AE245" i="88" s="1"/>
  <c r="Q252" i="88"/>
  <c r="S252" i="88" s="1"/>
  <c r="Q283" i="88"/>
  <c r="S283" i="88" s="1"/>
  <c r="Q292" i="88"/>
  <c r="S292" i="88" s="1"/>
  <c r="S301" i="88"/>
  <c r="Q301" i="88"/>
  <c r="Q316" i="88"/>
  <c r="S316" i="88" s="1"/>
  <c r="AF316" i="88" s="1"/>
  <c r="Q324" i="88"/>
  <c r="S324" i="88" s="1"/>
  <c r="AJ324" i="88" s="1"/>
  <c r="Q330" i="88"/>
  <c r="S330" i="88" s="1"/>
  <c r="AI330" i="88" s="1"/>
  <c r="Q383" i="88"/>
  <c r="S383" i="88" s="1"/>
  <c r="Q419" i="88"/>
  <c r="S419" i="88" s="1"/>
  <c r="S438" i="88"/>
  <c r="Q438" i="88"/>
  <c r="Q447" i="88"/>
  <c r="S447" i="88" s="1"/>
  <c r="Q466" i="88"/>
  <c r="S466" i="88" s="1"/>
  <c r="AL466" i="88" s="1"/>
  <c r="Q494" i="88"/>
  <c r="S494" i="88" s="1"/>
  <c r="Q514" i="88"/>
  <c r="S514" i="88" s="1"/>
  <c r="Q520" i="88"/>
  <c r="S520" i="88" s="1"/>
  <c r="S530" i="88"/>
  <c r="AF530" i="88" s="1"/>
  <c r="Q530" i="88"/>
  <c r="Q553" i="88"/>
  <c r="S553" i="88" s="1"/>
  <c r="AK553" i="88" s="1"/>
  <c r="Q560" i="88"/>
  <c r="S560" i="88" s="1"/>
  <c r="Q592" i="88"/>
  <c r="S592" i="88" s="1"/>
  <c r="Q599" i="88"/>
  <c r="S599" i="88" s="1"/>
  <c r="Q605" i="88"/>
  <c r="S605" i="88" s="1"/>
  <c r="AL605" i="88" s="1"/>
  <c r="S619" i="88"/>
  <c r="Q619" i="88"/>
  <c r="Q625" i="88"/>
  <c r="S625" i="88" s="1"/>
  <c r="Q631" i="88"/>
  <c r="S631" i="88" s="1"/>
  <c r="Q646" i="88"/>
  <c r="S646" i="88" s="1"/>
  <c r="AF646" i="88" s="1"/>
  <c r="Q651" i="88"/>
  <c r="S651" i="88" s="1"/>
  <c r="AF651" i="88" s="1"/>
  <c r="Q682" i="88"/>
  <c r="S682" i="88" s="1"/>
  <c r="AG682" i="88" s="1"/>
  <c r="S690" i="88"/>
  <c r="AL690" i="88" s="1"/>
  <c r="Q690" i="88"/>
  <c r="Q728" i="88"/>
  <c r="S728" i="88" s="1"/>
  <c r="AJ728" i="88" s="1"/>
  <c r="Q747" i="88"/>
  <c r="S747" i="88" s="1"/>
  <c r="AH747" i="88" s="1"/>
  <c r="AE747" i="88" s="1"/>
  <c r="Q765" i="88"/>
  <c r="S765" i="88" s="1"/>
  <c r="Q777" i="88"/>
  <c r="S777" i="88" s="1"/>
  <c r="AI777" i="88" s="1"/>
  <c r="Q848" i="88"/>
  <c r="S848" i="88" s="1"/>
  <c r="S932" i="88"/>
  <c r="Q932" i="88"/>
  <c r="Q938" i="88"/>
  <c r="S938" i="88" s="1"/>
  <c r="Q944" i="88"/>
  <c r="S944" i="88" s="1"/>
  <c r="Q188" i="88"/>
  <c r="S188" i="88" s="1"/>
  <c r="Q54" i="88"/>
  <c r="S54" i="88" s="1"/>
  <c r="Q354" i="88"/>
  <c r="S354" i="88" s="1"/>
  <c r="S377" i="88"/>
  <c r="Q377" i="88"/>
  <c r="Q398" i="88"/>
  <c r="S398" i="88" s="1"/>
  <c r="Q413" i="88"/>
  <c r="S413" i="88" s="1"/>
  <c r="Q440" i="88"/>
  <c r="S440" i="88" s="1"/>
  <c r="Q461" i="88"/>
  <c r="S461" i="88" s="1"/>
  <c r="Q523" i="88"/>
  <c r="S523" i="88" s="1"/>
  <c r="AF523" i="88" s="1"/>
  <c r="S838" i="88"/>
  <c r="Q838" i="88"/>
  <c r="Q904" i="88"/>
  <c r="S904" i="88" s="1"/>
  <c r="Q922" i="88"/>
  <c r="S922" i="88" s="1"/>
  <c r="AL922" i="88" s="1"/>
  <c r="Q127" i="88"/>
  <c r="S127" i="88" s="1"/>
  <c r="Q177" i="88"/>
  <c r="S177" i="88" s="1"/>
  <c r="Q228" i="88"/>
  <c r="S228" i="88" s="1"/>
  <c r="AI228" i="88" s="1"/>
  <c r="S237" i="88"/>
  <c r="Q237" i="88"/>
  <c r="Q268" i="88"/>
  <c r="S268" i="88" s="1"/>
  <c r="AF268" i="88" s="1"/>
  <c r="Q282" i="88"/>
  <c r="S282" i="88" s="1"/>
  <c r="Q26" i="88"/>
  <c r="S26" i="88" s="1"/>
  <c r="Q35" i="88"/>
  <c r="S35" i="88" s="1"/>
  <c r="Q62" i="88"/>
  <c r="S62" i="88" s="1"/>
  <c r="S113" i="88"/>
  <c r="Q113" i="88"/>
  <c r="Q121" i="88"/>
  <c r="S121" i="88" s="1"/>
  <c r="Q129" i="88"/>
  <c r="S129" i="88" s="1"/>
  <c r="AJ129" i="88" s="1"/>
  <c r="Q214" i="88"/>
  <c r="S214" i="88" s="1"/>
  <c r="AF214" i="88" s="1"/>
  <c r="Q238" i="88"/>
  <c r="S238" i="88" s="1"/>
  <c r="AF238" i="88" s="1"/>
  <c r="Q269" i="88"/>
  <c r="S269" i="88" s="1"/>
  <c r="AG269" i="88" s="1"/>
  <c r="S276" i="88"/>
  <c r="AF276" i="88" s="1"/>
  <c r="Q276" i="88"/>
  <c r="Q284" i="88"/>
  <c r="S284" i="88" s="1"/>
  <c r="Q310" i="88"/>
  <c r="S310" i="88" s="1"/>
  <c r="Q344" i="88"/>
  <c r="S344" i="88" s="1"/>
  <c r="Q397" i="88"/>
  <c r="S397" i="88" s="1"/>
  <c r="Q411" i="88"/>
  <c r="S411" i="88" s="1"/>
  <c r="AI411" i="88" s="1"/>
  <c r="S420" i="88"/>
  <c r="Q420" i="88"/>
  <c r="Q426" i="88"/>
  <c r="S426" i="88" s="1"/>
  <c r="Q454" i="88"/>
  <c r="S454" i="88" s="1"/>
  <c r="AL454" i="88" s="1"/>
  <c r="Q460" i="88"/>
  <c r="S460" i="88" s="1"/>
  <c r="AL460" i="88" s="1"/>
  <c r="Q467" i="88"/>
  <c r="S467" i="88" s="1"/>
  <c r="Q473" i="88"/>
  <c r="S473" i="88" s="1"/>
  <c r="S480" i="88"/>
  <c r="Q480" i="88"/>
  <c r="Q488" i="88"/>
  <c r="S488" i="88" s="1"/>
  <c r="Q506" i="88"/>
  <c r="S506" i="88" s="1"/>
  <c r="AH506" i="88" s="1"/>
  <c r="AE506" i="88" s="1"/>
  <c r="Q521" i="88"/>
  <c r="S521" i="88" s="1"/>
  <c r="AL521" i="88" s="1"/>
  <c r="Q539" i="88"/>
  <c r="S539" i="88" s="1"/>
  <c r="Q545" i="88"/>
  <c r="S545" i="88" s="1"/>
  <c r="S586" i="88"/>
  <c r="Q586" i="88"/>
  <c r="Q613" i="88"/>
  <c r="S613" i="88" s="1"/>
  <c r="Q639" i="88"/>
  <c r="S639" i="88" s="1"/>
  <c r="Q660" i="88"/>
  <c r="S660" i="88" s="1"/>
  <c r="Q683" i="88"/>
  <c r="S683" i="88" s="1"/>
  <c r="Q722" i="88"/>
  <c r="S722" i="88" s="1"/>
  <c r="S754" i="88"/>
  <c r="Q754" i="88"/>
  <c r="Q760" i="88"/>
  <c r="S760" i="88" s="1"/>
  <c r="Q771" i="88"/>
  <c r="S771" i="88" s="1"/>
  <c r="Q784" i="88"/>
  <c r="S784" i="88" s="1"/>
  <c r="AJ784" i="88" s="1"/>
  <c r="Q808" i="88"/>
  <c r="S808" i="88" s="1"/>
  <c r="Q822" i="88"/>
  <c r="S822" i="88" s="1"/>
  <c r="S830" i="88"/>
  <c r="Q830" i="88"/>
  <c r="Q837" i="88"/>
  <c r="S837" i="88" s="1"/>
  <c r="AF837" i="88" s="1"/>
  <c r="Q855" i="88"/>
  <c r="S855" i="88" s="1"/>
  <c r="AF855" i="88" s="1"/>
  <c r="Q862" i="88"/>
  <c r="S862" i="88" s="1"/>
  <c r="Q873" i="88"/>
  <c r="S873" i="88" s="1"/>
  <c r="Q885" i="88"/>
  <c r="S885" i="88" s="1"/>
  <c r="S891" i="88"/>
  <c r="AF891" i="88" s="1"/>
  <c r="Q891" i="88"/>
  <c r="Q897" i="88"/>
  <c r="S897" i="88" s="1"/>
  <c r="Q903" i="88"/>
  <c r="S903" i="88" s="1"/>
  <c r="Q909" i="88"/>
  <c r="S909" i="88" s="1"/>
  <c r="Q10" i="88"/>
  <c r="S10" i="88" s="1"/>
  <c r="Q19" i="88"/>
  <c r="S19" i="88" s="1"/>
  <c r="Q13" i="88"/>
  <c r="S13" i="88" s="1"/>
  <c r="Q22" i="88"/>
  <c r="S22" i="88" s="1"/>
  <c r="Q11" i="88"/>
  <c r="S11" i="88" s="1"/>
  <c r="S23" i="88"/>
  <c r="AG23" i="88" s="1"/>
  <c r="Q23" i="88"/>
  <c r="Q16" i="88"/>
  <c r="S16" i="88" s="1"/>
  <c r="AF16" i="88" s="1"/>
  <c r="AG16" i="88" s="1"/>
  <c r="AH16" i="88" s="1"/>
  <c r="Q7" i="88"/>
  <c r="S7" i="88" s="1"/>
  <c r="Q17" i="88"/>
  <c r="S17" i="88" s="1"/>
  <c r="AJ306" i="88"/>
  <c r="AL569" i="88"/>
  <c r="AL654" i="88"/>
  <c r="S79" i="88"/>
  <c r="S49" i="88"/>
  <c r="S201" i="88"/>
  <c r="AJ201" i="88" s="1"/>
  <c r="S31" i="88"/>
  <c r="S52" i="88"/>
  <c r="S290" i="88"/>
  <c r="S495" i="88"/>
  <c r="S723" i="88"/>
  <c r="S477" i="88"/>
  <c r="AF477" i="88" s="1"/>
  <c r="S67" i="88"/>
  <c r="S185" i="88"/>
  <c r="S206" i="88"/>
  <c r="S367" i="88"/>
  <c r="S389" i="88"/>
  <c r="AG389" i="88" s="1"/>
  <c r="S406" i="88"/>
  <c r="AK406" i="88" s="1"/>
  <c r="S614" i="88"/>
  <c r="AL614" i="88" s="1"/>
  <c r="S982" i="88"/>
  <c r="S399" i="88"/>
  <c r="S61" i="88"/>
  <c r="S155" i="88"/>
  <c r="S207" i="88"/>
  <c r="S421" i="88"/>
  <c r="S462" i="88"/>
  <c r="S579" i="88"/>
  <c r="S899" i="88"/>
  <c r="AL899" i="88" s="1"/>
  <c r="S948" i="88"/>
  <c r="AH948" i="88" s="1"/>
  <c r="AE948" i="88" s="1"/>
  <c r="S164" i="88"/>
  <c r="S178" i="88"/>
  <c r="S199" i="88"/>
  <c r="AI199" i="88" s="1"/>
  <c r="S285" i="88"/>
  <c r="S321" i="88"/>
  <c r="AJ321" i="88" s="1"/>
  <c r="S390" i="88"/>
  <c r="S749" i="88"/>
  <c r="AH749" i="88" s="1"/>
  <c r="AE749" i="88" s="1"/>
  <c r="S32" i="88"/>
  <c r="S169" i="88"/>
  <c r="S115" i="88"/>
  <c r="AF115" i="88" s="1"/>
  <c r="S41" i="88"/>
  <c r="S55" i="88"/>
  <c r="S109" i="88"/>
  <c r="S157" i="88"/>
  <c r="S193" i="88"/>
  <c r="AI193" i="88" s="1"/>
  <c r="S322" i="88"/>
  <c r="AL322" i="88" s="1"/>
  <c r="S361" i="88"/>
  <c r="S415" i="88"/>
  <c r="S555" i="88"/>
  <c r="AG555" i="88" s="1"/>
  <c r="S474" i="88"/>
  <c r="S549" i="88"/>
  <c r="S513" i="88"/>
  <c r="S28" i="88"/>
  <c r="AG28" i="88" s="1"/>
  <c r="S239" i="88"/>
  <c r="S279" i="88"/>
  <c r="S348" i="88"/>
  <c r="S428" i="88"/>
  <c r="S594" i="88"/>
  <c r="S661" i="88"/>
  <c r="AF661" i="88" s="1"/>
  <c r="S76" i="88"/>
  <c r="S43" i="88"/>
  <c r="S261" i="88"/>
  <c r="S267" i="88"/>
  <c r="AI267" i="88" s="1"/>
  <c r="S287" i="88"/>
  <c r="AK287" i="88" s="1"/>
  <c r="S409" i="88"/>
  <c r="AH409" i="88" s="1"/>
  <c r="AE409" i="88" s="1"/>
  <c r="S448" i="88"/>
  <c r="AF448" i="88" s="1"/>
  <c r="S453" i="88"/>
  <c r="AF453" i="88" s="1"/>
  <c r="S670" i="88"/>
  <c r="S703" i="88"/>
  <c r="S739" i="88"/>
  <c r="S184" i="88"/>
  <c r="S187" i="88"/>
  <c r="S29" i="88"/>
  <c r="AG29" i="88" s="1"/>
  <c r="S85" i="88"/>
  <c r="S91" i="88"/>
  <c r="AJ91" i="88" s="1"/>
  <c r="S125" i="88"/>
  <c r="S181" i="88"/>
  <c r="AG181" i="88" s="1"/>
  <c r="S233" i="88"/>
  <c r="S564" i="88"/>
  <c r="S829" i="88"/>
  <c r="S600" i="88"/>
  <c r="S58" i="88"/>
  <c r="S219" i="88"/>
  <c r="AJ219" i="88" s="1"/>
  <c r="S404" i="88"/>
  <c r="S441" i="88"/>
  <c r="S160" i="88"/>
  <c r="S73" i="88"/>
  <c r="AK73" i="88" s="1"/>
  <c r="S119" i="88"/>
  <c r="S161" i="88"/>
  <c r="AJ161" i="88" s="1"/>
  <c r="S235" i="88"/>
  <c r="S552" i="88"/>
  <c r="S823" i="88"/>
  <c r="S861" i="88"/>
  <c r="S962" i="88"/>
  <c r="S986" i="88"/>
  <c r="S148" i="88"/>
  <c r="S154" i="88"/>
  <c r="S175" i="88"/>
  <c r="S200" i="88"/>
  <c r="AF200" i="88" s="1"/>
  <c r="S249" i="88"/>
  <c r="AG249" i="88" s="1"/>
  <c r="S255" i="88"/>
  <c r="AI255" i="88" s="1"/>
  <c r="S378" i="88"/>
  <c r="AH378" i="88" s="1"/>
  <c r="AE378" i="88" s="1"/>
  <c r="S410" i="88"/>
  <c r="S442" i="88"/>
  <c r="S483" i="88"/>
  <c r="AL483" i="88" s="1"/>
  <c r="S498" i="88"/>
  <c r="AF498" i="88" s="1"/>
  <c r="S507" i="88"/>
  <c r="S570" i="88"/>
  <c r="AL570" i="88" s="1"/>
  <c r="S585" i="88"/>
  <c r="S629" i="88"/>
  <c r="S688" i="88"/>
  <c r="S709" i="88"/>
  <c r="AG709" i="88" s="1"/>
  <c r="S724" i="88"/>
  <c r="S745" i="88"/>
  <c r="S835" i="88"/>
  <c r="AL835" i="88" s="1"/>
  <c r="S880" i="88"/>
  <c r="AL880" i="88" s="1"/>
  <c r="S958" i="88"/>
  <c r="S987" i="88"/>
  <c r="S694" i="88"/>
  <c r="S704" i="88"/>
  <c r="S729" i="88"/>
  <c r="S735" i="88"/>
  <c r="AL735" i="88" s="1"/>
  <c r="S819" i="88"/>
  <c r="AF819" i="88" s="1"/>
  <c r="S871" i="88"/>
  <c r="S890" i="88"/>
  <c r="S900" i="88"/>
  <c r="S927" i="88"/>
  <c r="S936" i="88"/>
  <c r="S992" i="88"/>
  <c r="S37" i="88"/>
  <c r="S50" i="88"/>
  <c r="S97" i="88"/>
  <c r="S103" i="88"/>
  <c r="S131" i="88"/>
  <c r="AH131" i="88" s="1"/>
  <c r="AE131" i="88" s="1"/>
  <c r="S137" i="88"/>
  <c r="S149" i="88"/>
  <c r="S189" i="88"/>
  <c r="S400" i="88"/>
  <c r="S427" i="88"/>
  <c r="AK427" i="88" s="1"/>
  <c r="S489" i="88"/>
  <c r="AL489" i="88" s="1"/>
  <c r="S561" i="88"/>
  <c r="S576" i="88"/>
  <c r="S641" i="88"/>
  <c r="S710" i="88"/>
  <c r="AK710" i="88" s="1"/>
  <c r="S755" i="88"/>
  <c r="AI755" i="88" s="1"/>
  <c r="S773" i="88"/>
  <c r="AI773" i="88" s="1"/>
  <c r="S793" i="88"/>
  <c r="S799" i="88"/>
  <c r="AG799" i="88" s="1"/>
  <c r="S813" i="88"/>
  <c r="AF813" i="88" s="1"/>
  <c r="S825" i="88"/>
  <c r="S867" i="88"/>
  <c r="S876" i="88"/>
  <c r="AF876" i="88" s="1"/>
  <c r="S881" i="88"/>
  <c r="S968" i="88"/>
  <c r="S973" i="88"/>
  <c r="S988" i="88"/>
  <c r="AL988" i="88" s="1"/>
  <c r="S143" i="88"/>
  <c r="AK143" i="88" s="1"/>
  <c r="S163" i="88"/>
  <c r="AG163" i="88" s="1"/>
  <c r="S170" i="88"/>
  <c r="S195" i="88"/>
  <c r="AH195" i="88" s="1"/>
  <c r="AE195" i="88" s="1"/>
  <c r="S293" i="88"/>
  <c r="S308" i="88"/>
  <c r="S349" i="88"/>
  <c r="S417" i="88"/>
  <c r="S455" i="88"/>
  <c r="S519" i="88"/>
  <c r="S525" i="88"/>
  <c r="AI525" i="88" s="1"/>
  <c r="S531" i="88"/>
  <c r="AH531" i="88" s="1"/>
  <c r="AE531" i="88" s="1"/>
  <c r="S537" i="88"/>
  <c r="AG537" i="88" s="1"/>
  <c r="S546" i="88"/>
  <c r="AF546" i="88" s="1"/>
  <c r="S591" i="88"/>
  <c r="S667" i="88"/>
  <c r="S711" i="88"/>
  <c r="S730" i="88"/>
  <c r="S736" i="88"/>
  <c r="S774" i="88"/>
  <c r="AL774" i="88" s="1"/>
  <c r="S820" i="88"/>
  <c r="S886" i="88"/>
  <c r="S964" i="88"/>
  <c r="AH964" i="88" s="1"/>
  <c r="AE964" i="88" s="1"/>
  <c r="S606" i="88"/>
  <c r="S635" i="88"/>
  <c r="AG635" i="88" s="1"/>
  <c r="S647" i="88"/>
  <c r="S706" i="88"/>
  <c r="S716" i="88"/>
  <c r="S741" i="88"/>
  <c r="AL741" i="88" s="1"/>
  <c r="S751" i="88"/>
  <c r="S756" i="88"/>
  <c r="AK756" i="88" s="1"/>
  <c r="S794" i="88"/>
  <c r="S814" i="88"/>
  <c r="AH814" i="88" s="1"/>
  <c r="AE814" i="88" s="1"/>
  <c r="S831" i="88"/>
  <c r="AF831" i="88" s="1"/>
  <c r="S853" i="88"/>
  <c r="AI853" i="88" s="1"/>
  <c r="S882" i="88"/>
  <c r="AK882" i="88" s="1"/>
  <c r="S896" i="88"/>
  <c r="S950" i="88"/>
  <c r="S974" i="88"/>
  <c r="S998" i="88"/>
  <c r="S969" i="88"/>
  <c r="S236" i="88"/>
  <c r="S241" i="88"/>
  <c r="AJ272" i="88"/>
  <c r="S314" i="88"/>
  <c r="S374" i="88"/>
  <c r="S445" i="88"/>
  <c r="S510" i="88"/>
  <c r="S597" i="88"/>
  <c r="S612" i="88"/>
  <c r="S668" i="88"/>
  <c r="S673" i="88"/>
  <c r="S679" i="88"/>
  <c r="AL679" i="88" s="1"/>
  <c r="S712" i="88"/>
  <c r="S761" i="88"/>
  <c r="S779" i="88"/>
  <c r="S841" i="88"/>
  <c r="S887" i="88"/>
  <c r="AH887" i="88" s="1"/>
  <c r="AE887" i="88" s="1"/>
  <c r="S906" i="88"/>
  <c r="S915" i="88"/>
  <c r="S924" i="88"/>
  <c r="S933" i="88"/>
  <c r="S942" i="88"/>
  <c r="S955" i="88"/>
  <c r="S994" i="88"/>
  <c r="AG994" i="88" s="1"/>
  <c r="S64" i="88"/>
  <c r="S70" i="88"/>
  <c r="S82" i="88"/>
  <c r="S88" i="88"/>
  <c r="S151" i="88"/>
  <c r="AG151" i="88" s="1"/>
  <c r="S158" i="88"/>
  <c r="AI158" i="88" s="1"/>
  <c r="S172" i="88"/>
  <c r="AF172" i="88" s="1"/>
  <c r="S217" i="88"/>
  <c r="S223" i="88"/>
  <c r="AI223" i="88" s="1"/>
  <c r="S229" i="88"/>
  <c r="S273" i="88"/>
  <c r="AL309" i="88"/>
  <c r="S357" i="88"/>
  <c r="AG357" i="88" s="1"/>
  <c r="S381" i="88"/>
  <c r="AJ381" i="88" s="1"/>
  <c r="S424" i="88"/>
  <c r="S433" i="88"/>
  <c r="S446" i="88"/>
  <c r="AJ446" i="88" s="1"/>
  <c r="S451" i="88"/>
  <c r="S558" i="88"/>
  <c r="S567" i="88"/>
  <c r="S573" i="88"/>
  <c r="S582" i="88"/>
  <c r="AH582" i="88" s="1"/>
  <c r="AE582" i="88" s="1"/>
  <c r="S617" i="88"/>
  <c r="S636" i="88"/>
  <c r="S652" i="88"/>
  <c r="S674" i="88"/>
  <c r="S685" i="88"/>
  <c r="AI685" i="88" s="1"/>
  <c r="S691" i="88"/>
  <c r="AJ691" i="88" s="1"/>
  <c r="S742" i="88"/>
  <c r="AJ742" i="88" s="1"/>
  <c r="S757" i="88"/>
  <c r="S805" i="88"/>
  <c r="S859" i="88"/>
  <c r="S892" i="88"/>
  <c r="S902" i="88"/>
  <c r="S970" i="88"/>
  <c r="S975" i="88"/>
  <c r="S999" i="88"/>
  <c r="S993" i="88"/>
  <c r="AL993" i="88" s="1"/>
  <c r="S325" i="88"/>
  <c r="AJ325" i="88" s="1"/>
  <c r="S340" i="88"/>
  <c r="S351" i="88"/>
  <c r="AG351" i="88" s="1"/>
  <c r="S363" i="88"/>
  <c r="AG363" i="88" s="1"/>
  <c r="S375" i="88"/>
  <c r="S386" i="88"/>
  <c r="AK386" i="88" s="1"/>
  <c r="S402" i="88"/>
  <c r="S439" i="88"/>
  <c r="AK439" i="88" s="1"/>
  <c r="S516" i="88"/>
  <c r="AL516" i="88" s="1"/>
  <c r="S543" i="88"/>
  <c r="S618" i="88"/>
  <c r="S680" i="88"/>
  <c r="S697" i="88"/>
  <c r="AG697" i="88" s="1"/>
  <c r="S762" i="88"/>
  <c r="AK762" i="88" s="1"/>
  <c r="S780" i="88"/>
  <c r="AI780" i="88" s="1"/>
  <c r="S785" i="88"/>
  <c r="AI785" i="88" s="1"/>
  <c r="S801" i="88"/>
  <c r="S806" i="88"/>
  <c r="S907" i="88"/>
  <c r="S920" i="88"/>
  <c r="S956" i="88"/>
  <c r="AH956" i="88" s="1"/>
  <c r="AE956" i="88" s="1"/>
  <c r="S980" i="88"/>
  <c r="S112" i="88"/>
  <c r="S242" i="88"/>
  <c r="S459" i="88"/>
  <c r="AF459" i="88" s="1"/>
  <c r="S71" i="88"/>
  <c r="AL71" i="88" s="1"/>
  <c r="S100" i="88"/>
  <c r="S173" i="88"/>
  <c r="AL173" i="88" s="1"/>
  <c r="S179" i="88"/>
  <c r="S211" i="88"/>
  <c r="S46" i="88"/>
  <c r="S94" i="88"/>
  <c r="S106" i="88"/>
  <c r="S166" i="88"/>
  <c r="S205" i="88"/>
  <c r="S218" i="88"/>
  <c r="S230" i="88"/>
  <c r="AK230" i="88" s="1"/>
  <c r="S345" i="88"/>
  <c r="AG345" i="88" s="1"/>
  <c r="S352" i="88"/>
  <c r="AH352" i="88" s="1"/>
  <c r="AE352" i="88" s="1"/>
  <c r="S358" i="88"/>
  <c r="S369" i="88"/>
  <c r="S382" i="88"/>
  <c r="S387" i="88"/>
  <c r="S434" i="88"/>
  <c r="S471" i="88"/>
  <c r="S492" i="88"/>
  <c r="S501" i="88"/>
  <c r="S588" i="88"/>
  <c r="S623" i="88"/>
  <c r="AF623" i="88" s="1"/>
  <c r="S632" i="88"/>
  <c r="AG632" i="88" s="1"/>
  <c r="S644" i="88"/>
  <c r="AL644" i="88" s="1"/>
  <c r="S686" i="88"/>
  <c r="AI686" i="88" s="1"/>
  <c r="S692" i="88"/>
  <c r="S727" i="88"/>
  <c r="AH727" i="88" s="1"/>
  <c r="AE727" i="88" s="1"/>
  <c r="S733" i="88"/>
  <c r="S781" i="88"/>
  <c r="S790" i="88"/>
  <c r="AI810" i="88"/>
  <c r="S893" i="88"/>
  <c r="S961" i="88"/>
  <c r="S976" i="88"/>
  <c r="S985" i="88"/>
  <c r="AJ985" i="88" s="1"/>
  <c r="S1000" i="88"/>
  <c r="S212" i="88"/>
  <c r="S227" i="88"/>
  <c r="S465" i="88"/>
  <c r="S53" i="88"/>
  <c r="S145" i="88"/>
  <c r="S224" i="88"/>
  <c r="S34" i="88"/>
  <c r="AG34" i="88" s="1"/>
  <c r="S40" i="88"/>
  <c r="S47" i="88"/>
  <c r="S107" i="88"/>
  <c r="S140" i="88"/>
  <c r="S146" i="88"/>
  <c r="AL146" i="88" s="1"/>
  <c r="S167" i="88"/>
  <c r="AI167" i="88" s="1"/>
  <c r="S243" i="88"/>
  <c r="S364" i="88"/>
  <c r="S370" i="88"/>
  <c r="S376" i="88"/>
  <c r="S388" i="88"/>
  <c r="AL397" i="88"/>
  <c r="S403" i="88"/>
  <c r="S435" i="88"/>
  <c r="S522" i="88"/>
  <c r="AL522" i="88" s="1"/>
  <c r="S603" i="88"/>
  <c r="AI603" i="88" s="1"/>
  <c r="S609" i="88"/>
  <c r="AG609" i="88" s="1"/>
  <c r="S638" i="88"/>
  <c r="AF638" i="88" s="1"/>
  <c r="S664" i="88"/>
  <c r="S698" i="88"/>
  <c r="S718" i="88"/>
  <c r="AF718" i="88" s="1"/>
  <c r="S767" i="88"/>
  <c r="S786" i="88"/>
  <c r="S796" i="88"/>
  <c r="S811" i="88"/>
  <c r="S817" i="88"/>
  <c r="S833" i="88"/>
  <c r="AG833" i="88" s="1"/>
  <c r="S865" i="88"/>
  <c r="AF865" i="88" s="1"/>
  <c r="S874" i="88"/>
  <c r="AH874" i="88" s="1"/>
  <c r="AE874" i="88" s="1"/>
  <c r="S898" i="88"/>
  <c r="S908" i="88"/>
  <c r="S921" i="88"/>
  <c r="S930" i="88"/>
  <c r="AG930" i="88" s="1"/>
  <c r="S939" i="88"/>
  <c r="S952" i="88"/>
  <c r="AL952" i="88" s="1"/>
  <c r="S981" i="88"/>
  <c r="AL981" i="88" s="1"/>
  <c r="S278" i="88"/>
  <c r="S328" i="88"/>
  <c r="S626" i="88"/>
  <c r="AF626" i="88" s="1"/>
  <c r="AL365" i="88"/>
  <c r="S18" i="88"/>
  <c r="AF18" i="88" s="1"/>
  <c r="AG18" i="88" s="1"/>
  <c r="AH18" i="88" s="1"/>
  <c r="S12" i="88"/>
  <c r="S20" i="88"/>
  <c r="S15" i="88"/>
  <c r="S21" i="88"/>
  <c r="S14" i="88"/>
  <c r="S24" i="88"/>
  <c r="S8" i="88"/>
  <c r="S9" i="88"/>
  <c r="AG660" i="88"/>
  <c r="AG646" i="88"/>
  <c r="L31" i="87"/>
  <c r="I31" i="87"/>
  <c r="L33" i="87"/>
  <c r="I33" i="87"/>
  <c r="L32" i="87"/>
  <c r="I32" i="87"/>
  <c r="AH341" i="88"/>
  <c r="AE341" i="88" s="1"/>
  <c r="AH783" i="88"/>
  <c r="AE783" i="88" s="1"/>
  <c r="AG458" i="88"/>
  <c r="AJ401" i="88"/>
  <c r="AG938" i="88"/>
  <c r="AJ879" i="88"/>
  <c r="S6" i="88"/>
  <c r="AF6" i="88" s="1"/>
  <c r="AG6" i="88" s="1"/>
  <c r="AH6" i="88" s="1"/>
  <c r="AL341" i="88"/>
  <c r="AL653" i="88"/>
  <c r="AL870" i="88"/>
  <c r="AF505" i="88"/>
  <c r="AL306" i="88"/>
  <c r="AL37" i="88"/>
  <c r="AI843" i="88"/>
  <c r="AK306" i="88"/>
  <c r="AL813" i="88"/>
  <c r="AL276" i="88"/>
  <c r="AL957" i="88"/>
  <c r="AL295" i="88"/>
  <c r="AK371" i="88"/>
  <c r="AL458" i="88"/>
  <c r="AH472" i="88"/>
  <c r="AE472" i="88" s="1"/>
  <c r="AG280" i="88"/>
  <c r="AG932" i="88"/>
  <c r="AJ725" i="88"/>
  <c r="AG93" i="88"/>
  <c r="AJ541" i="88"/>
  <c r="AH737" i="88"/>
  <c r="AE737" i="88" s="1"/>
  <c r="AH198" i="88"/>
  <c r="AE198" i="88" s="1"/>
  <c r="AG99" i="88"/>
  <c r="X99" i="88"/>
  <c r="Y99" i="88" s="1"/>
  <c r="Z99" i="88" s="1"/>
  <c r="AA99" i="88" s="1"/>
  <c r="AI138" i="88"/>
  <c r="Y283" i="88"/>
  <c r="Z283" i="88" s="1"/>
  <c r="AA283" i="88" s="1"/>
  <c r="AK283" i="88" s="1"/>
  <c r="AL58" i="88"/>
  <c r="AA519" i="88"/>
  <c r="AB519" i="88" s="1"/>
  <c r="AG111" i="88"/>
  <c r="X628" i="88"/>
  <c r="Y628" i="88" s="1"/>
  <c r="Z628" i="88" s="1"/>
  <c r="Z912" i="88"/>
  <c r="AA912" i="88" s="1"/>
  <c r="AB912" i="88" s="1"/>
  <c r="AH871" i="88"/>
  <c r="AE871" i="88" s="1"/>
  <c r="AA479" i="88"/>
  <c r="AB479" i="88" s="1"/>
  <c r="AL479" i="88" s="1"/>
  <c r="AJ479" i="88"/>
  <c r="X554" i="88"/>
  <c r="Y554" i="88" s="1"/>
  <c r="Z554" i="88" s="1"/>
  <c r="AG554" i="88"/>
  <c r="AH248" i="88"/>
  <c r="AE248" i="88" s="1"/>
  <c r="AJ304" i="88"/>
  <c r="AH486" i="88"/>
  <c r="AE486" i="88" s="1"/>
  <c r="AL124" i="88"/>
  <c r="AG208" i="88"/>
  <c r="X329" i="88"/>
  <c r="Y329" i="88" s="1"/>
  <c r="Z329" i="88" s="1"/>
  <c r="AA329" i="88" s="1"/>
  <c r="AB329" i="88" s="1"/>
  <c r="AG329" i="88"/>
  <c r="AG637" i="88"/>
  <c r="AH313" i="88"/>
  <c r="AE313" i="88" s="1"/>
  <c r="AA461" i="88"/>
  <c r="AB461" i="88" s="1"/>
  <c r="AJ461" i="88"/>
  <c r="X69" i="88"/>
  <c r="Y69" i="88" s="1"/>
  <c r="Z69" i="88" s="1"/>
  <c r="AA69" i="88" s="1"/>
  <c r="AG275" i="88"/>
  <c r="AK639" i="88"/>
  <c r="AG341" i="88"/>
  <c r="AG613" i="88"/>
  <c r="AH307" i="88"/>
  <c r="AE307" i="88" s="1"/>
  <c r="AH597" i="88"/>
  <c r="AE597" i="88" s="1"/>
  <c r="AJ240" i="88"/>
  <c r="AH301" i="88"/>
  <c r="AE301" i="88" s="1"/>
  <c r="AG339" i="88"/>
  <c r="AK598" i="88"/>
  <c r="AH649" i="88"/>
  <c r="AE649" i="88" s="1"/>
  <c r="A14" i="87"/>
  <c r="A17" i="87"/>
  <c r="A16" i="87"/>
  <c r="E32" i="87"/>
  <c r="G33" i="87"/>
  <c r="H33" i="87"/>
  <c r="A15" i="87"/>
  <c r="E41" i="87"/>
  <c r="F41" i="87"/>
  <c r="F54" i="87"/>
  <c r="G54" i="87"/>
  <c r="A18" i="87"/>
  <c r="G47" i="87"/>
  <c r="H54" i="87"/>
  <c r="F27" i="87"/>
  <c r="F32" i="87"/>
  <c r="J32" i="87"/>
  <c r="G46" i="87"/>
  <c r="J46" i="87"/>
  <c r="F26" i="87"/>
  <c r="F30" i="87"/>
  <c r="F31" i="87"/>
  <c r="G32" i="87"/>
  <c r="G30" i="87"/>
  <c r="G31" i="87"/>
  <c r="H32" i="87"/>
  <c r="H30" i="87"/>
  <c r="H31" i="87"/>
  <c r="F47" i="87"/>
  <c r="E54" i="87"/>
  <c r="A13" i="87"/>
  <c r="E30" i="87"/>
  <c r="E31" i="87"/>
  <c r="J30" i="87"/>
  <c r="J31" i="87"/>
  <c r="H26" i="87"/>
  <c r="K30" i="87"/>
  <c r="K31" i="87"/>
  <c r="K51" i="87"/>
  <c r="E46" i="87"/>
  <c r="J54" i="87"/>
  <c r="F46" i="87"/>
  <c r="H47" i="87"/>
  <c r="E37" i="87"/>
  <c r="E38" i="87"/>
  <c r="E39" i="87"/>
  <c r="E44" i="87"/>
  <c r="E45" i="87"/>
  <c r="E52" i="87"/>
  <c r="F53" i="87"/>
  <c r="F37" i="87"/>
  <c r="F38" i="87"/>
  <c r="F39" i="87"/>
  <c r="F44" i="87"/>
  <c r="F45" i="87"/>
  <c r="H46" i="87"/>
  <c r="F52" i="87"/>
  <c r="G53" i="87"/>
  <c r="G37" i="87"/>
  <c r="G38" i="87"/>
  <c r="G39" i="87"/>
  <c r="G44" i="87"/>
  <c r="G45" i="87"/>
  <c r="G52" i="87"/>
  <c r="H53" i="87"/>
  <c r="H37" i="87"/>
  <c r="H38" i="87"/>
  <c r="H39" i="87"/>
  <c r="H44" i="87"/>
  <c r="H45" i="87"/>
  <c r="H52" i="87"/>
  <c r="A12" i="87"/>
  <c r="J53" i="87"/>
  <c r="A20" i="87"/>
  <c r="F25" i="87"/>
  <c r="J37" i="87"/>
  <c r="J38" i="87"/>
  <c r="J39" i="87"/>
  <c r="J44" i="87"/>
  <c r="J45" i="87"/>
  <c r="E48" i="87"/>
  <c r="J52" i="87"/>
  <c r="K53" i="87"/>
  <c r="K37" i="87"/>
  <c r="K38" i="87"/>
  <c r="K39" i="87"/>
  <c r="E40" i="87"/>
  <c r="K44" i="87"/>
  <c r="K45" i="87"/>
  <c r="F48" i="87"/>
  <c r="K52" i="87"/>
  <c r="E33" i="87"/>
  <c r="F40" i="87"/>
  <c r="G48" i="87"/>
  <c r="F33" i="87"/>
  <c r="G40" i="87"/>
  <c r="E47" i="87"/>
  <c r="AB168" i="88"/>
  <c r="AK168" i="88"/>
  <c r="AB138" i="88"/>
  <c r="AK138" i="88"/>
  <c r="Z64" i="88"/>
  <c r="AA64" i="88" s="1"/>
  <c r="AB64" i="88" s="1"/>
  <c r="AL64" i="88" s="1"/>
  <c r="AI64" i="88"/>
  <c r="AA205" i="88"/>
  <c r="Z167" i="88"/>
  <c r="AA167" i="88" s="1"/>
  <c r="AB167" i="88" s="1"/>
  <c r="AA192" i="88"/>
  <c r="AB192" i="88" s="1"/>
  <c r="AL192" i="88" s="1"/>
  <c r="AB83" i="88"/>
  <c r="AL83" i="88" s="1"/>
  <c r="Z82" i="88"/>
  <c r="AA82" i="88" s="1"/>
  <c r="AB82" i="88" s="1"/>
  <c r="AK89" i="88"/>
  <c r="AL150" i="88"/>
  <c r="X369" i="88"/>
  <c r="Y369" i="88" s="1"/>
  <c r="Z369" i="88" s="1"/>
  <c r="AA369" i="88" s="1"/>
  <c r="AI689" i="88"/>
  <c r="X81" i="88"/>
  <c r="Y81" i="88" s="1"/>
  <c r="Z81" i="88" s="1"/>
  <c r="AA81" i="88" s="1"/>
  <c r="AI162" i="88"/>
  <c r="AH257" i="88"/>
  <c r="AE257" i="88" s="1"/>
  <c r="AG75" i="88"/>
  <c r="AF111" i="88"/>
  <c r="AH251" i="88"/>
  <c r="AE251" i="88" s="1"/>
  <c r="AG251" i="88"/>
  <c r="AF254" i="88"/>
  <c r="X804" i="88"/>
  <c r="AJ254" i="88"/>
  <c r="AF57" i="88"/>
  <c r="AK95" i="88"/>
  <c r="AJ248" i="88"/>
  <c r="AF248" i="88"/>
  <c r="AI438" i="88"/>
  <c r="Z438" i="88"/>
  <c r="AA438" i="88" s="1"/>
  <c r="AB438" i="88" s="1"/>
  <c r="AL46" i="88"/>
  <c r="AG245" i="88"/>
  <c r="AK65" i="88"/>
  <c r="AF93" i="88"/>
  <c r="AG449" i="88"/>
  <c r="X449" i="88"/>
  <c r="Y449" i="88" s="1"/>
  <c r="Z449" i="88" s="1"/>
  <c r="AA449" i="88" s="1"/>
  <c r="AB449" i="88" s="1"/>
  <c r="AL449" i="88" s="1"/>
  <c r="Z753" i="88"/>
  <c r="AA753" i="88" s="1"/>
  <c r="AB753" i="88" s="1"/>
  <c r="AL753" i="88" s="1"/>
  <c r="AF121" i="88"/>
  <c r="AB277" i="88"/>
  <c r="AK277" i="88"/>
  <c r="AH289" i="88"/>
  <c r="AE289" i="88" s="1"/>
  <c r="AG292" i="88"/>
  <c r="AH395" i="88"/>
  <c r="AE395" i="88" s="1"/>
  <c r="AG470" i="88"/>
  <c r="AG530" i="88"/>
  <c r="AA760" i="88"/>
  <c r="AG763" i="88"/>
  <c r="AL792" i="88"/>
  <c r="AG821" i="88"/>
  <c r="AL313" i="88"/>
  <c r="AH478" i="88"/>
  <c r="AE478" i="88" s="1"/>
  <c r="AH879" i="88"/>
  <c r="AE879" i="88" s="1"/>
  <c r="AG960" i="88"/>
  <c r="AJ454" i="88"/>
  <c r="AJ487" i="88"/>
  <c r="AG528" i="88"/>
  <c r="AG560" i="88"/>
  <c r="AH622" i="88"/>
  <c r="AE622" i="88" s="1"/>
  <c r="AL763" i="88"/>
  <c r="AF792" i="88"/>
  <c r="AF871" i="88"/>
  <c r="AI879" i="88"/>
  <c r="AG972" i="88"/>
  <c r="AL593" i="88"/>
  <c r="AL717" i="88"/>
  <c r="AJ284" i="88"/>
  <c r="AK414" i="88"/>
  <c r="AG437" i="88"/>
  <c r="AH263" i="88"/>
  <c r="AE263" i="88" s="1"/>
  <c r="AH294" i="88"/>
  <c r="AE294" i="88" s="1"/>
  <c r="AH620" i="88"/>
  <c r="AE620" i="88" s="1"/>
  <c r="AK633" i="88"/>
  <c r="X720" i="88"/>
  <c r="Y720" i="88" s="1"/>
  <c r="AI720" i="88" s="1"/>
  <c r="AK734" i="88"/>
  <c r="AF753" i="88"/>
  <c r="AF304" i="88"/>
  <c r="AF306" i="88"/>
  <c r="AH488" i="88"/>
  <c r="AE488" i="88" s="1"/>
  <c r="AH529" i="88"/>
  <c r="AE529" i="88" s="1"/>
  <c r="AG753" i="88"/>
  <c r="AK878" i="88"/>
  <c r="AH266" i="88"/>
  <c r="AE266" i="88" s="1"/>
  <c r="AH269" i="88"/>
  <c r="AE269" i="88" s="1"/>
  <c r="AF324" i="88"/>
  <c r="AJ414" i="88"/>
  <c r="AI477" i="88"/>
  <c r="AF613" i="88"/>
  <c r="AF620" i="88"/>
  <c r="AK759" i="88"/>
  <c r="AH798" i="88"/>
  <c r="AE798" i="88" s="1"/>
  <c r="AI408" i="88"/>
  <c r="Y472" i="88"/>
  <c r="Z472" i="88" s="1"/>
  <c r="AA472" i="88" s="1"/>
  <c r="AL477" i="88"/>
  <c r="AF529" i="88"/>
  <c r="AG737" i="88"/>
  <c r="AF878" i="88"/>
  <c r="AH272" i="88"/>
  <c r="AE272" i="88" s="1"/>
  <c r="AL323" i="88"/>
  <c r="AL496" i="88"/>
  <c r="AF542" i="88"/>
  <c r="AF666" i="88"/>
  <c r="AF776" i="88"/>
  <c r="AG263" i="88"/>
  <c r="AA728" i="88"/>
  <c r="AB728" i="88" s="1"/>
  <c r="K29" i="87"/>
  <c r="K43" i="87"/>
  <c r="E34" i="87"/>
  <c r="E42" i="87"/>
  <c r="F34" i="87"/>
  <c r="E35" i="87"/>
  <c r="H40" i="87"/>
  <c r="G41" i="87"/>
  <c r="F42" i="87"/>
  <c r="H48" i="87"/>
  <c r="E49" i="87"/>
  <c r="H27" i="87"/>
  <c r="K32" i="87"/>
  <c r="J33" i="87"/>
  <c r="G34" i="87"/>
  <c r="F35" i="87"/>
  <c r="E36" i="87"/>
  <c r="H41" i="87"/>
  <c r="G42" i="87"/>
  <c r="K46" i="87"/>
  <c r="J47" i="87"/>
  <c r="F49" i="87"/>
  <c r="E50" i="87"/>
  <c r="K54" i="87"/>
  <c r="K25" i="87"/>
  <c r="F28" i="87"/>
  <c r="K33" i="87"/>
  <c r="H34" i="87"/>
  <c r="G35" i="87"/>
  <c r="F36" i="87"/>
  <c r="J40" i="87"/>
  <c r="H42" i="87"/>
  <c r="E43" i="87"/>
  <c r="K47" i="87"/>
  <c r="J48" i="87"/>
  <c r="G49" i="87"/>
  <c r="F50" i="87"/>
  <c r="E51" i="87"/>
  <c r="K26" i="87"/>
  <c r="F29" i="87"/>
  <c r="H35" i="87"/>
  <c r="G36" i="87"/>
  <c r="K40" i="87"/>
  <c r="J41" i="87"/>
  <c r="F43" i="87"/>
  <c r="K48" i="87"/>
  <c r="H49" i="87"/>
  <c r="G50" i="87"/>
  <c r="F51" i="87"/>
  <c r="K27" i="87"/>
  <c r="H28" i="87"/>
  <c r="J34" i="87"/>
  <c r="H36" i="87"/>
  <c r="K41" i="87"/>
  <c r="J42" i="87"/>
  <c r="G43" i="87"/>
  <c r="H50" i="87"/>
  <c r="G51" i="87"/>
  <c r="H29" i="87"/>
  <c r="K34" i="87"/>
  <c r="J35" i="87"/>
  <c r="K42" i="87"/>
  <c r="H43" i="87"/>
  <c r="J49" i="87"/>
  <c r="H51" i="87"/>
  <c r="K35" i="87"/>
  <c r="J36" i="87"/>
  <c r="K49" i="87"/>
  <c r="J50" i="87"/>
  <c r="X103" i="88"/>
  <c r="AJ66" i="88"/>
  <c r="AI66" i="88"/>
  <c r="AL66" i="88"/>
  <c r="Y70" i="88"/>
  <c r="AI84" i="88"/>
  <c r="X97" i="88"/>
  <c r="AJ14" i="88"/>
  <c r="AJ44" i="88"/>
  <c r="X79" i="88"/>
  <c r="Y79" i="88" s="1"/>
  <c r="Z79" i="88" s="1"/>
  <c r="AA79" i="88" s="1"/>
  <c r="AB79" i="88" s="1"/>
  <c r="AA105" i="88"/>
  <c r="AB174" i="88"/>
  <c r="AK174" i="88"/>
  <c r="AK56" i="88"/>
  <c r="AI27" i="88"/>
  <c r="AL27" i="88"/>
  <c r="AJ27" i="88"/>
  <c r="AG27" i="88"/>
  <c r="AB162" i="88"/>
  <c r="AL162" i="88" s="1"/>
  <c r="AK162" i="88"/>
  <c r="X34" i="88"/>
  <c r="AA75" i="88"/>
  <c r="AJ75" i="88"/>
  <c r="AA111" i="88"/>
  <c r="AJ111" i="88"/>
  <c r="Z131" i="88"/>
  <c r="AA131" i="88" s="1"/>
  <c r="AB131" i="88" s="1"/>
  <c r="AG12" i="88"/>
  <c r="AH12" i="88" s="1"/>
  <c r="AF12" i="88"/>
  <c r="AF20" i="88"/>
  <c r="AG20" i="88" s="1"/>
  <c r="AH20" i="88" s="1"/>
  <c r="AJ20" i="88"/>
  <c r="X22" i="88"/>
  <c r="AL53" i="88"/>
  <c r="AH53" i="88"/>
  <c r="AE53" i="88" s="1"/>
  <c r="AG53" i="88"/>
  <c r="AF53" i="88"/>
  <c r="AI53" i="88"/>
  <c r="AJ53" i="88"/>
  <c r="AK53" i="88"/>
  <c r="AJ59" i="88"/>
  <c r="X85" i="88"/>
  <c r="Z179" i="88"/>
  <c r="AA179" i="88" s="1"/>
  <c r="AB179" i="88" s="1"/>
  <c r="AL179" i="88" s="1"/>
  <c r="AI42" i="88"/>
  <c r="AG42" i="88"/>
  <c r="AK42" i="88"/>
  <c r="X49" i="88"/>
  <c r="X115" i="88"/>
  <c r="Y115" i="88" s="1"/>
  <c r="AG115" i="88"/>
  <c r="AL47" i="88"/>
  <c r="AH47" i="88"/>
  <c r="AE47" i="88" s="1"/>
  <c r="AG47" i="88"/>
  <c r="AF47" i="88"/>
  <c r="AK47" i="88"/>
  <c r="AJ47" i="88"/>
  <c r="AI47" i="88"/>
  <c r="AA87" i="88"/>
  <c r="AL32" i="88"/>
  <c r="AA39" i="88"/>
  <c r="AJ39" i="88"/>
  <c r="AI23" i="88"/>
  <c r="AL26" i="88"/>
  <c r="AJ26" i="88"/>
  <c r="AH26" i="88"/>
  <c r="AE26" i="88" s="1"/>
  <c r="AH33" i="88"/>
  <c r="AE33" i="88" s="1"/>
  <c r="AF33" i="88"/>
  <c r="AJ33" i="88"/>
  <c r="Y98" i="88"/>
  <c r="AF21" i="88"/>
  <c r="AG21" i="88" s="1"/>
  <c r="AH21" i="88" s="1"/>
  <c r="AE21" i="88" s="1"/>
  <c r="AI21" i="88"/>
  <c r="AJ21" i="88" s="1"/>
  <c r="AK35" i="88"/>
  <c r="AB35" i="88"/>
  <c r="AL45" i="88"/>
  <c r="AG50" i="88"/>
  <c r="AF50" i="88"/>
  <c r="AL50" i="88"/>
  <c r="AK50" i="88"/>
  <c r="AJ50" i="88"/>
  <c r="AI50" i="88"/>
  <c r="AH50" i="88"/>
  <c r="AE50" i="88" s="1"/>
  <c r="AG68" i="88"/>
  <c r="AL68" i="88"/>
  <c r="AJ68" i="88"/>
  <c r="AH68" i="88"/>
  <c r="AE68" i="88" s="1"/>
  <c r="AA93" i="88"/>
  <c r="AK102" i="88"/>
  <c r="AI102" i="88"/>
  <c r="AG102" i="88"/>
  <c r="Y104" i="88"/>
  <c r="AH104" i="88"/>
  <c r="AE104" i="88" s="1"/>
  <c r="Y86" i="88"/>
  <c r="AH86" i="88"/>
  <c r="AE86" i="88" s="1"/>
  <c r="AL29" i="88"/>
  <c r="AF29" i="88"/>
  <c r="AJ29" i="88"/>
  <c r="AH29" i="88"/>
  <c r="AE29" i="88" s="1"/>
  <c r="AG62" i="88"/>
  <c r="AL62" i="88"/>
  <c r="AK62" i="88"/>
  <c r="AH62" i="88"/>
  <c r="AE62" i="88" s="1"/>
  <c r="AJ78" i="88"/>
  <c r="AH78" i="88"/>
  <c r="AE78" i="88" s="1"/>
  <c r="AL78" i="88"/>
  <c r="AH5" i="88"/>
  <c r="AG5" i="88"/>
  <c r="AF5" i="88"/>
  <c r="AL24" i="88"/>
  <c r="AI36" i="88"/>
  <c r="AG36" i="88"/>
  <c r="AK36" i="88"/>
  <c r="AF36" i="88"/>
  <c r="Y40" i="88"/>
  <c r="AH40" i="88"/>
  <c r="AE40" i="88" s="1"/>
  <c r="Y80" i="88"/>
  <c r="AH51" i="88"/>
  <c r="AE51" i="88" s="1"/>
  <c r="AG57" i="88"/>
  <c r="AG58" i="88"/>
  <c r="X63" i="88"/>
  <c r="Y63" i="88" s="1"/>
  <c r="Z63" i="88" s="1"/>
  <c r="AL141" i="88"/>
  <c r="AJ141" i="88"/>
  <c r="AH141" i="88"/>
  <c r="AE141" i="88" s="1"/>
  <c r="AF141" i="88"/>
  <c r="AI188" i="88"/>
  <c r="AG188" i="88"/>
  <c r="AF188" i="88"/>
  <c r="AJ188" i="88"/>
  <c r="AA610" i="88"/>
  <c r="AJ610" i="88"/>
  <c r="X676" i="88"/>
  <c r="AG676" i="88"/>
  <c r="AK114" i="88"/>
  <c r="AI114" i="88"/>
  <c r="AG114" i="88"/>
  <c r="AH35" i="88"/>
  <c r="AE35" i="88" s="1"/>
  <c r="AI39" i="88"/>
  <c r="AH39" i="88"/>
  <c r="AE39" i="88" s="1"/>
  <c r="AH44" i="88"/>
  <c r="AE44" i="88" s="1"/>
  <c r="AJ57" i="88"/>
  <c r="AH58" i="88"/>
  <c r="AE58" i="88" s="1"/>
  <c r="AH74" i="88"/>
  <c r="AE74" i="88" s="1"/>
  <c r="AI83" i="88"/>
  <c r="AG83" i="88"/>
  <c r="AF83" i="88"/>
  <c r="AL101" i="88"/>
  <c r="AI101" i="88"/>
  <c r="AG101" i="88"/>
  <c r="AL171" i="88"/>
  <c r="AJ171" i="88"/>
  <c r="AH171" i="88"/>
  <c r="AE171" i="88" s="1"/>
  <c r="AG171" i="88"/>
  <c r="AF171" i="88"/>
  <c r="AA300" i="88"/>
  <c r="AJ300" i="88"/>
  <c r="Y317" i="88"/>
  <c r="AH317" i="88"/>
  <c r="AE317" i="88" s="1"/>
  <c r="AB386" i="88"/>
  <c r="AI93" i="88"/>
  <c r="AI117" i="88"/>
  <c r="AG117" i="88"/>
  <c r="AK117" i="88"/>
  <c r="AJ117" i="88"/>
  <c r="AI44" i="88"/>
  <c r="AG46" i="88"/>
  <c r="AI58" i="88"/>
  <c r="AI106" i="88"/>
  <c r="AG124" i="88"/>
  <c r="AI126" i="88"/>
  <c r="AH126" i="88"/>
  <c r="AE126" i="88" s="1"/>
  <c r="AF126" i="88"/>
  <c r="AL126" i="88"/>
  <c r="AK129" i="88"/>
  <c r="AK176" i="88"/>
  <c r="AI176" i="88"/>
  <c r="AH176" i="88"/>
  <c r="AE176" i="88" s="1"/>
  <c r="AG176" i="88"/>
  <c r="AH178" i="88"/>
  <c r="AE178" i="88" s="1"/>
  <c r="AJ133" i="88"/>
  <c r="AH133" i="88"/>
  <c r="AE133" i="88" s="1"/>
  <c r="AF133" i="88"/>
  <c r="AF30" i="88"/>
  <c r="AG35" i="88"/>
  <c r="AF35" i="88"/>
  <c r="AJ45" i="88"/>
  <c r="AH46" i="88"/>
  <c r="AE46" i="88" s="1"/>
  <c r="AI59" i="88"/>
  <c r="AG80" i="88"/>
  <c r="AF80" i="88"/>
  <c r="AG98" i="88"/>
  <c r="AK123" i="88"/>
  <c r="AI156" i="88"/>
  <c r="AK213" i="88"/>
  <c r="AI213" i="88"/>
  <c r="AG213" i="88"/>
  <c r="AF213" i="88"/>
  <c r="AJ30" i="88"/>
  <c r="AF44" i="88"/>
  <c r="AK44" i="88"/>
  <c r="AI46" i="88"/>
  <c r="AH57" i="88"/>
  <c r="AE57" i="88" s="1"/>
  <c r="AK58" i="88"/>
  <c r="AJ58" i="88"/>
  <c r="AF58" i="88"/>
  <c r="AF114" i="88"/>
  <c r="AK130" i="88"/>
  <c r="AI130" i="88"/>
  <c r="AH130" i="88"/>
  <c r="AE130" i="88" s="1"/>
  <c r="AB156" i="88"/>
  <c r="AL156" i="88" s="1"/>
  <c r="AG92" i="88"/>
  <c r="AF92" i="88"/>
  <c r="AL92" i="88"/>
  <c r="AK30" i="88"/>
  <c r="AL59" i="88"/>
  <c r="AG59" i="88"/>
  <c r="AK59" i="88"/>
  <c r="AH64" i="88"/>
  <c r="AE64" i="88" s="1"/>
  <c r="AG74" i="88"/>
  <c r="AF74" i="88"/>
  <c r="AL74" i="88"/>
  <c r="AL77" i="88"/>
  <c r="AH77" i="88"/>
  <c r="AE77" i="88" s="1"/>
  <c r="AF77" i="88"/>
  <c r="AJ89" i="88"/>
  <c r="AH89" i="88"/>
  <c r="AE89" i="88" s="1"/>
  <c r="AG89" i="88"/>
  <c r="AF89" i="88"/>
  <c r="AH120" i="88"/>
  <c r="AE120" i="88" s="1"/>
  <c r="AF120" i="88"/>
  <c r="AK120" i="88"/>
  <c r="Y154" i="88"/>
  <c r="Z154" i="88" s="1"/>
  <c r="AA154" i="88" s="1"/>
  <c r="AB154" i="88" s="1"/>
  <c r="AB186" i="88"/>
  <c r="AK186" i="88"/>
  <c r="AK25" i="88"/>
  <c r="AJ25" i="88"/>
  <c r="AI45" i="88"/>
  <c r="AK46" i="88"/>
  <c r="AJ46" i="88"/>
  <c r="AF46" i="88"/>
  <c r="AF51" i="88"/>
  <c r="AL90" i="88"/>
  <c r="AK90" i="88"/>
  <c r="AJ90" i="88"/>
  <c r="AH90" i="88"/>
  <c r="AE90" i="88" s="1"/>
  <c r="AH92" i="88"/>
  <c r="AE92" i="88" s="1"/>
  <c r="AK108" i="88"/>
  <c r="AI108" i="88"/>
  <c r="AG108" i="88"/>
  <c r="AK118" i="88"/>
  <c r="AI118" i="88"/>
  <c r="AH118" i="88"/>
  <c r="AE118" i="88" s="1"/>
  <c r="AF118" i="88"/>
  <c r="AI170" i="88"/>
  <c r="AB180" i="88"/>
  <c r="AK180" i="88"/>
  <c r="AL197" i="88"/>
  <c r="AH197" i="88"/>
  <c r="AE197" i="88" s="1"/>
  <c r="AF197" i="88"/>
  <c r="AK197" i="88"/>
  <c r="AK224" i="88"/>
  <c r="AJ224" i="88"/>
  <c r="AI224" i="88"/>
  <c r="AH224" i="88"/>
  <c r="AE224" i="88" s="1"/>
  <c r="AG224" i="88"/>
  <c r="AF224" i="88"/>
  <c r="AL224" i="88"/>
  <c r="Z234" i="88"/>
  <c r="AJ65" i="88"/>
  <c r="AF86" i="88"/>
  <c r="AI92" i="88"/>
  <c r="AG104" i="88"/>
  <c r="AF104" i="88"/>
  <c r="AK150" i="88"/>
  <c r="AK159" i="88"/>
  <c r="AI159" i="88"/>
  <c r="AG159" i="88"/>
  <c r="AF159" i="88"/>
  <c r="AA161" i="88"/>
  <c r="AB161" i="88" s="1"/>
  <c r="X209" i="88"/>
  <c r="Y209" i="88" s="1"/>
  <c r="Z209" i="88" s="1"/>
  <c r="AA209" i="88" s="1"/>
  <c r="AB209" i="88" s="1"/>
  <c r="AG209" i="88"/>
  <c r="X221" i="88"/>
  <c r="AF38" i="88"/>
  <c r="AK38" i="88"/>
  <c r="AI111" i="88"/>
  <c r="AG25" i="88"/>
  <c r="AK37" i="88"/>
  <c r="AJ37" i="88"/>
  <c r="AH38" i="88"/>
  <c r="AE38" i="88" s="1"/>
  <c r="AJ67" i="88"/>
  <c r="AB132" i="88"/>
  <c r="AK132" i="88"/>
  <c r="X136" i="88"/>
  <c r="AG136" i="88"/>
  <c r="AB144" i="88"/>
  <c r="AK144" i="88"/>
  <c r="AK96" i="88"/>
  <c r="AI96" i="88"/>
  <c r="AG96" i="88"/>
  <c r="AH30" i="88"/>
  <c r="AE30" i="88" s="1"/>
  <c r="AG30" i="88"/>
  <c r="AH25" i="88"/>
  <c r="AE25" i="88" s="1"/>
  <c r="AG39" i="88"/>
  <c r="AK51" i="88"/>
  <c r="AG64" i="88"/>
  <c r="AF64" i="88"/>
  <c r="AI65" i="88"/>
  <c r="AG65" i="88"/>
  <c r="AF65" i="88"/>
  <c r="AK72" i="88"/>
  <c r="AI72" i="88"/>
  <c r="AG72" i="88"/>
  <c r="AJ95" i="88"/>
  <c r="AH95" i="88"/>
  <c r="AE95" i="88" s="1"/>
  <c r="AF95" i="88"/>
  <c r="AL113" i="88"/>
  <c r="AJ113" i="88"/>
  <c r="AH113" i="88"/>
  <c r="AE113" i="88" s="1"/>
  <c r="AF113" i="88"/>
  <c r="AK127" i="88"/>
  <c r="AJ127" i="88"/>
  <c r="AH127" i="88"/>
  <c r="AE127" i="88" s="1"/>
  <c r="AL127" i="88"/>
  <c r="AG127" i="88"/>
  <c r="AL177" i="88"/>
  <c r="AJ177" i="88"/>
  <c r="AH177" i="88"/>
  <c r="AE177" i="88" s="1"/>
  <c r="AG177" i="88"/>
  <c r="AB205" i="88"/>
  <c r="AL205" i="88" s="1"/>
  <c r="AJ123" i="88"/>
  <c r="AG185" i="88"/>
  <c r="AG191" i="88"/>
  <c r="X191" i="88"/>
  <c r="AA193" i="88"/>
  <c r="Y239" i="88"/>
  <c r="Z239" i="88" s="1"/>
  <c r="AA239" i="88" s="1"/>
  <c r="AB239" i="88" s="1"/>
  <c r="AH116" i="88"/>
  <c r="AE116" i="88" s="1"/>
  <c r="AH155" i="88"/>
  <c r="AE155" i="88" s="1"/>
  <c r="AI168" i="88"/>
  <c r="AL183" i="88"/>
  <c r="AJ183" i="88"/>
  <c r="AH183" i="88"/>
  <c r="AE183" i="88" s="1"/>
  <c r="AG183" i="88"/>
  <c r="AH212" i="88"/>
  <c r="AE212" i="88" s="1"/>
  <c r="Y215" i="88"/>
  <c r="AH215" i="88"/>
  <c r="AE215" i="88" s="1"/>
  <c r="Z228" i="88"/>
  <c r="AK289" i="88"/>
  <c r="AB289" i="88"/>
  <c r="AL289" i="88" s="1"/>
  <c r="AL314" i="88"/>
  <c r="AK314" i="88"/>
  <c r="AI314" i="88"/>
  <c r="AH314" i="88"/>
  <c r="AE314" i="88" s="1"/>
  <c r="AG314" i="88"/>
  <c r="AF314" i="88"/>
  <c r="AJ314" i="88"/>
  <c r="AG137" i="88"/>
  <c r="AL153" i="88"/>
  <c r="AK153" i="88"/>
  <c r="AJ153" i="88"/>
  <c r="AI153" i="88"/>
  <c r="AH153" i="88"/>
  <c r="AE153" i="88" s="1"/>
  <c r="AG153" i="88"/>
  <c r="AJ190" i="88"/>
  <c r="AL190" i="88"/>
  <c r="AI190" i="88"/>
  <c r="AG190" i="88"/>
  <c r="AK202" i="88"/>
  <c r="AJ202" i="88"/>
  <c r="AI202" i="88"/>
  <c r="AH202" i="88"/>
  <c r="AE202" i="88" s="1"/>
  <c r="AF202" i="88"/>
  <c r="AL208" i="88"/>
  <c r="AK210" i="88"/>
  <c r="AK220" i="88"/>
  <c r="AI220" i="88"/>
  <c r="AH220" i="88"/>
  <c r="AE220" i="88" s="1"/>
  <c r="AG220" i="88"/>
  <c r="AB235" i="88"/>
  <c r="AL367" i="88"/>
  <c r="AF367" i="88"/>
  <c r="AK116" i="88"/>
  <c r="AJ116" i="88"/>
  <c r="AF116" i="88"/>
  <c r="AK124" i="88"/>
  <c r="AJ124" i="88"/>
  <c r="AI124" i="88"/>
  <c r="AL129" i="88"/>
  <c r="AI129" i="88"/>
  <c r="AH129" i="88"/>
  <c r="AE129" i="88" s="1"/>
  <c r="AG129" i="88"/>
  <c r="AG167" i="88"/>
  <c r="AF167" i="88"/>
  <c r="AH167" i="88"/>
  <c r="AE167" i="88" s="1"/>
  <c r="AF175" i="88"/>
  <c r="AI180" i="88"/>
  <c r="AF192" i="88"/>
  <c r="AK217" i="88"/>
  <c r="AK236" i="88"/>
  <c r="AJ236" i="88"/>
  <c r="AI236" i="88"/>
  <c r="AH236" i="88"/>
  <c r="AE236" i="88" s="1"/>
  <c r="AG236" i="88"/>
  <c r="AF236" i="88"/>
  <c r="AL236" i="88"/>
  <c r="AK303" i="88"/>
  <c r="AI303" i="88"/>
  <c r="AL303" i="88"/>
  <c r="AH303" i="88"/>
  <c r="AE303" i="88" s="1"/>
  <c r="AF303" i="88"/>
  <c r="AA318" i="88"/>
  <c r="AJ145" i="88"/>
  <c r="AI145" i="88"/>
  <c r="AH145" i="88"/>
  <c r="AE145" i="88" s="1"/>
  <c r="AF145" i="88"/>
  <c r="AI150" i="88"/>
  <c r="AL165" i="88"/>
  <c r="AK165" i="88"/>
  <c r="AJ165" i="88"/>
  <c r="AI165" i="88"/>
  <c r="AH165" i="88"/>
  <c r="AE165" i="88" s="1"/>
  <c r="AG165" i="88"/>
  <c r="AL182" i="88"/>
  <c r="AK182" i="88"/>
  <c r="AI182" i="88"/>
  <c r="AG182" i="88"/>
  <c r="AF182" i="88"/>
  <c r="AL200" i="88"/>
  <c r="AG218" i="88"/>
  <c r="AI222" i="88"/>
  <c r="Z222" i="88"/>
  <c r="X233" i="88"/>
  <c r="AA312" i="88"/>
  <c r="AJ312" i="88"/>
  <c r="AK122" i="88"/>
  <c r="AG122" i="88"/>
  <c r="AF122" i="88"/>
  <c r="AL123" i="88"/>
  <c r="AI123" i="88"/>
  <c r="AH123" i="88"/>
  <c r="AE123" i="88" s="1"/>
  <c r="AG123" i="88"/>
  <c r="AL128" i="88"/>
  <c r="AK128" i="88"/>
  <c r="AJ128" i="88"/>
  <c r="AG128" i="88"/>
  <c r="AF128" i="88"/>
  <c r="AL134" i="88"/>
  <c r="AK134" i="88"/>
  <c r="AJ134" i="88"/>
  <c r="AI134" i="88"/>
  <c r="AH134" i="88"/>
  <c r="AE134" i="88" s="1"/>
  <c r="AG134" i="88"/>
  <c r="AF134" i="88"/>
  <c r="AL142" i="88"/>
  <c r="AK142" i="88"/>
  <c r="AJ142" i="88"/>
  <c r="AI142" i="88"/>
  <c r="AF142" i="88"/>
  <c r="AL152" i="88"/>
  <c r="AK152" i="88"/>
  <c r="AJ152" i="88"/>
  <c r="AI152" i="88"/>
  <c r="AH152" i="88"/>
  <c r="AE152" i="88" s="1"/>
  <c r="AG152" i="88"/>
  <c r="AF152" i="88"/>
  <c r="AF179" i="88"/>
  <c r="AJ187" i="88"/>
  <c r="AI187" i="88"/>
  <c r="AK194" i="88"/>
  <c r="AJ194" i="88"/>
  <c r="AI194" i="88"/>
  <c r="AG194" i="88"/>
  <c r="AF194" i="88"/>
  <c r="AL194" i="88"/>
  <c r="AH194" i="88"/>
  <c r="AE194" i="88" s="1"/>
  <c r="AK229" i="88"/>
  <c r="AB229" i="88"/>
  <c r="AL229" i="88" s="1"/>
  <c r="AB246" i="88"/>
  <c r="AL246" i="88" s="1"/>
  <c r="AK246" i="88"/>
  <c r="AB252" i="88"/>
  <c r="AL252" i="88" s="1"/>
  <c r="AK252" i="88"/>
  <c r="AB258" i="88"/>
  <c r="AL258" i="88" s="1"/>
  <c r="AK258" i="88"/>
  <c r="AB264" i="88"/>
  <c r="AL264" i="88" s="1"/>
  <c r="AK264" i="88"/>
  <c r="AB270" i="88"/>
  <c r="AL270" i="88" s="1"/>
  <c r="AK270" i="88"/>
  <c r="AK196" i="88"/>
  <c r="AJ196" i="88"/>
  <c r="AL196" i="88"/>
  <c r="AI196" i="88"/>
  <c r="AH196" i="88"/>
  <c r="AE196" i="88" s="1"/>
  <c r="AG196" i="88"/>
  <c r="AF196" i="88"/>
  <c r="AL203" i="88"/>
  <c r="AK203" i="88"/>
  <c r="AI203" i="88"/>
  <c r="AH203" i="88"/>
  <c r="AE203" i="88" s="1"/>
  <c r="AG203" i="88"/>
  <c r="AF203" i="88"/>
  <c r="AJ203" i="88"/>
  <c r="AH243" i="88"/>
  <c r="AE243" i="88" s="1"/>
  <c r="AG243" i="88"/>
  <c r="Y350" i="88"/>
  <c r="Z350" i="88" s="1"/>
  <c r="AA350" i="88" s="1"/>
  <c r="AB350" i="88" s="1"/>
  <c r="AH350" i="88"/>
  <c r="AE350" i="88" s="1"/>
  <c r="AH75" i="88"/>
  <c r="AE75" i="88" s="1"/>
  <c r="AH81" i="88"/>
  <c r="AE81" i="88" s="1"/>
  <c r="AH87" i="88"/>
  <c r="AE87" i="88" s="1"/>
  <c r="AH93" i="88"/>
  <c r="AE93" i="88" s="1"/>
  <c r="AH111" i="88"/>
  <c r="AE111" i="88" s="1"/>
  <c r="AK121" i="88"/>
  <c r="AJ121" i="88"/>
  <c r="AI121" i="88"/>
  <c r="AH121" i="88"/>
  <c r="AE121" i="88" s="1"/>
  <c r="AL147" i="88"/>
  <c r="AK147" i="88"/>
  <c r="AJ147" i="88"/>
  <c r="AI147" i="88"/>
  <c r="AH147" i="88"/>
  <c r="AE147" i="88" s="1"/>
  <c r="AG147" i="88"/>
  <c r="AI154" i="88"/>
  <c r="AF154" i="88"/>
  <c r="AG214" i="88"/>
  <c r="X227" i="88"/>
  <c r="AB240" i="88"/>
  <c r="AL240" i="88" s="1"/>
  <c r="AK240" i="88"/>
  <c r="AF129" i="88"/>
  <c r="AF136" i="88"/>
  <c r="AI137" i="88"/>
  <c r="AK139" i="88"/>
  <c r="AJ139" i="88"/>
  <c r="AI139" i="88"/>
  <c r="AH139" i="88"/>
  <c r="AE139" i="88" s="1"/>
  <c r="AG139" i="88"/>
  <c r="AF139" i="88"/>
  <c r="AL139" i="88"/>
  <c r="AF165" i="88"/>
  <c r="AG169" i="88"/>
  <c r="AF169" i="88"/>
  <c r="AI174" i="88"/>
  <c r="Z198" i="88"/>
  <c r="AI198" i="88"/>
  <c r="AJ209" i="88"/>
  <c r="AH214" i="88"/>
  <c r="AE214" i="88" s="1"/>
  <c r="Y216" i="88"/>
  <c r="AH216" i="88"/>
  <c r="AE216" i="88" s="1"/>
  <c r="AB223" i="88"/>
  <c r="AI240" i="88"/>
  <c r="AA294" i="88"/>
  <c r="AJ294" i="88"/>
  <c r="AA346" i="88"/>
  <c r="AB346" i="88" s="1"/>
  <c r="AL346" i="88" s="1"/>
  <c r="AJ346" i="88"/>
  <c r="AJ132" i="88"/>
  <c r="AJ138" i="88"/>
  <c r="AJ144" i="88"/>
  <c r="AJ150" i="88"/>
  <c r="AJ156" i="88"/>
  <c r="AJ162" i="88"/>
  <c r="AJ168" i="88"/>
  <c r="AJ174" i="88"/>
  <c r="AJ180" i="88"/>
  <c r="AJ186" i="88"/>
  <c r="AF221" i="88"/>
  <c r="AH242" i="88"/>
  <c r="AE242" i="88" s="1"/>
  <c r="AG242" i="88"/>
  <c r="AH247" i="88"/>
  <c r="AE247" i="88" s="1"/>
  <c r="AH253" i="88"/>
  <c r="AE253" i="88" s="1"/>
  <c r="AJ302" i="88"/>
  <c r="AH334" i="88"/>
  <c r="AE334" i="88" s="1"/>
  <c r="AG334" i="88"/>
  <c r="AK334" i="88"/>
  <c r="AJ334" i="88"/>
  <c r="AI334" i="88"/>
  <c r="AF334" i="88"/>
  <c r="AL334" i="88"/>
  <c r="AH208" i="88"/>
  <c r="AE208" i="88" s="1"/>
  <c r="AH209" i="88"/>
  <c r="AE209" i="88" s="1"/>
  <c r="AH210" i="88"/>
  <c r="AE210" i="88" s="1"/>
  <c r="AL238" i="88"/>
  <c r="AK238" i="88"/>
  <c r="AJ238" i="88"/>
  <c r="AI238" i="88"/>
  <c r="AH238" i="88"/>
  <c r="AE238" i="88" s="1"/>
  <c r="AJ291" i="88"/>
  <c r="AI291" i="88"/>
  <c r="AG291" i="88"/>
  <c r="AH291" i="88"/>
  <c r="AE291" i="88" s="1"/>
  <c r="AF291" i="88"/>
  <c r="AK291" i="88"/>
  <c r="AF293" i="88"/>
  <c r="AK293" i="88"/>
  <c r="AH311" i="88"/>
  <c r="AE311" i="88" s="1"/>
  <c r="AG198" i="88"/>
  <c r="AF198" i="88"/>
  <c r="AF199" i="88"/>
  <c r="AI205" i="88"/>
  <c r="AH205" i="88"/>
  <c r="AE205" i="88" s="1"/>
  <c r="AG205" i="88"/>
  <c r="AI209" i="88"/>
  <c r="AI210" i="88"/>
  <c r="AG216" i="88"/>
  <c r="AF216" i="88"/>
  <c r="AL226" i="88"/>
  <c r="AK226" i="88"/>
  <c r="AJ226" i="88"/>
  <c r="AI226" i="88"/>
  <c r="AL232" i="88"/>
  <c r="AK232" i="88"/>
  <c r="AJ232" i="88"/>
  <c r="AI232" i="88"/>
  <c r="AL278" i="88"/>
  <c r="AH278" i="88"/>
  <c r="AE278" i="88" s="1"/>
  <c r="AJ278" i="88"/>
  <c r="AF286" i="88"/>
  <c r="X316" i="88"/>
  <c r="AG316" i="88"/>
  <c r="AB331" i="88"/>
  <c r="AL331" i="88" s="1"/>
  <c r="AK331" i="88"/>
  <c r="AG193" i="88"/>
  <c r="AJ210" i="88"/>
  <c r="AG217" i="88"/>
  <c r="AF217" i="88"/>
  <c r="AK244" i="88"/>
  <c r="AI244" i="88"/>
  <c r="AL244" i="88"/>
  <c r="AJ244" i="88"/>
  <c r="AA248" i="88"/>
  <c r="AA254" i="88"/>
  <c r="AB254" i="88" s="1"/>
  <c r="AL254" i="88" s="1"/>
  <c r="AA260" i="88"/>
  <c r="AB260" i="88" s="1"/>
  <c r="AA266" i="88"/>
  <c r="AB266" i="88" s="1"/>
  <c r="AL266" i="88" s="1"/>
  <c r="AA272" i="88"/>
  <c r="AB272" i="88" s="1"/>
  <c r="AL272" i="88" s="1"/>
  <c r="AK308" i="88"/>
  <c r="AI308" i="88"/>
  <c r="AG308" i="88"/>
  <c r="AJ347" i="88"/>
  <c r="AI347" i="88"/>
  <c r="AF347" i="88"/>
  <c r="AL347" i="88"/>
  <c r="AK347" i="88"/>
  <c r="AH347" i="88"/>
  <c r="AE347" i="88" s="1"/>
  <c r="AG347" i="88"/>
  <c r="AK208" i="88"/>
  <c r="AJ208" i="88"/>
  <c r="AI208" i="88"/>
  <c r="AL209" i="88"/>
  <c r="AL214" i="88"/>
  <c r="AK214" i="88"/>
  <c r="AJ214" i="88"/>
  <c r="AI214" i="88"/>
  <c r="AG240" i="88"/>
  <c r="AF240" i="88"/>
  <c r="AH240" i="88"/>
  <c r="AE240" i="88" s="1"/>
  <c r="AA245" i="88"/>
  <c r="AB245" i="88" s="1"/>
  <c r="AL245" i="88" s="1"/>
  <c r="AJ245" i="88"/>
  <c r="AA251" i="88"/>
  <c r="AB251" i="88" s="1"/>
  <c r="AL251" i="88" s="1"/>
  <c r="AJ251" i="88"/>
  <c r="AA257" i="88"/>
  <c r="AB257" i="88" s="1"/>
  <c r="AL257" i="88" s="1"/>
  <c r="AJ257" i="88"/>
  <c r="AA263" i="88"/>
  <c r="AB263" i="88" s="1"/>
  <c r="AL263" i="88" s="1"/>
  <c r="AJ263" i="88"/>
  <c r="AA269" i="88"/>
  <c r="AB269" i="88" s="1"/>
  <c r="AL269" i="88" s="1"/>
  <c r="AJ269" i="88"/>
  <c r="AA275" i="88"/>
  <c r="AJ275" i="88"/>
  <c r="AI288" i="88"/>
  <c r="Z288" i="88"/>
  <c r="AL441" i="88"/>
  <c r="AH441" i="88"/>
  <c r="AE441" i="88" s="1"/>
  <c r="AG441" i="88"/>
  <c r="AG199" i="88"/>
  <c r="AG210" i="88"/>
  <c r="AF210" i="88"/>
  <c r="AL210" i="88"/>
  <c r="AL225" i="88"/>
  <c r="AK225" i="88"/>
  <c r="AJ225" i="88"/>
  <c r="AI225" i="88"/>
  <c r="AH225" i="88"/>
  <c r="AE225" i="88" s="1"/>
  <c r="AG225" i="88"/>
  <c r="AL231" i="88"/>
  <c r="AK231" i="88"/>
  <c r="AJ231" i="88"/>
  <c r="AI231" i="88"/>
  <c r="AH231" i="88"/>
  <c r="AE231" i="88" s="1"/>
  <c r="AG231" i="88"/>
  <c r="AL237" i="88"/>
  <c r="AK237" i="88"/>
  <c r="AJ237" i="88"/>
  <c r="AI237" i="88"/>
  <c r="AH237" i="88"/>
  <c r="AE237" i="88" s="1"/>
  <c r="AG237" i="88"/>
  <c r="AF237" i="88"/>
  <c r="AJ277" i="88"/>
  <c r="AI277" i="88"/>
  <c r="AF277" i="88"/>
  <c r="AG277" i="88"/>
  <c r="AG281" i="88"/>
  <c r="X281" i="88"/>
  <c r="AA296" i="88"/>
  <c r="AB296" i="88" s="1"/>
  <c r="AL296" i="88" s="1"/>
  <c r="AJ296" i="88"/>
  <c r="AK353" i="88"/>
  <c r="AB353" i="88"/>
  <c r="AL353" i="88" s="1"/>
  <c r="AB370" i="88"/>
  <c r="AL370" i="88" s="1"/>
  <c r="X380" i="88"/>
  <c r="AG380" i="88"/>
  <c r="AF132" i="88"/>
  <c r="AF138" i="88"/>
  <c r="AF144" i="88"/>
  <c r="AF150" i="88"/>
  <c r="AF156" i="88"/>
  <c r="AF162" i="88"/>
  <c r="AF168" i="88"/>
  <c r="AF174" i="88"/>
  <c r="AF180" i="88"/>
  <c r="AF186" i="88"/>
  <c r="AI211" i="88"/>
  <c r="AH211" i="88"/>
  <c r="AE211" i="88" s="1"/>
  <c r="AG211" i="88"/>
  <c r="AF211" i="88"/>
  <c r="AG238" i="88"/>
  <c r="AG285" i="88"/>
  <c r="AL285" i="88"/>
  <c r="AH285" i="88"/>
  <c r="AE285" i="88" s="1"/>
  <c r="AL290" i="88"/>
  <c r="AK290" i="88"/>
  <c r="AH290" i="88"/>
  <c r="AE290" i="88" s="1"/>
  <c r="AG290" i="88"/>
  <c r="AG293" i="88"/>
  <c r="AA299" i="88"/>
  <c r="AJ299" i="88"/>
  <c r="AI311" i="88"/>
  <c r="AK315" i="88"/>
  <c r="AJ315" i="88"/>
  <c r="AI315" i="88"/>
  <c r="AH315" i="88"/>
  <c r="AE315" i="88" s="1"/>
  <c r="AG315" i="88"/>
  <c r="AL315" i="88"/>
  <c r="AF315" i="88"/>
  <c r="AL320" i="88"/>
  <c r="AI320" i="88"/>
  <c r="AK320" i="88"/>
  <c r="AF320" i="88"/>
  <c r="AJ320" i="88"/>
  <c r="AH320" i="88"/>
  <c r="AE320" i="88" s="1"/>
  <c r="AG320" i="88"/>
  <c r="AI322" i="88"/>
  <c r="AH328" i="88"/>
  <c r="AE328" i="88" s="1"/>
  <c r="AG328" i="88"/>
  <c r="AK328" i="88"/>
  <c r="AL356" i="88"/>
  <c r="AK356" i="88"/>
  <c r="AJ356" i="88"/>
  <c r="AI356" i="88"/>
  <c r="AH356" i="88"/>
  <c r="AE356" i="88" s="1"/>
  <c r="AG356" i="88"/>
  <c r="AF356" i="88"/>
  <c r="X363" i="88"/>
  <c r="AL424" i="88"/>
  <c r="AK424" i="88"/>
  <c r="AJ424" i="88"/>
  <c r="AI424" i="88"/>
  <c r="AH424" i="88"/>
  <c r="AE424" i="88" s="1"/>
  <c r="AG424" i="88"/>
  <c r="AF424" i="88"/>
  <c r="AB425" i="88"/>
  <c r="AL425" i="88" s="1"/>
  <c r="AK425" i="88"/>
  <c r="AG132" i="88"/>
  <c r="AG138" i="88"/>
  <c r="AG144" i="88"/>
  <c r="AG150" i="88"/>
  <c r="AG156" i="88"/>
  <c r="AG162" i="88"/>
  <c r="AG168" i="88"/>
  <c r="AG174" i="88"/>
  <c r="AG180" i="88"/>
  <c r="AG186" i="88"/>
  <c r="AG244" i="88"/>
  <c r="AG250" i="88"/>
  <c r="AG256" i="88"/>
  <c r="AI261" i="88"/>
  <c r="AJ261" i="88"/>
  <c r="AF261" i="88"/>
  <c r="AK261" i="88"/>
  <c r="AG262" i="88"/>
  <c r="AG268" i="88"/>
  <c r="AG274" i="88"/>
  <c r="AB283" i="88"/>
  <c r="AL283" i="88" s="1"/>
  <c r="AH293" i="88"/>
  <c r="AE293" i="88" s="1"/>
  <c r="AL301" i="88"/>
  <c r="AJ311" i="88"/>
  <c r="X335" i="88"/>
  <c r="AG335" i="88"/>
  <c r="AJ370" i="88"/>
  <c r="AB427" i="88"/>
  <c r="AH132" i="88"/>
  <c r="AE132" i="88" s="1"/>
  <c r="AH138" i="88"/>
  <c r="AE138" i="88" s="1"/>
  <c r="AH144" i="88"/>
  <c r="AE144" i="88" s="1"/>
  <c r="AH150" i="88"/>
  <c r="AE150" i="88" s="1"/>
  <c r="AH156" i="88"/>
  <c r="AE156" i="88" s="1"/>
  <c r="AH162" i="88"/>
  <c r="AE162" i="88" s="1"/>
  <c r="AH168" i="88"/>
  <c r="AE168" i="88" s="1"/>
  <c r="AH174" i="88"/>
  <c r="AE174" i="88" s="1"/>
  <c r="AH180" i="88"/>
  <c r="AE180" i="88" s="1"/>
  <c r="AH186" i="88"/>
  <c r="AE186" i="88" s="1"/>
  <c r="AF215" i="88"/>
  <c r="AG226" i="88"/>
  <c r="AG232" i="88"/>
  <c r="AH244" i="88"/>
  <c r="AE244" i="88" s="1"/>
  <c r="AH250" i="88"/>
  <c r="AE250" i="88" s="1"/>
  <c r="AH256" i="88"/>
  <c r="AE256" i="88" s="1"/>
  <c r="AH262" i="88"/>
  <c r="AE262" i="88" s="1"/>
  <c r="AH268" i="88"/>
  <c r="AE268" i="88" s="1"/>
  <c r="AH274" i="88"/>
  <c r="AE274" i="88" s="1"/>
  <c r="AH282" i="88"/>
  <c r="AE282" i="88" s="1"/>
  <c r="AG282" i="88"/>
  <c r="AL282" i="88"/>
  <c r="AF282" i="88"/>
  <c r="AH299" i="88"/>
  <c r="AE299" i="88" s="1"/>
  <c r="AH305" i="88"/>
  <c r="AE305" i="88" s="1"/>
  <c r="AJ323" i="88"/>
  <c r="AI323" i="88"/>
  <c r="AF323" i="88"/>
  <c r="AG323" i="88"/>
  <c r="AH323" i="88"/>
  <c r="AE323" i="88" s="1"/>
  <c r="AK323" i="88"/>
  <c r="X345" i="88"/>
  <c r="AB364" i="88"/>
  <c r="AK364" i="88"/>
  <c r="AL373" i="88"/>
  <c r="AK373" i="88"/>
  <c r="AJ373" i="88"/>
  <c r="AI373" i="88"/>
  <c r="AH373" i="88"/>
  <c r="AE373" i="88" s="1"/>
  <c r="AG373" i="88"/>
  <c r="AF373" i="88"/>
  <c r="AB388" i="88"/>
  <c r="AK388" i="88"/>
  <c r="AG215" i="88"/>
  <c r="AG222" i="88"/>
  <c r="AF222" i="88"/>
  <c r="AH222" i="88"/>
  <c r="AE222" i="88" s="1"/>
  <c r="AH226" i="88"/>
  <c r="AE226" i="88" s="1"/>
  <c r="AG228" i="88"/>
  <c r="AF228" i="88"/>
  <c r="AH228" i="88"/>
  <c r="AE228" i="88" s="1"/>
  <c r="AI229" i="88"/>
  <c r="AH229" i="88"/>
  <c r="AE229" i="88" s="1"/>
  <c r="AG229" i="88"/>
  <c r="AF229" i="88"/>
  <c r="AJ229" i="88"/>
  <c r="AH232" i="88"/>
  <c r="AE232" i="88" s="1"/>
  <c r="AG234" i="88"/>
  <c r="AF234" i="88"/>
  <c r="AH234" i="88"/>
  <c r="AE234" i="88" s="1"/>
  <c r="AG247" i="88"/>
  <c r="AG253" i="88"/>
  <c r="X280" i="88"/>
  <c r="AA298" i="88"/>
  <c r="AB298" i="88" s="1"/>
  <c r="AI299" i="88"/>
  <c r="AI305" i="88"/>
  <c r="AK309" i="88"/>
  <c r="AJ309" i="88"/>
  <c r="AI309" i="88"/>
  <c r="AG309" i="88"/>
  <c r="AF309" i="88"/>
  <c r="AA376" i="88"/>
  <c r="AJ376" i="88"/>
  <c r="AH246" i="88"/>
  <c r="AE246" i="88" s="1"/>
  <c r="AG246" i="88"/>
  <c r="AJ246" i="88"/>
  <c r="AH252" i="88"/>
  <c r="AE252" i="88" s="1"/>
  <c r="AG252" i="88"/>
  <c r="AJ252" i="88"/>
  <c r="AH258" i="88"/>
  <c r="AE258" i="88" s="1"/>
  <c r="AG258" i="88"/>
  <c r="AJ258" i="88"/>
  <c r="AH264" i="88"/>
  <c r="AE264" i="88" s="1"/>
  <c r="AG264" i="88"/>
  <c r="AJ264" i="88"/>
  <c r="AH270" i="88"/>
  <c r="AE270" i="88" s="1"/>
  <c r="AG270" i="88"/>
  <c r="AJ270" i="88"/>
  <c r="AH276" i="88"/>
  <c r="AE276" i="88" s="1"/>
  <c r="AG276" i="88"/>
  <c r="AK276" i="88"/>
  <c r="AG310" i="88"/>
  <c r="AF321" i="88"/>
  <c r="AK321" i="88"/>
  <c r="AL321" i="88"/>
  <c r="AI321" i="88"/>
  <c r="AH321" i="88"/>
  <c r="AE321" i="88" s="1"/>
  <c r="AG321" i="88"/>
  <c r="AJ337" i="88"/>
  <c r="AI337" i="88"/>
  <c r="AH337" i="88"/>
  <c r="AE337" i="88" s="1"/>
  <c r="AG337" i="88"/>
  <c r="AL337" i="88"/>
  <c r="AK337" i="88"/>
  <c r="AB377" i="88"/>
  <c r="AL377" i="88" s="1"/>
  <c r="AK377" i="88"/>
  <c r="AJ400" i="88"/>
  <c r="AL400" i="88"/>
  <c r="AK400" i="88"/>
  <c r="AI400" i="88"/>
  <c r="AH400" i="88"/>
  <c r="AE400" i="88" s="1"/>
  <c r="AG400" i="88"/>
  <c r="AF400" i="88"/>
  <c r="AK411" i="88"/>
  <c r="AJ385" i="88"/>
  <c r="AL385" i="88"/>
  <c r="AK385" i="88"/>
  <c r="AI385" i="88"/>
  <c r="AH385" i="88"/>
  <c r="AE385" i="88" s="1"/>
  <c r="AG385" i="88"/>
  <c r="AH387" i="88"/>
  <c r="AE387" i="88" s="1"/>
  <c r="AL387" i="88"/>
  <c r="AK387" i="88"/>
  <c r="AJ387" i="88"/>
  <c r="AI387" i="88"/>
  <c r="AG387" i="88"/>
  <c r="AF387" i="88"/>
  <c r="AF419" i="88"/>
  <c r="AL419" i="88"/>
  <c r="AK419" i="88"/>
  <c r="AJ419" i="88"/>
  <c r="AI419" i="88"/>
  <c r="AH419" i="88"/>
  <c r="AE419" i="88" s="1"/>
  <c r="AG419" i="88"/>
  <c r="AK452" i="88"/>
  <c r="AL452" i="88"/>
  <c r="AG452" i="88"/>
  <c r="AJ452" i="88"/>
  <c r="AI452" i="88"/>
  <c r="AH452" i="88"/>
  <c r="AE452" i="88" s="1"/>
  <c r="AF452" i="88"/>
  <c r="AA513" i="88"/>
  <c r="AB513" i="88" s="1"/>
  <c r="AJ513" i="88"/>
  <c r="AJ247" i="88"/>
  <c r="AI247" i="88"/>
  <c r="AK247" i="88"/>
  <c r="AK250" i="88"/>
  <c r="AI250" i="88"/>
  <c r="AJ250" i="88"/>
  <c r="AJ253" i="88"/>
  <c r="AI253" i="88"/>
  <c r="AK253" i="88"/>
  <c r="AK256" i="88"/>
  <c r="AI256" i="88"/>
  <c r="AJ256" i="88"/>
  <c r="AI259" i="88"/>
  <c r="AK262" i="88"/>
  <c r="AI262" i="88"/>
  <c r="AJ262" i="88"/>
  <c r="AK268" i="88"/>
  <c r="AI268" i="88"/>
  <c r="AJ268" i="88"/>
  <c r="AI271" i="88"/>
  <c r="AK274" i="88"/>
  <c r="AI274" i="88"/>
  <c r="AJ274" i="88"/>
  <c r="AL292" i="88"/>
  <c r="AK292" i="88"/>
  <c r="AI292" i="88"/>
  <c r="AF311" i="88"/>
  <c r="AK311" i="88"/>
  <c r="AG311" i="88"/>
  <c r="Y407" i="88"/>
  <c r="AH407" i="88"/>
  <c r="AE407" i="88" s="1"/>
  <c r="AL422" i="88"/>
  <c r="AK422" i="88"/>
  <c r="AJ422" i="88"/>
  <c r="AI422" i="88"/>
  <c r="AH422" i="88"/>
  <c r="AE422" i="88" s="1"/>
  <c r="AG422" i="88"/>
  <c r="AF422" i="88"/>
  <c r="AL442" i="88"/>
  <c r="AK442" i="88"/>
  <c r="AJ442" i="88"/>
  <c r="AF442" i="88"/>
  <c r="AI442" i="88"/>
  <c r="AH442" i="88"/>
  <c r="AE442" i="88" s="1"/>
  <c r="AG442" i="88"/>
  <c r="Y511" i="88"/>
  <c r="Z511" i="88" s="1"/>
  <c r="AH511" i="88"/>
  <c r="AE511" i="88" s="1"/>
  <c r="AL247" i="88"/>
  <c r="AL250" i="88"/>
  <c r="AL253" i="88"/>
  <c r="AL256" i="88"/>
  <c r="AL262" i="88"/>
  <c r="AL268" i="88"/>
  <c r="AL274" i="88"/>
  <c r="AF284" i="88"/>
  <c r="AF305" i="88"/>
  <c r="AK305" i="88"/>
  <c r="AG305" i="88"/>
  <c r="AL310" i="88"/>
  <c r="AJ313" i="88"/>
  <c r="AI313" i="88"/>
  <c r="AG313" i="88"/>
  <c r="AF313" i="88"/>
  <c r="AK313" i="88"/>
  <c r="AA330" i="88"/>
  <c r="AL359" i="88"/>
  <c r="AL392" i="88"/>
  <c r="AK392" i="88"/>
  <c r="AI392" i="88"/>
  <c r="AF392" i="88"/>
  <c r="AJ392" i="88"/>
  <c r="AH392" i="88"/>
  <c r="AE392" i="88" s="1"/>
  <c r="AG392" i="88"/>
  <c r="AB394" i="88"/>
  <c r="AL394" i="88" s="1"/>
  <c r="AK394" i="88"/>
  <c r="AJ283" i="88"/>
  <c r="AI283" i="88"/>
  <c r="AF283" i="88"/>
  <c r="AI284" i="88"/>
  <c r="AH288" i="88"/>
  <c r="AE288" i="88" s="1"/>
  <c r="AG288" i="88"/>
  <c r="AF299" i="88"/>
  <c r="AG299" i="88"/>
  <c r="AL304" i="88"/>
  <c r="AH312" i="88"/>
  <c r="AE312" i="88" s="1"/>
  <c r="AL338" i="88"/>
  <c r="AK338" i="88"/>
  <c r="AJ338" i="88"/>
  <c r="AI338" i="88"/>
  <c r="AH338" i="88"/>
  <c r="AE338" i="88" s="1"/>
  <c r="AG338" i="88"/>
  <c r="AI342" i="88"/>
  <c r="AL361" i="88"/>
  <c r="AK361" i="88"/>
  <c r="AJ361" i="88"/>
  <c r="AI361" i="88"/>
  <c r="AH361" i="88"/>
  <c r="AE361" i="88" s="1"/>
  <c r="AG361" i="88"/>
  <c r="AF361" i="88"/>
  <c r="AJ383" i="88"/>
  <c r="AI383" i="88"/>
  <c r="AH383" i="88"/>
  <c r="AE383" i="88" s="1"/>
  <c r="AG383" i="88"/>
  <c r="AF383" i="88"/>
  <c r="AL383" i="88"/>
  <c r="AK383" i="88"/>
  <c r="AH390" i="88"/>
  <c r="AE390" i="88" s="1"/>
  <c r="AG390" i="88"/>
  <c r="AL390" i="88"/>
  <c r="AK390" i="88"/>
  <c r="AJ390" i="88"/>
  <c r="AI390" i="88"/>
  <c r="AF390" i="88"/>
  <c r="Z437" i="88"/>
  <c r="AA437" i="88" s="1"/>
  <c r="AI437" i="88"/>
  <c r="AF245" i="88"/>
  <c r="AI245" i="88"/>
  <c r="AG248" i="88"/>
  <c r="AI248" i="88"/>
  <c r="AF251" i="88"/>
  <c r="AI251" i="88"/>
  <c r="AG254" i="88"/>
  <c r="AI254" i="88"/>
  <c r="AF257" i="88"/>
  <c r="AI257" i="88"/>
  <c r="AL260" i="88"/>
  <c r="AK260" i="88"/>
  <c r="AG260" i="88"/>
  <c r="AI260" i="88"/>
  <c r="AF263" i="88"/>
  <c r="AI263" i="88"/>
  <c r="AG266" i="88"/>
  <c r="AI266" i="88"/>
  <c r="AF269" i="88"/>
  <c r="AI269" i="88"/>
  <c r="AG272" i="88"/>
  <c r="AI272" i="88"/>
  <c r="AF275" i="88"/>
  <c r="AI275" i="88"/>
  <c r="AK297" i="88"/>
  <c r="AJ297" i="88"/>
  <c r="AI297" i="88"/>
  <c r="AG297" i="88"/>
  <c r="AL302" i="88"/>
  <c r="AK302" i="88"/>
  <c r="AI302" i="88"/>
  <c r="AH302" i="88"/>
  <c r="AE302" i="88" s="1"/>
  <c r="AG302" i="88"/>
  <c r="AH306" i="88"/>
  <c r="AE306" i="88" s="1"/>
  <c r="AJ307" i="88"/>
  <c r="AI307" i="88"/>
  <c r="AG307" i="88"/>
  <c r="AF307" i="88"/>
  <c r="AK307" i="88"/>
  <c r="AG319" i="88"/>
  <c r="AL319" i="88"/>
  <c r="AK319" i="88"/>
  <c r="AI319" i="88"/>
  <c r="AH319" i="88"/>
  <c r="AE319" i="88" s="1"/>
  <c r="AF319" i="88"/>
  <c r="AH322" i="88"/>
  <c r="AE322" i="88" s="1"/>
  <c r="AG322" i="88"/>
  <c r="AK322" i="88"/>
  <c r="AJ322" i="88"/>
  <c r="AF322" i="88"/>
  <c r="AJ342" i="88"/>
  <c r="Z495" i="88"/>
  <c r="AI495" i="88"/>
  <c r="AL284" i="88"/>
  <c r="AK284" i="88"/>
  <c r="AH284" i="88"/>
  <c r="AE284" i="88" s="1"/>
  <c r="AG284" i="88"/>
  <c r="AI296" i="88"/>
  <c r="AH296" i="88"/>
  <c r="AE296" i="88" s="1"/>
  <c r="AG296" i="88"/>
  <c r="AH300" i="88"/>
  <c r="AE300" i="88" s="1"/>
  <c r="AJ301" i="88"/>
  <c r="AI301" i="88"/>
  <c r="AG301" i="88"/>
  <c r="AF301" i="88"/>
  <c r="AK301" i="88"/>
  <c r="AF317" i="88"/>
  <c r="AG317" i="88"/>
  <c r="AG327" i="88"/>
  <c r="X327" i="88"/>
  <c r="AL332" i="88"/>
  <c r="AK332" i="88"/>
  <c r="AJ332" i="88"/>
  <c r="AI332" i="88"/>
  <c r="AH332" i="88"/>
  <c r="AE332" i="88" s="1"/>
  <c r="AG332" i="88"/>
  <c r="AF332" i="88"/>
  <c r="AL355" i="88"/>
  <c r="AK355" i="88"/>
  <c r="AJ355" i="88"/>
  <c r="AI355" i="88"/>
  <c r="AH355" i="88"/>
  <c r="AE355" i="88" s="1"/>
  <c r="AG355" i="88"/>
  <c r="AF355" i="88"/>
  <c r="X357" i="88"/>
  <c r="AF385" i="88"/>
  <c r="AJ289" i="88"/>
  <c r="AI289" i="88"/>
  <c r="AF289" i="88"/>
  <c r="AJ295" i="88"/>
  <c r="AI295" i="88"/>
  <c r="AG295" i="88"/>
  <c r="AF295" i="88"/>
  <c r="AK295" i="88"/>
  <c r="Y333" i="88"/>
  <c r="Z333" i="88" s="1"/>
  <c r="AA333" i="88" s="1"/>
  <c r="AB333" i="88" s="1"/>
  <c r="AL333" i="88" s="1"/>
  <c r="AH333" i="88"/>
  <c r="AE333" i="88" s="1"/>
  <c r="AF338" i="88"/>
  <c r="AK341" i="88"/>
  <c r="AJ343" i="88"/>
  <c r="AI343" i="88"/>
  <c r="AH343" i="88"/>
  <c r="AE343" i="88" s="1"/>
  <c r="AG343" i="88"/>
  <c r="AL343" i="88"/>
  <c r="X351" i="88"/>
  <c r="AL358" i="88"/>
  <c r="X375" i="88"/>
  <c r="AG375" i="88"/>
  <c r="AJ386" i="88"/>
  <c r="AB457" i="88"/>
  <c r="AL457" i="88" s="1"/>
  <c r="AK457" i="88"/>
  <c r="Y470" i="88"/>
  <c r="Z470" i="88" s="1"/>
  <c r="AH470" i="88"/>
  <c r="AE470" i="88" s="1"/>
  <c r="Y476" i="88"/>
  <c r="Z476" i="88" s="1"/>
  <c r="AH476" i="88"/>
  <c r="AE476" i="88" s="1"/>
  <c r="AF246" i="88"/>
  <c r="AF252" i="88"/>
  <c r="AF258" i="88"/>
  <c r="AF264" i="88"/>
  <c r="AF270" i="88"/>
  <c r="AI276" i="88"/>
  <c r="AI324" i="88"/>
  <c r="AB371" i="88"/>
  <c r="AL371" i="88" s="1"/>
  <c r="AI246" i="88"/>
  <c r="AI252" i="88"/>
  <c r="AI258" i="88"/>
  <c r="AI264" i="88"/>
  <c r="AI270" i="88"/>
  <c r="AJ276" i="88"/>
  <c r="AF281" i="88"/>
  <c r="X326" i="88"/>
  <c r="AF339" i="88"/>
  <c r="AL339" i="88"/>
  <c r="AK339" i="88"/>
  <c r="AI339" i="88"/>
  <c r="AH339" i="88"/>
  <c r="AE339" i="88" s="1"/>
  <c r="AJ339" i="88"/>
  <c r="AG344" i="88"/>
  <c r="AL362" i="88"/>
  <c r="AK362" i="88"/>
  <c r="AJ362" i="88"/>
  <c r="AI362" i="88"/>
  <c r="AH362" i="88"/>
  <c r="AE362" i="88" s="1"/>
  <c r="AG362" i="88"/>
  <c r="AF362" i="88"/>
  <c r="AL384" i="88"/>
  <c r="AK384" i="88"/>
  <c r="AJ384" i="88"/>
  <c r="AI384" i="88"/>
  <c r="AH384" i="88"/>
  <c r="AE384" i="88" s="1"/>
  <c r="AG384" i="88"/>
  <c r="AF384" i="88"/>
  <c r="AA413" i="88"/>
  <c r="AB413" i="88" s="1"/>
  <c r="AL413" i="88" s="1"/>
  <c r="AJ413" i="88"/>
  <c r="AG431" i="88"/>
  <c r="X431" i="88"/>
  <c r="Y431" i="88" s="1"/>
  <c r="AJ464" i="88"/>
  <c r="AI294" i="88"/>
  <c r="AI300" i="88"/>
  <c r="AI306" i="88"/>
  <c r="AI312" i="88"/>
  <c r="AL336" i="88"/>
  <c r="AL350" i="88"/>
  <c r="AL368" i="88"/>
  <c r="AK368" i="88"/>
  <c r="AJ368" i="88"/>
  <c r="AI368" i="88"/>
  <c r="AL379" i="88"/>
  <c r="AK379" i="88"/>
  <c r="AJ379" i="88"/>
  <c r="AI379" i="88"/>
  <c r="AH379" i="88"/>
  <c r="AE379" i="88" s="1"/>
  <c r="AG379" i="88"/>
  <c r="AI381" i="88"/>
  <c r="AK391" i="88"/>
  <c r="AL398" i="88"/>
  <c r="AK398" i="88"/>
  <c r="AI398" i="88"/>
  <c r="AF398" i="88"/>
  <c r="AJ398" i="88"/>
  <c r="AK405" i="88"/>
  <c r="AI405" i="88"/>
  <c r="AH405" i="88"/>
  <c r="AE405" i="88" s="1"/>
  <c r="AL405" i="88"/>
  <c r="AJ405" i="88"/>
  <c r="AG405" i="88"/>
  <c r="AF405" i="88"/>
  <c r="AF413" i="88"/>
  <c r="AH413" i="88"/>
  <c r="AE413" i="88" s="1"/>
  <c r="AG413" i="88"/>
  <c r="AI304" i="88"/>
  <c r="AI310" i="88"/>
  <c r="AF331" i="88"/>
  <c r="AG333" i="88"/>
  <c r="AJ341" i="88"/>
  <c r="AI341" i="88"/>
  <c r="AF341" i="88"/>
  <c r="AI346" i="88"/>
  <c r="AI358" i="88"/>
  <c r="AH376" i="88"/>
  <c r="AE376" i="88" s="1"/>
  <c r="AG376" i="88"/>
  <c r="AF376" i="88"/>
  <c r="AJ377" i="88"/>
  <c r="AI377" i="88"/>
  <c r="AH377" i="88"/>
  <c r="AE377" i="88" s="1"/>
  <c r="AG377" i="88"/>
  <c r="AF377" i="88"/>
  <c r="AF381" i="88"/>
  <c r="AL381" i="88"/>
  <c r="AK381" i="88"/>
  <c r="AH402" i="88"/>
  <c r="AE402" i="88" s="1"/>
  <c r="AG402" i="88"/>
  <c r="AL402" i="88"/>
  <c r="AK402" i="88"/>
  <c r="AJ402" i="88"/>
  <c r="AI402" i="88"/>
  <c r="AI413" i="88"/>
  <c r="AL440" i="88"/>
  <c r="AK440" i="88"/>
  <c r="AJ440" i="88"/>
  <c r="AI440" i="88"/>
  <c r="AH440" i="88"/>
  <c r="AE440" i="88" s="1"/>
  <c r="AG440" i="88"/>
  <c r="AF440" i="88"/>
  <c r="AL493" i="88"/>
  <c r="AK493" i="88"/>
  <c r="AJ493" i="88"/>
  <c r="AI493" i="88"/>
  <c r="AG493" i="88"/>
  <c r="AH493" i="88"/>
  <c r="AE493" i="88" s="1"/>
  <c r="AF493" i="88"/>
  <c r="AL324" i="88"/>
  <c r="AK324" i="88"/>
  <c r="AH324" i="88"/>
  <c r="AE324" i="88" s="1"/>
  <c r="AG324" i="88"/>
  <c r="AJ329" i="88"/>
  <c r="AI329" i="88"/>
  <c r="AF329" i="88"/>
  <c r="AL329" i="88"/>
  <c r="AL342" i="88"/>
  <c r="AK342" i="88"/>
  <c r="AH342" i="88"/>
  <c r="AE342" i="88" s="1"/>
  <c r="AG342" i="88"/>
  <c r="AF342" i="88"/>
  <c r="AJ358" i="88"/>
  <c r="AK359" i="88"/>
  <c r="AL372" i="88"/>
  <c r="AK372" i="88"/>
  <c r="AJ372" i="88"/>
  <c r="AI372" i="88"/>
  <c r="AH372" i="88"/>
  <c r="AE372" i="88" s="1"/>
  <c r="AG372" i="88"/>
  <c r="AF372" i="88"/>
  <c r="AF386" i="88"/>
  <c r="AH386" i="88"/>
  <c r="AE386" i="88" s="1"/>
  <c r="AG386" i="88"/>
  <c r="AF389" i="88"/>
  <c r="AL404" i="88"/>
  <c r="AK404" i="88"/>
  <c r="AI404" i="88"/>
  <c r="AG404" i="88"/>
  <c r="AF404" i="88"/>
  <c r="AJ404" i="88"/>
  <c r="AH404" i="88"/>
  <c r="AE404" i="88" s="1"/>
  <c r="AL417" i="88"/>
  <c r="AK417" i="88"/>
  <c r="AJ417" i="88"/>
  <c r="AI417" i="88"/>
  <c r="AH417" i="88"/>
  <c r="AE417" i="88" s="1"/>
  <c r="AG417" i="88"/>
  <c r="AF417" i="88"/>
  <c r="AL430" i="88"/>
  <c r="AK430" i="88"/>
  <c r="AJ430" i="88"/>
  <c r="AF430" i="88"/>
  <c r="AI430" i="88"/>
  <c r="AH430" i="88"/>
  <c r="AE430" i="88" s="1"/>
  <c r="AG430" i="88"/>
  <c r="AL434" i="88"/>
  <c r="AK434" i="88"/>
  <c r="AJ434" i="88"/>
  <c r="AI434" i="88"/>
  <c r="AH434" i="88"/>
  <c r="AE434" i="88" s="1"/>
  <c r="AG434" i="88"/>
  <c r="AF434" i="88"/>
  <c r="AL463" i="88"/>
  <c r="AK463" i="88"/>
  <c r="AI463" i="88"/>
  <c r="AG463" i="88"/>
  <c r="AF463" i="88"/>
  <c r="AJ463" i="88"/>
  <c r="AH463" i="88"/>
  <c r="AE463" i="88" s="1"/>
  <c r="AA488" i="88"/>
  <c r="AB488" i="88" s="1"/>
  <c r="AL488" i="88" s="1"/>
  <c r="AJ488" i="88"/>
  <c r="Z573" i="88"/>
  <c r="AA573" i="88" s="1"/>
  <c r="AB573" i="88" s="1"/>
  <c r="AI573" i="88"/>
  <c r="AA580" i="88"/>
  <c r="AB580" i="88" s="1"/>
  <c r="AL580" i="88" s="1"/>
  <c r="AJ580" i="88"/>
  <c r="AK304" i="88"/>
  <c r="AK310" i="88"/>
  <c r="AK358" i="88"/>
  <c r="AG368" i="88"/>
  <c r="AH370" i="88"/>
  <c r="AE370" i="88" s="1"/>
  <c r="AG370" i="88"/>
  <c r="AF370" i="88"/>
  <c r="AJ371" i="88"/>
  <c r="AI371" i="88"/>
  <c r="AH371" i="88"/>
  <c r="AE371" i="88" s="1"/>
  <c r="AG371" i="88"/>
  <c r="AF371" i="88"/>
  <c r="AF375" i="88"/>
  <c r="AF379" i="88"/>
  <c r="AA395" i="88"/>
  <c r="AJ395" i="88"/>
  <c r="AH397" i="88"/>
  <c r="AE397" i="88" s="1"/>
  <c r="AG398" i="88"/>
  <c r="AK449" i="88"/>
  <c r="AB502" i="88"/>
  <c r="AL502" i="88" s="1"/>
  <c r="Z525" i="88"/>
  <c r="AL344" i="88"/>
  <c r="AK344" i="88"/>
  <c r="AJ344" i="88"/>
  <c r="AI344" i="88"/>
  <c r="AH346" i="88"/>
  <c r="AE346" i="88" s="1"/>
  <c r="AG346" i="88"/>
  <c r="AF350" i="88"/>
  <c r="AL366" i="88"/>
  <c r="AK366" i="88"/>
  <c r="AJ366" i="88"/>
  <c r="AI366" i="88"/>
  <c r="AH366" i="88"/>
  <c r="AE366" i="88" s="1"/>
  <c r="AG366" i="88"/>
  <c r="AF366" i="88"/>
  <c r="AH368" i="88"/>
  <c r="AE368" i="88" s="1"/>
  <c r="AH394" i="88"/>
  <c r="AE394" i="88" s="1"/>
  <c r="AH398" i="88"/>
  <c r="AE398" i="88" s="1"/>
  <c r="AH420" i="88"/>
  <c r="AE420" i="88" s="1"/>
  <c r="AG420" i="88"/>
  <c r="AF420" i="88"/>
  <c r="AK420" i="88"/>
  <c r="AJ420" i="88"/>
  <c r="AI420" i="88"/>
  <c r="AK443" i="88"/>
  <c r="AJ331" i="88"/>
  <c r="AI331" i="88"/>
  <c r="AH331" i="88"/>
  <c r="AE331" i="88" s="1"/>
  <c r="AG331" i="88"/>
  <c r="AF333" i="88"/>
  <c r="AG350" i="88"/>
  <c r="AL360" i="88"/>
  <c r="AK360" i="88"/>
  <c r="AJ360" i="88"/>
  <c r="AI360" i="88"/>
  <c r="AH360" i="88"/>
  <c r="AE360" i="88" s="1"/>
  <c r="AG360" i="88"/>
  <c r="AF360" i="88"/>
  <c r="AJ365" i="88"/>
  <c r="AI365" i="88"/>
  <c r="AH365" i="88"/>
  <c r="AE365" i="88" s="1"/>
  <c r="AG365" i="88"/>
  <c r="AF365" i="88"/>
  <c r="AJ391" i="88"/>
  <c r="AI391" i="88"/>
  <c r="AG391" i="88"/>
  <c r="AF391" i="88"/>
  <c r="AB409" i="88"/>
  <c r="AJ425" i="88"/>
  <c r="AL447" i="88"/>
  <c r="AK447" i="88"/>
  <c r="AJ447" i="88"/>
  <c r="AI447" i="88"/>
  <c r="AH447" i="88"/>
  <c r="AE447" i="88" s="1"/>
  <c r="AG447" i="88"/>
  <c r="AF447" i="88"/>
  <c r="Y459" i="88"/>
  <c r="Z459" i="88" s="1"/>
  <c r="Y475" i="88"/>
  <c r="Z475" i="88" s="1"/>
  <c r="AA475" i="88" s="1"/>
  <c r="AB475" i="88" s="1"/>
  <c r="AJ539" i="88"/>
  <c r="AA539" i="88"/>
  <c r="Y546" i="88"/>
  <c r="AL354" i="88"/>
  <c r="AK354" i="88"/>
  <c r="AJ354" i="88"/>
  <c r="AI354" i="88"/>
  <c r="AH354" i="88"/>
  <c r="AE354" i="88" s="1"/>
  <c r="AG354" i="88"/>
  <c r="AF354" i="88"/>
  <c r="AH358" i="88"/>
  <c r="AE358" i="88" s="1"/>
  <c r="AG358" i="88"/>
  <c r="AF358" i="88"/>
  <c r="AJ359" i="88"/>
  <c r="AI359" i="88"/>
  <c r="AH359" i="88"/>
  <c r="AE359" i="88" s="1"/>
  <c r="AG359" i="88"/>
  <c r="AF359" i="88"/>
  <c r="AF401" i="88"/>
  <c r="AL401" i="88"/>
  <c r="AG401" i="88"/>
  <c r="AK401" i="88"/>
  <c r="AL410" i="88"/>
  <c r="AK410" i="88"/>
  <c r="AI410" i="88"/>
  <c r="AG410" i="88"/>
  <c r="AF410" i="88"/>
  <c r="AJ410" i="88"/>
  <c r="AH410" i="88"/>
  <c r="AE410" i="88" s="1"/>
  <c r="AL418" i="88"/>
  <c r="AK418" i="88"/>
  <c r="AJ418" i="88"/>
  <c r="AI418" i="88"/>
  <c r="AH418" i="88"/>
  <c r="AE418" i="88" s="1"/>
  <c r="AG418" i="88"/>
  <c r="AF418" i="88"/>
  <c r="AI426" i="88"/>
  <c r="Z426" i="88"/>
  <c r="AA426" i="88" s="1"/>
  <c r="AI432" i="88"/>
  <c r="Z432" i="88"/>
  <c r="AA432" i="88" s="1"/>
  <c r="AA453" i="88"/>
  <c r="AB453" i="88" s="1"/>
  <c r="AK455" i="88"/>
  <c r="AI455" i="88"/>
  <c r="AH455" i="88"/>
  <c r="AE455" i="88" s="1"/>
  <c r="AF455" i="88"/>
  <c r="AL455" i="88"/>
  <c r="AJ455" i="88"/>
  <c r="AG455" i="88"/>
  <c r="AI538" i="88"/>
  <c r="AG538" i="88"/>
  <c r="AF538" i="88"/>
  <c r="AL538" i="88"/>
  <c r="AK538" i="88"/>
  <c r="AJ538" i="88"/>
  <c r="AH538" i="88"/>
  <c r="AE538" i="88" s="1"/>
  <c r="AG294" i="88"/>
  <c r="AG300" i="88"/>
  <c r="AG306" i="88"/>
  <c r="AG312" i="88"/>
  <c r="AJ353" i="88"/>
  <c r="AI353" i="88"/>
  <c r="AH353" i="88"/>
  <c r="AE353" i="88" s="1"/>
  <c r="AG353" i="88"/>
  <c r="AF353" i="88"/>
  <c r="AF363" i="88"/>
  <c r="AG381" i="88"/>
  <c r="AJ388" i="88"/>
  <c r="AI388" i="88"/>
  <c r="AH388" i="88"/>
  <c r="AE388" i="88" s="1"/>
  <c r="AG388" i="88"/>
  <c r="AF388" i="88"/>
  <c r="AF402" i="88"/>
  <c r="Z408" i="88"/>
  <c r="AL420" i="88"/>
  <c r="AL423" i="88"/>
  <c r="AK423" i="88"/>
  <c r="AJ423" i="88"/>
  <c r="AI423" i="88"/>
  <c r="AH423" i="88"/>
  <c r="AE423" i="88" s="1"/>
  <c r="AG423" i="88"/>
  <c r="AF423" i="88"/>
  <c r="AK433" i="88"/>
  <c r="Z501" i="88"/>
  <c r="AB535" i="88"/>
  <c r="AK535" i="88"/>
  <c r="AF327" i="88"/>
  <c r="AF335" i="88"/>
  <c r="AF357" i="88"/>
  <c r="AI376" i="88"/>
  <c r="AH381" i="88"/>
  <c r="AE381" i="88" s="1"/>
  <c r="AI386" i="88"/>
  <c r="AH391" i="88"/>
  <c r="AE391" i="88" s="1"/>
  <c r="AK393" i="88"/>
  <c r="AH393" i="88"/>
  <c r="AE393" i="88" s="1"/>
  <c r="AL393" i="88"/>
  <c r="AJ393" i="88"/>
  <c r="AI393" i="88"/>
  <c r="AG393" i="88"/>
  <c r="AF393" i="88"/>
  <c r="AI396" i="88"/>
  <c r="AL416" i="88"/>
  <c r="AK416" i="88"/>
  <c r="AJ416" i="88"/>
  <c r="AI416" i="88"/>
  <c r="AH416" i="88"/>
  <c r="AE416" i="88" s="1"/>
  <c r="AG416" i="88"/>
  <c r="AF416" i="88"/>
  <c r="AJ421" i="88"/>
  <c r="AI421" i="88"/>
  <c r="AH421" i="88"/>
  <c r="AE421" i="88" s="1"/>
  <c r="AG421" i="88"/>
  <c r="AF421" i="88"/>
  <c r="AL421" i="88"/>
  <c r="AK421" i="88"/>
  <c r="AL435" i="88"/>
  <c r="AK435" i="88"/>
  <c r="AJ435" i="88"/>
  <c r="AI435" i="88"/>
  <c r="AH435" i="88"/>
  <c r="AE435" i="88" s="1"/>
  <c r="AG435" i="88"/>
  <c r="AF435" i="88"/>
  <c r="AK526" i="88"/>
  <c r="AB526" i="88"/>
  <c r="AL526" i="88" s="1"/>
  <c r="AK533" i="88"/>
  <c r="AI533" i="88"/>
  <c r="AH533" i="88"/>
  <c r="AE533" i="88" s="1"/>
  <c r="AL533" i="88"/>
  <c r="AJ533" i="88"/>
  <c r="AG533" i="88"/>
  <c r="AF533" i="88"/>
  <c r="AF395" i="88"/>
  <c r="AI395" i="88"/>
  <c r="AF407" i="88"/>
  <c r="AG425" i="88"/>
  <c r="AG443" i="88"/>
  <c r="AI444" i="88"/>
  <c r="AK450" i="88"/>
  <c r="AL469" i="88"/>
  <c r="AK469" i="88"/>
  <c r="AI469" i="88"/>
  <c r="AG469" i="88"/>
  <c r="AJ469" i="88"/>
  <c r="AH469" i="88"/>
  <c r="AE469" i="88" s="1"/>
  <c r="AF469" i="88"/>
  <c r="AL497" i="88"/>
  <c r="AK497" i="88"/>
  <c r="AJ497" i="88"/>
  <c r="AI497" i="88"/>
  <c r="AH497" i="88"/>
  <c r="AE497" i="88" s="1"/>
  <c r="AG497" i="88"/>
  <c r="AF497" i="88"/>
  <c r="AH499" i="88"/>
  <c r="AE499" i="88" s="1"/>
  <c r="AH507" i="88"/>
  <c r="AE507" i="88" s="1"/>
  <c r="AG507" i="88"/>
  <c r="AF507" i="88"/>
  <c r="AK507" i="88"/>
  <c r="AL507" i="88"/>
  <c r="AJ507" i="88"/>
  <c r="AI507" i="88"/>
  <c r="AF518" i="88"/>
  <c r="AL518" i="88"/>
  <c r="AK518" i="88"/>
  <c r="AI518" i="88"/>
  <c r="AJ518" i="88"/>
  <c r="AH518" i="88"/>
  <c r="AE518" i="88" s="1"/>
  <c r="AG518" i="88"/>
  <c r="Y561" i="88"/>
  <c r="Z561" i="88" s="1"/>
  <c r="AA561" i="88" s="1"/>
  <c r="AB561" i="88" s="1"/>
  <c r="AL561" i="88" s="1"/>
  <c r="AH561" i="88"/>
  <c r="AE561" i="88" s="1"/>
  <c r="AL571" i="88"/>
  <c r="AK571" i="88"/>
  <c r="AJ571" i="88"/>
  <c r="AI571" i="88"/>
  <c r="AH571" i="88"/>
  <c r="AE571" i="88" s="1"/>
  <c r="AG571" i="88"/>
  <c r="AF571" i="88"/>
  <c r="AH671" i="88"/>
  <c r="AE671" i="88" s="1"/>
  <c r="Y671" i="88"/>
  <c r="AJ723" i="88"/>
  <c r="AI723" i="88"/>
  <c r="AH723" i="88"/>
  <c r="AE723" i="88" s="1"/>
  <c r="AG723" i="88"/>
  <c r="AK723" i="88"/>
  <c r="AF723" i="88"/>
  <c r="AL723" i="88"/>
  <c r="AG738" i="88"/>
  <c r="X738" i="88"/>
  <c r="Y738" i="88" s="1"/>
  <c r="AH414" i="88"/>
  <c r="AE414" i="88" s="1"/>
  <c r="AG414" i="88"/>
  <c r="AF414" i="88"/>
  <c r="AL414" i="88"/>
  <c r="AH425" i="88"/>
  <c r="AE425" i="88" s="1"/>
  <c r="AL429" i="88"/>
  <c r="AK429" i="88"/>
  <c r="AJ429" i="88"/>
  <c r="AI429" i="88"/>
  <c r="AH429" i="88"/>
  <c r="AE429" i="88" s="1"/>
  <c r="AI443" i="88"/>
  <c r="AK444" i="88"/>
  <c r="AJ449" i="88"/>
  <c r="AK461" i="88"/>
  <c r="AI461" i="88"/>
  <c r="AH461" i="88"/>
  <c r="AE461" i="88" s="1"/>
  <c r="AG461" i="88"/>
  <c r="AF461" i="88"/>
  <c r="AL461" i="88"/>
  <c r="AL467" i="88"/>
  <c r="AK467" i="88"/>
  <c r="AI467" i="88"/>
  <c r="AH467" i="88"/>
  <c r="AE467" i="88" s="1"/>
  <c r="AG467" i="88"/>
  <c r="AJ467" i="88"/>
  <c r="AF467" i="88"/>
  <c r="AK474" i="88"/>
  <c r="AJ474" i="88"/>
  <c r="AI474" i="88"/>
  <c r="AG474" i="88"/>
  <c r="AL474" i="88"/>
  <c r="AK480" i="88"/>
  <c r="AJ480" i="88"/>
  <c r="AI480" i="88"/>
  <c r="AG480" i="88"/>
  <c r="AF480" i="88"/>
  <c r="AL480" i="88"/>
  <c r="AJ484" i="88"/>
  <c r="AI484" i="88"/>
  <c r="AH484" i="88"/>
  <c r="AE484" i="88" s="1"/>
  <c r="AG484" i="88"/>
  <c r="AF484" i="88"/>
  <c r="AL484" i="88"/>
  <c r="AK484" i="88"/>
  <c r="AF489" i="88"/>
  <c r="AF524" i="88"/>
  <c r="AL524" i="88"/>
  <c r="AK524" i="88"/>
  <c r="AI524" i="88"/>
  <c r="AJ524" i="88"/>
  <c r="AH524" i="88"/>
  <c r="AE524" i="88" s="1"/>
  <c r="AG524" i="88"/>
  <c r="AG549" i="88"/>
  <c r="AK549" i="88"/>
  <c r="AJ549" i="88"/>
  <c r="AI549" i="88"/>
  <c r="AH549" i="88"/>
  <c r="AE549" i="88" s="1"/>
  <c r="AF549" i="88"/>
  <c r="AA551" i="88"/>
  <c r="AB551" i="88" s="1"/>
  <c r="AL551" i="88" s="1"/>
  <c r="AJ551" i="88"/>
  <c r="AB568" i="88"/>
  <c r="AK568" i="88"/>
  <c r="AA642" i="88"/>
  <c r="AJ642" i="88"/>
  <c r="AF396" i="88"/>
  <c r="AJ415" i="88"/>
  <c r="AI415" i="88"/>
  <c r="AH415" i="88"/>
  <c r="AE415" i="88" s="1"/>
  <c r="AG415" i="88"/>
  <c r="AF415" i="88"/>
  <c r="AI425" i="88"/>
  <c r="AG436" i="88"/>
  <c r="AJ443" i="88"/>
  <c r="AK458" i="88"/>
  <c r="AF458" i="88"/>
  <c r="AH458" i="88"/>
  <c r="AE458" i="88" s="1"/>
  <c r="AF482" i="88"/>
  <c r="AK482" i="88"/>
  <c r="AI482" i="88"/>
  <c r="AH482" i="88"/>
  <c r="AE482" i="88" s="1"/>
  <c r="AG482" i="88"/>
  <c r="AL482" i="88"/>
  <c r="AI562" i="88"/>
  <c r="AH562" i="88"/>
  <c r="AE562" i="88" s="1"/>
  <c r="AG562" i="88"/>
  <c r="AF562" i="88"/>
  <c r="AL562" i="88"/>
  <c r="AK562" i="88"/>
  <c r="AJ562" i="88"/>
  <c r="AH408" i="88"/>
  <c r="AE408" i="88" s="1"/>
  <c r="AG408" i="88"/>
  <c r="AH436" i="88"/>
  <c r="AE436" i="88" s="1"/>
  <c r="AH487" i="88"/>
  <c r="AE487" i="88" s="1"/>
  <c r="AJ514" i="88"/>
  <c r="AI514" i="88"/>
  <c r="AH514" i="88"/>
  <c r="AE514" i="88" s="1"/>
  <c r="AG514" i="88"/>
  <c r="AF514" i="88"/>
  <c r="AL514" i="88"/>
  <c r="AK514" i="88"/>
  <c r="AH536" i="88"/>
  <c r="AE536" i="88" s="1"/>
  <c r="AL547" i="88"/>
  <c r="AI547" i="88"/>
  <c r="AG547" i="88"/>
  <c r="AF547" i="88"/>
  <c r="AJ547" i="88"/>
  <c r="AH547" i="88"/>
  <c r="AE547" i="88" s="1"/>
  <c r="AK547" i="88"/>
  <c r="AH396" i="88"/>
  <c r="AE396" i="88" s="1"/>
  <c r="AG396" i="88"/>
  <c r="AJ396" i="88"/>
  <c r="AJ439" i="88"/>
  <c r="AI439" i="88"/>
  <c r="AH439" i="88"/>
  <c r="AE439" i="88" s="1"/>
  <c r="AG439" i="88"/>
  <c r="AF439" i="88"/>
  <c r="AL439" i="88"/>
  <c r="AF449" i="88"/>
  <c r="AH450" i="88"/>
  <c r="AE450" i="88" s="1"/>
  <c r="AG450" i="88"/>
  <c r="AF450" i="88"/>
  <c r="AJ450" i="88"/>
  <c r="AI454" i="88"/>
  <c r="AG454" i="88"/>
  <c r="AF454" i="88"/>
  <c r="AH454" i="88"/>
  <c r="AE454" i="88" s="1"/>
  <c r="AK454" i="88"/>
  <c r="AF494" i="88"/>
  <c r="AL494" i="88"/>
  <c r="AK494" i="88"/>
  <c r="AI494" i="88"/>
  <c r="AJ494" i="88"/>
  <c r="AH494" i="88"/>
  <c r="AE494" i="88" s="1"/>
  <c r="AG494" i="88"/>
  <c r="AK498" i="88"/>
  <c r="AJ508" i="88"/>
  <c r="AI508" i="88"/>
  <c r="AH508" i="88"/>
  <c r="AE508" i="88" s="1"/>
  <c r="AG508" i="88"/>
  <c r="AF508" i="88"/>
  <c r="AL508" i="88"/>
  <c r="AK508" i="88"/>
  <c r="AJ536" i="88"/>
  <c r="AL549" i="88"/>
  <c r="AF394" i="88"/>
  <c r="AK396" i="88"/>
  <c r="AF425" i="88"/>
  <c r="AJ433" i="88"/>
  <c r="AI433" i="88"/>
  <c r="AH433" i="88"/>
  <c r="AE433" i="88" s="1"/>
  <c r="AG433" i="88"/>
  <c r="AF433" i="88"/>
  <c r="AL433" i="88"/>
  <c r="AF443" i="88"/>
  <c r="AL443" i="88"/>
  <c r="AH443" i="88"/>
  <c r="AE443" i="88" s="1"/>
  <c r="AH444" i="88"/>
  <c r="AE444" i="88" s="1"/>
  <c r="AG444" i="88"/>
  <c r="AF444" i="88"/>
  <c r="AJ444" i="88"/>
  <c r="AI460" i="88"/>
  <c r="AG460" i="88"/>
  <c r="AF460" i="88"/>
  <c r="AK460" i="88"/>
  <c r="AJ460" i="88"/>
  <c r="AH460" i="88"/>
  <c r="AE460" i="88" s="1"/>
  <c r="AJ466" i="88"/>
  <c r="AI466" i="88"/>
  <c r="AG466" i="88"/>
  <c r="AF466" i="88"/>
  <c r="AK466" i="88"/>
  <c r="AH466" i="88"/>
  <c r="AE466" i="88" s="1"/>
  <c r="AK468" i="88"/>
  <c r="AJ468" i="88"/>
  <c r="AI468" i="88"/>
  <c r="AG468" i="88"/>
  <c r="AL468" i="88"/>
  <c r="AH468" i="88"/>
  <c r="AE468" i="88" s="1"/>
  <c r="AF468" i="88"/>
  <c r="Z471" i="88"/>
  <c r="AH480" i="88"/>
  <c r="AE480" i="88" s="1"/>
  <c r="AL492" i="88"/>
  <c r="AK492" i="88"/>
  <c r="AJ492" i="88"/>
  <c r="AI492" i="88"/>
  <c r="AH492" i="88"/>
  <c r="AE492" i="88" s="1"/>
  <c r="AG492" i="88"/>
  <c r="AF492" i="88"/>
  <c r="AK496" i="88"/>
  <c r="AF500" i="88"/>
  <c r="AL500" i="88"/>
  <c r="AK500" i="88"/>
  <c r="AI500" i="88"/>
  <c r="AJ500" i="88"/>
  <c r="AH500" i="88"/>
  <c r="AE500" i="88" s="1"/>
  <c r="AG500" i="88"/>
  <c r="AF522" i="88"/>
  <c r="AI556" i="88"/>
  <c r="AG556" i="88"/>
  <c r="AF556" i="88"/>
  <c r="AL556" i="88"/>
  <c r="AK556" i="88"/>
  <c r="AJ556" i="88"/>
  <c r="AH556" i="88"/>
  <c r="AE556" i="88" s="1"/>
  <c r="AL558" i="88"/>
  <c r="AK558" i="88"/>
  <c r="AJ558" i="88"/>
  <c r="AI558" i="88"/>
  <c r="AG558" i="88"/>
  <c r="AF558" i="88"/>
  <c r="AH558" i="88"/>
  <c r="AE558" i="88" s="1"/>
  <c r="AG394" i="88"/>
  <c r="AL396" i="88"/>
  <c r="AF397" i="88"/>
  <c r="AH426" i="88"/>
  <c r="AE426" i="88" s="1"/>
  <c r="AG426" i="88"/>
  <c r="AF426" i="88"/>
  <c r="AJ427" i="88"/>
  <c r="AI427" i="88"/>
  <c r="AH427" i="88"/>
  <c r="AE427" i="88" s="1"/>
  <c r="AG427" i="88"/>
  <c r="AF427" i="88"/>
  <c r="AF429" i="88"/>
  <c r="AF437" i="88"/>
  <c r="AH437" i="88"/>
  <c r="AE437" i="88" s="1"/>
  <c r="AH438" i="88"/>
  <c r="AE438" i="88" s="1"/>
  <c r="AG438" i="88"/>
  <c r="AF438" i="88"/>
  <c r="AI457" i="88"/>
  <c r="AJ457" i="88"/>
  <c r="AH457" i="88"/>
  <c r="AE457" i="88" s="1"/>
  <c r="AG457" i="88"/>
  <c r="AF457" i="88"/>
  <c r="AI458" i="88"/>
  <c r="AF464" i="88"/>
  <c r="AK464" i="88"/>
  <c r="AI464" i="88"/>
  <c r="AH464" i="88"/>
  <c r="AE464" i="88" s="1"/>
  <c r="AG464" i="88"/>
  <c r="AL464" i="88"/>
  <c r="AF474" i="88"/>
  <c r="AJ490" i="88"/>
  <c r="AI490" i="88"/>
  <c r="AH490" i="88"/>
  <c r="AE490" i="88" s="1"/>
  <c r="AG490" i="88"/>
  <c r="AF490" i="88"/>
  <c r="AL490" i="88"/>
  <c r="AK490" i="88"/>
  <c r="AL504" i="88"/>
  <c r="AK504" i="88"/>
  <c r="AJ504" i="88"/>
  <c r="AI504" i="88"/>
  <c r="AH504" i="88"/>
  <c r="AE504" i="88" s="1"/>
  <c r="AG504" i="88"/>
  <c r="AF504" i="88"/>
  <c r="AL584" i="88"/>
  <c r="AK584" i="88"/>
  <c r="AJ584" i="88"/>
  <c r="AI584" i="88"/>
  <c r="AH584" i="88"/>
  <c r="AE584" i="88" s="1"/>
  <c r="AG584" i="88"/>
  <c r="AF584" i="88"/>
  <c r="AG591" i="88"/>
  <c r="AF591" i="88"/>
  <c r="AL591" i="88"/>
  <c r="AK591" i="88"/>
  <c r="AJ591" i="88"/>
  <c r="AI591" i="88"/>
  <c r="AH591" i="88"/>
  <c r="AE591" i="88" s="1"/>
  <c r="AL607" i="88"/>
  <c r="AK607" i="88"/>
  <c r="AJ607" i="88"/>
  <c r="AI607" i="88"/>
  <c r="AH607" i="88"/>
  <c r="AE607" i="88" s="1"/>
  <c r="AG607" i="88"/>
  <c r="AF607" i="88"/>
  <c r="AG429" i="88"/>
  <c r="AF431" i="88"/>
  <c r="AH432" i="88"/>
  <c r="AE432" i="88" s="1"/>
  <c r="AG432" i="88"/>
  <c r="AF432" i="88"/>
  <c r="AJ458" i="88"/>
  <c r="AH474" i="88"/>
  <c r="AE474" i="88" s="1"/>
  <c r="AJ477" i="88"/>
  <c r="AJ482" i="88"/>
  <c r="AJ506" i="88"/>
  <c r="AG512" i="88"/>
  <c r="AL517" i="88"/>
  <c r="AK517" i="88"/>
  <c r="AJ517" i="88"/>
  <c r="AI517" i="88"/>
  <c r="AG517" i="88"/>
  <c r="AH517" i="88"/>
  <c r="AE517" i="88" s="1"/>
  <c r="AF517" i="88"/>
  <c r="AA554" i="88"/>
  <c r="AB554" i="88" s="1"/>
  <c r="AL554" i="88" s="1"/>
  <c r="AJ554" i="88"/>
  <c r="AJ394" i="88"/>
  <c r="AI394" i="88"/>
  <c r="AJ397" i="88"/>
  <c r="AI397" i="88"/>
  <c r="AG397" i="88"/>
  <c r="AK397" i="88"/>
  <c r="AL436" i="88"/>
  <c r="AK436" i="88"/>
  <c r="AJ436" i="88"/>
  <c r="AF436" i="88"/>
  <c r="AL481" i="88"/>
  <c r="AK481" i="88"/>
  <c r="AI481" i="88"/>
  <c r="AG481" i="88"/>
  <c r="AF481" i="88"/>
  <c r="AJ481" i="88"/>
  <c r="AH483" i="88"/>
  <c r="AE483" i="88" s="1"/>
  <c r="AG483" i="88"/>
  <c r="AK483" i="88"/>
  <c r="AJ483" i="88"/>
  <c r="AI483" i="88"/>
  <c r="AF483" i="88"/>
  <c r="AF521" i="88"/>
  <c r="AH523" i="88"/>
  <c r="AE523" i="88" s="1"/>
  <c r="AL485" i="88"/>
  <c r="AK485" i="88"/>
  <c r="AJ485" i="88"/>
  <c r="AI485" i="88"/>
  <c r="AH485" i="88"/>
  <c r="AE485" i="88" s="1"/>
  <c r="AG485" i="88"/>
  <c r="AG511" i="88"/>
  <c r="AL515" i="88"/>
  <c r="AK515" i="88"/>
  <c r="AJ515" i="88"/>
  <c r="AI515" i="88"/>
  <c r="AH515" i="88"/>
  <c r="AE515" i="88" s="1"/>
  <c r="AG515" i="88"/>
  <c r="AF515" i="88"/>
  <c r="AK545" i="88"/>
  <c r="AI545" i="88"/>
  <c r="AH545" i="88"/>
  <c r="AE545" i="88" s="1"/>
  <c r="AL545" i="88"/>
  <c r="AJ545" i="88"/>
  <c r="AG545" i="88"/>
  <c r="AF545" i="88"/>
  <c r="AF456" i="88"/>
  <c r="AF488" i="88"/>
  <c r="AK488" i="88"/>
  <c r="AI488" i="88"/>
  <c r="AH513" i="88"/>
  <c r="AE513" i="88" s="1"/>
  <c r="AG513" i="88"/>
  <c r="AF513" i="88"/>
  <c r="AL535" i="88"/>
  <c r="AI535" i="88"/>
  <c r="AG535" i="88"/>
  <c r="AJ535" i="88"/>
  <c r="AH535" i="88"/>
  <c r="AE535" i="88" s="1"/>
  <c r="AF535" i="88"/>
  <c r="Y542" i="88"/>
  <c r="Z542" i="88" s="1"/>
  <c r="AH542" i="88"/>
  <c r="AE542" i="88" s="1"/>
  <c r="AH477" i="88"/>
  <c r="AE477" i="88" s="1"/>
  <c r="AG477" i="88"/>
  <c r="AK477" i="88"/>
  <c r="AJ478" i="88"/>
  <c r="AI478" i="88"/>
  <c r="AG478" i="88"/>
  <c r="AF478" i="88"/>
  <c r="AI479" i="88"/>
  <c r="AH479" i="88"/>
  <c r="AE479" i="88" s="1"/>
  <c r="AG479" i="88"/>
  <c r="AJ496" i="88"/>
  <c r="AI496" i="88"/>
  <c r="AH496" i="88"/>
  <c r="AE496" i="88" s="1"/>
  <c r="AG496" i="88"/>
  <c r="AF496" i="88"/>
  <c r="AF506" i="88"/>
  <c r="AL506" i="88"/>
  <c r="AK506" i="88"/>
  <c r="AI506" i="88"/>
  <c r="AJ520" i="88"/>
  <c r="AI520" i="88"/>
  <c r="AH520" i="88"/>
  <c r="AE520" i="88" s="1"/>
  <c r="AG520" i="88"/>
  <c r="AF520" i="88"/>
  <c r="AI532" i="88"/>
  <c r="AG532" i="88"/>
  <c r="AF532" i="88"/>
  <c r="AL532" i="88"/>
  <c r="AJ532" i="88"/>
  <c r="AJ544" i="88"/>
  <c r="AI550" i="88"/>
  <c r="AG550" i="88"/>
  <c r="AF550" i="88"/>
  <c r="AL550" i="88"/>
  <c r="AK550" i="88"/>
  <c r="AK552" i="88"/>
  <c r="AJ552" i="88"/>
  <c r="AG552" i="88"/>
  <c r="AF552" i="88"/>
  <c r="AL552" i="88"/>
  <c r="AG579" i="88"/>
  <c r="AF579" i="88"/>
  <c r="AL579" i="88"/>
  <c r="AK579" i="88"/>
  <c r="AJ579" i="88"/>
  <c r="AI579" i="88"/>
  <c r="AH579" i="88"/>
  <c r="AE579" i="88" s="1"/>
  <c r="AL659" i="88"/>
  <c r="AG659" i="88"/>
  <c r="AF659" i="88"/>
  <c r="AK659" i="88"/>
  <c r="AJ659" i="88"/>
  <c r="AI659" i="88"/>
  <c r="AH659" i="88"/>
  <c r="AE659" i="88" s="1"/>
  <c r="AK456" i="88"/>
  <c r="AJ456" i="88"/>
  <c r="AG456" i="88"/>
  <c r="AI456" i="88"/>
  <c r="AF476" i="88"/>
  <c r="AL487" i="88"/>
  <c r="AK487" i="88"/>
  <c r="AI487" i="88"/>
  <c r="AG487" i="88"/>
  <c r="AL499" i="88"/>
  <c r="AK499" i="88"/>
  <c r="AJ499" i="88"/>
  <c r="AI499" i="88"/>
  <c r="AG499" i="88"/>
  <c r="AL503" i="88"/>
  <c r="AK503" i="88"/>
  <c r="AJ503" i="88"/>
  <c r="AI503" i="88"/>
  <c r="AH503" i="88"/>
  <c r="AE503" i="88" s="1"/>
  <c r="AG503" i="88"/>
  <c r="AF503" i="88"/>
  <c r="AL523" i="88"/>
  <c r="AK523" i="88"/>
  <c r="AJ523" i="88"/>
  <c r="AI523" i="88"/>
  <c r="AG523" i="88"/>
  <c r="AK527" i="88"/>
  <c r="AI527" i="88"/>
  <c r="AL527" i="88"/>
  <c r="AJ527" i="88"/>
  <c r="AH527" i="88"/>
  <c r="AE527" i="88" s="1"/>
  <c r="AG527" i="88"/>
  <c r="Y530" i="88"/>
  <c r="Z530" i="88" s="1"/>
  <c r="AA530" i="88" s="1"/>
  <c r="AB530" i="88" s="1"/>
  <c r="AL530" i="88" s="1"/>
  <c r="AH530" i="88"/>
  <c r="AE530" i="88" s="1"/>
  <c r="Y540" i="88"/>
  <c r="Z540" i="88" s="1"/>
  <c r="AA540" i="88" s="1"/>
  <c r="AB540" i="88" s="1"/>
  <c r="AL540" i="88" s="1"/>
  <c r="AH540" i="88"/>
  <c r="AE540" i="88" s="1"/>
  <c r="AL563" i="88"/>
  <c r="Z585" i="88"/>
  <c r="AA585" i="88" s="1"/>
  <c r="AB585" i="88" s="1"/>
  <c r="AL585" i="88" s="1"/>
  <c r="AI585" i="88"/>
  <c r="AA623" i="88"/>
  <c r="AI662" i="88"/>
  <c r="AG662" i="88"/>
  <c r="AF662" i="88"/>
  <c r="AL662" i="88"/>
  <c r="AK662" i="88"/>
  <c r="AJ662" i="88"/>
  <c r="AH662" i="88"/>
  <c r="AE662" i="88" s="1"/>
  <c r="AK453" i="88"/>
  <c r="AL456" i="88"/>
  <c r="AH495" i="88"/>
  <c r="AE495" i="88" s="1"/>
  <c r="AG495" i="88"/>
  <c r="AF495" i="88"/>
  <c r="AH519" i="88"/>
  <c r="AE519" i="88" s="1"/>
  <c r="AG519" i="88"/>
  <c r="AF519" i="88"/>
  <c r="AK519" i="88"/>
  <c r="Y567" i="88"/>
  <c r="AH567" i="88"/>
  <c r="AE567" i="88" s="1"/>
  <c r="AL572" i="88"/>
  <c r="AK572" i="88"/>
  <c r="AJ572" i="88"/>
  <c r="AI572" i="88"/>
  <c r="AH572" i="88"/>
  <c r="AE572" i="88" s="1"/>
  <c r="AG572" i="88"/>
  <c r="AF572" i="88"/>
  <c r="AB574" i="88"/>
  <c r="AL574" i="88" s="1"/>
  <c r="AK574" i="88"/>
  <c r="AH585" i="88"/>
  <c r="AE585" i="88" s="1"/>
  <c r="AL486" i="88"/>
  <c r="AK486" i="88"/>
  <c r="AJ486" i="88"/>
  <c r="AI486" i="88"/>
  <c r="AG486" i="88"/>
  <c r="AJ502" i="88"/>
  <c r="AI502" i="88"/>
  <c r="AH502" i="88"/>
  <c r="AE502" i="88" s="1"/>
  <c r="AG502" i="88"/>
  <c r="AF502" i="88"/>
  <c r="AF512" i="88"/>
  <c r="AL512" i="88"/>
  <c r="AK512" i="88"/>
  <c r="AI512" i="88"/>
  <c r="AJ526" i="88"/>
  <c r="AI526" i="88"/>
  <c r="AH526" i="88"/>
  <c r="AE526" i="88" s="1"/>
  <c r="AG526" i="88"/>
  <c r="AF526" i="88"/>
  <c r="AL529" i="88"/>
  <c r="AG529" i="88"/>
  <c r="AK529" i="88"/>
  <c r="AI529" i="88"/>
  <c r="AI534" i="88"/>
  <c r="AF577" i="88"/>
  <c r="AK599" i="88"/>
  <c r="AJ599" i="88"/>
  <c r="AI599" i="88"/>
  <c r="AH599" i="88"/>
  <c r="AE599" i="88" s="1"/>
  <c r="AG599" i="88"/>
  <c r="AF599" i="88"/>
  <c r="AL599" i="88"/>
  <c r="AJ655" i="88"/>
  <c r="AA655" i="88"/>
  <c r="AB655" i="88" s="1"/>
  <c r="AL655" i="88" s="1"/>
  <c r="AI668" i="88"/>
  <c r="AG668" i="88"/>
  <c r="AF668" i="88"/>
  <c r="AH668" i="88"/>
  <c r="AE668" i="88" s="1"/>
  <c r="AL668" i="88"/>
  <c r="AK668" i="88"/>
  <c r="AJ668" i="88"/>
  <c r="AH471" i="88"/>
  <c r="AE471" i="88" s="1"/>
  <c r="AG471" i="88"/>
  <c r="AG472" i="88"/>
  <c r="AF472" i="88"/>
  <c r="AL473" i="88"/>
  <c r="AK473" i="88"/>
  <c r="AI473" i="88"/>
  <c r="AH473" i="88"/>
  <c r="AE473" i="88" s="1"/>
  <c r="AG473" i="88"/>
  <c r="AL505" i="88"/>
  <c r="AK505" i="88"/>
  <c r="AJ505" i="88"/>
  <c r="AI505" i="88"/>
  <c r="AG505" i="88"/>
  <c r="AL509" i="88"/>
  <c r="AK509" i="88"/>
  <c r="AJ509" i="88"/>
  <c r="AI509" i="88"/>
  <c r="AH509" i="88"/>
  <c r="AE509" i="88" s="1"/>
  <c r="AG509" i="88"/>
  <c r="AF509" i="88"/>
  <c r="AL541" i="88"/>
  <c r="AI541" i="88"/>
  <c r="AG541" i="88"/>
  <c r="AF541" i="88"/>
  <c r="AK541" i="88"/>
  <c r="AH550" i="88"/>
  <c r="AE550" i="88" s="1"/>
  <c r="AH552" i="88"/>
  <c r="AE552" i="88" s="1"/>
  <c r="AL559" i="88"/>
  <c r="AK559" i="88"/>
  <c r="AI559" i="88"/>
  <c r="AH559" i="88"/>
  <c r="AE559" i="88" s="1"/>
  <c r="AG559" i="88"/>
  <c r="AF559" i="88"/>
  <c r="AJ559" i="88"/>
  <c r="AI604" i="88"/>
  <c r="AH604" i="88"/>
  <c r="AE604" i="88" s="1"/>
  <c r="AG604" i="88"/>
  <c r="AF604" i="88"/>
  <c r="AL604" i="88"/>
  <c r="AK604" i="88"/>
  <c r="AJ604" i="88"/>
  <c r="AF470" i="88"/>
  <c r="AI470" i="88"/>
  <c r="AG488" i="88"/>
  <c r="AG506" i="88"/>
  <c r="AI513" i="88"/>
  <c r="AH525" i="88"/>
  <c r="AE525" i="88" s="1"/>
  <c r="AG525" i="88"/>
  <c r="AF525" i="88"/>
  <c r="AH532" i="88"/>
  <c r="AE532" i="88" s="1"/>
  <c r="AJ550" i="88"/>
  <c r="AI552" i="88"/>
  <c r="AJ582" i="88"/>
  <c r="AA592" i="88"/>
  <c r="AJ592" i="88"/>
  <c r="AL595" i="88"/>
  <c r="AK595" i="88"/>
  <c r="AJ595" i="88"/>
  <c r="AI595" i="88"/>
  <c r="AH595" i="88"/>
  <c r="AE595" i="88" s="1"/>
  <c r="AG595" i="88"/>
  <c r="AF595" i="88"/>
  <c r="Z597" i="88"/>
  <c r="AA597" i="88" s="1"/>
  <c r="AB597" i="88" s="1"/>
  <c r="AL597" i="88" s="1"/>
  <c r="AI597" i="88"/>
  <c r="AH621" i="88"/>
  <c r="AE621" i="88" s="1"/>
  <c r="AL602" i="88"/>
  <c r="AK602" i="88"/>
  <c r="AJ602" i="88"/>
  <c r="AI602" i="88"/>
  <c r="AH602" i="88"/>
  <c r="AE602" i="88" s="1"/>
  <c r="AG602" i="88"/>
  <c r="AI618" i="88"/>
  <c r="AG618" i="88"/>
  <c r="AF618" i="88"/>
  <c r="AL618" i="88"/>
  <c r="AK618" i="88"/>
  <c r="AJ618" i="88"/>
  <c r="AH618" i="88"/>
  <c r="AE618" i="88" s="1"/>
  <c r="AK536" i="88"/>
  <c r="AI536" i="88"/>
  <c r="AL536" i="88"/>
  <c r="AF543" i="88"/>
  <c r="AK548" i="88"/>
  <c r="AI548" i="88"/>
  <c r="AH548" i="88"/>
  <c r="AE548" i="88" s="1"/>
  <c r="AI574" i="88"/>
  <c r="AH574" i="88"/>
  <c r="AE574" i="88" s="1"/>
  <c r="AG574" i="88"/>
  <c r="AF574" i="88"/>
  <c r="AL594" i="88"/>
  <c r="AK594" i="88"/>
  <c r="AJ594" i="88"/>
  <c r="AI594" i="88"/>
  <c r="AH594" i="88"/>
  <c r="AE594" i="88" s="1"/>
  <c r="AG594" i="88"/>
  <c r="AF594" i="88"/>
  <c r="AK614" i="88"/>
  <c r="AJ614" i="88"/>
  <c r="AI614" i="88"/>
  <c r="AH614" i="88"/>
  <c r="AE614" i="88" s="1"/>
  <c r="AG614" i="88"/>
  <c r="AF614" i="88"/>
  <c r="AL625" i="88"/>
  <c r="AK631" i="88"/>
  <c r="AJ631" i="88"/>
  <c r="AI631" i="88"/>
  <c r="AH631" i="88"/>
  <c r="AE631" i="88" s="1"/>
  <c r="AF631" i="88"/>
  <c r="AL631" i="88"/>
  <c r="AG631" i="88"/>
  <c r="AI551" i="88"/>
  <c r="AH551" i="88"/>
  <c r="AE551" i="88" s="1"/>
  <c r="AG561" i="88"/>
  <c r="AF561" i="88"/>
  <c r="AK569" i="88"/>
  <c r="AJ569" i="88"/>
  <c r="AI569" i="88"/>
  <c r="AH569" i="88"/>
  <c r="AE569" i="88" s="1"/>
  <c r="AG569" i="88"/>
  <c r="AF569" i="88"/>
  <c r="AI586" i="88"/>
  <c r="AH586" i="88"/>
  <c r="AE586" i="88" s="1"/>
  <c r="AG586" i="88"/>
  <c r="AF586" i="88"/>
  <c r="AL586" i="88"/>
  <c r="Y641" i="88"/>
  <c r="AH641" i="88"/>
  <c r="AE641" i="88" s="1"/>
  <c r="AG543" i="88"/>
  <c r="AK543" i="88"/>
  <c r="AJ543" i="88"/>
  <c r="AL576" i="88"/>
  <c r="AK576" i="88"/>
  <c r="AJ576" i="88"/>
  <c r="AI576" i="88"/>
  <c r="AH576" i="88"/>
  <c r="AE576" i="88" s="1"/>
  <c r="AG576" i="88"/>
  <c r="AF576" i="88"/>
  <c r="AL596" i="88"/>
  <c r="AK596" i="88"/>
  <c r="AJ596" i="88"/>
  <c r="AI596" i="88"/>
  <c r="AH596" i="88"/>
  <c r="AE596" i="88" s="1"/>
  <c r="AL601" i="88"/>
  <c r="AK601" i="88"/>
  <c r="AJ601" i="88"/>
  <c r="AI601" i="88"/>
  <c r="AH601" i="88"/>
  <c r="AE601" i="88" s="1"/>
  <c r="AG601" i="88"/>
  <c r="AF601" i="88"/>
  <c r="AJ603" i="88"/>
  <c r="AK611" i="88"/>
  <c r="AJ611" i="88"/>
  <c r="AI611" i="88"/>
  <c r="AH611" i="88"/>
  <c r="AE611" i="88" s="1"/>
  <c r="AG611" i="88"/>
  <c r="AF611" i="88"/>
  <c r="AI624" i="88"/>
  <c r="AG624" i="88"/>
  <c r="AF624" i="88"/>
  <c r="AL624" i="88"/>
  <c r="AK624" i="88"/>
  <c r="AJ624" i="88"/>
  <c r="AI648" i="88"/>
  <c r="AH648" i="88"/>
  <c r="AE648" i="88" s="1"/>
  <c r="AG648" i="88"/>
  <c r="AF648" i="88"/>
  <c r="AL648" i="88"/>
  <c r="AK648" i="88"/>
  <c r="AJ648" i="88"/>
  <c r="AI710" i="88"/>
  <c r="AF534" i="88"/>
  <c r="AL543" i="88"/>
  <c r="AI554" i="88"/>
  <c r="AH554" i="88"/>
  <c r="AE554" i="88" s="1"/>
  <c r="AL566" i="88"/>
  <c r="AK566" i="88"/>
  <c r="AJ566" i="88"/>
  <c r="AI566" i="88"/>
  <c r="AH566" i="88"/>
  <c r="AE566" i="88" s="1"/>
  <c r="AG573" i="88"/>
  <c r="AF573" i="88"/>
  <c r="AL573" i="88"/>
  <c r="AK573" i="88"/>
  <c r="AJ573" i="88"/>
  <c r="AK581" i="88"/>
  <c r="AJ581" i="88"/>
  <c r="AI581" i="88"/>
  <c r="AH581" i="88"/>
  <c r="AE581" i="88" s="1"/>
  <c r="AG581" i="88"/>
  <c r="AF581" i="88"/>
  <c r="AI598" i="88"/>
  <c r="AH598" i="88"/>
  <c r="AE598" i="88" s="1"/>
  <c r="AG598" i="88"/>
  <c r="AF598" i="88"/>
  <c r="AL598" i="88"/>
  <c r="Y616" i="88"/>
  <c r="Z616" i="88" s="1"/>
  <c r="AA616" i="88" s="1"/>
  <c r="AB616" i="88" s="1"/>
  <c r="AL616" i="88" s="1"/>
  <c r="AB698" i="88"/>
  <c r="AL698" i="88" s="1"/>
  <c r="AK698" i="88"/>
  <c r="Z772" i="88"/>
  <c r="AI772" i="88"/>
  <c r="AF528" i="88"/>
  <c r="AH534" i="88"/>
  <c r="AE534" i="88" s="1"/>
  <c r="AH544" i="88"/>
  <c r="AE544" i="88" s="1"/>
  <c r="AK557" i="88"/>
  <c r="AJ557" i="88"/>
  <c r="AI557" i="88"/>
  <c r="AH557" i="88"/>
  <c r="AE557" i="88" s="1"/>
  <c r="AG557" i="88"/>
  <c r="AL588" i="88"/>
  <c r="AK588" i="88"/>
  <c r="AJ588" i="88"/>
  <c r="AI588" i="88"/>
  <c r="AH588" i="88"/>
  <c r="AE588" i="88" s="1"/>
  <c r="AG588" i="88"/>
  <c r="AF588" i="88"/>
  <c r="AL608" i="88"/>
  <c r="AK608" i="88"/>
  <c r="AJ608" i="88"/>
  <c r="AI608" i="88"/>
  <c r="AH608" i="88"/>
  <c r="AE608" i="88" s="1"/>
  <c r="AJ613" i="88"/>
  <c r="AL615" i="88"/>
  <c r="AG615" i="88"/>
  <c r="AK615" i="88"/>
  <c r="AJ615" i="88"/>
  <c r="AI615" i="88"/>
  <c r="AH615" i="88"/>
  <c r="AE615" i="88" s="1"/>
  <c r="AJ574" i="88"/>
  <c r="AL578" i="88"/>
  <c r="AK578" i="88"/>
  <c r="AJ578" i="88"/>
  <c r="AI578" i="88"/>
  <c r="AH578" i="88"/>
  <c r="AE578" i="88" s="1"/>
  <c r="AL583" i="88"/>
  <c r="AK583" i="88"/>
  <c r="AJ583" i="88"/>
  <c r="AI583" i="88"/>
  <c r="AH583" i="88"/>
  <c r="AE583" i="88" s="1"/>
  <c r="AG583" i="88"/>
  <c r="AF583" i="88"/>
  <c r="AG585" i="88"/>
  <c r="AF585" i="88"/>
  <c r="AK593" i="88"/>
  <c r="AJ593" i="88"/>
  <c r="AI593" i="88"/>
  <c r="AH593" i="88"/>
  <c r="AE593" i="88" s="1"/>
  <c r="AG593" i="88"/>
  <c r="AF593" i="88"/>
  <c r="AF596" i="88"/>
  <c r="AI610" i="88"/>
  <c r="AH610" i="88"/>
  <c r="AE610" i="88" s="1"/>
  <c r="AG610" i="88"/>
  <c r="AF610" i="88"/>
  <c r="AK619" i="88"/>
  <c r="AI619" i="88"/>
  <c r="AH619" i="88"/>
  <c r="AE619" i="88" s="1"/>
  <c r="AL619" i="88"/>
  <c r="AJ619" i="88"/>
  <c r="AG619" i="88"/>
  <c r="AF619" i="88"/>
  <c r="AK528" i="88"/>
  <c r="AJ528" i="88"/>
  <c r="AH528" i="88"/>
  <c r="AE528" i="88" s="1"/>
  <c r="AK534" i="88"/>
  <c r="AJ534" i="88"/>
  <c r="AG534" i="88"/>
  <c r="AL534" i="88"/>
  <c r="AI544" i="88"/>
  <c r="AG544" i="88"/>
  <c r="AF544" i="88"/>
  <c r="AK544" i="88"/>
  <c r="AK560" i="88"/>
  <c r="AJ560" i="88"/>
  <c r="AI560" i="88"/>
  <c r="AH560" i="88"/>
  <c r="AE560" i="88" s="1"/>
  <c r="AK563" i="88"/>
  <c r="AJ563" i="88"/>
  <c r="AI563" i="88"/>
  <c r="AH563" i="88"/>
  <c r="AE563" i="88" s="1"/>
  <c r="AG563" i="88"/>
  <c r="AF563" i="88"/>
  <c r="AI580" i="88"/>
  <c r="AH580" i="88"/>
  <c r="AE580" i="88" s="1"/>
  <c r="AG580" i="88"/>
  <c r="AF580" i="88"/>
  <c r="AG596" i="88"/>
  <c r="AL621" i="88"/>
  <c r="AG621" i="88"/>
  <c r="AK621" i="88"/>
  <c r="AJ621" i="88"/>
  <c r="AI621" i="88"/>
  <c r="AI630" i="88"/>
  <c r="AH630" i="88"/>
  <c r="AE630" i="88" s="1"/>
  <c r="AG630" i="88"/>
  <c r="AF630" i="88"/>
  <c r="AL630" i="88"/>
  <c r="AK630" i="88"/>
  <c r="AJ630" i="88"/>
  <c r="AI528" i="88"/>
  <c r="AF536" i="88"/>
  <c r="AI539" i="88"/>
  <c r="AH539" i="88"/>
  <c r="AE539" i="88" s="1"/>
  <c r="AL544" i="88"/>
  <c r="AG548" i="88"/>
  <c r="AG566" i="88"/>
  <c r="AJ586" i="88"/>
  <c r="AL590" i="88"/>
  <c r="AK590" i="88"/>
  <c r="AJ590" i="88"/>
  <c r="AI590" i="88"/>
  <c r="AH590" i="88"/>
  <c r="AE590" i="88" s="1"/>
  <c r="AG597" i="88"/>
  <c r="AF597" i="88"/>
  <c r="AK605" i="88"/>
  <c r="AJ605" i="88"/>
  <c r="AI605" i="88"/>
  <c r="AH605" i="88"/>
  <c r="AE605" i="88" s="1"/>
  <c r="AG605" i="88"/>
  <c r="AF605" i="88"/>
  <c r="AF608" i="88"/>
  <c r="AL611" i="88"/>
  <c r="AI638" i="88"/>
  <c r="X658" i="88"/>
  <c r="Y658" i="88" s="1"/>
  <c r="Z658" i="88" s="1"/>
  <c r="AA658" i="88" s="1"/>
  <c r="AB658" i="88" s="1"/>
  <c r="AL658" i="88" s="1"/>
  <c r="AG658" i="88"/>
  <c r="AB692" i="88"/>
  <c r="AL692" i="88" s="1"/>
  <c r="AK692" i="88"/>
  <c r="AL528" i="88"/>
  <c r="AG536" i="88"/>
  <c r="AG540" i="88"/>
  <c r="AJ548" i="88"/>
  <c r="AF551" i="88"/>
  <c r="AL565" i="88"/>
  <c r="AK565" i="88"/>
  <c r="AJ565" i="88"/>
  <c r="AI565" i="88"/>
  <c r="AH565" i="88"/>
  <c r="AE565" i="88" s="1"/>
  <c r="AG565" i="88"/>
  <c r="AF565" i="88"/>
  <c r="AG567" i="88"/>
  <c r="AF567" i="88"/>
  <c r="AH573" i="88"/>
  <c r="AE573" i="88" s="1"/>
  <c r="AK575" i="88"/>
  <c r="AJ575" i="88"/>
  <c r="AI575" i="88"/>
  <c r="AH575" i="88"/>
  <c r="AE575" i="88" s="1"/>
  <c r="AG575" i="88"/>
  <c r="AF575" i="88"/>
  <c r="AF578" i="88"/>
  <c r="AL581" i="88"/>
  <c r="AK586" i="88"/>
  <c r="AI592" i="88"/>
  <c r="AH592" i="88"/>
  <c r="AE592" i="88" s="1"/>
  <c r="AG592" i="88"/>
  <c r="AF592" i="88"/>
  <c r="AG608" i="88"/>
  <c r="AI612" i="88"/>
  <c r="AG612" i="88"/>
  <c r="AF612" i="88"/>
  <c r="AL612" i="88"/>
  <c r="AK612" i="88"/>
  <c r="AJ612" i="88"/>
  <c r="AH612" i="88"/>
  <c r="AE612" i="88" s="1"/>
  <c r="AH624" i="88"/>
  <c r="AE624" i="88" s="1"/>
  <c r="AL645" i="88"/>
  <c r="AJ645" i="88"/>
  <c r="AI645" i="88"/>
  <c r="AH645" i="88"/>
  <c r="AE645" i="88" s="1"/>
  <c r="AG645" i="88"/>
  <c r="AF645" i="88"/>
  <c r="AK645" i="88"/>
  <c r="Y661" i="88"/>
  <c r="Z661" i="88" s="1"/>
  <c r="AH661" i="88"/>
  <c r="AE661" i="88" s="1"/>
  <c r="AG625" i="88"/>
  <c r="AG629" i="88"/>
  <c r="AF629" i="88"/>
  <c r="AK629" i="88"/>
  <c r="AJ629" i="88"/>
  <c r="AK670" i="88"/>
  <c r="AJ670" i="88"/>
  <c r="AL670" i="88"/>
  <c r="AI670" i="88"/>
  <c r="AH670" i="88"/>
  <c r="AE670" i="88" s="1"/>
  <c r="AG670" i="88"/>
  <c r="AJ697" i="88"/>
  <c r="AF622" i="88"/>
  <c r="AJ625" i="88"/>
  <c r="AH627" i="88"/>
  <c r="AE627" i="88" s="1"/>
  <c r="AA678" i="88"/>
  <c r="AJ678" i="88"/>
  <c r="AL731" i="88"/>
  <c r="AK731" i="88"/>
  <c r="AI731" i="88"/>
  <c r="AF731" i="88"/>
  <c r="AJ731" i="88"/>
  <c r="AH731" i="88"/>
  <c r="AE731" i="88" s="1"/>
  <c r="AG731" i="88"/>
  <c r="AF616" i="88"/>
  <c r="AG622" i="88"/>
  <c r="AL634" i="88"/>
  <c r="AK634" i="88"/>
  <c r="AI634" i="88"/>
  <c r="AH634" i="88"/>
  <c r="AE634" i="88" s="1"/>
  <c r="AL639" i="88"/>
  <c r="AJ639" i="88"/>
  <c r="AI639" i="88"/>
  <c r="AG639" i="88"/>
  <c r="AF639" i="88"/>
  <c r="AI656" i="88"/>
  <c r="AG656" i="88"/>
  <c r="AF656" i="88"/>
  <c r="AL656" i="88"/>
  <c r="AK656" i="88"/>
  <c r="AJ656" i="88"/>
  <c r="Z703" i="88"/>
  <c r="AI703" i="88"/>
  <c r="AK768" i="88"/>
  <c r="AI768" i="88"/>
  <c r="AH768" i="88"/>
  <c r="AE768" i="88" s="1"/>
  <c r="AG768" i="88"/>
  <c r="AF768" i="88"/>
  <c r="AL768" i="88"/>
  <c r="AJ768" i="88"/>
  <c r="AL770" i="88"/>
  <c r="AK770" i="88"/>
  <c r="AJ770" i="88"/>
  <c r="AH770" i="88"/>
  <c r="AE770" i="88" s="1"/>
  <c r="AI770" i="88"/>
  <c r="AG770" i="88"/>
  <c r="AF770" i="88"/>
  <c r="AK675" i="88"/>
  <c r="AJ675" i="88"/>
  <c r="AI675" i="88"/>
  <c r="AH675" i="88"/>
  <c r="AE675" i="88" s="1"/>
  <c r="AG675" i="88"/>
  <c r="AL675" i="88"/>
  <c r="AF675" i="88"/>
  <c r="AI622" i="88"/>
  <c r="AJ622" i="88"/>
  <c r="AK625" i="88"/>
  <c r="AI625" i="88"/>
  <c r="AH625" i="88"/>
  <c r="AE625" i="88" s="1"/>
  <c r="AF625" i="88"/>
  <c r="AL627" i="88"/>
  <c r="AJ627" i="88"/>
  <c r="AI627" i="88"/>
  <c r="AG627" i="88"/>
  <c r="AF627" i="88"/>
  <c r="AI628" i="88"/>
  <c r="AH628" i="88"/>
  <c r="AE628" i="88" s="1"/>
  <c r="AL633" i="88"/>
  <c r="AJ633" i="88"/>
  <c r="AI633" i="88"/>
  <c r="AG633" i="88"/>
  <c r="AF633" i="88"/>
  <c r="AL638" i="88"/>
  <c r="AK638" i="88"/>
  <c r="AJ638" i="88"/>
  <c r="AH638" i="88"/>
  <c r="AE638" i="88" s="1"/>
  <c r="AG638" i="88"/>
  <c r="AG650" i="88"/>
  <c r="AL650" i="88"/>
  <c r="AK650" i="88"/>
  <c r="AJ650" i="88"/>
  <c r="AI650" i="88"/>
  <c r="AH650" i="88"/>
  <c r="AE650" i="88" s="1"/>
  <c r="AK663" i="88"/>
  <c r="AI663" i="88"/>
  <c r="AH663" i="88"/>
  <c r="AE663" i="88" s="1"/>
  <c r="AL663" i="88"/>
  <c r="AJ663" i="88"/>
  <c r="AG663" i="88"/>
  <c r="AF663" i="88"/>
  <c r="AL665" i="88"/>
  <c r="AG665" i="88"/>
  <c r="AH665" i="88"/>
  <c r="AE665" i="88" s="1"/>
  <c r="AF665" i="88"/>
  <c r="AK665" i="88"/>
  <c r="AF670" i="88"/>
  <c r="X708" i="88"/>
  <c r="Y708" i="88" s="1"/>
  <c r="Z708" i="88" s="1"/>
  <c r="AA708" i="88" s="1"/>
  <c r="AB708" i="88" s="1"/>
  <c r="AL708" i="88" s="1"/>
  <c r="AG708" i="88"/>
  <c r="AJ729" i="88"/>
  <c r="AI729" i="88"/>
  <c r="AH729" i="88"/>
  <c r="AE729" i="88" s="1"/>
  <c r="AG729" i="88"/>
  <c r="AK729" i="88"/>
  <c r="AL729" i="88"/>
  <c r="AF729" i="88"/>
  <c r="Z765" i="88"/>
  <c r="AA765" i="88" s="1"/>
  <c r="AI765" i="88"/>
  <c r="AK622" i="88"/>
  <c r="AH651" i="88"/>
  <c r="AE651" i="88" s="1"/>
  <c r="Y651" i="88"/>
  <c r="AG672" i="88"/>
  <c r="X672" i="88"/>
  <c r="Y677" i="88"/>
  <c r="Z685" i="88"/>
  <c r="AL700" i="88"/>
  <c r="AK700" i="88"/>
  <c r="AJ700" i="88"/>
  <c r="AI700" i="88"/>
  <c r="AH700" i="88"/>
  <c r="AE700" i="88" s="1"/>
  <c r="AG700" i="88"/>
  <c r="AF700" i="88"/>
  <c r="AG620" i="88"/>
  <c r="AL622" i="88"/>
  <c r="AK643" i="88"/>
  <c r="AJ643" i="88"/>
  <c r="AI643" i="88"/>
  <c r="AH643" i="88"/>
  <c r="AE643" i="88" s="1"/>
  <c r="AF643" i="88"/>
  <c r="AK613" i="88"/>
  <c r="AI613" i="88"/>
  <c r="AH613" i="88"/>
  <c r="AE613" i="88" s="1"/>
  <c r="AL613" i="88"/>
  <c r="AH629" i="88"/>
  <c r="AE629" i="88" s="1"/>
  <c r="AF634" i="88"/>
  <c r="AI642" i="88"/>
  <c r="AH642" i="88"/>
  <c r="AE642" i="88" s="1"/>
  <c r="AG642" i="88"/>
  <c r="AF642" i="88"/>
  <c r="AL646" i="88"/>
  <c r="AK646" i="88"/>
  <c r="AJ646" i="88"/>
  <c r="AI646" i="88"/>
  <c r="AH646" i="88"/>
  <c r="AE646" i="88" s="1"/>
  <c r="AH655" i="88"/>
  <c r="AE655" i="88" s="1"/>
  <c r="AH656" i="88"/>
  <c r="AE656" i="88" s="1"/>
  <c r="AI665" i="88"/>
  <c r="AK669" i="88"/>
  <c r="AI669" i="88"/>
  <c r="AH669" i="88"/>
  <c r="AE669" i="88" s="1"/>
  <c r="AL669" i="88"/>
  <c r="AJ669" i="88"/>
  <c r="AG669" i="88"/>
  <c r="AI673" i="88"/>
  <c r="Z673" i="88"/>
  <c r="AK712" i="88"/>
  <c r="AJ712" i="88"/>
  <c r="AI712" i="88"/>
  <c r="AL712" i="88"/>
  <c r="AH712" i="88"/>
  <c r="AE712" i="88" s="1"/>
  <c r="AG712" i="88"/>
  <c r="AF712" i="88"/>
  <c r="AK745" i="88"/>
  <c r="AI745" i="88"/>
  <c r="AF745" i="88"/>
  <c r="AL745" i="88"/>
  <c r="AJ745" i="88"/>
  <c r="AH745" i="88"/>
  <c r="AE745" i="88" s="1"/>
  <c r="AG745" i="88"/>
  <c r="AK620" i="88"/>
  <c r="AJ620" i="88"/>
  <c r="AI620" i="88"/>
  <c r="AI629" i="88"/>
  <c r="AG634" i="88"/>
  <c r="AK637" i="88"/>
  <c r="AJ637" i="88"/>
  <c r="AI637" i="88"/>
  <c r="AH637" i="88"/>
  <c r="AE637" i="88" s="1"/>
  <c r="AF637" i="88"/>
  <c r="AG641" i="88"/>
  <c r="AF641" i="88"/>
  <c r="AK649" i="88"/>
  <c r="AL649" i="88"/>
  <c r="AJ649" i="88"/>
  <c r="AI649" i="88"/>
  <c r="AG649" i="88"/>
  <c r="AF649" i="88"/>
  <c r="AJ665" i="88"/>
  <c r="AJ679" i="88"/>
  <c r="AL620" i="88"/>
  <c r="AF628" i="88"/>
  <c r="AL629" i="88"/>
  <c r="AJ634" i="88"/>
  <c r="AH639" i="88"/>
  <c r="AE639" i="88" s="1"/>
  <c r="AJ653" i="88"/>
  <c r="Y660" i="88"/>
  <c r="AH660" i="88"/>
  <c r="AE660" i="88" s="1"/>
  <c r="AK664" i="88"/>
  <c r="AJ664" i="88"/>
  <c r="AL664" i="88"/>
  <c r="AI664" i="88"/>
  <c r="AH664" i="88"/>
  <c r="AE664" i="88" s="1"/>
  <c r="AG664" i="88"/>
  <c r="AF664" i="88"/>
  <c r="AI674" i="88"/>
  <c r="AH674" i="88"/>
  <c r="AE674" i="88" s="1"/>
  <c r="AG674" i="88"/>
  <c r="AF674" i="88"/>
  <c r="AJ674" i="88"/>
  <c r="AL674" i="88"/>
  <c r="AK674" i="88"/>
  <c r="AL684" i="88"/>
  <c r="AJ684" i="88"/>
  <c r="AI684" i="88"/>
  <c r="AF684" i="88"/>
  <c r="AK684" i="88"/>
  <c r="AH684" i="88"/>
  <c r="AE684" i="88" s="1"/>
  <c r="AG684" i="88"/>
  <c r="AL694" i="88"/>
  <c r="AK694" i="88"/>
  <c r="AJ694" i="88"/>
  <c r="AI694" i="88"/>
  <c r="AH694" i="88"/>
  <c r="AE694" i="88" s="1"/>
  <c r="AF694" i="88"/>
  <c r="AG694" i="88"/>
  <c r="AG743" i="88"/>
  <c r="AL743" i="88"/>
  <c r="AK743" i="88"/>
  <c r="AJ743" i="88"/>
  <c r="AI743" i="88"/>
  <c r="AH743" i="88"/>
  <c r="AE743" i="88" s="1"/>
  <c r="AF743" i="88"/>
  <c r="AF654" i="88"/>
  <c r="AF660" i="88"/>
  <c r="AI680" i="88"/>
  <c r="AH680" i="88"/>
  <c r="AE680" i="88" s="1"/>
  <c r="AG680" i="88"/>
  <c r="AF680" i="88"/>
  <c r="AJ680" i="88"/>
  <c r="AK681" i="88"/>
  <c r="AJ681" i="88"/>
  <c r="AI681" i="88"/>
  <c r="AH681" i="88"/>
  <c r="AE681" i="88" s="1"/>
  <c r="AG681" i="88"/>
  <c r="AF681" i="88"/>
  <c r="AL681" i="88"/>
  <c r="AL702" i="88"/>
  <c r="AK702" i="88"/>
  <c r="AJ702" i="88"/>
  <c r="AD702" i="88" s="1"/>
  <c r="AI702" i="88"/>
  <c r="AF702" i="88"/>
  <c r="AK705" i="88"/>
  <c r="AL714" i="88"/>
  <c r="AK714" i="88"/>
  <c r="AJ714" i="88"/>
  <c r="AI714" i="88"/>
  <c r="AH714" i="88"/>
  <c r="AE714" i="88" s="1"/>
  <c r="AG714" i="88"/>
  <c r="AF714" i="88"/>
  <c r="AK718" i="88"/>
  <c r="AJ718" i="88"/>
  <c r="AI718" i="88"/>
  <c r="AL718" i="88"/>
  <c r="AH718" i="88"/>
  <c r="AE718" i="88" s="1"/>
  <c r="AG718" i="88"/>
  <c r="AI725" i="88"/>
  <c r="AI654" i="88"/>
  <c r="AH654" i="88"/>
  <c r="AE654" i="88" s="1"/>
  <c r="AF657" i="88"/>
  <c r="AG679" i="88"/>
  <c r="AF679" i="88"/>
  <c r="AK679" i="88"/>
  <c r="AH679" i="88"/>
  <c r="AE679" i="88" s="1"/>
  <c r="AK687" i="88"/>
  <c r="AJ687" i="88"/>
  <c r="AI687" i="88"/>
  <c r="AH687" i="88"/>
  <c r="AE687" i="88" s="1"/>
  <c r="AG687" i="88"/>
  <c r="AF687" i="88"/>
  <c r="AL687" i="88"/>
  <c r="AI704" i="88"/>
  <c r="AH704" i="88"/>
  <c r="AE704" i="88" s="1"/>
  <c r="AG704" i="88"/>
  <c r="AF704" i="88"/>
  <c r="AJ704" i="88"/>
  <c r="AK707" i="88"/>
  <c r="AJ654" i="88"/>
  <c r="AG657" i="88"/>
  <c r="AL683" i="88"/>
  <c r="AK683" i="88"/>
  <c r="AJ683" i="88"/>
  <c r="AH683" i="88"/>
  <c r="AE683" i="88" s="1"/>
  <c r="AG683" i="88"/>
  <c r="AK751" i="88"/>
  <c r="AI751" i="88"/>
  <c r="AF751" i="88"/>
  <c r="AL751" i="88"/>
  <c r="AJ751" i="88"/>
  <c r="AH751" i="88"/>
  <c r="AE751" i="88" s="1"/>
  <c r="AG751" i="88"/>
  <c r="AK654" i="88"/>
  <c r="AI678" i="88"/>
  <c r="AF678" i="88"/>
  <c r="AL696" i="88"/>
  <c r="AK696" i="88"/>
  <c r="AJ696" i="88"/>
  <c r="AI696" i="88"/>
  <c r="AF696" i="88"/>
  <c r="AK699" i="88"/>
  <c r="AG702" i="88"/>
  <c r="AK726" i="88"/>
  <c r="AJ762" i="88"/>
  <c r="AK657" i="88"/>
  <c r="AI657" i="88"/>
  <c r="AH657" i="88"/>
  <c r="AE657" i="88" s="1"/>
  <c r="AL657" i="88"/>
  <c r="AL689" i="88"/>
  <c r="AK689" i="88"/>
  <c r="AJ689" i="88"/>
  <c r="AH689" i="88"/>
  <c r="AE689" i="88" s="1"/>
  <c r="AG689" i="88"/>
  <c r="AK693" i="88"/>
  <c r="AJ693" i="88"/>
  <c r="AI693" i="88"/>
  <c r="AH693" i="88"/>
  <c r="AE693" i="88" s="1"/>
  <c r="AG693" i="88"/>
  <c r="AF693" i="88"/>
  <c r="AL693" i="88"/>
  <c r="AI711" i="88"/>
  <c r="AH711" i="88"/>
  <c r="AE711" i="88" s="1"/>
  <c r="AG711" i="88"/>
  <c r="AL711" i="88"/>
  <c r="AK711" i="88"/>
  <c r="AJ711" i="88"/>
  <c r="AF711" i="88"/>
  <c r="AH722" i="88"/>
  <c r="AE722" i="88" s="1"/>
  <c r="AG722" i="88"/>
  <c r="AF722" i="88"/>
  <c r="AL722" i="88"/>
  <c r="AI722" i="88"/>
  <c r="AJ722" i="88"/>
  <c r="AB760" i="88"/>
  <c r="AJ830" i="88"/>
  <c r="AA830" i="88"/>
  <c r="AG661" i="88"/>
  <c r="AG671" i="88"/>
  <c r="AI692" i="88"/>
  <c r="AH692" i="88"/>
  <c r="AE692" i="88" s="1"/>
  <c r="AG692" i="88"/>
  <c r="AF692" i="88"/>
  <c r="AJ692" i="88"/>
  <c r="AI698" i="88"/>
  <c r="AH698" i="88"/>
  <c r="AE698" i="88" s="1"/>
  <c r="AG698" i="88"/>
  <c r="AF698" i="88"/>
  <c r="AJ698" i="88"/>
  <c r="AL701" i="88"/>
  <c r="AK701" i="88"/>
  <c r="AJ701" i="88"/>
  <c r="AI701" i="88"/>
  <c r="AH701" i="88"/>
  <c r="AE701" i="88" s="1"/>
  <c r="AG701" i="88"/>
  <c r="AG703" i="88"/>
  <c r="AF703" i="88"/>
  <c r="AH703" i="88"/>
  <c r="AE703" i="88" s="1"/>
  <c r="AL713" i="88"/>
  <c r="AK713" i="88"/>
  <c r="AF713" i="88"/>
  <c r="AJ713" i="88"/>
  <c r="AG713" i="88"/>
  <c r="AL808" i="88"/>
  <c r="AK808" i="88"/>
  <c r="AJ808" i="88"/>
  <c r="AI808" i="88"/>
  <c r="AG808" i="88"/>
  <c r="AF808" i="88"/>
  <c r="AH808" i="88"/>
  <c r="AE808" i="88" s="1"/>
  <c r="AG651" i="88"/>
  <c r="AG655" i="88"/>
  <c r="AI655" i="88"/>
  <c r="AL682" i="88"/>
  <c r="AK682" i="88"/>
  <c r="AJ682" i="88"/>
  <c r="AI682" i="88"/>
  <c r="AH682" i="88"/>
  <c r="AE682" i="88" s="1"/>
  <c r="AF682" i="88"/>
  <c r="AL719" i="88"/>
  <c r="AK719" i="88"/>
  <c r="AF719" i="88"/>
  <c r="AJ719" i="88"/>
  <c r="AI719" i="88"/>
  <c r="AH719" i="88"/>
  <c r="AE719" i="88" s="1"/>
  <c r="AG719" i="88"/>
  <c r="AI726" i="88"/>
  <c r="AG653" i="88"/>
  <c r="AH653" i="88"/>
  <c r="AE653" i="88" s="1"/>
  <c r="AF672" i="88"/>
  <c r="AK680" i="88"/>
  <c r="AF683" i="88"/>
  <c r="AG696" i="88"/>
  <c r="AK704" i="88"/>
  <c r="AF708" i="88"/>
  <c r="AL725" i="88"/>
  <c r="AK725" i="88"/>
  <c r="AF725" i="88"/>
  <c r="AG725" i="88"/>
  <c r="AH725" i="88"/>
  <c r="AE725" i="88" s="1"/>
  <c r="AJ726" i="88"/>
  <c r="AI653" i="88"/>
  <c r="AG673" i="88"/>
  <c r="AF673" i="88"/>
  <c r="AH673" i="88"/>
  <c r="AE673" i="88" s="1"/>
  <c r="AI679" i="88"/>
  <c r="AL680" i="88"/>
  <c r="AI683" i="88"/>
  <c r="AK695" i="88"/>
  <c r="AH696" i="88"/>
  <c r="AE696" i="88" s="1"/>
  <c r="AL704" i="88"/>
  <c r="AH713" i="88"/>
  <c r="AE713" i="88" s="1"/>
  <c r="Z715" i="88"/>
  <c r="AA715" i="88" s="1"/>
  <c r="AK722" i="88"/>
  <c r="AK727" i="88"/>
  <c r="AI732" i="88"/>
  <c r="AL699" i="88"/>
  <c r="AL705" i="88"/>
  <c r="AF721" i="88"/>
  <c r="AJ721" i="88"/>
  <c r="AG721" i="88"/>
  <c r="AL721" i="88"/>
  <c r="AG726" i="88"/>
  <c r="AL737" i="88"/>
  <c r="AK737" i="88"/>
  <c r="AJ737" i="88"/>
  <c r="AI737" i="88"/>
  <c r="AF737" i="88"/>
  <c r="AJ741" i="88"/>
  <c r="AI741" i="88"/>
  <c r="AH741" i="88"/>
  <c r="AE741" i="88" s="1"/>
  <c r="AG741" i="88"/>
  <c r="AF741" i="88"/>
  <c r="AK741" i="88"/>
  <c r="AA744" i="88"/>
  <c r="AJ744" i="88"/>
  <c r="AA748" i="88"/>
  <c r="AJ748" i="88"/>
  <c r="AA797" i="88"/>
  <c r="AB797" i="88" s="1"/>
  <c r="AL797" i="88" s="1"/>
  <c r="AJ797" i="88"/>
  <c r="AH811" i="88"/>
  <c r="AE811" i="88" s="1"/>
  <c r="Y811" i="88"/>
  <c r="AJ717" i="88"/>
  <c r="AI727" i="88"/>
  <c r="AK733" i="88"/>
  <c r="AJ734" i="88"/>
  <c r="AH740" i="88"/>
  <c r="AE740" i="88" s="1"/>
  <c r="AG740" i="88"/>
  <c r="AF740" i="88"/>
  <c r="AL740" i="88"/>
  <c r="AI740" i="88"/>
  <c r="AH748" i="88"/>
  <c r="AE748" i="88" s="1"/>
  <c r="AI754" i="88"/>
  <c r="AI800" i="88"/>
  <c r="AG800" i="88"/>
  <c r="AF800" i="88"/>
  <c r="AL800" i="88"/>
  <c r="AK800" i="88"/>
  <c r="AJ800" i="88"/>
  <c r="AH800" i="88"/>
  <c r="AE800" i="88" s="1"/>
  <c r="Y823" i="88"/>
  <c r="AH726" i="88"/>
  <c r="AE726" i="88" s="1"/>
  <c r="AL726" i="88"/>
  <c r="AK749" i="88"/>
  <c r="AL758" i="88"/>
  <c r="AK758" i="88"/>
  <c r="AJ758" i="88"/>
  <c r="AH758" i="88"/>
  <c r="AE758" i="88" s="1"/>
  <c r="AI758" i="88"/>
  <c r="AG758" i="88"/>
  <c r="AF758" i="88"/>
  <c r="AG764" i="88"/>
  <c r="AL775" i="88"/>
  <c r="AK775" i="88"/>
  <c r="AJ775" i="88"/>
  <c r="AI775" i="88"/>
  <c r="AH775" i="88"/>
  <c r="AE775" i="88" s="1"/>
  <c r="AG775" i="88"/>
  <c r="AF775" i="88"/>
  <c r="AI717" i="88"/>
  <c r="AH717" i="88"/>
  <c r="AE717" i="88" s="1"/>
  <c r="AG717" i="88"/>
  <c r="AK717" i="88"/>
  <c r="AF727" i="88"/>
  <c r="AJ727" i="88"/>
  <c r="AG727" i="88"/>
  <c r="AL727" i="88"/>
  <c r="AF733" i="88"/>
  <c r="AJ733" i="88"/>
  <c r="AG733" i="88"/>
  <c r="AA766" i="88"/>
  <c r="AJ766" i="88"/>
  <c r="AL782" i="88"/>
  <c r="AK782" i="88"/>
  <c r="AJ782" i="88"/>
  <c r="AI782" i="88"/>
  <c r="AH782" i="88"/>
  <c r="AE782" i="88" s="1"/>
  <c r="AG782" i="88"/>
  <c r="AF782" i="88"/>
  <c r="AK796" i="88"/>
  <c r="AJ796" i="88"/>
  <c r="AL796" i="88"/>
  <c r="AI796" i="88"/>
  <c r="AG796" i="88"/>
  <c r="AF796" i="88"/>
  <c r="AH796" i="88"/>
  <c r="AE796" i="88" s="1"/>
  <c r="AF699" i="88"/>
  <c r="AF705" i="88"/>
  <c r="AH732" i="88"/>
  <c r="AE732" i="88" s="1"/>
  <c r="AH734" i="88"/>
  <c r="AE734" i="88" s="1"/>
  <c r="AG734" i="88"/>
  <c r="AF734" i="88"/>
  <c r="AL734" i="88"/>
  <c r="AI734" i="88"/>
  <c r="AF739" i="88"/>
  <c r="AL739" i="88"/>
  <c r="AK739" i="88"/>
  <c r="AJ739" i="88"/>
  <c r="AG739" i="88"/>
  <c r="AB754" i="88"/>
  <c r="AL754" i="88" s="1"/>
  <c r="AK754" i="88"/>
  <c r="AB779" i="88"/>
  <c r="Z791" i="88"/>
  <c r="AI791" i="88"/>
  <c r="AK793" i="88"/>
  <c r="AG699" i="88"/>
  <c r="AG705" i="88"/>
  <c r="AH728" i="88"/>
  <c r="AE728" i="88" s="1"/>
  <c r="AG728" i="88"/>
  <c r="AF728" i="88"/>
  <c r="AI728" i="88"/>
  <c r="AK757" i="88"/>
  <c r="AJ757" i="88"/>
  <c r="AI757" i="88"/>
  <c r="AH757" i="88"/>
  <c r="AE757" i="88" s="1"/>
  <c r="AF757" i="88"/>
  <c r="AL757" i="88"/>
  <c r="AG757" i="88"/>
  <c r="AI764" i="88"/>
  <c r="AK769" i="88"/>
  <c r="AJ769" i="88"/>
  <c r="AI769" i="88"/>
  <c r="AH769" i="88"/>
  <c r="AE769" i="88" s="1"/>
  <c r="AF769" i="88"/>
  <c r="AL769" i="88"/>
  <c r="AG769" i="88"/>
  <c r="AL787" i="88"/>
  <c r="AK787" i="88"/>
  <c r="AJ787" i="88"/>
  <c r="AI787" i="88"/>
  <c r="AH787" i="88"/>
  <c r="AE787" i="88" s="1"/>
  <c r="AG787" i="88"/>
  <c r="AF787" i="88"/>
  <c r="AL803" i="88"/>
  <c r="AK803" i="88"/>
  <c r="AJ803" i="88"/>
  <c r="AI803" i="88"/>
  <c r="AH803" i="88"/>
  <c r="AE803" i="88" s="1"/>
  <c r="AG803" i="88"/>
  <c r="AF803" i="88"/>
  <c r="AH699" i="88"/>
  <c r="AE699" i="88" s="1"/>
  <c r="AH705" i="88"/>
  <c r="AE705" i="88" s="1"/>
  <c r="AB747" i="88"/>
  <c r="AL747" i="88" s="1"/>
  <c r="AK747" i="88"/>
  <c r="AK763" i="88"/>
  <c r="AJ763" i="88"/>
  <c r="AI763" i="88"/>
  <c r="AH763" i="88"/>
  <c r="AE763" i="88" s="1"/>
  <c r="AF763" i="88"/>
  <c r="AI767" i="88"/>
  <c r="AG767" i="88"/>
  <c r="AF767" i="88"/>
  <c r="AJ767" i="88"/>
  <c r="AK767" i="88"/>
  <c r="AH767" i="88"/>
  <c r="AE767" i="88" s="1"/>
  <c r="AL767" i="88"/>
  <c r="X771" i="88"/>
  <c r="AG771" i="88"/>
  <c r="AK784" i="88"/>
  <c r="AI699" i="88"/>
  <c r="AI705" i="88"/>
  <c r="AH721" i="88"/>
  <c r="AE721" i="88" s="1"/>
  <c r="AK746" i="88"/>
  <c r="AH746" i="88"/>
  <c r="AE746" i="88" s="1"/>
  <c r="AL746" i="88"/>
  <c r="AJ746" i="88"/>
  <c r="AI746" i="88"/>
  <c r="AG746" i="88"/>
  <c r="AF746" i="88"/>
  <c r="AK785" i="88"/>
  <c r="X789" i="88"/>
  <c r="Y789" i="88" s="1"/>
  <c r="AG789" i="88"/>
  <c r="AA812" i="88"/>
  <c r="AB812" i="88" s="1"/>
  <c r="AL812" i="88" s="1"/>
  <c r="AJ699" i="88"/>
  <c r="AJ705" i="88"/>
  <c r="AH720" i="88"/>
  <c r="AE720" i="88" s="1"/>
  <c r="AI721" i="88"/>
  <c r="AJ740" i="88"/>
  <c r="AH750" i="88"/>
  <c r="AE750" i="88" s="1"/>
  <c r="AL752" i="88"/>
  <c r="AK752" i="88"/>
  <c r="AH752" i="88"/>
  <c r="AE752" i="88" s="1"/>
  <c r="AJ752" i="88"/>
  <c r="AI752" i="88"/>
  <c r="AG752" i="88"/>
  <c r="AF752" i="88"/>
  <c r="AB773" i="88"/>
  <c r="AG778" i="88"/>
  <c r="AF778" i="88"/>
  <c r="AL778" i="88"/>
  <c r="AH778" i="88"/>
  <c r="AE778" i="88" s="1"/>
  <c r="AK778" i="88"/>
  <c r="AJ778" i="88"/>
  <c r="AI778" i="88"/>
  <c r="AJ824" i="88"/>
  <c r="AA824" i="88"/>
  <c r="AG715" i="88"/>
  <c r="AK721" i="88"/>
  <c r="AF726" i="88"/>
  <c r="AK740" i="88"/>
  <c r="AL781" i="88"/>
  <c r="AK781" i="88"/>
  <c r="AJ781" i="88"/>
  <c r="AI781" i="88"/>
  <c r="AH781" i="88"/>
  <c r="AE781" i="88" s="1"/>
  <c r="AG781" i="88"/>
  <c r="AF781" i="88"/>
  <c r="AI806" i="88"/>
  <c r="AH806" i="88"/>
  <c r="AE806" i="88" s="1"/>
  <c r="AG806" i="88"/>
  <c r="AF806" i="88"/>
  <c r="AL806" i="88"/>
  <c r="AK806" i="88"/>
  <c r="AJ806" i="88"/>
  <c r="Y816" i="88"/>
  <c r="AH816" i="88"/>
  <c r="AE816" i="88" s="1"/>
  <c r="AG748" i="88"/>
  <c r="AI748" i="88"/>
  <c r="AF765" i="88"/>
  <c r="AG766" i="88"/>
  <c r="AH766" i="88"/>
  <c r="AE766" i="88" s="1"/>
  <c r="AI783" i="88"/>
  <c r="AI794" i="88"/>
  <c r="AG794" i="88"/>
  <c r="AF794" i="88"/>
  <c r="AL794" i="88"/>
  <c r="AK794" i="88"/>
  <c r="AJ794" i="88"/>
  <c r="AH794" i="88"/>
  <c r="AE794" i="88" s="1"/>
  <c r="AG797" i="88"/>
  <c r="AI798" i="88"/>
  <c r="AL866" i="88"/>
  <c r="AK866" i="88"/>
  <c r="AJ866" i="88"/>
  <c r="AI866" i="88"/>
  <c r="AH866" i="88"/>
  <c r="AE866" i="88" s="1"/>
  <c r="AG866" i="88"/>
  <c r="AF866" i="88"/>
  <c r="Z930" i="88"/>
  <c r="AL788" i="88"/>
  <c r="AK788" i="88"/>
  <c r="AJ788" i="88"/>
  <c r="AI788" i="88"/>
  <c r="AH788" i="88"/>
  <c r="AE788" i="88" s="1"/>
  <c r="AG805" i="88"/>
  <c r="AF805" i="88"/>
  <c r="AL805" i="88"/>
  <c r="AH805" i="88"/>
  <c r="AE805" i="88" s="1"/>
  <c r="AG817" i="88"/>
  <c r="AF817" i="88"/>
  <c r="AL817" i="88"/>
  <c r="AH817" i="88"/>
  <c r="AE817" i="88" s="1"/>
  <c r="AI817" i="88"/>
  <c r="AL764" i="88"/>
  <c r="AK764" i="88"/>
  <c r="AJ764" i="88"/>
  <c r="AH764" i="88"/>
  <c r="AE764" i="88" s="1"/>
  <c r="AF774" i="88"/>
  <c r="AL777" i="88"/>
  <c r="AK777" i="88"/>
  <c r="AJ777" i="88"/>
  <c r="AF777" i="88"/>
  <c r="AG784" i="88"/>
  <c r="AF784" i="88"/>
  <c r="AL784" i="88"/>
  <c r="AH784" i="88"/>
  <c r="AE784" i="88" s="1"/>
  <c r="AL815" i="88"/>
  <c r="AK815" i="88"/>
  <c r="AI815" i="88"/>
  <c r="AH815" i="88"/>
  <c r="AE815" i="88" s="1"/>
  <c r="AF815" i="88"/>
  <c r="AA818" i="88"/>
  <c r="AJ818" i="88"/>
  <c r="AL836" i="88"/>
  <c r="AK836" i="88"/>
  <c r="AI836" i="88"/>
  <c r="AG836" i="88"/>
  <c r="AJ836" i="88"/>
  <c r="AH836" i="88"/>
  <c r="AE836" i="88" s="1"/>
  <c r="AF836" i="88"/>
  <c r="X849" i="88"/>
  <c r="AG849" i="88"/>
  <c r="Y856" i="88"/>
  <c r="AH856" i="88"/>
  <c r="AE856" i="88" s="1"/>
  <c r="AL896" i="88"/>
  <c r="AK896" i="88"/>
  <c r="AJ896" i="88"/>
  <c r="AI896" i="88"/>
  <c r="AH896" i="88"/>
  <c r="AE896" i="88" s="1"/>
  <c r="AG896" i="88"/>
  <c r="AF896" i="88"/>
  <c r="AA898" i="88"/>
  <c r="AJ898" i="88"/>
  <c r="AK802" i="88"/>
  <c r="AJ802" i="88"/>
  <c r="AH802" i="88"/>
  <c r="AE802" i="88" s="1"/>
  <c r="AG802" i="88"/>
  <c r="AF802" i="88"/>
  <c r="AI802" i="88"/>
  <c r="Y838" i="88"/>
  <c r="AH838" i="88"/>
  <c r="AE838" i="88" s="1"/>
  <c r="Z873" i="88"/>
  <c r="AA873" i="88" s="1"/>
  <c r="AB873" i="88" s="1"/>
  <c r="AL873" i="88" s="1"/>
  <c r="AI873" i="88"/>
  <c r="AL759" i="88"/>
  <c r="AJ759" i="88"/>
  <c r="AF759" i="88"/>
  <c r="AG760" i="88"/>
  <c r="AH760" i="88"/>
  <c r="AE760" i="88" s="1"/>
  <c r="AK790" i="88"/>
  <c r="AJ790" i="88"/>
  <c r="AL790" i="88"/>
  <c r="AI790" i="88"/>
  <c r="AH790" i="88"/>
  <c r="AE790" i="88" s="1"/>
  <c r="AG790" i="88"/>
  <c r="AF790" i="88"/>
  <c r="AG832" i="88"/>
  <c r="AL832" i="88"/>
  <c r="AK832" i="88"/>
  <c r="AI832" i="88"/>
  <c r="AJ832" i="88"/>
  <c r="AH832" i="88"/>
  <c r="AE832" i="88" s="1"/>
  <c r="AF832" i="88"/>
  <c r="AF747" i="88"/>
  <c r="AF754" i="88"/>
  <c r="AL783" i="88"/>
  <c r="AK783" i="88"/>
  <c r="AJ783" i="88"/>
  <c r="AF783" i="88"/>
  <c r="AF788" i="88"/>
  <c r="AK807" i="88"/>
  <c r="AJ807" i="88"/>
  <c r="AI807" i="88"/>
  <c r="AH807" i="88"/>
  <c r="AE807" i="88" s="1"/>
  <c r="AG807" i="88"/>
  <c r="AL807" i="88"/>
  <c r="AF807" i="88"/>
  <c r="Z810" i="88"/>
  <c r="AA810" i="88" s="1"/>
  <c r="AB810" i="88" s="1"/>
  <c r="AL810" i="88" s="1"/>
  <c r="AG815" i="88"/>
  <c r="AG747" i="88"/>
  <c r="AF750" i="88"/>
  <c r="AH754" i="88"/>
  <c r="AE754" i="88" s="1"/>
  <c r="AG788" i="88"/>
  <c r="AI805" i="88"/>
  <c r="AJ809" i="88"/>
  <c r="AL814" i="88"/>
  <c r="AK814" i="88"/>
  <c r="AJ814" i="88"/>
  <c r="AI814" i="88"/>
  <c r="AG814" i="88"/>
  <c r="AF814" i="88"/>
  <c r="AJ815" i="88"/>
  <c r="AG765" i="88"/>
  <c r="AF766" i="88"/>
  <c r="AG772" i="88"/>
  <c r="AH772" i="88"/>
  <c r="AE772" i="88" s="1"/>
  <c r="AL776" i="88"/>
  <c r="AK776" i="88"/>
  <c r="AJ776" i="88"/>
  <c r="AI776" i="88"/>
  <c r="AH776" i="88"/>
  <c r="AE776" i="88" s="1"/>
  <c r="AG777" i="88"/>
  <c r="AK801" i="88"/>
  <c r="AI801" i="88"/>
  <c r="AH801" i="88"/>
  <c r="AE801" i="88" s="1"/>
  <c r="AL801" i="88"/>
  <c r="AJ801" i="88"/>
  <c r="AG801" i="88"/>
  <c r="AF801" i="88"/>
  <c r="AJ805" i="88"/>
  <c r="AG810" i="88"/>
  <c r="AJ817" i="88"/>
  <c r="AL826" i="88"/>
  <c r="AK826" i="88"/>
  <c r="AJ826" i="88"/>
  <c r="AI826" i="88"/>
  <c r="AH826" i="88"/>
  <c r="AE826" i="88" s="1"/>
  <c r="AG826" i="88"/>
  <c r="AF826" i="88"/>
  <c r="AI744" i="88"/>
  <c r="AG744" i="88"/>
  <c r="AH744" i="88"/>
  <c r="AE744" i="88" s="1"/>
  <c r="AJ747" i="88"/>
  <c r="AD747" i="88" s="1"/>
  <c r="AI747" i="88"/>
  <c r="AK750" i="88"/>
  <c r="AI750" i="88"/>
  <c r="AG750" i="88"/>
  <c r="AJ750" i="88"/>
  <c r="AG754" i="88"/>
  <c r="AJ754" i="88"/>
  <c r="AF764" i="88"/>
  <c r="AH765" i="88"/>
  <c r="AE765" i="88" s="1"/>
  <c r="AI766" i="88"/>
  <c r="AF771" i="88"/>
  <c r="AH777" i="88"/>
  <c r="AE777" i="88" s="1"/>
  <c r="AI784" i="88"/>
  <c r="AK786" i="88"/>
  <c r="AJ786" i="88"/>
  <c r="AI786" i="88"/>
  <c r="AH786" i="88"/>
  <c r="AE786" i="88" s="1"/>
  <c r="AG786" i="88"/>
  <c r="AF786" i="88"/>
  <c r="AL786" i="88"/>
  <c r="AF789" i="88"/>
  <c r="AK795" i="88"/>
  <c r="AI795" i="88"/>
  <c r="AH795" i="88"/>
  <c r="AE795" i="88" s="1"/>
  <c r="AJ795" i="88"/>
  <c r="AG795" i="88"/>
  <c r="AF795" i="88"/>
  <c r="AL795" i="88"/>
  <c r="AF798" i="88"/>
  <c r="AL798" i="88"/>
  <c r="AK798" i="88"/>
  <c r="AG798" i="88"/>
  <c r="AD798" i="88" s="1"/>
  <c r="AL802" i="88"/>
  <c r="AK805" i="88"/>
  <c r="AK817" i="88"/>
  <c r="AL820" i="88"/>
  <c r="AK820" i="88"/>
  <c r="AJ820" i="88"/>
  <c r="AI820" i="88"/>
  <c r="AH820" i="88"/>
  <c r="AE820" i="88" s="1"/>
  <c r="AG820" i="88"/>
  <c r="AF820" i="88"/>
  <c r="AL822" i="88"/>
  <c r="AK822" i="88"/>
  <c r="AJ822" i="88"/>
  <c r="AH822" i="88"/>
  <c r="AE822" i="88" s="1"/>
  <c r="AI822" i="88"/>
  <c r="AG822" i="88"/>
  <c r="AF822" i="88"/>
  <c r="AB857" i="88"/>
  <c r="AL857" i="88" s="1"/>
  <c r="AK857" i="88"/>
  <c r="AL860" i="88"/>
  <c r="AK860" i="88"/>
  <c r="AJ860" i="88"/>
  <c r="AI860" i="88"/>
  <c r="AH860" i="88"/>
  <c r="AE860" i="88" s="1"/>
  <c r="AG860" i="88"/>
  <c r="AF860" i="88"/>
  <c r="AH791" i="88"/>
  <c r="AE791" i="88" s="1"/>
  <c r="AJ793" i="88"/>
  <c r="AA839" i="88"/>
  <c r="AB839" i="88" s="1"/>
  <c r="AL839" i="88" s="1"/>
  <c r="AJ839" i="88"/>
  <c r="AH845" i="88"/>
  <c r="AE845" i="88" s="1"/>
  <c r="AG845" i="88"/>
  <c r="AF845" i="88"/>
  <c r="AI845" i="88"/>
  <c r="AL845" i="88"/>
  <c r="AK845" i="88"/>
  <c r="AJ845" i="88"/>
  <c r="Y847" i="88"/>
  <c r="AH847" i="88"/>
  <c r="AE847" i="88" s="1"/>
  <c r="AH869" i="88"/>
  <c r="AE869" i="88" s="1"/>
  <c r="AG869" i="88"/>
  <c r="AF869" i="88"/>
  <c r="AI869" i="88"/>
  <c r="AL869" i="88"/>
  <c r="AK869" i="88"/>
  <c r="AJ869" i="88"/>
  <c r="Y917" i="88"/>
  <c r="Z917" i="88" s="1"/>
  <c r="AA917" i="88" s="1"/>
  <c r="AB917" i="88" s="1"/>
  <c r="AH917" i="88"/>
  <c r="AE917" i="88" s="1"/>
  <c r="AL920" i="88"/>
  <c r="AK920" i="88"/>
  <c r="AJ920" i="88"/>
  <c r="AI920" i="88"/>
  <c r="AF920" i="88"/>
  <c r="AG920" i="88"/>
  <c r="AH920" i="88"/>
  <c r="AE920" i="88" s="1"/>
  <c r="AG792" i="88"/>
  <c r="AF809" i="88"/>
  <c r="AH810" i="88"/>
  <c r="AE810" i="88" s="1"/>
  <c r="AI818" i="88"/>
  <c r="AH818" i="88"/>
  <c r="AE818" i="88" s="1"/>
  <c r="AG818" i="88"/>
  <c r="AF818" i="88"/>
  <c r="AI834" i="88"/>
  <c r="AL834" i="88"/>
  <c r="AH834" i="88"/>
  <c r="AE834" i="88" s="1"/>
  <c r="AJ846" i="88"/>
  <c r="AI846" i="88"/>
  <c r="AH846" i="88"/>
  <c r="AE846" i="88" s="1"/>
  <c r="AG846" i="88"/>
  <c r="AK846" i="88"/>
  <c r="AL846" i="88"/>
  <c r="AF846" i="88"/>
  <c r="AL848" i="88"/>
  <c r="AK848" i="88"/>
  <c r="AI848" i="88"/>
  <c r="AH848" i="88"/>
  <c r="AE848" i="88" s="1"/>
  <c r="AG848" i="88"/>
  <c r="AJ848" i="88"/>
  <c r="AL854" i="88"/>
  <c r="AK854" i="88"/>
  <c r="AJ854" i="88"/>
  <c r="AI854" i="88"/>
  <c r="AH854" i="88"/>
  <c r="AE854" i="88" s="1"/>
  <c r="AG854" i="88"/>
  <c r="AF854" i="88"/>
  <c r="AL921" i="88"/>
  <c r="AK921" i="88"/>
  <c r="AH921" i="88"/>
  <c r="AE921" i="88" s="1"/>
  <c r="AG921" i="88"/>
  <c r="AF921" i="88"/>
  <c r="AI921" i="88"/>
  <c r="AJ921" i="88"/>
  <c r="X923" i="88"/>
  <c r="AG923" i="88"/>
  <c r="AB937" i="88"/>
  <c r="AL937" i="88" s="1"/>
  <c r="AH792" i="88"/>
  <c r="AE792" i="88" s="1"/>
  <c r="AK825" i="88"/>
  <c r="AJ825" i="88"/>
  <c r="AI825" i="88"/>
  <c r="AH825" i="88"/>
  <c r="AE825" i="88" s="1"/>
  <c r="AG825" i="88"/>
  <c r="AF825" i="88"/>
  <c r="AL828" i="88"/>
  <c r="AK828" i="88"/>
  <c r="AJ828" i="88"/>
  <c r="AH828" i="88"/>
  <c r="AE828" i="88" s="1"/>
  <c r="AJ852" i="88"/>
  <c r="AI852" i="88"/>
  <c r="AH852" i="88"/>
  <c r="AE852" i="88" s="1"/>
  <c r="AG852" i="88"/>
  <c r="AF852" i="88"/>
  <c r="AK852" i="88"/>
  <c r="AL852" i="88"/>
  <c r="Y885" i="88"/>
  <c r="AH885" i="88"/>
  <c r="AE885" i="88" s="1"/>
  <c r="AL894" i="88"/>
  <c r="AK894" i="88"/>
  <c r="AJ894" i="88"/>
  <c r="AI894" i="88"/>
  <c r="AH894" i="88"/>
  <c r="AE894" i="88" s="1"/>
  <c r="AG894" i="88"/>
  <c r="AF894" i="88"/>
  <c r="AI792" i="88"/>
  <c r="AA874" i="88"/>
  <c r="AB874" i="88" s="1"/>
  <c r="AJ792" i="88"/>
  <c r="AG811" i="88"/>
  <c r="AF811" i="88"/>
  <c r="AJ831" i="88"/>
  <c r="AF850" i="88"/>
  <c r="AL850" i="88"/>
  <c r="AK850" i="88"/>
  <c r="AG850" i="88"/>
  <c r="AI850" i="88"/>
  <c r="AH850" i="88"/>
  <c r="AE850" i="88" s="1"/>
  <c r="AF868" i="88"/>
  <c r="AL868" i="88"/>
  <c r="AK868" i="88"/>
  <c r="AG868" i="88"/>
  <c r="AJ868" i="88"/>
  <c r="AI868" i="88"/>
  <c r="AH868" i="88"/>
  <c r="AE868" i="88" s="1"/>
  <c r="AK792" i="88"/>
  <c r="AH797" i="88"/>
  <c r="AE797" i="88" s="1"/>
  <c r="AI812" i="88"/>
  <c r="AH812" i="88"/>
  <c r="AE812" i="88" s="1"/>
  <c r="AG812" i="88"/>
  <c r="AF812" i="88"/>
  <c r="AK813" i="88"/>
  <c r="AJ813" i="88"/>
  <c r="AI813" i="88"/>
  <c r="AH813" i="88"/>
  <c r="AE813" i="88" s="1"/>
  <c r="AG813" i="88"/>
  <c r="AL821" i="88"/>
  <c r="AK821" i="88"/>
  <c r="AJ821" i="88"/>
  <c r="AI821" i="88"/>
  <c r="AH821" i="88"/>
  <c r="AE821" i="88" s="1"/>
  <c r="AF821" i="88"/>
  <c r="AI824" i="88"/>
  <c r="AH824" i="88"/>
  <c r="AE824" i="88" s="1"/>
  <c r="AG824" i="88"/>
  <c r="AF824" i="88"/>
  <c r="AJ842" i="88"/>
  <c r="AA863" i="88"/>
  <c r="AJ863" i="88"/>
  <c r="AK871" i="88"/>
  <c r="AG871" i="88"/>
  <c r="AL871" i="88"/>
  <c r="AJ871" i="88"/>
  <c r="AI871" i="88"/>
  <c r="Y891" i="88"/>
  <c r="AI797" i="88"/>
  <c r="AF828" i="88"/>
  <c r="AF848" i="88"/>
  <c r="AL900" i="88"/>
  <c r="AK900" i="88"/>
  <c r="AJ900" i="88"/>
  <c r="AI900" i="88"/>
  <c r="AH900" i="88"/>
  <c r="AE900" i="88" s="1"/>
  <c r="AG900" i="88"/>
  <c r="AF900" i="88"/>
  <c r="AG793" i="88"/>
  <c r="AH793" i="88"/>
  <c r="AE793" i="88" s="1"/>
  <c r="AL809" i="88"/>
  <c r="AK809" i="88"/>
  <c r="AI809" i="88"/>
  <c r="AH809" i="88"/>
  <c r="AE809" i="88" s="1"/>
  <c r="AF816" i="88"/>
  <c r="AL827" i="88"/>
  <c r="AK827" i="88"/>
  <c r="AJ827" i="88"/>
  <c r="AI827" i="88"/>
  <c r="AH827" i="88"/>
  <c r="AE827" i="88" s="1"/>
  <c r="AF827" i="88"/>
  <c r="AG828" i="88"/>
  <c r="AI830" i="88"/>
  <c r="AH830" i="88"/>
  <c r="AE830" i="88" s="1"/>
  <c r="AG830" i="88"/>
  <c r="AF830" i="88"/>
  <c r="X855" i="88"/>
  <c r="AG855" i="88"/>
  <c r="AA905" i="88"/>
  <c r="AJ905" i="88"/>
  <c r="AG791" i="88"/>
  <c r="AI793" i="88"/>
  <c r="AG816" i="88"/>
  <c r="AL825" i="88"/>
  <c r="AI828" i="88"/>
  <c r="AG837" i="88"/>
  <c r="X837" i="88"/>
  <c r="AJ850" i="88"/>
  <c r="AF862" i="88"/>
  <c r="AL862" i="88"/>
  <c r="AK862" i="88"/>
  <c r="AG862" i="88"/>
  <c r="AJ862" i="88"/>
  <c r="AI862" i="88"/>
  <c r="AH862" i="88"/>
  <c r="AE862" i="88" s="1"/>
  <c r="AF844" i="88"/>
  <c r="AL844" i="88"/>
  <c r="AK844" i="88"/>
  <c r="AG844" i="88"/>
  <c r="AH851" i="88"/>
  <c r="AE851" i="88" s="1"/>
  <c r="AG851" i="88"/>
  <c r="AF851" i="88"/>
  <c r="AI851" i="88"/>
  <c r="AK889" i="88"/>
  <c r="AJ889" i="88"/>
  <c r="AH889" i="88"/>
  <c r="AE889" i="88" s="1"/>
  <c r="AG889" i="88"/>
  <c r="AL901" i="88"/>
  <c r="AK901" i="88"/>
  <c r="AJ901" i="88"/>
  <c r="AI901" i="88"/>
  <c r="AH901" i="88"/>
  <c r="AE901" i="88" s="1"/>
  <c r="AG901" i="88"/>
  <c r="AL914" i="88"/>
  <c r="AK914" i="88"/>
  <c r="AJ914" i="88"/>
  <c r="AI914" i="88"/>
  <c r="AF914" i="88"/>
  <c r="AG914" i="88"/>
  <c r="AH914" i="88"/>
  <c r="AE914" i="88" s="1"/>
  <c r="Y997" i="88"/>
  <c r="AH997" i="88"/>
  <c r="AE997" i="88" s="1"/>
  <c r="X872" i="88"/>
  <c r="AG872" i="88"/>
  <c r="AJ858" i="88"/>
  <c r="AI858" i="88"/>
  <c r="AH858" i="88"/>
  <c r="AE858" i="88" s="1"/>
  <c r="AG858" i="88"/>
  <c r="AF858" i="88"/>
  <c r="AK858" i="88"/>
  <c r="AG878" i="88"/>
  <c r="AL933" i="88"/>
  <c r="AK933" i="88"/>
  <c r="AJ933" i="88"/>
  <c r="AH933" i="88"/>
  <c r="AE933" i="88" s="1"/>
  <c r="AG933" i="88"/>
  <c r="AF933" i="88"/>
  <c r="AI933" i="88"/>
  <c r="AI942" i="88"/>
  <c r="Z942" i="88"/>
  <c r="AL842" i="88"/>
  <c r="AK842" i="88"/>
  <c r="AI842" i="88"/>
  <c r="AH842" i="88"/>
  <c r="AE842" i="88" s="1"/>
  <c r="AG842" i="88"/>
  <c r="AK877" i="88"/>
  <c r="AJ877" i="88"/>
  <c r="AH877" i="88"/>
  <c r="AE877" i="88" s="1"/>
  <c r="AG877" i="88"/>
  <c r="AL877" i="88"/>
  <c r="AI877" i="88"/>
  <c r="AH878" i="88"/>
  <c r="AE878" i="88" s="1"/>
  <c r="AL890" i="88"/>
  <c r="AK890" i="88"/>
  <c r="AJ890" i="88"/>
  <c r="AI890" i="88"/>
  <c r="AH890" i="88"/>
  <c r="AE890" i="88" s="1"/>
  <c r="AG890" i="88"/>
  <c r="AF890" i="88"/>
  <c r="AL904" i="88"/>
  <c r="AK904" i="88"/>
  <c r="AJ904" i="88"/>
  <c r="AI904" i="88"/>
  <c r="AF904" i="88"/>
  <c r="AG904" i="88"/>
  <c r="AH857" i="88"/>
  <c r="AE857" i="88" s="1"/>
  <c r="AG857" i="88"/>
  <c r="AF857" i="88"/>
  <c r="AI857" i="88"/>
  <c r="AL867" i="88"/>
  <c r="AK867" i="88"/>
  <c r="AJ867" i="88"/>
  <c r="AI867" i="88"/>
  <c r="AJ881" i="88"/>
  <c r="AI881" i="88"/>
  <c r="AH881" i="88"/>
  <c r="AE881" i="88" s="1"/>
  <c r="AG881" i="88"/>
  <c r="AF881" i="88"/>
  <c r="AK881" i="88"/>
  <c r="AL881" i="88"/>
  <c r="AL883" i="88"/>
  <c r="AK883" i="88"/>
  <c r="AJ883" i="88"/>
  <c r="AI883" i="88"/>
  <c r="AH883" i="88"/>
  <c r="AE883" i="88" s="1"/>
  <c r="AG883" i="88"/>
  <c r="AF883" i="88"/>
  <c r="AF901" i="88"/>
  <c r="AK931" i="88"/>
  <c r="AB931" i="88"/>
  <c r="AL931" i="88" s="1"/>
  <c r="Y947" i="88"/>
  <c r="Z947" i="88" s="1"/>
  <c r="AH947" i="88"/>
  <c r="AE947" i="88" s="1"/>
  <c r="Z843" i="88"/>
  <c r="AJ851" i="88"/>
  <c r="AJ864" i="88"/>
  <c r="AI864" i="88"/>
  <c r="AH864" i="88"/>
  <c r="AE864" i="88" s="1"/>
  <c r="AG864" i="88"/>
  <c r="AF864" i="88"/>
  <c r="AK864" i="88"/>
  <c r="AH844" i="88"/>
  <c r="AE844" i="88" s="1"/>
  <c r="AG847" i="88"/>
  <c r="AF847" i="88"/>
  <c r="AK851" i="88"/>
  <c r="AF856" i="88"/>
  <c r="AI876" i="88"/>
  <c r="Y897" i="88"/>
  <c r="AH897" i="88"/>
  <c r="AE897" i="88" s="1"/>
  <c r="AH904" i="88"/>
  <c r="AE904" i="88" s="1"/>
  <c r="AL927" i="88"/>
  <c r="AK927" i="88"/>
  <c r="AJ927" i="88"/>
  <c r="AH927" i="88"/>
  <c r="AE927" i="88" s="1"/>
  <c r="AG927" i="88"/>
  <c r="AF927" i="88"/>
  <c r="AI927" i="88"/>
  <c r="AI936" i="88"/>
  <c r="Z936" i="88"/>
  <c r="AF838" i="88"/>
  <c r="AG838" i="88"/>
  <c r="AG843" i="88"/>
  <c r="AI844" i="88"/>
  <c r="AL851" i="88"/>
  <c r="AH863" i="88"/>
  <c r="AE863" i="88" s="1"/>
  <c r="AG863" i="88"/>
  <c r="AF863" i="88"/>
  <c r="AI863" i="88"/>
  <c r="AH839" i="88"/>
  <c r="AE839" i="88" s="1"/>
  <c r="AG839" i="88"/>
  <c r="AF839" i="88"/>
  <c r="AI839" i="88"/>
  <c r="AJ840" i="88"/>
  <c r="AI840" i="88"/>
  <c r="AH840" i="88"/>
  <c r="AE840" i="88" s="1"/>
  <c r="AG840" i="88"/>
  <c r="AK840" i="88"/>
  <c r="AH843" i="88"/>
  <c r="AE843" i="88" s="1"/>
  <c r="AJ844" i="88"/>
  <c r="AL858" i="88"/>
  <c r="AF867" i="88"/>
  <c r="AJ870" i="88"/>
  <c r="AI870" i="88"/>
  <c r="AH870" i="88"/>
  <c r="AE870" i="88" s="1"/>
  <c r="AG870" i="88"/>
  <c r="AF870" i="88"/>
  <c r="AK870" i="88"/>
  <c r="AF877" i="88"/>
  <c r="AL884" i="88"/>
  <c r="AK884" i="88"/>
  <c r="AJ884" i="88"/>
  <c r="AI884" i="88"/>
  <c r="AH884" i="88"/>
  <c r="AE884" i="88" s="1"/>
  <c r="AG884" i="88"/>
  <c r="AF884" i="88"/>
  <c r="AA886" i="88"/>
  <c r="AJ886" i="88"/>
  <c r="AI905" i="88"/>
  <c r="X916" i="88"/>
  <c r="AG916" i="88"/>
  <c r="AK925" i="88"/>
  <c r="AB925" i="88"/>
  <c r="AL925" i="88" s="1"/>
  <c r="AK943" i="88"/>
  <c r="AB943" i="88"/>
  <c r="AL943" i="88" s="1"/>
  <c r="AL888" i="88"/>
  <c r="AK888" i="88"/>
  <c r="AJ888" i="88"/>
  <c r="AI888" i="88"/>
  <c r="AH888" i="88"/>
  <c r="AE888" i="88" s="1"/>
  <c r="AG888" i="88"/>
  <c r="AF888" i="88"/>
  <c r="AK903" i="88"/>
  <c r="AL903" i="88"/>
  <c r="AJ903" i="88"/>
  <c r="AI903" i="88"/>
  <c r="AH903" i="88"/>
  <c r="AE903" i="88" s="1"/>
  <c r="AG903" i="88"/>
  <c r="AF903" i="88"/>
  <c r="AF929" i="88"/>
  <c r="AL929" i="88"/>
  <c r="AK929" i="88"/>
  <c r="AI929" i="88"/>
  <c r="AJ929" i="88"/>
  <c r="AH929" i="88"/>
  <c r="AE929" i="88" s="1"/>
  <c r="AG929" i="88"/>
  <c r="AF935" i="88"/>
  <c r="AL935" i="88"/>
  <c r="AK935" i="88"/>
  <c r="AI935" i="88"/>
  <c r="AJ935" i="88"/>
  <c r="AH935" i="88"/>
  <c r="AE935" i="88" s="1"/>
  <c r="AG935" i="88"/>
  <c r="AF941" i="88"/>
  <c r="AL941" i="88"/>
  <c r="AK941" i="88"/>
  <c r="AI941" i="88"/>
  <c r="AJ941" i="88"/>
  <c r="AH941" i="88"/>
  <c r="AE941" i="88" s="1"/>
  <c r="AG941" i="88"/>
  <c r="AL945" i="88"/>
  <c r="AK945" i="88"/>
  <c r="AJ945" i="88"/>
  <c r="AI945" i="88"/>
  <c r="AH945" i="88"/>
  <c r="AE945" i="88" s="1"/>
  <c r="AG945" i="88"/>
  <c r="AF945" i="88"/>
  <c r="AH880" i="88"/>
  <c r="AE880" i="88" s="1"/>
  <c r="AG880" i="88"/>
  <c r="AF880" i="88"/>
  <c r="AI880" i="88"/>
  <c r="AJ893" i="88"/>
  <c r="AI893" i="88"/>
  <c r="AH893" i="88"/>
  <c r="AE893" i="88" s="1"/>
  <c r="AG893" i="88"/>
  <c r="AF893" i="88"/>
  <c r="AK893" i="88"/>
  <c r="AL910" i="88"/>
  <c r="AK910" i="88"/>
  <c r="AJ910" i="88"/>
  <c r="AI910" i="88"/>
  <c r="AJ913" i="88"/>
  <c r="AI913" i="88"/>
  <c r="AG913" i="88"/>
  <c r="AL913" i="88"/>
  <c r="AK913" i="88"/>
  <c r="AH913" i="88"/>
  <c r="AE913" i="88" s="1"/>
  <c r="AF913" i="88"/>
  <c r="AB998" i="88"/>
  <c r="AL998" i="88" s="1"/>
  <c r="AK998" i="88"/>
  <c r="AJ899" i="88"/>
  <c r="X911" i="88"/>
  <c r="Y911" i="88" s="1"/>
  <c r="AL953" i="88"/>
  <c r="AK953" i="88"/>
  <c r="AJ953" i="88"/>
  <c r="AI953" i="88"/>
  <c r="AH953" i="88"/>
  <c r="AE953" i="88" s="1"/>
  <c r="AG953" i="88"/>
  <c r="AF953" i="88"/>
  <c r="AH873" i="88"/>
  <c r="AE873" i="88" s="1"/>
  <c r="AF879" i="88"/>
  <c r="AL879" i="88"/>
  <c r="AK879" i="88"/>
  <c r="AG879" i="88"/>
  <c r="AH886" i="88"/>
  <c r="AE886" i="88" s="1"/>
  <c r="AG886" i="88"/>
  <c r="AF886" i="88"/>
  <c r="AI886" i="88"/>
  <c r="AJ907" i="88"/>
  <c r="AI907" i="88"/>
  <c r="AG907" i="88"/>
  <c r="AF907" i="88"/>
  <c r="AH907" i="88"/>
  <c r="AE907" i="88" s="1"/>
  <c r="AL965" i="88"/>
  <c r="AK965" i="88"/>
  <c r="AJ965" i="88"/>
  <c r="AI965" i="88"/>
  <c r="AH965" i="88"/>
  <c r="AE965" i="88" s="1"/>
  <c r="AG965" i="88"/>
  <c r="AF965" i="88"/>
  <c r="AL878" i="88"/>
  <c r="AJ878" i="88"/>
  <c r="AI878" i="88"/>
  <c r="AK909" i="88"/>
  <c r="AJ909" i="88"/>
  <c r="AI909" i="88"/>
  <c r="AH909" i="88"/>
  <c r="AE909" i="88" s="1"/>
  <c r="AG909" i="88"/>
  <c r="AF909" i="88"/>
  <c r="AL909" i="88"/>
  <c r="AA962" i="88"/>
  <c r="AJ962" i="88"/>
  <c r="Y967" i="88"/>
  <c r="AH967" i="88"/>
  <c r="AE967" i="88" s="1"/>
  <c r="AL971" i="88"/>
  <c r="AK971" i="88"/>
  <c r="AJ971" i="88"/>
  <c r="AI971" i="88"/>
  <c r="AH971" i="88"/>
  <c r="AE971" i="88" s="1"/>
  <c r="AG971" i="88"/>
  <c r="AF971" i="88"/>
  <c r="AH898" i="88"/>
  <c r="AE898" i="88" s="1"/>
  <c r="AG898" i="88"/>
  <c r="AF898" i="88"/>
  <c r="AI898" i="88"/>
  <c r="AF910" i="88"/>
  <c r="AL928" i="88"/>
  <c r="AJ928" i="88"/>
  <c r="AI928" i="88"/>
  <c r="AG928" i="88"/>
  <c r="AK928" i="88"/>
  <c r="AH928" i="88"/>
  <c r="AE928" i="88" s="1"/>
  <c r="AF928" i="88"/>
  <c r="AL934" i="88"/>
  <c r="AJ934" i="88"/>
  <c r="AI934" i="88"/>
  <c r="AG934" i="88"/>
  <c r="AK934" i="88"/>
  <c r="AH934" i="88"/>
  <c r="AE934" i="88" s="1"/>
  <c r="AF934" i="88"/>
  <c r="AL940" i="88"/>
  <c r="AJ940" i="88"/>
  <c r="AI940" i="88"/>
  <c r="AG940" i="88"/>
  <c r="AK940" i="88"/>
  <c r="AH940" i="88"/>
  <c r="AE940" i="88" s="1"/>
  <c r="AF940" i="88"/>
  <c r="Y946" i="88"/>
  <c r="Z946" i="88" s="1"/>
  <c r="AA946" i="88" s="1"/>
  <c r="AB946" i="88" s="1"/>
  <c r="AL946" i="88" s="1"/>
  <c r="AH946" i="88"/>
  <c r="AE946" i="88" s="1"/>
  <c r="AF873" i="88"/>
  <c r="AG873" i="88"/>
  <c r="AJ875" i="88"/>
  <c r="AI875" i="88"/>
  <c r="AG875" i="88"/>
  <c r="AF875" i="88"/>
  <c r="AK875" i="88"/>
  <c r="AF885" i="88"/>
  <c r="AG885" i="88"/>
  <c r="AL895" i="88"/>
  <c r="AK895" i="88"/>
  <c r="AJ895" i="88"/>
  <c r="AI895" i="88"/>
  <c r="AH895" i="88"/>
  <c r="AE895" i="88" s="1"/>
  <c r="AG895" i="88"/>
  <c r="AG910" i="88"/>
  <c r="AH912" i="88"/>
  <c r="AE912" i="88" s="1"/>
  <c r="AG912" i="88"/>
  <c r="AL912" i="88"/>
  <c r="AK912" i="88"/>
  <c r="AJ912" i="88"/>
  <c r="AI917" i="88"/>
  <c r="AJ880" i="88"/>
  <c r="AG891" i="88"/>
  <c r="AK907" i="88"/>
  <c r="AH910" i="88"/>
  <c r="AE910" i="88" s="1"/>
  <c r="AJ919" i="88"/>
  <c r="AI919" i="88"/>
  <c r="AH919" i="88"/>
  <c r="AE919" i="88" s="1"/>
  <c r="AG919" i="88"/>
  <c r="AF919" i="88"/>
  <c r="AK919" i="88"/>
  <c r="AI951" i="88"/>
  <c r="AH951" i="88"/>
  <c r="AE951" i="88" s="1"/>
  <c r="AG951" i="88"/>
  <c r="AF951" i="88"/>
  <c r="AK951" i="88"/>
  <c r="AL951" i="88"/>
  <c r="AJ951" i="88"/>
  <c r="AK880" i="88"/>
  <c r="AL893" i="88"/>
  <c r="AF897" i="88"/>
  <c r="AG897" i="88"/>
  <c r="AL907" i="88"/>
  <c r="AH918" i="88"/>
  <c r="AE918" i="88" s="1"/>
  <c r="AG918" i="88"/>
  <c r="AF918" i="88"/>
  <c r="AL918" i="88"/>
  <c r="AH950" i="88"/>
  <c r="AE950" i="88" s="1"/>
  <c r="Y950" i="88"/>
  <c r="Z950" i="88" s="1"/>
  <c r="AL995" i="88"/>
  <c r="AK995" i="88"/>
  <c r="AJ995" i="88"/>
  <c r="AI995" i="88"/>
  <c r="AH995" i="88"/>
  <c r="AE995" i="88" s="1"/>
  <c r="AG995" i="88"/>
  <c r="AF995" i="88"/>
  <c r="AJ922" i="88"/>
  <c r="AF923" i="88"/>
  <c r="AL989" i="88"/>
  <c r="AK989" i="88"/>
  <c r="AJ989" i="88"/>
  <c r="AI989" i="88"/>
  <c r="AH989" i="88"/>
  <c r="AE989" i="88" s="1"/>
  <c r="AG989" i="88"/>
  <c r="AF989" i="88"/>
  <c r="AL926" i="88"/>
  <c r="AK926" i="88"/>
  <c r="AJ926" i="88"/>
  <c r="AI926" i="88"/>
  <c r="AH926" i="88"/>
  <c r="AE926" i="88" s="1"/>
  <c r="AF926" i="88"/>
  <c r="AB974" i="88"/>
  <c r="AA986" i="88"/>
  <c r="AJ986" i="88"/>
  <c r="AG917" i="88"/>
  <c r="AJ925" i="88"/>
  <c r="AI925" i="88"/>
  <c r="AH925" i="88"/>
  <c r="AE925" i="88" s="1"/>
  <c r="AG925" i="88"/>
  <c r="AF925" i="88"/>
  <c r="AL954" i="88"/>
  <c r="AK954" i="88"/>
  <c r="AJ954" i="88"/>
  <c r="AI954" i="88"/>
  <c r="AH954" i="88"/>
  <c r="AE954" i="88" s="1"/>
  <c r="AG954" i="88"/>
  <c r="AF954" i="88"/>
  <c r="AH991" i="88"/>
  <c r="AE991" i="88" s="1"/>
  <c r="AF905" i="88"/>
  <c r="AL932" i="88"/>
  <c r="AK932" i="88"/>
  <c r="AJ932" i="88"/>
  <c r="AI932" i="88"/>
  <c r="AH932" i="88"/>
  <c r="AE932" i="88" s="1"/>
  <c r="AF932" i="88"/>
  <c r="AL938" i="88"/>
  <c r="AK938" i="88"/>
  <c r="AJ938" i="88"/>
  <c r="AI938" i="88"/>
  <c r="AH938" i="88"/>
  <c r="AE938" i="88" s="1"/>
  <c r="AF938" i="88"/>
  <c r="AL944" i="88"/>
  <c r="AK944" i="88"/>
  <c r="AJ944" i="88"/>
  <c r="AI944" i="88"/>
  <c r="AH944" i="88"/>
  <c r="AE944" i="88" s="1"/>
  <c r="AG944" i="88"/>
  <c r="AF944" i="88"/>
  <c r="AL959" i="88"/>
  <c r="AK959" i="88"/>
  <c r="AJ959" i="88"/>
  <c r="AI959" i="88"/>
  <c r="AH959" i="88"/>
  <c r="AE959" i="88" s="1"/>
  <c r="AG959" i="88"/>
  <c r="AF959" i="88"/>
  <c r="AJ963" i="88"/>
  <c r="AA963" i="88"/>
  <c r="AB963" i="88" s="1"/>
  <c r="AL963" i="88" s="1"/>
  <c r="Z979" i="88"/>
  <c r="AI979" i="88"/>
  <c r="AI991" i="88"/>
  <c r="AG905" i="88"/>
  <c r="AI918" i="88"/>
  <c r="AH979" i="88"/>
  <c r="AE979" i="88" s="1"/>
  <c r="AH905" i="88"/>
  <c r="AE905" i="88" s="1"/>
  <c r="AF917" i="88"/>
  <c r="AL917" i="88"/>
  <c r="AK917" i="88"/>
  <c r="AJ918" i="88"/>
  <c r="AJ931" i="88"/>
  <c r="AI931" i="88"/>
  <c r="AH931" i="88"/>
  <c r="AE931" i="88" s="1"/>
  <c r="AG931" i="88"/>
  <c r="AF931" i="88"/>
  <c r="AH936" i="88"/>
  <c r="AE936" i="88" s="1"/>
  <c r="AG936" i="88"/>
  <c r="AF936" i="88"/>
  <c r="AJ937" i="88"/>
  <c r="AI937" i="88"/>
  <c r="AG937" i="88"/>
  <c r="AH942" i="88"/>
  <c r="AE942" i="88" s="1"/>
  <c r="AG942" i="88"/>
  <c r="AF942" i="88"/>
  <c r="AJ943" i="88"/>
  <c r="AI943" i="88"/>
  <c r="AH943" i="88"/>
  <c r="AE943" i="88" s="1"/>
  <c r="AG943" i="88"/>
  <c r="AF943" i="88"/>
  <c r="AL964" i="88"/>
  <c r="AH980" i="88"/>
  <c r="AE980" i="88" s="1"/>
  <c r="AG980" i="88"/>
  <c r="AF980" i="88"/>
  <c r="AL980" i="88"/>
  <c r="AI980" i="88"/>
  <c r="AK980" i="88"/>
  <c r="AJ980" i="88"/>
  <c r="AK918" i="88"/>
  <c r="AF922" i="88"/>
  <c r="AG946" i="88"/>
  <c r="AL966" i="88"/>
  <c r="AK966" i="88"/>
  <c r="AJ966" i="88"/>
  <c r="AI966" i="88"/>
  <c r="AH966" i="88"/>
  <c r="AE966" i="88" s="1"/>
  <c r="AG966" i="88"/>
  <c r="AF966" i="88"/>
  <c r="AL983" i="88"/>
  <c r="AJ983" i="88"/>
  <c r="AI983" i="88"/>
  <c r="AH983" i="88"/>
  <c r="AE983" i="88" s="1"/>
  <c r="AG983" i="88"/>
  <c r="AF983" i="88"/>
  <c r="AL990" i="88"/>
  <c r="AK990" i="88"/>
  <c r="AJ990" i="88"/>
  <c r="AI990" i="88"/>
  <c r="AH990" i="88"/>
  <c r="AE990" i="88" s="1"/>
  <c r="AG990" i="88"/>
  <c r="AF990" i="88"/>
  <c r="AF973" i="88"/>
  <c r="AL973" i="88"/>
  <c r="AK973" i="88"/>
  <c r="AJ973" i="88"/>
  <c r="AG973" i="88"/>
  <c r="AL978" i="88"/>
  <c r="AK978" i="88"/>
  <c r="AJ978" i="88"/>
  <c r="AI978" i="88"/>
  <c r="AH978" i="88"/>
  <c r="AE978" i="88" s="1"/>
  <c r="AH992" i="88"/>
  <c r="AE992" i="88" s="1"/>
  <c r="AG992" i="88"/>
  <c r="AF992" i="88"/>
  <c r="AL992" i="88"/>
  <c r="AI992" i="88"/>
  <c r="AH968" i="88"/>
  <c r="AE968" i="88" s="1"/>
  <c r="AG968" i="88"/>
  <c r="AF968" i="88"/>
  <c r="AL968" i="88"/>
  <c r="AI968" i="88"/>
  <c r="AJ987" i="88"/>
  <c r="AI987" i="88"/>
  <c r="AH987" i="88"/>
  <c r="AE987" i="88" s="1"/>
  <c r="AG987" i="88"/>
  <c r="AF987" i="88"/>
  <c r="AK987" i="88"/>
  <c r="AI994" i="88"/>
  <c r="AL958" i="88"/>
  <c r="AK958" i="88"/>
  <c r="AJ958" i="88"/>
  <c r="AI958" i="88"/>
  <c r="AH958" i="88"/>
  <c r="AE958" i="88" s="1"/>
  <c r="AG958" i="88"/>
  <c r="AF958" i="88"/>
  <c r="AF978" i="88"/>
  <c r="AL996" i="88"/>
  <c r="AK996" i="88"/>
  <c r="AJ996" i="88"/>
  <c r="AI996" i="88"/>
  <c r="AH996" i="88"/>
  <c r="AE996" i="88" s="1"/>
  <c r="AK949" i="88"/>
  <c r="AG949" i="88"/>
  <c r="AF949" i="88"/>
  <c r="AL977" i="88"/>
  <c r="AK977" i="88"/>
  <c r="AJ977" i="88"/>
  <c r="AI977" i="88"/>
  <c r="AH977" i="88"/>
  <c r="AE977" i="88" s="1"/>
  <c r="AG977" i="88"/>
  <c r="AF977" i="88"/>
  <c r="AG978" i="88"/>
  <c r="AH998" i="88"/>
  <c r="AE998" i="88" s="1"/>
  <c r="AG998" i="88"/>
  <c r="AF998" i="88"/>
  <c r="AI998" i="88"/>
  <c r="AH949" i="88"/>
  <c r="AE949" i="88" s="1"/>
  <c r="AF955" i="88"/>
  <c r="AL955" i="88"/>
  <c r="AK955" i="88"/>
  <c r="AJ955" i="88"/>
  <c r="AG955" i="88"/>
  <c r="AH973" i="88"/>
  <c r="AE973" i="88" s="1"/>
  <c r="AF991" i="88"/>
  <c r="AL991" i="88"/>
  <c r="AK991" i="88"/>
  <c r="AJ991" i="88"/>
  <c r="AG991" i="88"/>
  <c r="AI949" i="88"/>
  <c r="AK952" i="88"/>
  <c r="AJ952" i="88"/>
  <c r="AI952" i="88"/>
  <c r="AH952" i="88"/>
  <c r="AE952" i="88" s="1"/>
  <c r="AG952" i="88"/>
  <c r="AF952" i="88"/>
  <c r="AL960" i="88"/>
  <c r="AK960" i="88"/>
  <c r="AJ960" i="88"/>
  <c r="AI960" i="88"/>
  <c r="AH960" i="88"/>
  <c r="AE960" i="88" s="1"/>
  <c r="AH962" i="88"/>
  <c r="AE962" i="88" s="1"/>
  <c r="AG962" i="88"/>
  <c r="AF962" i="88"/>
  <c r="AI962" i="88"/>
  <c r="AI973" i="88"/>
  <c r="AF979" i="88"/>
  <c r="AG979" i="88"/>
  <c r="AL984" i="88"/>
  <c r="AK984" i="88"/>
  <c r="AJ984" i="88"/>
  <c r="AI984" i="88"/>
  <c r="AH984" i="88"/>
  <c r="AE984" i="88" s="1"/>
  <c r="AH986" i="88"/>
  <c r="AE986" i="88" s="1"/>
  <c r="AG986" i="88"/>
  <c r="AF986" i="88"/>
  <c r="AI986" i="88"/>
  <c r="AJ992" i="88"/>
  <c r="AF996" i="88"/>
  <c r="AJ949" i="88"/>
  <c r="AK956" i="88"/>
  <c r="AF967" i="88"/>
  <c r="AG967" i="88"/>
  <c r="AL972" i="88"/>
  <c r="AK972" i="88"/>
  <c r="AJ972" i="88"/>
  <c r="AI972" i="88"/>
  <c r="AH972" i="88"/>
  <c r="AE972" i="88" s="1"/>
  <c r="AL987" i="88"/>
  <c r="AK992" i="88"/>
  <c r="AG996" i="88"/>
  <c r="AL949" i="88"/>
  <c r="AJ968" i="88"/>
  <c r="AJ993" i="88"/>
  <c r="AI993" i="88"/>
  <c r="AH993" i="88"/>
  <c r="AE993" i="88" s="1"/>
  <c r="AG993" i="88"/>
  <c r="AF993" i="88"/>
  <c r="AK993" i="88"/>
  <c r="AG950" i="88"/>
  <c r="AF950" i="88"/>
  <c r="AJ957" i="88"/>
  <c r="AI957" i="88"/>
  <c r="AH957" i="88"/>
  <c r="AE957" i="88" s="1"/>
  <c r="AG957" i="88"/>
  <c r="AF957" i="88"/>
  <c r="AK957" i="88"/>
  <c r="AF960" i="88"/>
  <c r="AK968" i="88"/>
  <c r="AJ981" i="88"/>
  <c r="AI981" i="88"/>
  <c r="AH981" i="88"/>
  <c r="AE981" i="88" s="1"/>
  <c r="AG981" i="88"/>
  <c r="AF981" i="88"/>
  <c r="AK981" i="88"/>
  <c r="AF984" i="88"/>
  <c r="AF997" i="88"/>
  <c r="AG997" i="88"/>
  <c r="AJ998" i="88"/>
  <c r="AF963" i="88"/>
  <c r="AG963" i="88"/>
  <c r="AH963" i="88"/>
  <c r="AE963" i="88" s="1"/>
  <c r="A11" i="87"/>
  <c r="A19" i="87"/>
  <c r="E7" i="57"/>
  <c r="E19" i="81"/>
  <c r="C4" i="81" s="1"/>
  <c r="C6" i="81" s="1"/>
  <c r="B6" i="52"/>
  <c r="E8" i="52"/>
  <c r="AD268" i="88" l="1"/>
  <c r="AD245" i="88"/>
  <c r="AC245" i="88" s="1"/>
  <c r="AD289" i="88"/>
  <c r="AD341" i="88"/>
  <c r="AD257" i="88"/>
  <c r="AC257" i="88" s="1"/>
  <c r="AD783" i="88"/>
  <c r="AC783" i="88" s="1"/>
  <c r="AD394" i="88"/>
  <c r="AC394" i="88" s="1"/>
  <c r="AD247" i="88"/>
  <c r="AC247" i="88" s="1"/>
  <c r="AD998" i="88"/>
  <c r="AC998" i="88" s="1"/>
  <c r="AD925" i="88"/>
  <c r="AC925" i="88" s="1"/>
  <c r="AD256" i="88"/>
  <c r="AC256" i="88" s="1"/>
  <c r="AD307" i="88"/>
  <c r="AC307" i="88" s="1"/>
  <c r="AD214" i="88"/>
  <c r="AC214" i="88" s="1"/>
  <c r="AD668" i="88"/>
  <c r="AC668" i="88" s="1"/>
  <c r="AD763" i="88"/>
  <c r="AC763" i="88" s="1"/>
  <c r="AD581" i="88"/>
  <c r="AC581" i="88" s="1"/>
  <c r="AD139" i="88"/>
  <c r="AC139" i="88" s="1"/>
  <c r="AD147" i="88"/>
  <c r="AC147" i="88" s="1"/>
  <c r="AD959" i="88"/>
  <c r="AC959" i="88" s="1"/>
  <c r="AD984" i="88"/>
  <c r="AC984" i="88" s="1"/>
  <c r="AD533" i="88"/>
  <c r="AC533" i="88" s="1"/>
  <c r="AD250" i="88"/>
  <c r="AC250" i="88" s="1"/>
  <c r="AD618" i="88"/>
  <c r="AC618" i="88" s="1"/>
  <c r="AD960" i="88"/>
  <c r="AC960" i="88" s="1"/>
  <c r="AD828" i="88"/>
  <c r="AC828" i="88" s="1"/>
  <c r="AD556" i="88"/>
  <c r="AC556" i="88" s="1"/>
  <c r="AD880" i="88"/>
  <c r="AC880" i="88" s="1"/>
  <c r="AD263" i="88"/>
  <c r="AC263" i="88" s="1"/>
  <c r="AD505" i="88"/>
  <c r="AC505" i="88" s="1"/>
  <c r="AD269" i="88"/>
  <c r="AC269" i="88" s="1"/>
  <c r="AD194" i="88"/>
  <c r="AC194" i="88" s="1"/>
  <c r="AD620" i="88"/>
  <c r="AC620" i="88" s="1"/>
  <c r="AD807" i="88"/>
  <c r="AC807" i="88" s="1"/>
  <c r="AD208" i="88"/>
  <c r="AC208" i="88" s="1"/>
  <c r="AD390" i="88"/>
  <c r="AC390" i="88" s="1"/>
  <c r="AD704" i="88"/>
  <c r="AC704" i="88" s="1"/>
  <c r="AD850" i="88"/>
  <c r="AC850" i="88" s="1"/>
  <c r="AD604" i="88"/>
  <c r="AC604" i="88" s="1"/>
  <c r="AD507" i="88"/>
  <c r="AC507" i="88" s="1"/>
  <c r="AD274" i="88"/>
  <c r="AC274" i="88" s="1"/>
  <c r="AD393" i="88"/>
  <c r="AC393" i="88" s="1"/>
  <c r="AD347" i="88"/>
  <c r="AC347" i="88" s="1"/>
  <c r="AD301" i="88"/>
  <c r="AC301" i="88" s="1"/>
  <c r="AD862" i="88"/>
  <c r="AC862" i="88" s="1"/>
  <c r="AD737" i="88"/>
  <c r="AC737" i="88" s="1"/>
  <c r="AD731" i="88"/>
  <c r="AC731" i="88" s="1"/>
  <c r="AD565" i="88"/>
  <c r="AC565" i="88" s="1"/>
  <c r="AD528" i="88"/>
  <c r="AC528" i="88" s="1"/>
  <c r="AD595" i="88"/>
  <c r="AC595" i="88" s="1"/>
  <c r="AD822" i="88"/>
  <c r="AC822" i="88" s="1"/>
  <c r="AD926" i="88"/>
  <c r="AC926" i="88" s="1"/>
  <c r="AD914" i="88"/>
  <c r="AC914" i="88" s="1"/>
  <c r="AD442" i="88"/>
  <c r="AC442" i="88" s="1"/>
  <c r="AD802" i="88"/>
  <c r="AC802" i="88" s="1"/>
  <c r="AD251" i="88"/>
  <c r="AC251" i="88" s="1"/>
  <c r="AD323" i="88"/>
  <c r="AC323" i="88" s="1"/>
  <c r="AD275" i="88"/>
  <c r="AC275" i="88" s="1"/>
  <c r="AD792" i="88"/>
  <c r="AC792" i="88" s="1"/>
  <c r="AD776" i="88"/>
  <c r="AC776" i="88" s="1"/>
  <c r="AD415" i="88"/>
  <c r="AC415" i="88" s="1"/>
  <c r="AD421" i="88"/>
  <c r="AC421" i="88" s="1"/>
  <c r="AD353" i="88"/>
  <c r="AC353" i="88" s="1"/>
  <c r="AD360" i="88"/>
  <c r="AC360" i="88" s="1"/>
  <c r="AD440" i="88"/>
  <c r="AC440" i="88" s="1"/>
  <c r="AD422" i="88"/>
  <c r="AC422" i="88" s="1"/>
  <c r="AD47" i="88"/>
  <c r="AC47" i="88" s="1"/>
  <c r="AD767" i="88"/>
  <c r="AC767" i="88" s="1"/>
  <c r="AD796" i="88"/>
  <c r="AC796" i="88" s="1"/>
  <c r="AD563" i="88"/>
  <c r="AC563" i="88" s="1"/>
  <c r="AD534" i="88"/>
  <c r="AC534" i="88" s="1"/>
  <c r="AD436" i="88"/>
  <c r="AC436" i="88" s="1"/>
  <c r="AD907" i="88"/>
  <c r="AC907" i="88" s="1"/>
  <c r="AD252" i="88"/>
  <c r="AC252" i="88" s="1"/>
  <c r="AD203" i="88"/>
  <c r="AC203" i="88" s="1"/>
  <c r="AD196" i="88"/>
  <c r="AC196" i="88" s="1"/>
  <c r="AD523" i="88"/>
  <c r="AC523" i="88" s="1"/>
  <c r="AD524" i="88"/>
  <c r="AC524" i="88" s="1"/>
  <c r="AD518" i="88"/>
  <c r="AC518" i="88" s="1"/>
  <c r="AD53" i="88"/>
  <c r="AC53" i="88" s="1"/>
  <c r="AD941" i="88"/>
  <c r="AC941" i="88" s="1"/>
  <c r="AD631" i="88"/>
  <c r="AC631" i="88" s="1"/>
  <c r="AD764" i="88"/>
  <c r="AC764" i="88" s="1"/>
  <c r="AD687" i="88"/>
  <c r="AC687" i="88" s="1"/>
  <c r="AD262" i="88"/>
  <c r="AC262" i="88" s="1"/>
  <c r="AD854" i="88"/>
  <c r="AC854" i="88" s="1"/>
  <c r="AD646" i="88"/>
  <c r="AC646" i="88" s="1"/>
  <c r="AD424" i="88"/>
  <c r="AC424" i="88" s="1"/>
  <c r="AD237" i="88"/>
  <c r="AC237" i="88" s="1"/>
  <c r="AD225" i="88"/>
  <c r="AC225" i="88" s="1"/>
  <c r="AD236" i="88"/>
  <c r="AC236" i="88" s="1"/>
  <c r="AD684" i="88"/>
  <c r="AC684" i="88" s="1"/>
  <c r="AD506" i="88"/>
  <c r="AC506" i="88" s="1"/>
  <c r="AD877" i="88"/>
  <c r="AC877" i="88" s="1"/>
  <c r="AD848" i="88"/>
  <c r="AC848" i="88" s="1"/>
  <c r="AD846" i="88"/>
  <c r="AC846" i="88" s="1"/>
  <c r="AD689" i="88"/>
  <c r="AC689" i="88" s="1"/>
  <c r="AD359" i="88"/>
  <c r="AC359" i="88" s="1"/>
  <c r="AD370" i="88"/>
  <c r="AD315" i="88"/>
  <c r="AC315" i="88" s="1"/>
  <c r="AD58" i="88"/>
  <c r="AC58" i="88" s="1"/>
  <c r="AD993" i="88"/>
  <c r="AC993" i="88" s="1"/>
  <c r="AD986" i="88"/>
  <c r="AC986" i="88" s="1"/>
  <c r="AD901" i="88"/>
  <c r="AC901" i="88" s="1"/>
  <c r="AD813" i="88"/>
  <c r="AC813" i="88" s="1"/>
  <c r="AD717" i="88"/>
  <c r="AC717" i="88" s="1"/>
  <c r="AD696" i="88"/>
  <c r="AC696" i="88" s="1"/>
  <c r="AD434" i="88"/>
  <c r="AC434" i="88" s="1"/>
  <c r="AD405" i="88"/>
  <c r="AC405" i="88" s="1"/>
  <c r="AD258" i="88"/>
  <c r="AC258" i="88" s="1"/>
  <c r="AD153" i="88"/>
  <c r="AC153" i="88" s="1"/>
  <c r="AD949" i="88"/>
  <c r="AC949" i="88" s="1"/>
  <c r="AD787" i="88"/>
  <c r="AC787" i="88" s="1"/>
  <c r="AD612" i="88"/>
  <c r="AC612" i="88" s="1"/>
  <c r="AD455" i="88"/>
  <c r="AC455" i="88" s="1"/>
  <c r="AD229" i="88"/>
  <c r="AC229" i="88" s="1"/>
  <c r="AD186" i="88"/>
  <c r="AC186" i="88" s="1"/>
  <c r="AD294" i="88"/>
  <c r="AC294" i="88" s="1"/>
  <c r="AD983" i="88"/>
  <c r="AC983" i="88" s="1"/>
  <c r="AD456" i="88"/>
  <c r="AC456" i="88" s="1"/>
  <c r="AD492" i="88"/>
  <c r="AC492" i="88" s="1"/>
  <c r="AD433" i="88"/>
  <c r="AC433" i="88" s="1"/>
  <c r="AD508" i="88"/>
  <c r="AC508" i="88" s="1"/>
  <c r="AD439" i="88"/>
  <c r="AC439" i="88" s="1"/>
  <c r="AD379" i="88"/>
  <c r="AC379" i="88" s="1"/>
  <c r="AD25" i="88"/>
  <c r="AC25" i="88" s="1"/>
  <c r="AD962" i="88"/>
  <c r="AC962" i="88" s="1"/>
  <c r="AD845" i="88"/>
  <c r="AC845" i="88" s="1"/>
  <c r="AD545" i="88"/>
  <c r="AC545" i="88" s="1"/>
  <c r="AD934" i="88"/>
  <c r="AC934" i="88" s="1"/>
  <c r="AD630" i="88"/>
  <c r="AC630" i="88" s="1"/>
  <c r="AD484" i="88"/>
  <c r="AC484" i="88" s="1"/>
  <c r="AD111" i="88"/>
  <c r="AC111" i="88" s="1"/>
  <c r="AD621" i="88"/>
  <c r="AC621" i="88" s="1"/>
  <c r="AD913" i="88"/>
  <c r="AC913" i="88" s="1"/>
  <c r="AD927" i="88"/>
  <c r="AC927" i="88" s="1"/>
  <c r="AD821" i="88"/>
  <c r="AC821" i="88" s="1"/>
  <c r="AD757" i="88"/>
  <c r="AC757" i="88" s="1"/>
  <c r="AD404" i="88"/>
  <c r="AC404" i="88" s="1"/>
  <c r="AD402" i="88"/>
  <c r="AC402" i="88" s="1"/>
  <c r="AD270" i="88"/>
  <c r="AC270" i="88" s="1"/>
  <c r="AD246" i="88"/>
  <c r="AC246" i="88" s="1"/>
  <c r="AD869" i="88"/>
  <c r="AC869" i="88" s="1"/>
  <c r="AD860" i="88"/>
  <c r="AC860" i="88" s="1"/>
  <c r="AD682" i="88"/>
  <c r="AC682" i="88" s="1"/>
  <c r="AD413" i="88"/>
  <c r="AC413" i="88" s="1"/>
  <c r="AD910" i="88"/>
  <c r="AC910" i="88" s="1"/>
  <c r="AD592" i="88"/>
  <c r="AC592" i="88" s="1"/>
  <c r="AD836" i="88"/>
  <c r="AC836" i="88" s="1"/>
  <c r="AD713" i="88"/>
  <c r="AC713" i="88" s="1"/>
  <c r="AD679" i="88"/>
  <c r="AC679" i="88" s="1"/>
  <c r="AD622" i="88"/>
  <c r="AC622" i="88" s="1"/>
  <c r="AD331" i="88"/>
  <c r="AC331" i="88" s="1"/>
  <c r="AF760" i="88"/>
  <c r="AJ760" i="88"/>
  <c r="AD760" i="88" s="1"/>
  <c r="AC760" i="88" s="1"/>
  <c r="AI54" i="88"/>
  <c r="AF54" i="88"/>
  <c r="AG54" i="88"/>
  <c r="AF204" i="88"/>
  <c r="AL204" i="88"/>
  <c r="AK204" i="88"/>
  <c r="AI60" i="88"/>
  <c r="AG60" i="88"/>
  <c r="AK60" i="88"/>
  <c r="AF135" i="88"/>
  <c r="AK135" i="88"/>
  <c r="AG135" i="88"/>
  <c r="AF105" i="88"/>
  <c r="AG105" i="88"/>
  <c r="AI105" i="88"/>
  <c r="AG110" i="88"/>
  <c r="AL110" i="88"/>
  <c r="AF298" i="88"/>
  <c r="AG298" i="88"/>
  <c r="AH298" i="88"/>
  <c r="AE298" i="88" s="1"/>
  <c r="AL84" i="88"/>
  <c r="AJ84" i="88"/>
  <c r="AH84" i="88"/>
  <c r="AE84" i="88" s="1"/>
  <c r="AG732" i="88"/>
  <c r="AL732" i="88"/>
  <c r="AJ48" i="88"/>
  <c r="AH48" i="88"/>
  <c r="AE48" i="88" s="1"/>
  <c r="AF48" i="88"/>
  <c r="AF56" i="88"/>
  <c r="AL56" i="88"/>
  <c r="AJ56" i="88"/>
  <c r="AH56" i="88"/>
  <c r="AE56" i="88" s="1"/>
  <c r="AD957" i="88"/>
  <c r="AC957" i="88" s="1"/>
  <c r="AD992" i="88"/>
  <c r="AC992" i="88" s="1"/>
  <c r="AD980" i="88"/>
  <c r="AC980" i="88" s="1"/>
  <c r="AD943" i="88"/>
  <c r="AC943" i="88" s="1"/>
  <c r="AD938" i="88"/>
  <c r="AC938" i="88" s="1"/>
  <c r="AD995" i="88"/>
  <c r="AC995" i="88" s="1"/>
  <c r="AD965" i="88"/>
  <c r="AC965" i="88" s="1"/>
  <c r="AI889" i="88"/>
  <c r="AH891" i="88"/>
  <c r="AE891" i="88" s="1"/>
  <c r="AF834" i="88"/>
  <c r="AD750" i="88"/>
  <c r="AC750" i="88" s="1"/>
  <c r="AD815" i="88"/>
  <c r="AC815" i="88" s="1"/>
  <c r="AD803" i="88"/>
  <c r="AC803" i="88" s="1"/>
  <c r="AK732" i="88"/>
  <c r="AD727" i="88"/>
  <c r="AC727" i="88" s="1"/>
  <c r="AD748" i="88"/>
  <c r="AC748" i="88" s="1"/>
  <c r="AL695" i="88"/>
  <c r="AD701" i="88"/>
  <c r="AC701" i="88" s="1"/>
  <c r="AL707" i="88"/>
  <c r="AD694" i="88"/>
  <c r="AC694" i="88" s="1"/>
  <c r="AD674" i="88"/>
  <c r="AC674" i="88" s="1"/>
  <c r="AD770" i="88"/>
  <c r="AC770" i="88" s="1"/>
  <c r="AD656" i="88"/>
  <c r="AC656" i="88" s="1"/>
  <c r="AH640" i="88"/>
  <c r="AE640" i="88" s="1"/>
  <c r="AD560" i="88"/>
  <c r="AC560" i="88" s="1"/>
  <c r="AD615" i="88"/>
  <c r="AC615" i="88" s="1"/>
  <c r="AD557" i="88"/>
  <c r="AC557" i="88" s="1"/>
  <c r="AD648" i="88"/>
  <c r="AC648" i="88" s="1"/>
  <c r="AD601" i="88"/>
  <c r="AC601" i="88" s="1"/>
  <c r="AD576" i="88"/>
  <c r="AC576" i="88" s="1"/>
  <c r="AG577" i="88"/>
  <c r="AD552" i="88"/>
  <c r="AC552" i="88" s="1"/>
  <c r="AD535" i="88"/>
  <c r="AC535" i="88" s="1"/>
  <c r="AD485" i="88"/>
  <c r="AC485" i="88" s="1"/>
  <c r="AG521" i="88"/>
  <c r="AD481" i="88"/>
  <c r="AC481" i="88" s="1"/>
  <c r="AD494" i="88"/>
  <c r="AC494" i="88" s="1"/>
  <c r="AD443" i="88"/>
  <c r="AC443" i="88" s="1"/>
  <c r="AL568" i="88"/>
  <c r="AD467" i="88"/>
  <c r="AC467" i="88" s="1"/>
  <c r="AD416" i="88"/>
  <c r="AC416" i="88" s="1"/>
  <c r="AI318" i="88"/>
  <c r="AD295" i="88"/>
  <c r="AC295" i="88" s="1"/>
  <c r="AL265" i="88"/>
  <c r="AJ271" i="88"/>
  <c r="AJ259" i="88"/>
  <c r="AL411" i="88"/>
  <c r="AG286" i="88"/>
  <c r="AD180" i="88"/>
  <c r="AC180" i="88" s="1"/>
  <c r="AD177" i="88"/>
  <c r="AC177" i="88" s="1"/>
  <c r="AJ110" i="88"/>
  <c r="AH54" i="88"/>
  <c r="AE54" i="88" s="1"/>
  <c r="AD57" i="88"/>
  <c r="AC57" i="88" s="1"/>
  <c r="AJ204" i="88"/>
  <c r="AG56" i="88"/>
  <c r="AK84" i="88"/>
  <c r="AD284" i="88"/>
  <c r="AC284" i="88" s="1"/>
  <c r="AD454" i="88"/>
  <c r="AC454" i="88" s="1"/>
  <c r="AD479" i="88"/>
  <c r="AC479" i="88" s="1"/>
  <c r="AG911" i="88"/>
  <c r="AF37" i="88"/>
  <c r="AH37" i="88"/>
  <c r="AE37" i="88" s="1"/>
  <c r="AD37" i="88" s="1"/>
  <c r="AC37" i="88" s="1"/>
  <c r="AI37" i="88"/>
  <c r="AG37" i="88"/>
  <c r="AI113" i="88"/>
  <c r="AG113" i="88"/>
  <c r="AK113" i="88"/>
  <c r="AL188" i="88"/>
  <c r="AH188" i="88"/>
  <c r="AE188" i="88" s="1"/>
  <c r="AD188" i="88" s="1"/>
  <c r="AC188" i="88" s="1"/>
  <c r="AK188" i="88"/>
  <c r="AD324" i="88"/>
  <c r="AC324" i="88" s="1"/>
  <c r="AF343" i="88"/>
  <c r="AK343" i="88"/>
  <c r="AL102" i="88"/>
  <c r="AJ102" i="88"/>
  <c r="AH102" i="88"/>
  <c r="AE102" i="88" s="1"/>
  <c r="AF102" i="88"/>
  <c r="AD93" i="88"/>
  <c r="AC93" i="88" s="1"/>
  <c r="AF75" i="88"/>
  <c r="AI75" i="88"/>
  <c r="AF297" i="88"/>
  <c r="AH297" i="88"/>
  <c r="AE297" i="88" s="1"/>
  <c r="AD297" i="88" s="1"/>
  <c r="AL297" i="88"/>
  <c r="AI38" i="88"/>
  <c r="AG38" i="88"/>
  <c r="AJ38" i="88"/>
  <c r="AD38" i="88" s="1"/>
  <c r="AC38" i="88" s="1"/>
  <c r="AL38" i="88"/>
  <c r="AK171" i="88"/>
  <c r="AI171" i="88"/>
  <c r="AD826" i="88"/>
  <c r="AC826" i="88" s="1"/>
  <c r="AD788" i="88"/>
  <c r="AC788" i="88" s="1"/>
  <c r="AD824" i="88"/>
  <c r="AC824" i="88" s="1"/>
  <c r="AD752" i="88"/>
  <c r="AC752" i="88" s="1"/>
  <c r="AG690" i="88"/>
  <c r="AD683" i="88"/>
  <c r="AC683" i="88" s="1"/>
  <c r="AD714" i="88"/>
  <c r="AC714" i="88" s="1"/>
  <c r="AD649" i="88"/>
  <c r="AC649" i="88" s="1"/>
  <c r="AH677" i="88"/>
  <c r="AE677" i="88" s="1"/>
  <c r="AI640" i="88"/>
  <c r="AD583" i="88"/>
  <c r="AC583" i="88" s="1"/>
  <c r="AH577" i="88"/>
  <c r="AE577" i="88" s="1"/>
  <c r="AD502" i="88"/>
  <c r="AC502" i="88" s="1"/>
  <c r="AD527" i="88"/>
  <c r="AC527" i="88" s="1"/>
  <c r="AL587" i="88"/>
  <c r="AH521" i="88"/>
  <c r="AE521" i="88" s="1"/>
  <c r="AD397" i="88"/>
  <c r="AC397" i="88" s="1"/>
  <c r="AD504" i="88"/>
  <c r="AC504" i="88" s="1"/>
  <c r="AD466" i="88"/>
  <c r="AC466" i="88" s="1"/>
  <c r="AD536" i="88"/>
  <c r="AC536" i="88" s="1"/>
  <c r="AD551" i="88"/>
  <c r="AC551" i="88" s="1"/>
  <c r="AD388" i="88"/>
  <c r="AC388" i="88" s="1"/>
  <c r="AD391" i="88"/>
  <c r="AC391" i="88" s="1"/>
  <c r="AD493" i="88"/>
  <c r="AC493" i="88" s="1"/>
  <c r="AD377" i="88"/>
  <c r="AC377" i="88" s="1"/>
  <c r="AD398" i="88"/>
  <c r="AC398" i="88" s="1"/>
  <c r="AD339" i="88"/>
  <c r="AC339" i="88" s="1"/>
  <c r="AD513" i="88"/>
  <c r="AC513" i="88" s="1"/>
  <c r="AD419" i="88"/>
  <c r="AC419" i="88" s="1"/>
  <c r="AD320" i="88"/>
  <c r="AC320" i="88" s="1"/>
  <c r="AH286" i="88"/>
  <c r="AE286" i="88" s="1"/>
  <c r="AD226" i="88"/>
  <c r="AC226" i="88" s="1"/>
  <c r="AD238" i="88"/>
  <c r="AC238" i="88" s="1"/>
  <c r="AD174" i="88"/>
  <c r="AC174" i="88" s="1"/>
  <c r="AK48" i="88"/>
  <c r="AD30" i="88"/>
  <c r="AC30" i="88" s="1"/>
  <c r="AJ54" i="88"/>
  <c r="AI204" i="88"/>
  <c r="AD75" i="88"/>
  <c r="AC75" i="88" s="1"/>
  <c r="AD240" i="88"/>
  <c r="AC240" i="88" s="1"/>
  <c r="AF344" i="88"/>
  <c r="AH344" i="88"/>
  <c r="AE344" i="88" s="1"/>
  <c r="AD344" i="88" s="1"/>
  <c r="AC344" i="88" s="1"/>
  <c r="AJ62" i="88"/>
  <c r="AD62" i="88" s="1"/>
  <c r="AC62" i="88" s="1"/>
  <c r="AI62" i="88"/>
  <c r="AF62" i="88"/>
  <c r="AI128" i="88"/>
  <c r="AH128" i="88"/>
  <c r="AE128" i="88" s="1"/>
  <c r="AD128" i="88" s="1"/>
  <c r="AC128" i="88" s="1"/>
  <c r="AL51" i="88"/>
  <c r="AI51" i="88"/>
  <c r="AG51" i="88"/>
  <c r="AJ51" i="88"/>
  <c r="AD51" i="88" s="1"/>
  <c r="AC51" i="88" s="1"/>
  <c r="AF912" i="88"/>
  <c r="AI912" i="88"/>
  <c r="AH616" i="88"/>
  <c r="AE616" i="88" s="1"/>
  <c r="AG616" i="88"/>
  <c r="AF548" i="88"/>
  <c r="AL548" i="88"/>
  <c r="AK190" i="88"/>
  <c r="AH190" i="88"/>
  <c r="AE190" i="88" s="1"/>
  <c r="AD190" i="88" s="1"/>
  <c r="AC190" i="88" s="1"/>
  <c r="AF190" i="88"/>
  <c r="AH875" i="88"/>
  <c r="AE875" i="88" s="1"/>
  <c r="AD875" i="88" s="1"/>
  <c r="AL875" i="88"/>
  <c r="AD940" i="88"/>
  <c r="AC940" i="88" s="1"/>
  <c r="AD951" i="88"/>
  <c r="AC951" i="88" s="1"/>
  <c r="AD904" i="88"/>
  <c r="AC904" i="88" s="1"/>
  <c r="AD786" i="88"/>
  <c r="AC786" i="88" s="1"/>
  <c r="AD782" i="88"/>
  <c r="AC782" i="88" s="1"/>
  <c r="AD800" i="88"/>
  <c r="AC800" i="88" s="1"/>
  <c r="AD744" i="88"/>
  <c r="AC744" i="88" s="1"/>
  <c r="AG677" i="88"/>
  <c r="AL666" i="88"/>
  <c r="AD653" i="88"/>
  <c r="AC653" i="88" s="1"/>
  <c r="AJ640" i="88"/>
  <c r="AG640" i="88"/>
  <c r="AK640" i="88"/>
  <c r="AD575" i="88"/>
  <c r="AC575" i="88" s="1"/>
  <c r="AD588" i="88"/>
  <c r="AC588" i="88" s="1"/>
  <c r="AD509" i="88"/>
  <c r="AC509" i="88" s="1"/>
  <c r="AI577" i="88"/>
  <c r="AD572" i="88"/>
  <c r="AC572" i="88" s="1"/>
  <c r="AG475" i="88"/>
  <c r="AD503" i="88"/>
  <c r="AC503" i="88" s="1"/>
  <c r="AD496" i="88"/>
  <c r="AC496" i="88" s="1"/>
  <c r="AF587" i="88"/>
  <c r="AF491" i="88"/>
  <c r="AI521" i="88"/>
  <c r="AD547" i="88"/>
  <c r="AC547" i="88" s="1"/>
  <c r="AD514" i="88"/>
  <c r="AC514" i="88" s="1"/>
  <c r="AD423" i="88"/>
  <c r="AC423" i="88" s="1"/>
  <c r="AD418" i="88"/>
  <c r="AC418" i="88" s="1"/>
  <c r="AF330" i="88"/>
  <c r="AD580" i="88"/>
  <c r="AC580" i="88" s="1"/>
  <c r="AD430" i="88"/>
  <c r="AC430" i="88" s="1"/>
  <c r="AI298" i="88"/>
  <c r="AD384" i="88"/>
  <c r="AC384" i="88" s="1"/>
  <c r="AD343" i="88"/>
  <c r="AC343" i="88" s="1"/>
  <c r="AL259" i="88"/>
  <c r="AJ298" i="88"/>
  <c r="AD311" i="88"/>
  <c r="AC311" i="88" s="1"/>
  <c r="AD299" i="88"/>
  <c r="AC299" i="88" s="1"/>
  <c r="AD231" i="88"/>
  <c r="AC231" i="88" s="1"/>
  <c r="AI286" i="88"/>
  <c r="AD302" i="88"/>
  <c r="AC302" i="88" s="1"/>
  <c r="AD168" i="88"/>
  <c r="AC168" i="88" s="1"/>
  <c r="AL48" i="88"/>
  <c r="AD171" i="88"/>
  <c r="AC171" i="88" s="1"/>
  <c r="AH204" i="88"/>
  <c r="AE204" i="88" s="1"/>
  <c r="AD39" i="88"/>
  <c r="AC39" i="88" s="1"/>
  <c r="AD541" i="88"/>
  <c r="AC541" i="88" s="1"/>
  <c r="AD272" i="88"/>
  <c r="AC272" i="88" s="1"/>
  <c r="AJ310" i="88"/>
  <c r="AH310" i="88"/>
  <c r="AE310" i="88" s="1"/>
  <c r="AF310" i="88"/>
  <c r="AJ35" i="88"/>
  <c r="AD35" i="88" s="1"/>
  <c r="AC35" i="88" s="1"/>
  <c r="AI35" i="88"/>
  <c r="AL520" i="88"/>
  <c r="AK520" i="88"/>
  <c r="AI120" i="88"/>
  <c r="AG120" i="88"/>
  <c r="AL120" i="88"/>
  <c r="AJ120" i="88"/>
  <c r="AD529" i="88"/>
  <c r="AC529" i="88" s="1"/>
  <c r="AI77" i="88"/>
  <c r="AK77" i="88"/>
  <c r="AG77" i="88"/>
  <c r="AJ77" i="88"/>
  <c r="AD77" i="88" s="1"/>
  <c r="AC77" i="88" s="1"/>
  <c r="AL202" i="88"/>
  <c r="AG202" i="88"/>
  <c r="AD202" i="88" s="1"/>
  <c r="AC202" i="88" s="1"/>
  <c r="AJ182" i="88"/>
  <c r="AH182" i="88"/>
  <c r="AE182" i="88" s="1"/>
  <c r="AF98" i="88"/>
  <c r="AH98" i="88"/>
  <c r="AE98" i="88" s="1"/>
  <c r="AJ303" i="88"/>
  <c r="AD303" i="88" s="1"/>
  <c r="AC303" i="88" s="1"/>
  <c r="AG303" i="88"/>
  <c r="AK797" i="88"/>
  <c r="AD952" i="88"/>
  <c r="AC952" i="88" s="1"/>
  <c r="AD989" i="88"/>
  <c r="AC989" i="88" s="1"/>
  <c r="AD971" i="88"/>
  <c r="AC971" i="88" s="1"/>
  <c r="AD881" i="88"/>
  <c r="AC881" i="88" s="1"/>
  <c r="AD825" i="88"/>
  <c r="AC825" i="88" s="1"/>
  <c r="AD987" i="88"/>
  <c r="AC987" i="88" s="1"/>
  <c r="AD954" i="88"/>
  <c r="AC954" i="88" s="1"/>
  <c r="AD871" i="88"/>
  <c r="AC871" i="88" s="1"/>
  <c r="AK834" i="88"/>
  <c r="AD839" i="88"/>
  <c r="AC839" i="88" s="1"/>
  <c r="AD820" i="88"/>
  <c r="AC820" i="88" s="1"/>
  <c r="AD794" i="88"/>
  <c r="AC794" i="88" s="1"/>
  <c r="AD778" i="88"/>
  <c r="AC778" i="88" s="1"/>
  <c r="AD769" i="88"/>
  <c r="AC769" i="88" s="1"/>
  <c r="AD734" i="88"/>
  <c r="AC734" i="88" s="1"/>
  <c r="AF732" i="88"/>
  <c r="AI715" i="88"/>
  <c r="AD719" i="88"/>
  <c r="AC719" i="88" s="1"/>
  <c r="AD698" i="88"/>
  <c r="AC698" i="88" s="1"/>
  <c r="AD718" i="88"/>
  <c r="AC718" i="88" s="1"/>
  <c r="AD681" i="88"/>
  <c r="AC681" i="88" s="1"/>
  <c r="AD663" i="88"/>
  <c r="AC663" i="88" s="1"/>
  <c r="AD768" i="88"/>
  <c r="AC768" i="88" s="1"/>
  <c r="AD625" i="88"/>
  <c r="AC625" i="88" s="1"/>
  <c r="AL640" i="88"/>
  <c r="AD548" i="88"/>
  <c r="AC548" i="88" s="1"/>
  <c r="AD586" i="88"/>
  <c r="AC586" i="88" s="1"/>
  <c r="AD619" i="88"/>
  <c r="AC619" i="88" s="1"/>
  <c r="AF553" i="88"/>
  <c r="AD614" i="88"/>
  <c r="AC614" i="88" s="1"/>
  <c r="AD550" i="88"/>
  <c r="AC550" i="88" s="1"/>
  <c r="AD655" i="88"/>
  <c r="AC655" i="88" s="1"/>
  <c r="AJ577" i="88"/>
  <c r="AD577" i="88" s="1"/>
  <c r="AI475" i="88"/>
  <c r="AG587" i="88"/>
  <c r="AG491" i="88"/>
  <c r="AF589" i="88"/>
  <c r="AJ521" i="88"/>
  <c r="AD482" i="88"/>
  <c r="AC482" i="88" s="1"/>
  <c r="AD460" i="88"/>
  <c r="AC460" i="88" s="1"/>
  <c r="AF412" i="88"/>
  <c r="AG330" i="88"/>
  <c r="AD372" i="88"/>
  <c r="AC372" i="88" s="1"/>
  <c r="AD368" i="88"/>
  <c r="AC368" i="88" s="1"/>
  <c r="AD361" i="88"/>
  <c r="AC361" i="88" s="1"/>
  <c r="AD392" i="88"/>
  <c r="AC392" i="88" s="1"/>
  <c r="AD313" i="88"/>
  <c r="AC313" i="88" s="1"/>
  <c r="AD337" i="88"/>
  <c r="AC337" i="88" s="1"/>
  <c r="AL298" i="88"/>
  <c r="AD277" i="88"/>
  <c r="AC277" i="88" s="1"/>
  <c r="AK286" i="88"/>
  <c r="AH271" i="88"/>
  <c r="AE271" i="88" s="1"/>
  <c r="AD162" i="88"/>
  <c r="AC162" i="88" s="1"/>
  <c r="AH135" i="88"/>
  <c r="AE135" i="88" s="1"/>
  <c r="AG204" i="88"/>
  <c r="AK110" i="88"/>
  <c r="AD29" i="88"/>
  <c r="AC29" i="88" s="1"/>
  <c r="AD68" i="88"/>
  <c r="AC68" i="88" s="1"/>
  <c r="AJ105" i="88"/>
  <c r="AD414" i="88"/>
  <c r="AC414" i="88" s="1"/>
  <c r="AL54" i="88"/>
  <c r="AD381" i="88"/>
  <c r="AC381" i="88" s="1"/>
  <c r="AG26" i="88"/>
  <c r="AD26" i="88" s="1"/>
  <c r="AC26" i="88" s="1"/>
  <c r="AF26" i="88"/>
  <c r="AK26" i="88"/>
  <c r="AI26" i="88"/>
  <c r="AL95" i="88"/>
  <c r="AI95" i="88"/>
  <c r="AG95" i="88"/>
  <c r="AD95" i="88" s="1"/>
  <c r="AC95" i="88" s="1"/>
  <c r="AF72" i="88"/>
  <c r="AL72" i="88"/>
  <c r="AJ72" i="88"/>
  <c r="AH72" i="88"/>
  <c r="AE72" i="88" s="1"/>
  <c r="AF45" i="88"/>
  <c r="AG45" i="88"/>
  <c r="AH45" i="88"/>
  <c r="AE45" i="88" s="1"/>
  <c r="AD45" i="88" s="1"/>
  <c r="AK45" i="88"/>
  <c r="AG678" i="88"/>
  <c r="AH678" i="88"/>
  <c r="AE678" i="88" s="1"/>
  <c r="AF90" i="88"/>
  <c r="AI90" i="88"/>
  <c r="AG90" i="88"/>
  <c r="AD90" i="88" s="1"/>
  <c r="AC90" i="88" s="1"/>
  <c r="AF653" i="88"/>
  <c r="AK653" i="88"/>
  <c r="AD929" i="88"/>
  <c r="AC929" i="88" s="1"/>
  <c r="AD977" i="88"/>
  <c r="AC977" i="88" s="1"/>
  <c r="AD919" i="88"/>
  <c r="AC919" i="88" s="1"/>
  <c r="AD928" i="88"/>
  <c r="AC928" i="88" s="1"/>
  <c r="AD909" i="88"/>
  <c r="AC909" i="88" s="1"/>
  <c r="AH922" i="88"/>
  <c r="AE922" i="88" s="1"/>
  <c r="AD886" i="88"/>
  <c r="AC886" i="88" s="1"/>
  <c r="AD840" i="88"/>
  <c r="AC840" i="88" s="1"/>
  <c r="AL889" i="88"/>
  <c r="AD981" i="88"/>
  <c r="AC981" i="88" s="1"/>
  <c r="AD972" i="88"/>
  <c r="AC972" i="88" s="1"/>
  <c r="AD978" i="88"/>
  <c r="AC978" i="88" s="1"/>
  <c r="AD990" i="88"/>
  <c r="AC990" i="88" s="1"/>
  <c r="AF937" i="88"/>
  <c r="AD931" i="88"/>
  <c r="AC931" i="88" s="1"/>
  <c r="AD858" i="88"/>
  <c r="AC858" i="88" s="1"/>
  <c r="AD905" i="88"/>
  <c r="AC905" i="88" s="1"/>
  <c r="AD827" i="88"/>
  <c r="AC827" i="88" s="1"/>
  <c r="AG834" i="88"/>
  <c r="AD834" i="88" s="1"/>
  <c r="AC834" i="88" s="1"/>
  <c r="AD795" i="88"/>
  <c r="AC795" i="88" s="1"/>
  <c r="AD817" i="88"/>
  <c r="AC817" i="88" s="1"/>
  <c r="AD814" i="88"/>
  <c r="AC814" i="88" s="1"/>
  <c r="AD896" i="88"/>
  <c r="AC896" i="88" s="1"/>
  <c r="AD781" i="88"/>
  <c r="AC781" i="88" s="1"/>
  <c r="AI661" i="88"/>
  <c r="AD693" i="88"/>
  <c r="AC693" i="88" s="1"/>
  <c r="AK666" i="88"/>
  <c r="AD743" i="88"/>
  <c r="AC743" i="88" s="1"/>
  <c r="AD634" i="88"/>
  <c r="AC634" i="88" s="1"/>
  <c r="AD712" i="88"/>
  <c r="AC712" i="88" s="1"/>
  <c r="AD729" i="88"/>
  <c r="AC729" i="88" s="1"/>
  <c r="AD638" i="88"/>
  <c r="AC638" i="88" s="1"/>
  <c r="AD629" i="88"/>
  <c r="AC629" i="88" s="1"/>
  <c r="AD645" i="88"/>
  <c r="AC645" i="88" s="1"/>
  <c r="AD613" i="88"/>
  <c r="AC613" i="88" s="1"/>
  <c r="AD566" i="88"/>
  <c r="AC566" i="88" s="1"/>
  <c r="AG553" i="88"/>
  <c r="AH553" i="88"/>
  <c r="AE553" i="88" s="1"/>
  <c r="AK577" i="88"/>
  <c r="AD526" i="88"/>
  <c r="AC526" i="88" s="1"/>
  <c r="AD486" i="88"/>
  <c r="AC486" i="88" s="1"/>
  <c r="AK475" i="88"/>
  <c r="AD579" i="88"/>
  <c r="AC579" i="88" s="1"/>
  <c r="AH587" i="88"/>
  <c r="AE587" i="88" s="1"/>
  <c r="AH491" i="88"/>
  <c r="AE491" i="88" s="1"/>
  <c r="AG589" i="88"/>
  <c r="AK521" i="88"/>
  <c r="AD554" i="88"/>
  <c r="AC554" i="88" s="1"/>
  <c r="AD477" i="88"/>
  <c r="AC477" i="88" s="1"/>
  <c r="AD607" i="88"/>
  <c r="AC607" i="88" s="1"/>
  <c r="AD480" i="88"/>
  <c r="AC480" i="88" s="1"/>
  <c r="AD571" i="88"/>
  <c r="AC571" i="88" s="1"/>
  <c r="AD497" i="88"/>
  <c r="AC497" i="88" s="1"/>
  <c r="AD538" i="88"/>
  <c r="AC538" i="88" s="1"/>
  <c r="AD354" i="88"/>
  <c r="AC354" i="88" s="1"/>
  <c r="AG412" i="88"/>
  <c r="AD366" i="88"/>
  <c r="AC366" i="88" s="1"/>
  <c r="AH330" i="88"/>
  <c r="AE330" i="88" s="1"/>
  <c r="AD342" i="88"/>
  <c r="AC342" i="88" s="1"/>
  <c r="AK265" i="88"/>
  <c r="AD356" i="88"/>
  <c r="AC356" i="88" s="1"/>
  <c r="AD210" i="88"/>
  <c r="AC210" i="88" s="1"/>
  <c r="AL286" i="88"/>
  <c r="AH265" i="88"/>
  <c r="AE265" i="88" s="1"/>
  <c r="AD156" i="88"/>
  <c r="AC156" i="88" s="1"/>
  <c r="AH105" i="88"/>
  <c r="AE105" i="88" s="1"/>
  <c r="AI135" i="88"/>
  <c r="AF110" i="88"/>
  <c r="AD725" i="88"/>
  <c r="AC725" i="88" s="1"/>
  <c r="AF40" i="88"/>
  <c r="AG40" i="88"/>
  <c r="AF205" i="88"/>
  <c r="AK205" i="88"/>
  <c r="AF473" i="88"/>
  <c r="AJ473" i="88"/>
  <c r="AD473" i="88" s="1"/>
  <c r="AC473" i="88" s="1"/>
  <c r="AJ282" i="88"/>
  <c r="AD282" i="88" s="1"/>
  <c r="AC282" i="88" s="1"/>
  <c r="AI282" i="88"/>
  <c r="AK282" i="88"/>
  <c r="AF292" i="88"/>
  <c r="AH292" i="88"/>
  <c r="AE292" i="88" s="1"/>
  <c r="AJ292" i="88"/>
  <c r="AF63" i="88"/>
  <c r="AG63" i="88"/>
  <c r="AK478" i="88"/>
  <c r="AL478" i="88"/>
  <c r="AF69" i="88"/>
  <c r="AG69" i="88"/>
  <c r="AJ118" i="88"/>
  <c r="AL118" i="88"/>
  <c r="AG118" i="88"/>
  <c r="AG192" i="88"/>
  <c r="AH192" i="88"/>
  <c r="AE192" i="88" s="1"/>
  <c r="AI192" i="88"/>
  <c r="AJ192" i="88"/>
  <c r="AL130" i="88"/>
  <c r="AJ130" i="88"/>
  <c r="AF130" i="88"/>
  <c r="AG130" i="88"/>
  <c r="AF124" i="88"/>
  <c r="AH124" i="88"/>
  <c r="AE124" i="88" s="1"/>
  <c r="AD124" i="88" s="1"/>
  <c r="AC124" i="88" s="1"/>
  <c r="AF81" i="88"/>
  <c r="AG81" i="88"/>
  <c r="AD889" i="88"/>
  <c r="AC889" i="88" s="1"/>
  <c r="AD918" i="88"/>
  <c r="AC918" i="88" s="1"/>
  <c r="AD888" i="88"/>
  <c r="AC888" i="88" s="1"/>
  <c r="AD883" i="88"/>
  <c r="AC883" i="88" s="1"/>
  <c r="AD793" i="88"/>
  <c r="AC793" i="88" s="1"/>
  <c r="AD790" i="88"/>
  <c r="AC790" i="88" s="1"/>
  <c r="AD806" i="88"/>
  <c r="AC806" i="88" s="1"/>
  <c r="AD766" i="88"/>
  <c r="AC766" i="88" s="1"/>
  <c r="AJ732" i="88"/>
  <c r="AD732" i="88" s="1"/>
  <c r="AC732" i="88" s="1"/>
  <c r="AK690" i="88"/>
  <c r="AF707" i="88"/>
  <c r="AD711" i="88"/>
  <c r="AC711" i="88" s="1"/>
  <c r="AJ666" i="88"/>
  <c r="AF690" i="88"/>
  <c r="AD680" i="88"/>
  <c r="AC680" i="88" s="1"/>
  <c r="AD627" i="88"/>
  <c r="AC627" i="88" s="1"/>
  <c r="AD593" i="88"/>
  <c r="AC593" i="88" s="1"/>
  <c r="AF568" i="88"/>
  <c r="AD611" i="88"/>
  <c r="AC611" i="88" s="1"/>
  <c r="AD596" i="88"/>
  <c r="AC596" i="88" s="1"/>
  <c r="AI553" i="88"/>
  <c r="AL475" i="88"/>
  <c r="AD520" i="88"/>
  <c r="AC520" i="88" s="1"/>
  <c r="AI587" i="88"/>
  <c r="AI491" i="88"/>
  <c r="AH589" i="88"/>
  <c r="AE589" i="88" s="1"/>
  <c r="AD429" i="88"/>
  <c r="AC429" i="88" s="1"/>
  <c r="AD447" i="88"/>
  <c r="AC447" i="88" s="1"/>
  <c r="AH412" i="88"/>
  <c r="AE412" i="88" s="1"/>
  <c r="AD464" i="88"/>
  <c r="AC464" i="88" s="1"/>
  <c r="AD386" i="88"/>
  <c r="AC386" i="88" s="1"/>
  <c r="AI336" i="88"/>
  <c r="AD332" i="88"/>
  <c r="AC332" i="88" s="1"/>
  <c r="AI265" i="88"/>
  <c r="AD385" i="88"/>
  <c r="AC385" i="88" s="1"/>
  <c r="AD264" i="88"/>
  <c r="AC264" i="88" s="1"/>
  <c r="AD376" i="88"/>
  <c r="AC376" i="88" s="1"/>
  <c r="AG271" i="88"/>
  <c r="AH259" i="88"/>
  <c r="AE259" i="88" s="1"/>
  <c r="AD150" i="88"/>
  <c r="AC150" i="88" s="1"/>
  <c r="AD152" i="88"/>
  <c r="AC152" i="88" s="1"/>
  <c r="AD134" i="88"/>
  <c r="AC134" i="88" s="1"/>
  <c r="AJ135" i="88"/>
  <c r="AD127" i="88"/>
  <c r="AC127" i="88" s="1"/>
  <c r="AF60" i="88"/>
  <c r="AK54" i="88"/>
  <c r="AH283" i="88"/>
  <c r="AE283" i="88" s="1"/>
  <c r="AG283" i="88"/>
  <c r="AF87" i="88"/>
  <c r="AJ87" i="88"/>
  <c r="AG87" i="88"/>
  <c r="AI87" i="88"/>
  <c r="AH59" i="88"/>
  <c r="AE59" i="88" s="1"/>
  <c r="AD59" i="88" s="1"/>
  <c r="AC59" i="88" s="1"/>
  <c r="AF59" i="88"/>
  <c r="AD812" i="88"/>
  <c r="AC812" i="88" s="1"/>
  <c r="AF720" i="88"/>
  <c r="AG720" i="88"/>
  <c r="AG142" i="88"/>
  <c r="AH142" i="88"/>
  <c r="AE142" i="88" s="1"/>
  <c r="AL122" i="88"/>
  <c r="AH122" i="88"/>
  <c r="AE122" i="88" s="1"/>
  <c r="AJ122" i="88"/>
  <c r="AI122" i="88"/>
  <c r="AF840" i="88"/>
  <c r="AL840" i="88"/>
  <c r="AF557" i="88"/>
  <c r="AL557" i="88"/>
  <c r="AF183" i="88"/>
  <c r="AK183" i="88"/>
  <c r="AI183" i="88"/>
  <c r="AG116" i="88"/>
  <c r="AD116" i="88" s="1"/>
  <c r="AC116" i="88" s="1"/>
  <c r="AI116" i="88"/>
  <c r="AL116" i="88"/>
  <c r="AD857" i="88"/>
  <c r="AC857" i="88" s="1"/>
  <c r="AD864" i="88"/>
  <c r="AC864" i="88" s="1"/>
  <c r="AD852" i="88"/>
  <c r="AC852" i="88" s="1"/>
  <c r="AD991" i="88"/>
  <c r="AC991" i="88" s="1"/>
  <c r="AD958" i="88"/>
  <c r="AC958" i="88" s="1"/>
  <c r="AD966" i="88"/>
  <c r="AC966" i="88" s="1"/>
  <c r="AH937" i="88"/>
  <c r="AE937" i="88" s="1"/>
  <c r="AD937" i="88" s="1"/>
  <c r="AC937" i="88" s="1"/>
  <c r="AJ917" i="88"/>
  <c r="AD917" i="88" s="1"/>
  <c r="AC917" i="88" s="1"/>
  <c r="AD963" i="88"/>
  <c r="AC963" i="88" s="1"/>
  <c r="AD944" i="88"/>
  <c r="AC944" i="88" s="1"/>
  <c r="AD932" i="88"/>
  <c r="AC932" i="88" s="1"/>
  <c r="AF947" i="88"/>
  <c r="AI922" i="88"/>
  <c r="AD895" i="88"/>
  <c r="AC895" i="88" s="1"/>
  <c r="AD878" i="88"/>
  <c r="AC878" i="88" s="1"/>
  <c r="AD945" i="88"/>
  <c r="AC945" i="88" s="1"/>
  <c r="AD935" i="88"/>
  <c r="AC935" i="88" s="1"/>
  <c r="AD870" i="88"/>
  <c r="AC870" i="88" s="1"/>
  <c r="AD851" i="88"/>
  <c r="AC851" i="88" s="1"/>
  <c r="AD933" i="88"/>
  <c r="AC933" i="88" s="1"/>
  <c r="AD900" i="88"/>
  <c r="AC900" i="88" s="1"/>
  <c r="AD894" i="88"/>
  <c r="AC894" i="88" s="1"/>
  <c r="AD920" i="88"/>
  <c r="AC920" i="88" s="1"/>
  <c r="AD805" i="88"/>
  <c r="AC805" i="88" s="1"/>
  <c r="AD818" i="88"/>
  <c r="AC818" i="88" s="1"/>
  <c r="AD777" i="88"/>
  <c r="AC777" i="88" s="1"/>
  <c r="AD740" i="88"/>
  <c r="AC740" i="88" s="1"/>
  <c r="AD746" i="88"/>
  <c r="AC746" i="88" s="1"/>
  <c r="AD758" i="88"/>
  <c r="AC758" i="88" s="1"/>
  <c r="AD751" i="88"/>
  <c r="AC751" i="88" s="1"/>
  <c r="AD654" i="88"/>
  <c r="AC654" i="88" s="1"/>
  <c r="AI666" i="88"/>
  <c r="AI690" i="88"/>
  <c r="AD745" i="88"/>
  <c r="AC745" i="88" s="1"/>
  <c r="AD675" i="88"/>
  <c r="AC675" i="88" s="1"/>
  <c r="AD605" i="88"/>
  <c r="AC605" i="88" s="1"/>
  <c r="AD578" i="88"/>
  <c r="AC578" i="88" s="1"/>
  <c r="AG568" i="88"/>
  <c r="AL553" i="88"/>
  <c r="AJ553" i="88"/>
  <c r="AJ587" i="88"/>
  <c r="AJ491" i="88"/>
  <c r="AI589" i="88"/>
  <c r="AD458" i="88"/>
  <c r="AC458" i="88" s="1"/>
  <c r="AD584" i="88"/>
  <c r="AC584" i="88" s="1"/>
  <c r="AD468" i="88"/>
  <c r="AC468" i="88" s="1"/>
  <c r="AD549" i="88"/>
  <c r="AC549" i="88" s="1"/>
  <c r="AL412" i="88"/>
  <c r="AD410" i="88"/>
  <c r="AC410" i="88" s="1"/>
  <c r="AD365" i="88"/>
  <c r="AC365" i="88" s="1"/>
  <c r="AI412" i="88"/>
  <c r="AD371" i="88"/>
  <c r="AC371" i="88" s="1"/>
  <c r="AD488" i="88"/>
  <c r="AC488" i="88" s="1"/>
  <c r="AD322" i="88"/>
  <c r="AC322" i="88" s="1"/>
  <c r="AJ265" i="88"/>
  <c r="AD253" i="88"/>
  <c r="AC253" i="88" s="1"/>
  <c r="AD452" i="88"/>
  <c r="AC452" i="88" s="1"/>
  <c r="AF411" i="88"/>
  <c r="AG265" i="88"/>
  <c r="AD144" i="88"/>
  <c r="AC144" i="88" s="1"/>
  <c r="AD209" i="88"/>
  <c r="AC209" i="88" s="1"/>
  <c r="AD145" i="88"/>
  <c r="AC145" i="88" s="1"/>
  <c r="AL135" i="88"/>
  <c r="AG48" i="88"/>
  <c r="AL60" i="88"/>
  <c r="AD254" i="88"/>
  <c r="AC254" i="88" s="1"/>
  <c r="AK78" i="88"/>
  <c r="AI78" i="88"/>
  <c r="AG78" i="88"/>
  <c r="AD78" i="88" s="1"/>
  <c r="AC78" i="88" s="1"/>
  <c r="AF78" i="88"/>
  <c r="AH759" i="88"/>
  <c r="AE759" i="88" s="1"/>
  <c r="AI759" i="88"/>
  <c r="AG759" i="88"/>
  <c r="AH36" i="88"/>
  <c r="AE36" i="88" s="1"/>
  <c r="AL36" i="88"/>
  <c r="AJ36" i="88"/>
  <c r="AD598" i="88"/>
  <c r="AC598" i="88" s="1"/>
  <c r="AJ260" i="88"/>
  <c r="AH260" i="88"/>
  <c r="AE260" i="88" s="1"/>
  <c r="AF260" i="88"/>
  <c r="AJ42" i="88"/>
  <c r="AH42" i="88"/>
  <c r="AE42" i="88" s="1"/>
  <c r="AL42" i="88"/>
  <c r="AF42" i="88"/>
  <c r="AF68" i="88"/>
  <c r="AK68" i="88"/>
  <c r="AI68" i="88"/>
  <c r="AH512" i="88"/>
  <c r="AE512" i="88" s="1"/>
  <c r="AJ512" i="88"/>
  <c r="AK101" i="88"/>
  <c r="AJ101" i="88"/>
  <c r="AH101" i="88"/>
  <c r="AE101" i="88" s="1"/>
  <c r="AF101" i="88"/>
  <c r="AL89" i="88"/>
  <c r="AI89" i="88"/>
  <c r="AG643" i="88"/>
  <c r="AD643" i="88" s="1"/>
  <c r="AC643" i="88" s="1"/>
  <c r="AL643" i="88"/>
  <c r="AF804" i="88"/>
  <c r="AG804" i="88"/>
  <c r="AF326" i="88"/>
  <c r="AG326" i="88"/>
  <c r="AD863" i="88"/>
  <c r="AC863" i="88" s="1"/>
  <c r="AD809" i="88"/>
  <c r="AC809" i="88" s="1"/>
  <c r="AD832" i="88"/>
  <c r="AC832" i="88" s="1"/>
  <c r="AI760" i="88"/>
  <c r="AD721" i="88"/>
  <c r="AC721" i="88" s="1"/>
  <c r="AG695" i="88"/>
  <c r="AH690" i="88"/>
  <c r="AE690" i="88" s="1"/>
  <c r="AD830" i="88"/>
  <c r="AC830" i="88" s="1"/>
  <c r="AG707" i="88"/>
  <c r="AJ690" i="88"/>
  <c r="AD608" i="88"/>
  <c r="AC608" i="88" s="1"/>
  <c r="AH568" i="88"/>
  <c r="AE568" i="88" s="1"/>
  <c r="AD624" i="88"/>
  <c r="AC624" i="88" s="1"/>
  <c r="AD499" i="88"/>
  <c r="AC499" i="88" s="1"/>
  <c r="AD544" i="88"/>
  <c r="AC544" i="88" s="1"/>
  <c r="AK491" i="88"/>
  <c r="AJ589" i="88"/>
  <c r="AJ568" i="88"/>
  <c r="AJ412" i="88"/>
  <c r="AD358" i="88"/>
  <c r="AC358" i="88" s="1"/>
  <c r="AF336" i="88"/>
  <c r="AG411" i="88"/>
  <c r="AD400" i="88"/>
  <c r="AC400" i="88" s="1"/>
  <c r="AG259" i="88"/>
  <c r="AD138" i="88"/>
  <c r="AC138" i="88" s="1"/>
  <c r="AJ318" i="88"/>
  <c r="AI110" i="88"/>
  <c r="AI48" i="88"/>
  <c r="AH60" i="88"/>
  <c r="AE60" i="88" s="1"/>
  <c r="AF14" i="88"/>
  <c r="AG14" i="88"/>
  <c r="AH14" i="88" s="1"/>
  <c r="AG145" i="88"/>
  <c r="AL145" i="88"/>
  <c r="AK145" i="88"/>
  <c r="AG44" i="88"/>
  <c r="AD44" i="88" s="1"/>
  <c r="AC44" i="88" s="1"/>
  <c r="AL44" i="88"/>
  <c r="AI753" i="88"/>
  <c r="AH753" i="88"/>
  <c r="AE753" i="88" s="1"/>
  <c r="AF220" i="88"/>
  <c r="AL220" i="88"/>
  <c r="AJ220" i="88"/>
  <c r="AD220" i="88" s="1"/>
  <c r="AC220" i="88" s="1"/>
  <c r="AL33" i="88"/>
  <c r="AK33" i="88"/>
  <c r="AI33" i="88"/>
  <c r="AG33" i="88"/>
  <c r="AD33" i="88" s="1"/>
  <c r="AC33" i="88" s="1"/>
  <c r="AD657" i="88"/>
  <c r="AC657" i="88" s="1"/>
  <c r="AF27" i="88"/>
  <c r="AH27" i="88"/>
  <c r="AE27" i="88" s="1"/>
  <c r="AD27" i="88" s="1"/>
  <c r="AC27" i="88" s="1"/>
  <c r="AK27" i="88"/>
  <c r="AK141" i="88"/>
  <c r="AI141" i="88"/>
  <c r="AG141" i="88"/>
  <c r="AD141" i="88" s="1"/>
  <c r="AC141" i="88" s="1"/>
  <c r="AL450" i="88"/>
  <c r="AI450" i="88"/>
  <c r="AF108" i="88"/>
  <c r="AL108" i="88"/>
  <c r="AJ108" i="88"/>
  <c r="AH108" i="88"/>
  <c r="AE108" i="88" s="1"/>
  <c r="AD319" i="88"/>
  <c r="AC319" i="88" s="1"/>
  <c r="AD973" i="88"/>
  <c r="AC973" i="88" s="1"/>
  <c r="AH695" i="88"/>
  <c r="AE695" i="88" s="1"/>
  <c r="AD726" i="88"/>
  <c r="AC726" i="88" s="1"/>
  <c r="AD692" i="88"/>
  <c r="AC692" i="88" s="1"/>
  <c r="AK760" i="88"/>
  <c r="AH707" i="88"/>
  <c r="AE707" i="88" s="1"/>
  <c r="AD559" i="88"/>
  <c r="AC559" i="88" s="1"/>
  <c r="AD532" i="88"/>
  <c r="AC532" i="88" s="1"/>
  <c r="AK589" i="88"/>
  <c r="AD483" i="88"/>
  <c r="AC483" i="88" s="1"/>
  <c r="AD444" i="88"/>
  <c r="AC444" i="88" s="1"/>
  <c r="AD562" i="88"/>
  <c r="AC562" i="88" s="1"/>
  <c r="AD425" i="88"/>
  <c r="AC425" i="88" s="1"/>
  <c r="AG336" i="88"/>
  <c r="AD387" i="88"/>
  <c r="AC387" i="88" s="1"/>
  <c r="AJ411" i="88"/>
  <c r="AD296" i="88"/>
  <c r="AC296" i="88" s="1"/>
  <c r="AD132" i="88"/>
  <c r="AC132" i="88" s="1"/>
  <c r="AD312" i="88"/>
  <c r="AC312" i="88" s="1"/>
  <c r="AD123" i="88"/>
  <c r="AC123" i="88" s="1"/>
  <c r="AJ60" i="88"/>
  <c r="AF715" i="88"/>
  <c r="AG922" i="88"/>
  <c r="AF25" i="88"/>
  <c r="AI25" i="88"/>
  <c r="AL25" i="88"/>
  <c r="AF266" i="88"/>
  <c r="AJ266" i="88"/>
  <c r="AD266" i="88" s="1"/>
  <c r="AC266" i="88" s="1"/>
  <c r="AF590" i="88"/>
  <c r="AG590" i="88"/>
  <c r="AD590" i="88" s="1"/>
  <c r="AC590" i="88" s="1"/>
  <c r="AI401" i="88"/>
  <c r="AH401" i="88"/>
  <c r="AE401" i="88" s="1"/>
  <c r="AD401" i="88" s="1"/>
  <c r="AC401" i="88" s="1"/>
  <c r="AK92" i="88"/>
  <c r="AJ92" i="88"/>
  <c r="AD92" i="88" s="1"/>
  <c r="AC92" i="88" s="1"/>
  <c r="AK133" i="88"/>
  <c r="AI133" i="88"/>
  <c r="AG133" i="88"/>
  <c r="AD133" i="88" s="1"/>
  <c r="AC133" i="88" s="1"/>
  <c r="AL133" i="88"/>
  <c r="AK83" i="88"/>
  <c r="AJ83" i="88"/>
  <c r="AH83" i="88"/>
  <c r="AE83" i="88" s="1"/>
  <c r="AK74" i="88"/>
  <c r="AJ74" i="88"/>
  <c r="AD74" i="88" s="1"/>
  <c r="AC74" i="88" s="1"/>
  <c r="AI74" i="88"/>
  <c r="AD968" i="88"/>
  <c r="AC968" i="88" s="1"/>
  <c r="AD912" i="88"/>
  <c r="AC912" i="88" s="1"/>
  <c r="AK922" i="88"/>
  <c r="AD893" i="88"/>
  <c r="AC893" i="88" s="1"/>
  <c r="AD884" i="88"/>
  <c r="AC884" i="88" s="1"/>
  <c r="AD844" i="88"/>
  <c r="AC844" i="88" s="1"/>
  <c r="AD890" i="88"/>
  <c r="AC890" i="88" s="1"/>
  <c r="AD842" i="88"/>
  <c r="AC842" i="88" s="1"/>
  <c r="AD868" i="88"/>
  <c r="AC868" i="88" s="1"/>
  <c r="AD921" i="88"/>
  <c r="AC921" i="88" s="1"/>
  <c r="AD801" i="88"/>
  <c r="AC801" i="88" s="1"/>
  <c r="AD866" i="88"/>
  <c r="AC866" i="88" s="1"/>
  <c r="AD705" i="88"/>
  <c r="AC705" i="88" s="1"/>
  <c r="AD741" i="88"/>
  <c r="AC741" i="88" s="1"/>
  <c r="AI695" i="88"/>
  <c r="AD808" i="88"/>
  <c r="AC808" i="88" s="1"/>
  <c r="AL760" i="88"/>
  <c r="AI707" i="88"/>
  <c r="AD665" i="88"/>
  <c r="AC665" i="88" s="1"/>
  <c r="AD637" i="88"/>
  <c r="AC637" i="88" s="1"/>
  <c r="AD669" i="88"/>
  <c r="AC669" i="88" s="1"/>
  <c r="AD700" i="88"/>
  <c r="AC700" i="88" s="1"/>
  <c r="AD639" i="88"/>
  <c r="AC639" i="88" s="1"/>
  <c r="AD574" i="88"/>
  <c r="AC574" i="88" s="1"/>
  <c r="AD573" i="88"/>
  <c r="AC573" i="88" s="1"/>
  <c r="AD569" i="88"/>
  <c r="AC569" i="88" s="1"/>
  <c r="AD594" i="88"/>
  <c r="AC594" i="88" s="1"/>
  <c r="AD599" i="88"/>
  <c r="AC599" i="88" s="1"/>
  <c r="AD662" i="88"/>
  <c r="AC662" i="88" s="1"/>
  <c r="AD659" i="88"/>
  <c r="AC659" i="88" s="1"/>
  <c r="AD478" i="88"/>
  <c r="AC478" i="88" s="1"/>
  <c r="AD591" i="88"/>
  <c r="AC591" i="88" s="1"/>
  <c r="AD558" i="88"/>
  <c r="AC558" i="88" s="1"/>
  <c r="AD396" i="88"/>
  <c r="AC396" i="88" s="1"/>
  <c r="AD642" i="88"/>
  <c r="AC642" i="88" s="1"/>
  <c r="AD474" i="88"/>
  <c r="AC474" i="88" s="1"/>
  <c r="AD723" i="88"/>
  <c r="AC723" i="88" s="1"/>
  <c r="AD469" i="88"/>
  <c r="AC469" i="88" s="1"/>
  <c r="AJ336" i="88"/>
  <c r="AD539" i="88"/>
  <c r="AC539" i="88" s="1"/>
  <c r="AD463" i="88"/>
  <c r="AC463" i="88" s="1"/>
  <c r="AD417" i="88"/>
  <c r="AC417" i="88" s="1"/>
  <c r="AH336" i="88"/>
  <c r="AE336" i="88" s="1"/>
  <c r="AD362" i="88"/>
  <c r="AC362" i="88" s="1"/>
  <c r="AD276" i="88"/>
  <c r="AC276" i="88" s="1"/>
  <c r="AH411" i="88"/>
  <c r="AE411" i="88" s="1"/>
  <c r="AD373" i="88"/>
  <c r="AC373" i="88" s="1"/>
  <c r="AD232" i="88"/>
  <c r="AC232" i="88" s="1"/>
  <c r="AD346" i="88"/>
  <c r="AC346" i="88" s="1"/>
  <c r="AD113" i="88"/>
  <c r="AC113" i="88" s="1"/>
  <c r="AH110" i="88"/>
  <c r="AE110" i="88" s="1"/>
  <c r="AD300" i="88"/>
  <c r="AC300" i="88" s="1"/>
  <c r="AF84" i="88"/>
  <c r="AD461" i="88"/>
  <c r="AC461" i="88" s="1"/>
  <c r="AH364" i="88"/>
  <c r="AE364" i="88" s="1"/>
  <c r="AI364" i="88"/>
  <c r="AD784" i="88"/>
  <c r="AC784" i="88" s="1"/>
  <c r="AD129" i="88"/>
  <c r="AC129" i="88" s="1"/>
  <c r="AF177" i="88"/>
  <c r="AK177" i="88"/>
  <c r="AI177" i="88"/>
  <c r="AD728" i="88"/>
  <c r="AC728" i="88" s="1"/>
  <c r="AF176" i="88"/>
  <c r="AL176" i="88"/>
  <c r="AJ176" i="88"/>
  <c r="AD176" i="88" s="1"/>
  <c r="AC176" i="88" s="1"/>
  <c r="AG197" i="88"/>
  <c r="AI197" i="88"/>
  <c r="AJ197" i="88"/>
  <c r="AL30" i="88"/>
  <c r="AI30" i="88"/>
  <c r="AF117" i="88"/>
  <c r="AL117" i="88"/>
  <c r="AH117" i="88"/>
  <c r="AE117" i="88" s="1"/>
  <c r="AH66" i="88"/>
  <c r="AE66" i="88" s="1"/>
  <c r="AG66" i="88"/>
  <c r="AF66" i="88"/>
  <c r="AK66" i="88"/>
  <c r="AD996" i="88"/>
  <c r="AC996" i="88" s="1"/>
  <c r="AD953" i="88"/>
  <c r="AC953" i="88" s="1"/>
  <c r="AD903" i="88"/>
  <c r="AC903" i="88" s="1"/>
  <c r="AD754" i="88"/>
  <c r="AC754" i="88" s="1"/>
  <c r="AD898" i="88"/>
  <c r="AC898" i="88" s="1"/>
  <c r="AD699" i="88"/>
  <c r="AC699" i="88" s="1"/>
  <c r="AD775" i="88"/>
  <c r="AC775" i="88" s="1"/>
  <c r="AD797" i="88"/>
  <c r="AC797" i="88" s="1"/>
  <c r="AJ695" i="88"/>
  <c r="AD722" i="88"/>
  <c r="AC722" i="88" s="1"/>
  <c r="AG666" i="88"/>
  <c r="AD664" i="88"/>
  <c r="AC664" i="88" s="1"/>
  <c r="AD650" i="88"/>
  <c r="AC650" i="88" s="1"/>
  <c r="AD633" i="88"/>
  <c r="AC633" i="88" s="1"/>
  <c r="AD670" i="88"/>
  <c r="AC670" i="88" s="1"/>
  <c r="AD602" i="88"/>
  <c r="AC602" i="88" s="1"/>
  <c r="AD515" i="88"/>
  <c r="AC515" i="88" s="1"/>
  <c r="AD517" i="88"/>
  <c r="AC517" i="88" s="1"/>
  <c r="AD490" i="88"/>
  <c r="AC490" i="88" s="1"/>
  <c r="AD457" i="88"/>
  <c r="AC457" i="88" s="1"/>
  <c r="AD427" i="88"/>
  <c r="AC427" i="88" s="1"/>
  <c r="AD500" i="88"/>
  <c r="AC500" i="88" s="1"/>
  <c r="AD450" i="88"/>
  <c r="AC450" i="88" s="1"/>
  <c r="AD435" i="88"/>
  <c r="AC435" i="88" s="1"/>
  <c r="AG318" i="88"/>
  <c r="AH475" i="88"/>
  <c r="AE475" i="88" s="1"/>
  <c r="AD420" i="88"/>
  <c r="AC420" i="88" s="1"/>
  <c r="AD395" i="88"/>
  <c r="AC395" i="88" s="1"/>
  <c r="AD355" i="88"/>
  <c r="AC355" i="88" s="1"/>
  <c r="AH318" i="88"/>
  <c r="AE318" i="88" s="1"/>
  <c r="AD383" i="88"/>
  <c r="AC383" i="88" s="1"/>
  <c r="AD338" i="88"/>
  <c r="AC338" i="88" s="1"/>
  <c r="AJ330" i="88"/>
  <c r="AL271" i="88"/>
  <c r="AK271" i="88"/>
  <c r="AK259" i="88"/>
  <c r="AD309" i="88"/>
  <c r="AC309" i="88" s="1"/>
  <c r="AD244" i="88"/>
  <c r="AC244" i="88" s="1"/>
  <c r="AD291" i="88"/>
  <c r="AC291" i="88" s="1"/>
  <c r="AD334" i="88"/>
  <c r="AC334" i="88" s="1"/>
  <c r="AD142" i="88"/>
  <c r="AC142" i="88" s="1"/>
  <c r="AD183" i="88"/>
  <c r="AC183" i="88" s="1"/>
  <c r="AD89" i="88"/>
  <c r="AC89" i="88" s="1"/>
  <c r="AD610" i="88"/>
  <c r="AC610" i="88" s="1"/>
  <c r="AI56" i="88"/>
  <c r="AG84" i="88"/>
  <c r="AF539" i="88"/>
  <c r="AG539" i="88"/>
  <c r="AL121" i="88"/>
  <c r="AG121" i="88"/>
  <c r="AD121" i="88" s="1"/>
  <c r="AC121" i="88" s="1"/>
  <c r="AI127" i="88"/>
  <c r="AF127" i="88"/>
  <c r="AF560" i="88"/>
  <c r="AL560" i="88"/>
  <c r="AL213" i="88"/>
  <c r="AJ213" i="88"/>
  <c r="AH213" i="88"/>
  <c r="AE213" i="88" s="1"/>
  <c r="AL159" i="88"/>
  <c r="AJ159" i="88"/>
  <c r="AH159" i="88"/>
  <c r="AE159" i="88" s="1"/>
  <c r="AL114" i="88"/>
  <c r="AJ114" i="88"/>
  <c r="AH114" i="88"/>
  <c r="AE114" i="88" s="1"/>
  <c r="AG126" i="88"/>
  <c r="AJ126" i="88"/>
  <c r="AK126" i="88"/>
  <c r="AJ305" i="88"/>
  <c r="AD305" i="88" s="1"/>
  <c r="AC305" i="88" s="1"/>
  <c r="AL305" i="88"/>
  <c r="AK57" i="88"/>
  <c r="AI57" i="88"/>
  <c r="AL57" i="88"/>
  <c r="AH304" i="88"/>
  <c r="AE304" i="88" s="1"/>
  <c r="AG304" i="88"/>
  <c r="AL65" i="88"/>
  <c r="AH65" i="88"/>
  <c r="AE65" i="88" s="1"/>
  <c r="AD65" i="88" s="1"/>
  <c r="AC65" i="88" s="1"/>
  <c r="AF96" i="88"/>
  <c r="AL96" i="88"/>
  <c r="AJ96" i="88"/>
  <c r="AH96" i="88"/>
  <c r="AE96" i="88" s="1"/>
  <c r="AL132" i="88"/>
  <c r="AL180" i="88"/>
  <c r="AL186" i="88"/>
  <c r="AL174" i="88"/>
  <c r="AL138" i="88"/>
  <c r="AD306" i="88"/>
  <c r="AC306" i="88" s="1"/>
  <c r="AD165" i="88"/>
  <c r="AC165" i="88" s="1"/>
  <c r="AD224" i="88"/>
  <c r="AC224" i="88" s="1"/>
  <c r="AL35" i="88"/>
  <c r="AD487" i="88"/>
  <c r="AC487" i="88" s="1"/>
  <c r="AL277" i="88"/>
  <c r="AL168" i="88"/>
  <c r="AD321" i="88"/>
  <c r="AC321" i="88" s="1"/>
  <c r="AD46" i="88"/>
  <c r="AC46" i="88" s="1"/>
  <c r="AI29" i="88"/>
  <c r="AL438" i="88"/>
  <c r="AK29" i="88"/>
  <c r="AL728" i="88"/>
  <c r="AK472" i="88"/>
  <c r="AL167" i="88"/>
  <c r="AD314" i="88"/>
  <c r="AC314" i="88" s="1"/>
  <c r="AL144" i="88"/>
  <c r="AD50" i="88"/>
  <c r="AC50" i="88" s="1"/>
  <c r="AD248" i="88"/>
  <c r="AC248" i="88" s="1"/>
  <c r="AD879" i="88"/>
  <c r="AC879" i="88" s="1"/>
  <c r="AI17" i="88"/>
  <c r="AJ17" i="88" s="1"/>
  <c r="AF17" i="88"/>
  <c r="AG17" i="88" s="1"/>
  <c r="AH17" i="88" s="1"/>
  <c r="AE17" i="88" s="1"/>
  <c r="AD17" i="88" s="1"/>
  <c r="AG7" i="88"/>
  <c r="AF7" i="88"/>
  <c r="AH7" i="88"/>
  <c r="AI16" i="88"/>
  <c r="AJ16" i="88" s="1"/>
  <c r="AE16" i="88"/>
  <c r="AD16" i="88" s="1"/>
  <c r="AH11" i="88"/>
  <c r="AG11" i="88"/>
  <c r="AF11" i="88"/>
  <c r="AF22" i="88"/>
  <c r="AG22" i="88"/>
  <c r="AF13" i="88"/>
  <c r="AG13" i="88"/>
  <c r="AH13" i="88" s="1"/>
  <c r="AF19" i="88"/>
  <c r="AG19" i="88"/>
  <c r="AH19" i="88" s="1"/>
  <c r="AE19" i="88" s="1"/>
  <c r="AI19" i="88"/>
  <c r="AJ19" i="88" s="1"/>
  <c r="AF10" i="88"/>
  <c r="AG10" i="88"/>
  <c r="AH10" i="88"/>
  <c r="AH23" i="88"/>
  <c r="AE23" i="88" s="1"/>
  <c r="AD23" i="88" s="1"/>
  <c r="AC23" i="88" s="1"/>
  <c r="AJ23" i="88"/>
  <c r="AK23" i="88"/>
  <c r="AL23" i="88"/>
  <c r="AI20" i="88"/>
  <c r="AE20" i="88"/>
  <c r="AD20" i="88" s="1"/>
  <c r="AI12" i="88"/>
  <c r="AJ12" i="88" s="1"/>
  <c r="AE12" i="88"/>
  <c r="AD12" i="88" s="1"/>
  <c r="AI14" i="88"/>
  <c r="AE14" i="88"/>
  <c r="AD14" i="88" s="1"/>
  <c r="AI18" i="88"/>
  <c r="AJ18" i="88" s="1"/>
  <c r="AE18" i="88"/>
  <c r="AD18" i="88" s="1"/>
  <c r="AI5" i="88"/>
  <c r="AJ5" i="88" s="1"/>
  <c r="AE5" i="88"/>
  <c r="AD5" i="88" s="1"/>
  <c r="AI6" i="88"/>
  <c r="AJ6" i="88" s="1"/>
  <c r="AE6" i="88"/>
  <c r="AD6" i="88" s="1"/>
  <c r="AF23" i="88"/>
  <c r="AJ988" i="88"/>
  <c r="AI964" i="88"/>
  <c r="AG899" i="88"/>
  <c r="AI887" i="88"/>
  <c r="AH833" i="88"/>
  <c r="AE833" i="88" s="1"/>
  <c r="AG831" i="88"/>
  <c r="AJ735" i="88"/>
  <c r="AG623" i="88"/>
  <c r="AF710" i="88"/>
  <c r="AJ389" i="88"/>
  <c r="AJ887" i="88"/>
  <c r="AH831" i="88"/>
  <c r="AE831" i="88" s="1"/>
  <c r="AG710" i="88"/>
  <c r="AK389" i="88"/>
  <c r="AJ205" i="88"/>
  <c r="AD205" i="88" s="1"/>
  <c r="AC205" i="88" s="1"/>
  <c r="AJ964" i="88"/>
  <c r="AD964" i="88" s="1"/>
  <c r="AC964" i="88" s="1"/>
  <c r="AH899" i="88"/>
  <c r="AE899" i="88" s="1"/>
  <c r="AK964" i="88"/>
  <c r="AI899" i="88"/>
  <c r="AI831" i="88"/>
  <c r="AI697" i="88"/>
  <c r="AF531" i="88"/>
  <c r="AH710" i="88"/>
  <c r="AE710" i="88" s="1"/>
  <c r="AH459" i="88"/>
  <c r="AE459" i="88" s="1"/>
  <c r="AL389" i="88"/>
  <c r="AL287" i="88"/>
  <c r="AF988" i="88"/>
  <c r="AK831" i="88"/>
  <c r="AH697" i="88"/>
  <c r="AE697" i="88" s="1"/>
  <c r="AD697" i="88" s="1"/>
  <c r="AC697" i="88" s="1"/>
  <c r="AJ531" i="88"/>
  <c r="AD531" i="88" s="1"/>
  <c r="AC531" i="88" s="1"/>
  <c r="AJ710" i="88"/>
  <c r="AF325" i="88"/>
  <c r="AG988" i="88"/>
  <c r="AL831" i="88"/>
  <c r="AH685" i="88"/>
  <c r="AE685" i="88" s="1"/>
  <c r="AK697" i="88"/>
  <c r="AH623" i="88"/>
  <c r="AE623" i="88" s="1"/>
  <c r="AI531" i="88"/>
  <c r="AG459" i="88"/>
  <c r="AG522" i="88"/>
  <c r="AH325" i="88"/>
  <c r="AE325" i="88" s="1"/>
  <c r="AH988" i="88"/>
  <c r="AE988" i="88" s="1"/>
  <c r="AF833" i="88"/>
  <c r="AF685" i="88"/>
  <c r="AL697" i="88"/>
  <c r="AK531" i="88"/>
  <c r="AH522" i="88"/>
  <c r="AE522" i="88" s="1"/>
  <c r="AK325" i="88"/>
  <c r="AJ287" i="88"/>
  <c r="AI988" i="88"/>
  <c r="AL887" i="88"/>
  <c r="AJ833" i="88"/>
  <c r="AG685" i="88"/>
  <c r="AK735" i="88"/>
  <c r="AF697" i="88"/>
  <c r="AG531" i="88"/>
  <c r="AI522" i="88"/>
  <c r="AL325" i="88"/>
  <c r="AF249" i="88"/>
  <c r="AF735" i="88"/>
  <c r="AJ522" i="88"/>
  <c r="AG325" i="88"/>
  <c r="AJ249" i="88"/>
  <c r="AG287" i="88"/>
  <c r="AK833" i="88"/>
  <c r="AK988" i="88"/>
  <c r="AF964" i="88"/>
  <c r="AF887" i="88"/>
  <c r="AL833" i="88"/>
  <c r="AG735" i="88"/>
  <c r="AK522" i="88"/>
  <c r="AI325" i="88"/>
  <c r="AK14" i="88"/>
  <c r="AL14" i="88" s="1"/>
  <c r="AK899" i="88"/>
  <c r="AG887" i="88"/>
  <c r="AI833" i="88"/>
  <c r="AH735" i="88"/>
  <c r="AE735" i="88" s="1"/>
  <c r="AL531" i="88"/>
  <c r="AL710" i="88"/>
  <c r="AJ623" i="88"/>
  <c r="AH389" i="88"/>
  <c r="AE389" i="88" s="1"/>
  <c r="AL446" i="88"/>
  <c r="AL230" i="88"/>
  <c r="AK887" i="88"/>
  <c r="AG964" i="88"/>
  <c r="AF899" i="88"/>
  <c r="AI735" i="88"/>
  <c r="AI623" i="88"/>
  <c r="AI626" i="88"/>
  <c r="AI389" i="88"/>
  <c r="AL985" i="88"/>
  <c r="AK378" i="88"/>
  <c r="AH819" i="88"/>
  <c r="AE819" i="88" s="1"/>
  <c r="AK773" i="88"/>
  <c r="AH603" i="88"/>
  <c r="AE603" i="88" s="1"/>
  <c r="AK603" i="88"/>
  <c r="AL448" i="88"/>
  <c r="AL773" i="88"/>
  <c r="AI948" i="88"/>
  <c r="AL131" i="88"/>
  <c r="AF985" i="88"/>
  <c r="AK853" i="88"/>
  <c r="AI819" i="88"/>
  <c r="AL853" i="88"/>
  <c r="AK780" i="88"/>
  <c r="AJ948" i="88"/>
  <c r="AD948" i="88" s="1"/>
  <c r="AJ773" i="88"/>
  <c r="AG691" i="88"/>
  <c r="AK448" i="88"/>
  <c r="AH865" i="88"/>
  <c r="AE865" i="88" s="1"/>
  <c r="AI635" i="88"/>
  <c r="AI865" i="88"/>
  <c r="AJ632" i="88"/>
  <c r="AL635" i="88"/>
  <c r="AK632" i="88"/>
  <c r="AG409" i="88"/>
  <c r="AJ378" i="88"/>
  <c r="AD378" i="88" s="1"/>
  <c r="AK985" i="88"/>
  <c r="AJ853" i="88"/>
  <c r="AL882" i="88"/>
  <c r="AG865" i="88"/>
  <c r="AG819" i="88"/>
  <c r="AJ780" i="88"/>
  <c r="AJ709" i="88"/>
  <c r="AF691" i="88"/>
  <c r="AH632" i="88"/>
  <c r="AE632" i="88" s="1"/>
  <c r="AH635" i="88"/>
  <c r="AE635" i="88" s="1"/>
  <c r="AJ448" i="88"/>
  <c r="AI378" i="88"/>
  <c r="AK131" i="88"/>
  <c r="AF131" i="88"/>
  <c r="AL948" i="88"/>
  <c r="AJ865" i="88"/>
  <c r="AJ819" i="88"/>
  <c r="AF773" i="88"/>
  <c r="AI709" i="88"/>
  <c r="AJ755" i="88"/>
  <c r="AL762" i="88"/>
  <c r="AI644" i="88"/>
  <c r="AL632" i="88"/>
  <c r="AL603" i="88"/>
  <c r="AJ635" i="88"/>
  <c r="AI409" i="88"/>
  <c r="AF409" i="88"/>
  <c r="AL378" i="88"/>
  <c r="AG131" i="88"/>
  <c r="AJ131" i="88"/>
  <c r="AD131" i="88" s="1"/>
  <c r="AC131" i="88" s="1"/>
  <c r="AJ71" i="88"/>
  <c r="AK948" i="88"/>
  <c r="AK865" i="88"/>
  <c r="AK819" i="88"/>
  <c r="AG773" i="88"/>
  <c r="AH755" i="88"/>
  <c r="AE755" i="88" s="1"/>
  <c r="AF762" i="88"/>
  <c r="AF644" i="88"/>
  <c r="AF603" i="88"/>
  <c r="AK635" i="88"/>
  <c r="AF537" i="88"/>
  <c r="AJ409" i="88"/>
  <c r="AD409" i="88" s="1"/>
  <c r="AC409" i="88" s="1"/>
  <c r="AI406" i="88"/>
  <c r="AF163" i="88"/>
  <c r="AF146" i="88"/>
  <c r="AK71" i="88"/>
  <c r="AF948" i="88"/>
  <c r="AL865" i="88"/>
  <c r="AH773" i="88"/>
  <c r="AE773" i="88" s="1"/>
  <c r="AK755" i="88"/>
  <c r="AL755" i="88"/>
  <c r="AG762" i="88"/>
  <c r="AI691" i="88"/>
  <c r="AG644" i="88"/>
  <c r="AG603" i="88"/>
  <c r="AH609" i="88"/>
  <c r="AE609" i="88" s="1"/>
  <c r="AF635" i="88"/>
  <c r="AH537" i="88"/>
  <c r="AE537" i="88" s="1"/>
  <c r="AL406" i="88"/>
  <c r="AG146" i="88"/>
  <c r="AF71" i="88"/>
  <c r="AG948" i="88"/>
  <c r="AF882" i="88"/>
  <c r="AL742" i="88"/>
  <c r="AF755" i="88"/>
  <c r="AH762" i="88"/>
  <c r="AE762" i="88" s="1"/>
  <c r="AH644" i="88"/>
  <c r="AE644" i="88" s="1"/>
  <c r="AJ537" i="88"/>
  <c r="AF351" i="88"/>
  <c r="AF406" i="88"/>
  <c r="AF345" i="88"/>
  <c r="AH146" i="88"/>
  <c r="AE146" i="88" s="1"/>
  <c r="AG71" i="88"/>
  <c r="AI131" i="88"/>
  <c r="AG882" i="88"/>
  <c r="AL780" i="88"/>
  <c r="AG755" i="88"/>
  <c r="AI762" i="88"/>
  <c r="AH709" i="88"/>
  <c r="AE709" i="88" s="1"/>
  <c r="AJ644" i="88"/>
  <c r="AI537" i="88"/>
  <c r="AG406" i="88"/>
  <c r="AJ255" i="88"/>
  <c r="AI146" i="88"/>
  <c r="AH71" i="88"/>
  <c r="AE71" i="88" s="1"/>
  <c r="AH985" i="88"/>
  <c r="AE985" i="88" s="1"/>
  <c r="AF853" i="88"/>
  <c r="AH882" i="88"/>
  <c r="AE882" i="88" s="1"/>
  <c r="AF780" i="88"/>
  <c r="AK709" i="88"/>
  <c r="AK644" i="88"/>
  <c r="AL537" i="88"/>
  <c r="AG448" i="88"/>
  <c r="AL409" i="88"/>
  <c r="AH406" i="88"/>
  <c r="AE406" i="88" s="1"/>
  <c r="AG255" i="88"/>
  <c r="AJ146" i="88"/>
  <c r="AI71" i="88"/>
  <c r="AI985" i="88"/>
  <c r="AG853" i="88"/>
  <c r="AI882" i="88"/>
  <c r="AG780" i="88"/>
  <c r="AH691" i="88"/>
  <c r="AE691" i="88" s="1"/>
  <c r="AL709" i="88"/>
  <c r="AK537" i="88"/>
  <c r="AH448" i="88"/>
  <c r="AE448" i="88" s="1"/>
  <c r="AK409" i="88"/>
  <c r="AJ406" i="88"/>
  <c r="AF378" i="88"/>
  <c r="AK146" i="88"/>
  <c r="AG985" i="88"/>
  <c r="AH853" i="88"/>
  <c r="AE853" i="88" s="1"/>
  <c r="AJ882" i="88"/>
  <c r="AL819" i="88"/>
  <c r="AH780" i="88"/>
  <c r="AE780" i="88" s="1"/>
  <c r="AK691" i="88"/>
  <c r="AF709" i="88"/>
  <c r="AI448" i="88"/>
  <c r="AG378" i="88"/>
  <c r="AL691" i="88"/>
  <c r="AK961" i="88"/>
  <c r="AJ961" i="88"/>
  <c r="AG961" i="88"/>
  <c r="AI961" i="88"/>
  <c r="AH961" i="88"/>
  <c r="AE961" i="88" s="1"/>
  <c r="AF961" i="88"/>
  <c r="AL961" i="88"/>
  <c r="AH340" i="88"/>
  <c r="AE340" i="88" s="1"/>
  <c r="AG340" i="88"/>
  <c r="AI340" i="88"/>
  <c r="AF340" i="88"/>
  <c r="AJ340" i="88"/>
  <c r="AL340" i="88"/>
  <c r="AK340" i="88"/>
  <c r="AH70" i="88"/>
  <c r="AE70" i="88" s="1"/>
  <c r="AG70" i="88"/>
  <c r="AF70" i="88"/>
  <c r="AI779" i="88"/>
  <c r="AH779" i="88"/>
  <c r="AE779" i="88" s="1"/>
  <c r="AG779" i="88"/>
  <c r="AF779" i="88"/>
  <c r="AK779" i="88"/>
  <c r="AJ779" i="88"/>
  <c r="AK160" i="88"/>
  <c r="AG160" i="88"/>
  <c r="AJ160" i="88"/>
  <c r="AI160" i="88"/>
  <c r="AF160" i="88"/>
  <c r="AH160" i="88"/>
  <c r="AE160" i="88" s="1"/>
  <c r="AL160" i="88"/>
  <c r="AG125" i="88"/>
  <c r="AF125" i="88"/>
  <c r="AL125" i="88"/>
  <c r="AK125" i="88"/>
  <c r="AJ125" i="88"/>
  <c r="AH125" i="88"/>
  <c r="AE125" i="88" s="1"/>
  <c r="AI125" i="88"/>
  <c r="AH761" i="88"/>
  <c r="AE761" i="88" s="1"/>
  <c r="AF761" i="88"/>
  <c r="AJ761" i="88"/>
  <c r="AK761" i="88"/>
  <c r="AL761" i="88"/>
  <c r="AI761" i="88"/>
  <c r="AG761" i="88"/>
  <c r="AK241" i="88"/>
  <c r="AI241" i="88"/>
  <c r="AH241" i="88"/>
  <c r="AE241" i="88" s="1"/>
  <c r="AG241" i="88"/>
  <c r="AF241" i="88"/>
  <c r="AJ241" i="88"/>
  <c r="AL241" i="88"/>
  <c r="AK164" i="88"/>
  <c r="AJ164" i="88"/>
  <c r="AI164" i="88"/>
  <c r="AH164" i="88"/>
  <c r="AE164" i="88" s="1"/>
  <c r="AG164" i="88"/>
  <c r="AF164" i="88"/>
  <c r="AL164" i="88"/>
  <c r="AF501" i="88"/>
  <c r="AI501" i="88"/>
  <c r="AH501" i="88"/>
  <c r="AE501" i="88" s="1"/>
  <c r="AG501" i="88"/>
  <c r="AI273" i="88"/>
  <c r="AG273" i="88"/>
  <c r="AJ273" i="88"/>
  <c r="AH273" i="88"/>
  <c r="AE273" i="88" s="1"/>
  <c r="AF273" i="88"/>
  <c r="AK273" i="88"/>
  <c r="AL273" i="88"/>
  <c r="AF148" i="88"/>
  <c r="AJ148" i="88"/>
  <c r="AG148" i="88"/>
  <c r="AH148" i="88"/>
  <c r="AE148" i="88" s="1"/>
  <c r="AL148" i="88"/>
  <c r="AK148" i="88"/>
  <c r="AI148" i="88"/>
  <c r="AF85" i="88"/>
  <c r="AG85" i="88"/>
  <c r="AI82" i="88"/>
  <c r="AH82" i="88"/>
  <c r="AE82" i="88" s="1"/>
  <c r="AG82" i="88"/>
  <c r="AF82" i="88"/>
  <c r="AG975" i="88"/>
  <c r="AF975" i="88"/>
  <c r="AK975" i="88"/>
  <c r="AL975" i="88"/>
  <c r="AI975" i="88"/>
  <c r="AJ975" i="88"/>
  <c r="AH975" i="88"/>
  <c r="AE975" i="88" s="1"/>
  <c r="AI652" i="88"/>
  <c r="AH652" i="88"/>
  <c r="AE652" i="88" s="1"/>
  <c r="AG652" i="88"/>
  <c r="AL652" i="88"/>
  <c r="AF652" i="88"/>
  <c r="AK652" i="88"/>
  <c r="AJ652" i="88"/>
  <c r="AL451" i="88"/>
  <c r="AI451" i="88"/>
  <c r="AK451" i="88"/>
  <c r="AJ451" i="88"/>
  <c r="AH451" i="88"/>
  <c r="AE451" i="88" s="1"/>
  <c r="AG451" i="88"/>
  <c r="AF451" i="88"/>
  <c r="AF969" i="88"/>
  <c r="AK969" i="88"/>
  <c r="AL969" i="88"/>
  <c r="AH969" i="88"/>
  <c r="AE969" i="88" s="1"/>
  <c r="AJ969" i="88"/>
  <c r="AI969" i="88"/>
  <c r="AG969" i="88"/>
  <c r="AF97" i="88"/>
  <c r="AG97" i="88"/>
  <c r="AF724" i="88"/>
  <c r="AL724" i="88"/>
  <c r="AK724" i="88"/>
  <c r="AJ724" i="88"/>
  <c r="AI724" i="88"/>
  <c r="AG724" i="88"/>
  <c r="AH724" i="88"/>
  <c r="AE724" i="88" s="1"/>
  <c r="AH76" i="88"/>
  <c r="AE76" i="88" s="1"/>
  <c r="AK76" i="88"/>
  <c r="AJ76" i="88"/>
  <c r="AL76" i="88"/>
  <c r="AG76" i="88"/>
  <c r="AI76" i="88"/>
  <c r="AF76" i="88"/>
  <c r="AL462" i="88"/>
  <c r="AH462" i="88"/>
  <c r="AE462" i="88" s="1"/>
  <c r="AK462" i="88"/>
  <c r="AJ462" i="88"/>
  <c r="AI462" i="88"/>
  <c r="AG462" i="88"/>
  <c r="AF462" i="88"/>
  <c r="AK465" i="88"/>
  <c r="AJ465" i="88"/>
  <c r="AH465" i="88"/>
  <c r="AE465" i="88" s="1"/>
  <c r="AI465" i="88"/>
  <c r="AF465" i="88"/>
  <c r="AG465" i="88"/>
  <c r="AL465" i="88"/>
  <c r="AG970" i="88"/>
  <c r="AF970" i="88"/>
  <c r="AI970" i="88"/>
  <c r="AL970" i="88"/>
  <c r="AK970" i="88"/>
  <c r="AJ970" i="88"/>
  <c r="AH970" i="88"/>
  <c r="AE970" i="88" s="1"/>
  <c r="AK636" i="88"/>
  <c r="AI636" i="88"/>
  <c r="AH636" i="88"/>
  <c r="AE636" i="88" s="1"/>
  <c r="AG636" i="88"/>
  <c r="AF636" i="88"/>
  <c r="AL636" i="88"/>
  <c r="AJ636" i="88"/>
  <c r="AG736" i="88"/>
  <c r="AF736" i="88"/>
  <c r="AL736" i="88"/>
  <c r="AK736" i="88"/>
  <c r="AI736" i="88"/>
  <c r="AJ736" i="88"/>
  <c r="AH736" i="88"/>
  <c r="AE736" i="88" s="1"/>
  <c r="AL861" i="88"/>
  <c r="AK861" i="88"/>
  <c r="AF861" i="88"/>
  <c r="AJ861" i="88"/>
  <c r="AI861" i="88"/>
  <c r="AG861" i="88"/>
  <c r="AH861" i="88"/>
  <c r="AE861" i="88" s="1"/>
  <c r="AI908" i="88"/>
  <c r="AL908" i="88"/>
  <c r="AJ908" i="88"/>
  <c r="AF908" i="88"/>
  <c r="AH908" i="88"/>
  <c r="AE908" i="88" s="1"/>
  <c r="AG908" i="88"/>
  <c r="AK908" i="88"/>
  <c r="AL140" i="88"/>
  <c r="AK140" i="88"/>
  <c r="AJ140" i="88"/>
  <c r="AI140" i="88"/>
  <c r="AH140" i="88"/>
  <c r="AE140" i="88" s="1"/>
  <c r="AG140" i="88"/>
  <c r="AF140" i="88"/>
  <c r="AG227" i="88"/>
  <c r="AF227" i="88"/>
  <c r="AK902" i="88"/>
  <c r="AI902" i="88"/>
  <c r="AL902" i="88"/>
  <c r="AJ902" i="88"/>
  <c r="AF902" i="88"/>
  <c r="AH902" i="88"/>
  <c r="AE902" i="88" s="1"/>
  <c r="AG902" i="88"/>
  <c r="AH617" i="88"/>
  <c r="AE617" i="88" s="1"/>
  <c r="AL617" i="88"/>
  <c r="AJ617" i="88"/>
  <c r="AI617" i="88"/>
  <c r="AG617" i="88"/>
  <c r="AF617" i="88"/>
  <c r="AK617" i="88"/>
  <c r="AK924" i="88"/>
  <c r="AJ924" i="88"/>
  <c r="AL924" i="88"/>
  <c r="AH924" i="88"/>
  <c r="AE924" i="88" s="1"/>
  <c r="AG924" i="88"/>
  <c r="AF924" i="88"/>
  <c r="AI924" i="88"/>
  <c r="AK974" i="88"/>
  <c r="AH974" i="88"/>
  <c r="AE974" i="88" s="1"/>
  <c r="AI974" i="88"/>
  <c r="AG974" i="88"/>
  <c r="AF974" i="88"/>
  <c r="AJ974" i="88"/>
  <c r="AK716" i="88"/>
  <c r="AJ716" i="88"/>
  <c r="AI716" i="88"/>
  <c r="AG716" i="88"/>
  <c r="AF716" i="88"/>
  <c r="AL716" i="88"/>
  <c r="AH716" i="88"/>
  <c r="AE716" i="88" s="1"/>
  <c r="AL730" i="88"/>
  <c r="AK730" i="88"/>
  <c r="AJ730" i="88"/>
  <c r="AI730" i="88"/>
  <c r="AF730" i="88"/>
  <c r="AG730" i="88"/>
  <c r="AH730" i="88"/>
  <c r="AE730" i="88" s="1"/>
  <c r="AH688" i="88"/>
  <c r="AE688" i="88" s="1"/>
  <c r="AF688" i="88"/>
  <c r="AG688" i="88"/>
  <c r="AL688" i="88"/>
  <c r="AK688" i="88"/>
  <c r="AI688" i="88"/>
  <c r="AJ688" i="88"/>
  <c r="AH823" i="88"/>
  <c r="AE823" i="88" s="1"/>
  <c r="AG823" i="88"/>
  <c r="AF823" i="88"/>
  <c r="AF207" i="88"/>
  <c r="AI207" i="88"/>
  <c r="AH207" i="88"/>
  <c r="AE207" i="88" s="1"/>
  <c r="AG207" i="88"/>
  <c r="AJ207" i="88"/>
  <c r="AL207" i="88"/>
  <c r="AK207" i="88"/>
  <c r="AH606" i="88"/>
  <c r="AE606" i="88" s="1"/>
  <c r="AG606" i="88"/>
  <c r="AF606" i="88"/>
  <c r="AL606" i="88"/>
  <c r="AK606" i="88"/>
  <c r="AJ606" i="88"/>
  <c r="AI606" i="88"/>
  <c r="AK403" i="88"/>
  <c r="AL403" i="88"/>
  <c r="AH403" i="88"/>
  <c r="AE403" i="88" s="1"/>
  <c r="AJ403" i="88"/>
  <c r="AI403" i="88"/>
  <c r="AG403" i="88"/>
  <c r="AF403" i="88"/>
  <c r="AL892" i="88"/>
  <c r="AK892" i="88"/>
  <c r="AG892" i="88"/>
  <c r="AF892" i="88"/>
  <c r="AI892" i="88"/>
  <c r="AJ892" i="88"/>
  <c r="AH892" i="88"/>
  <c r="AE892" i="88" s="1"/>
  <c r="AF915" i="88"/>
  <c r="AI915" i="88"/>
  <c r="AL915" i="88"/>
  <c r="AK915" i="88"/>
  <c r="AG915" i="88"/>
  <c r="AJ915" i="88"/>
  <c r="AH915" i="88"/>
  <c r="AE915" i="88" s="1"/>
  <c r="AL706" i="88"/>
  <c r="AK706" i="88"/>
  <c r="AJ706" i="88"/>
  <c r="AI706" i="88"/>
  <c r="AH706" i="88"/>
  <c r="AE706" i="88" s="1"/>
  <c r="AG706" i="88"/>
  <c r="AF706" i="88"/>
  <c r="AH349" i="88"/>
  <c r="AE349" i="88" s="1"/>
  <c r="AG349" i="88"/>
  <c r="AJ349" i="88"/>
  <c r="AK349" i="88"/>
  <c r="AF349" i="88"/>
  <c r="AL349" i="88"/>
  <c r="AI349" i="88"/>
  <c r="AK600" i="88"/>
  <c r="AL600" i="88"/>
  <c r="AK976" i="88"/>
  <c r="AJ976" i="88"/>
  <c r="AL976" i="88"/>
  <c r="AI976" i="88"/>
  <c r="AH976" i="88"/>
  <c r="AE976" i="88" s="1"/>
  <c r="AG976" i="88"/>
  <c r="AF976" i="88"/>
  <c r="AG239" i="88"/>
  <c r="AI239" i="88"/>
  <c r="AH239" i="88"/>
  <c r="AE239" i="88" s="1"/>
  <c r="AL239" i="88"/>
  <c r="AK239" i="88"/>
  <c r="AJ239" i="88"/>
  <c r="AF239" i="88"/>
  <c r="AJ382" i="88"/>
  <c r="AI382" i="88"/>
  <c r="AL382" i="88"/>
  <c r="AF382" i="88"/>
  <c r="AH382" i="88"/>
  <c r="AE382" i="88" s="1"/>
  <c r="AG382" i="88"/>
  <c r="AK382" i="88"/>
  <c r="AJ859" i="88"/>
  <c r="AI859" i="88"/>
  <c r="AH859" i="88"/>
  <c r="AE859" i="88" s="1"/>
  <c r="AG859" i="88"/>
  <c r="AF859" i="88"/>
  <c r="AL859" i="88"/>
  <c r="AK859" i="88"/>
  <c r="AG906" i="88"/>
  <c r="AL906" i="88"/>
  <c r="AK906" i="88"/>
  <c r="AJ906" i="88"/>
  <c r="AI906" i="88"/>
  <c r="AH906" i="88"/>
  <c r="AE906" i="88" s="1"/>
  <c r="AF906" i="88"/>
  <c r="AF510" i="88"/>
  <c r="AL510" i="88"/>
  <c r="AH510" i="88"/>
  <c r="AE510" i="88" s="1"/>
  <c r="AK510" i="88"/>
  <c r="AJ510" i="88"/>
  <c r="AI510" i="88"/>
  <c r="AG510" i="88"/>
  <c r="AG647" i="88"/>
  <c r="AF647" i="88"/>
  <c r="AH647" i="88"/>
  <c r="AE647" i="88" s="1"/>
  <c r="AL647" i="88"/>
  <c r="AK647" i="88"/>
  <c r="AJ647" i="88"/>
  <c r="AI647" i="88"/>
  <c r="AK235" i="88"/>
  <c r="AJ235" i="88"/>
  <c r="AI235" i="88"/>
  <c r="AH235" i="88"/>
  <c r="AE235" i="88" s="1"/>
  <c r="AG235" i="88"/>
  <c r="AF235" i="88"/>
  <c r="AJ829" i="88"/>
  <c r="AH829" i="88"/>
  <c r="AE829" i="88" s="1"/>
  <c r="AI829" i="88"/>
  <c r="AK829" i="88"/>
  <c r="AF829" i="88"/>
  <c r="AG829" i="88"/>
  <c r="AL829" i="88"/>
  <c r="AF428" i="88"/>
  <c r="AL428" i="88"/>
  <c r="AK428" i="88"/>
  <c r="AJ428" i="88"/>
  <c r="AI428" i="88"/>
  <c r="AG428" i="88"/>
  <c r="AH428" i="88"/>
  <c r="AE428" i="88" s="1"/>
  <c r="AL841" i="88"/>
  <c r="AK841" i="88"/>
  <c r="AJ841" i="88"/>
  <c r="AH841" i="88"/>
  <c r="AE841" i="88" s="1"/>
  <c r="AI841" i="88"/>
  <c r="AG841" i="88"/>
  <c r="AF841" i="88"/>
  <c r="AG149" i="88"/>
  <c r="AF149" i="88"/>
  <c r="AL149" i="88"/>
  <c r="AK149" i="88"/>
  <c r="AH149" i="88"/>
  <c r="AE149" i="88" s="1"/>
  <c r="AJ149" i="88"/>
  <c r="AI149" i="88"/>
  <c r="AF369" i="88"/>
  <c r="AG369" i="88"/>
  <c r="AK445" i="88"/>
  <c r="AL445" i="88"/>
  <c r="AJ445" i="88"/>
  <c r="AI445" i="88"/>
  <c r="AH445" i="88"/>
  <c r="AE445" i="88" s="1"/>
  <c r="AG445" i="88"/>
  <c r="AF445" i="88"/>
  <c r="AI667" i="88"/>
  <c r="AL667" i="88"/>
  <c r="AH667" i="88"/>
  <c r="AE667" i="88" s="1"/>
  <c r="AJ667" i="88"/>
  <c r="AF667" i="88"/>
  <c r="AK667" i="88"/>
  <c r="AG667" i="88"/>
  <c r="AL564" i="88"/>
  <c r="AK564" i="88"/>
  <c r="AJ564" i="88"/>
  <c r="AI564" i="88"/>
  <c r="AH564" i="88"/>
  <c r="AE564" i="88" s="1"/>
  <c r="AG564" i="88"/>
  <c r="AF564" i="88"/>
  <c r="AL348" i="88"/>
  <c r="AK348" i="88"/>
  <c r="AI348" i="88"/>
  <c r="AH348" i="88"/>
  <c r="AE348" i="88" s="1"/>
  <c r="AG348" i="88"/>
  <c r="AF348" i="88"/>
  <c r="AJ348" i="88"/>
  <c r="AF399" i="88"/>
  <c r="AI399" i="88"/>
  <c r="AK399" i="88"/>
  <c r="AH399" i="88"/>
  <c r="AE399" i="88" s="1"/>
  <c r="AL399" i="88"/>
  <c r="AJ399" i="88"/>
  <c r="AG399" i="88"/>
  <c r="AJ88" i="88"/>
  <c r="AL88" i="88"/>
  <c r="AH88" i="88"/>
  <c r="AE88" i="88" s="1"/>
  <c r="AG88" i="88"/>
  <c r="AF88" i="88"/>
  <c r="AI88" i="88"/>
  <c r="AK88" i="88"/>
  <c r="AG374" i="88"/>
  <c r="AI374" i="88"/>
  <c r="AL374" i="88"/>
  <c r="AJ374" i="88"/>
  <c r="AH374" i="88"/>
  <c r="AE374" i="88" s="1"/>
  <c r="AK189" i="88"/>
  <c r="AI189" i="88"/>
  <c r="AH189" i="88"/>
  <c r="AE189" i="88" s="1"/>
  <c r="AL189" i="88"/>
  <c r="AJ189" i="88"/>
  <c r="AG189" i="88"/>
  <c r="AF189" i="88"/>
  <c r="AG119" i="88"/>
  <c r="AF119" i="88"/>
  <c r="AL119" i="88"/>
  <c r="AK119" i="88"/>
  <c r="AJ119" i="88"/>
  <c r="AI119" i="88"/>
  <c r="AH119" i="88"/>
  <c r="AE119" i="88" s="1"/>
  <c r="AG233" i="88"/>
  <c r="AF233" i="88"/>
  <c r="AK982" i="88"/>
  <c r="AF982" i="88"/>
  <c r="AL982" i="88"/>
  <c r="AJ982" i="88"/>
  <c r="AI982" i="88"/>
  <c r="AH982" i="88"/>
  <c r="AE982" i="88" s="1"/>
  <c r="AG982" i="88"/>
  <c r="AH994" i="88"/>
  <c r="AE994" i="88" s="1"/>
  <c r="AH876" i="88"/>
  <c r="AE876" i="88" s="1"/>
  <c r="AK742" i="88"/>
  <c r="AJ749" i="88"/>
  <c r="AD749" i="88" s="1"/>
  <c r="AK626" i="88"/>
  <c r="AG626" i="88"/>
  <c r="AI582" i="88"/>
  <c r="AK489" i="88"/>
  <c r="AJ364" i="88"/>
  <c r="AK446" i="88"/>
  <c r="AJ956" i="88"/>
  <c r="AJ994" i="88"/>
  <c r="AK876" i="88"/>
  <c r="AL749" i="88"/>
  <c r="AI609" i="88"/>
  <c r="AK582" i="88"/>
  <c r="AG489" i="88"/>
  <c r="AL364" i="88"/>
  <c r="AF34" i="88"/>
  <c r="AK994" i="88"/>
  <c r="AL876" i="88"/>
  <c r="AF835" i="88"/>
  <c r="AG749" i="88"/>
  <c r="AF756" i="88"/>
  <c r="AF570" i="88"/>
  <c r="AJ609" i="88"/>
  <c r="AL582" i="88"/>
  <c r="AF516" i="88"/>
  <c r="AH489" i="88"/>
  <c r="AE489" i="88" s="1"/>
  <c r="AJ453" i="88"/>
  <c r="AL994" i="88"/>
  <c r="AH835" i="88"/>
  <c r="AE835" i="88" s="1"/>
  <c r="AL779" i="88"/>
  <c r="AI749" i="88"/>
  <c r="Z720" i="88"/>
  <c r="AA720" i="88" s="1"/>
  <c r="AB720" i="88" s="1"/>
  <c r="AL720" i="88" s="1"/>
  <c r="AJ686" i="88"/>
  <c r="AJ756" i="88"/>
  <c r="AG570" i="88"/>
  <c r="AL626" i="88"/>
  <c r="AK609" i="88"/>
  <c r="AG516" i="88"/>
  <c r="AL453" i="88"/>
  <c r="AF364" i="88"/>
  <c r="AJ835" i="88"/>
  <c r="AF686" i="88"/>
  <c r="AL756" i="88"/>
  <c r="AH570" i="88"/>
  <c r="AE570" i="88" s="1"/>
  <c r="AL609" i="88"/>
  <c r="AH453" i="88"/>
  <c r="AE453" i="88" s="1"/>
  <c r="AH516" i="88"/>
  <c r="AE516" i="88" s="1"/>
  <c r="AG364" i="88"/>
  <c r="AG835" i="88"/>
  <c r="AG686" i="88"/>
  <c r="AG756" i="88"/>
  <c r="AI570" i="88"/>
  <c r="AF609" i="88"/>
  <c r="AI516" i="88"/>
  <c r="AL82" i="88"/>
  <c r="AI956" i="88"/>
  <c r="AI835" i="88"/>
  <c r="AF742" i="88"/>
  <c r="AH686" i="88"/>
  <c r="AE686" i="88" s="1"/>
  <c r="AH756" i="88"/>
  <c r="AE756" i="88" s="1"/>
  <c r="AJ570" i="88"/>
  <c r="AI542" i="88"/>
  <c r="AJ516" i="88"/>
  <c r="AF446" i="88"/>
  <c r="AJ223" i="88"/>
  <c r="AL235" i="88"/>
  <c r="AL956" i="88"/>
  <c r="AI874" i="88"/>
  <c r="AF874" i="88"/>
  <c r="AK835" i="88"/>
  <c r="AG742" i="88"/>
  <c r="AI756" i="88"/>
  <c r="AK570" i="88"/>
  <c r="AI453" i="88"/>
  <c r="AK516" i="88"/>
  <c r="AG446" i="88"/>
  <c r="AF223" i="88"/>
  <c r="AH63" i="88"/>
  <c r="AE63" i="88" s="1"/>
  <c r="AL974" i="88"/>
  <c r="AF956" i="88"/>
  <c r="AG874" i="88"/>
  <c r="AG876" i="88"/>
  <c r="AJ874" i="88"/>
  <c r="AD874" i="88" s="1"/>
  <c r="AH742" i="88"/>
  <c r="AE742" i="88" s="1"/>
  <c r="AJ555" i="88"/>
  <c r="AH555" i="88"/>
  <c r="AE555" i="88" s="1"/>
  <c r="AF582" i="88"/>
  <c r="AG453" i="88"/>
  <c r="AH446" i="88"/>
  <c r="AE446" i="88" s="1"/>
  <c r="AG223" i="88"/>
  <c r="AL223" i="88"/>
  <c r="AI63" i="88"/>
  <c r="AF994" i="88"/>
  <c r="AG956" i="88"/>
  <c r="AJ876" i="88"/>
  <c r="AL874" i="88"/>
  <c r="AI742" i="88"/>
  <c r="AF749" i="88"/>
  <c r="AH626" i="88"/>
  <c r="AE626" i="88" s="1"/>
  <c r="AK555" i="88"/>
  <c r="AG582" i="88"/>
  <c r="AD582" i="88" s="1"/>
  <c r="AC582" i="88" s="1"/>
  <c r="AI489" i="88"/>
  <c r="AI446" i="88"/>
  <c r="AH223" i="88"/>
  <c r="AE223" i="88" s="1"/>
  <c r="AK223" i="88"/>
  <c r="AJ626" i="88"/>
  <c r="AJ489" i="88"/>
  <c r="AJ999" i="88"/>
  <c r="AI999" i="88"/>
  <c r="AH999" i="88"/>
  <c r="AE999" i="88" s="1"/>
  <c r="AG999" i="88"/>
  <c r="AF999" i="88"/>
  <c r="AK999" i="88"/>
  <c r="AL999" i="88"/>
  <c r="AL1000" i="88"/>
  <c r="AK1000" i="88"/>
  <c r="AJ1000" i="88"/>
  <c r="AI1000" i="88"/>
  <c r="AH1000" i="88"/>
  <c r="AE1000" i="88" s="1"/>
  <c r="AG1000" i="88"/>
  <c r="AF1000" i="88"/>
  <c r="AK206" i="88"/>
  <c r="AH206" i="88"/>
  <c r="AE206" i="88" s="1"/>
  <c r="AJ206" i="88"/>
  <c r="AF206" i="88"/>
  <c r="AL206" i="88"/>
  <c r="AG774" i="88"/>
  <c r="AI930" i="88"/>
  <c r="AL785" i="88"/>
  <c r="AL498" i="88"/>
  <c r="AL100" i="88"/>
  <c r="AI100" i="88"/>
  <c r="AK100" i="88"/>
  <c r="AJ100" i="88"/>
  <c r="AH100" i="88"/>
  <c r="AE100" i="88" s="1"/>
  <c r="AG100" i="88"/>
  <c r="AF100" i="88"/>
  <c r="AF374" i="88"/>
  <c r="AK374" i="88"/>
  <c r="AH170" i="88"/>
  <c r="AE170" i="88" s="1"/>
  <c r="AG170" i="88"/>
  <c r="AF170" i="88"/>
  <c r="AL170" i="88"/>
  <c r="AK170" i="88"/>
  <c r="AJ170" i="88"/>
  <c r="AF793" i="88"/>
  <c r="AL793" i="88"/>
  <c r="AL261" i="88"/>
  <c r="AG261" i="88"/>
  <c r="AH261" i="88"/>
  <c r="AE261" i="88" s="1"/>
  <c r="AK157" i="88"/>
  <c r="AJ157" i="88"/>
  <c r="AI157" i="88"/>
  <c r="AH157" i="88"/>
  <c r="AE157" i="88" s="1"/>
  <c r="AG157" i="88"/>
  <c r="AF157" i="88"/>
  <c r="AL157" i="88"/>
  <c r="AG178" i="88"/>
  <c r="AL178" i="88"/>
  <c r="AK178" i="88"/>
  <c r="AJ178" i="88"/>
  <c r="AD178" i="88" s="1"/>
  <c r="AI178" i="88"/>
  <c r="AF178" i="88"/>
  <c r="AI155" i="88"/>
  <c r="AG155" i="88"/>
  <c r="AJ155" i="88"/>
  <c r="AD155" i="88" s="1"/>
  <c r="AF155" i="88"/>
  <c r="AL155" i="88"/>
  <c r="AK155" i="88"/>
  <c r="AI185" i="88"/>
  <c r="AF185" i="88"/>
  <c r="AL185" i="88"/>
  <c r="AK185" i="88"/>
  <c r="AH185" i="88"/>
  <c r="AE185" i="88" s="1"/>
  <c r="AJ185" i="88"/>
  <c r="AH774" i="88"/>
  <c r="AE774" i="88" s="1"/>
  <c r="AJ785" i="88"/>
  <c r="AI352" i="88"/>
  <c r="AL107" i="88"/>
  <c r="AJ107" i="88"/>
  <c r="AI107" i="88"/>
  <c r="AH107" i="88"/>
  <c r="AE107" i="88" s="1"/>
  <c r="AG107" i="88"/>
  <c r="AF107" i="88"/>
  <c r="AK107" i="88"/>
  <c r="AG212" i="88"/>
  <c r="AF212" i="88"/>
  <c r="AL212" i="88"/>
  <c r="AK212" i="88"/>
  <c r="AJ212" i="88"/>
  <c r="AD212" i="88" s="1"/>
  <c r="AI212" i="88"/>
  <c r="AJ230" i="88"/>
  <c r="AI230" i="88"/>
  <c r="AH230" i="88"/>
  <c r="AE230" i="88" s="1"/>
  <c r="AG230" i="88"/>
  <c r="AF230" i="88"/>
  <c r="AK163" i="88"/>
  <c r="AJ163" i="88"/>
  <c r="AI163" i="88"/>
  <c r="AH163" i="88"/>
  <c r="AE163" i="88" s="1"/>
  <c r="AL163" i="88"/>
  <c r="AJ73" i="88"/>
  <c r="AG73" i="88"/>
  <c r="AI73" i="88"/>
  <c r="AH73" i="88"/>
  <c r="AE73" i="88" s="1"/>
  <c r="AF73" i="88"/>
  <c r="AL73" i="88"/>
  <c r="AF43" i="88"/>
  <c r="AL43" i="88"/>
  <c r="AH43" i="88"/>
  <c r="AE43" i="88" s="1"/>
  <c r="AK43" i="88"/>
  <c r="AJ43" i="88"/>
  <c r="AI43" i="88"/>
  <c r="AG43" i="88"/>
  <c r="AF109" i="88"/>
  <c r="AH109" i="88"/>
  <c r="AE109" i="88" s="1"/>
  <c r="AL109" i="88"/>
  <c r="AK109" i="88"/>
  <c r="AJ109" i="88"/>
  <c r="AI109" i="88"/>
  <c r="AG109" i="88"/>
  <c r="AF61" i="88"/>
  <c r="AG61" i="88"/>
  <c r="AH61" i="88"/>
  <c r="AE61" i="88" s="1"/>
  <c r="AL61" i="88"/>
  <c r="AK61" i="88"/>
  <c r="AJ61" i="88"/>
  <c r="AI61" i="88"/>
  <c r="AF67" i="88"/>
  <c r="AI67" i="88"/>
  <c r="AG67" i="88"/>
  <c r="AH67" i="88"/>
  <c r="AE67" i="88" s="1"/>
  <c r="AL67" i="88"/>
  <c r="AK67" i="88"/>
  <c r="AK199" i="88"/>
  <c r="AH199" i="88"/>
  <c r="AE199" i="88" s="1"/>
  <c r="AK799" i="88"/>
  <c r="AI799" i="88"/>
  <c r="AI774" i="88"/>
  <c r="AF785" i="88"/>
  <c r="AJ352" i="88"/>
  <c r="AD352" i="88" s="1"/>
  <c r="AK267" i="88"/>
  <c r="AF471" i="88"/>
  <c r="AI471" i="88"/>
  <c r="AF218" i="88"/>
  <c r="AL218" i="88"/>
  <c r="AK218" i="88"/>
  <c r="AJ218" i="88"/>
  <c r="AI218" i="88"/>
  <c r="AH218" i="88"/>
  <c r="AE218" i="88" s="1"/>
  <c r="AH143" i="88"/>
  <c r="AE143" i="88" s="1"/>
  <c r="AI143" i="88"/>
  <c r="AJ143" i="88"/>
  <c r="AG143" i="88"/>
  <c r="AF143" i="88"/>
  <c r="AL143" i="88"/>
  <c r="AG187" i="88"/>
  <c r="AL187" i="88"/>
  <c r="AK187" i="88"/>
  <c r="AH187" i="88"/>
  <c r="AE187" i="88" s="1"/>
  <c r="AF187" i="88"/>
  <c r="AG55" i="88"/>
  <c r="AL55" i="88"/>
  <c r="AK55" i="88"/>
  <c r="AH55" i="88"/>
  <c r="AE55" i="88" s="1"/>
  <c r="AJ55" i="88"/>
  <c r="AI55" i="88"/>
  <c r="AF55" i="88"/>
  <c r="AF193" i="88"/>
  <c r="AJ193" i="88"/>
  <c r="AH193" i="88"/>
  <c r="AE193" i="88" s="1"/>
  <c r="AJ774" i="88"/>
  <c r="AG785" i="88"/>
  <c r="AK352" i="88"/>
  <c r="AF267" i="88"/>
  <c r="AG206" i="88"/>
  <c r="AI370" i="88"/>
  <c r="AK370" i="88"/>
  <c r="AI733" i="88"/>
  <c r="AL733" i="88"/>
  <c r="AH733" i="88"/>
  <c r="AE733" i="88" s="1"/>
  <c r="AD733" i="88" s="1"/>
  <c r="AK242" i="88"/>
  <c r="AJ242" i="88"/>
  <c r="AD242" i="88" s="1"/>
  <c r="AI242" i="88"/>
  <c r="AF242" i="88"/>
  <c r="AL242" i="88"/>
  <c r="AI519" i="88"/>
  <c r="AJ519" i="88"/>
  <c r="AD519" i="88" s="1"/>
  <c r="AH184" i="88"/>
  <c r="AE184" i="88" s="1"/>
  <c r="AL184" i="88"/>
  <c r="AK184" i="88"/>
  <c r="AJ184" i="88"/>
  <c r="AI184" i="88"/>
  <c r="AG184" i="88"/>
  <c r="AF184" i="88"/>
  <c r="AH28" i="88"/>
  <c r="AE28" i="88" s="1"/>
  <c r="AF28" i="88"/>
  <c r="AK28" i="88"/>
  <c r="AJ28" i="88"/>
  <c r="AI28" i="88"/>
  <c r="AL28" i="88"/>
  <c r="AL41" i="88"/>
  <c r="AH41" i="88"/>
  <c r="AE41" i="88" s="1"/>
  <c r="AG41" i="88"/>
  <c r="AF41" i="88"/>
  <c r="AK41" i="88"/>
  <c r="AJ41" i="88"/>
  <c r="AI41" i="88"/>
  <c r="AJ279" i="88"/>
  <c r="AI279" i="88"/>
  <c r="AF930" i="88"/>
  <c r="AK774" i="88"/>
  <c r="AH785" i="88"/>
  <c r="AE785" i="88" s="1"/>
  <c r="AL352" i="88"/>
  <c r="AF279" i="88"/>
  <c r="AI206" i="88"/>
  <c r="AL166" i="88"/>
  <c r="AK166" i="88"/>
  <c r="AJ166" i="88"/>
  <c r="AI166" i="88"/>
  <c r="AF166" i="88"/>
  <c r="AH166" i="88"/>
  <c r="AE166" i="88" s="1"/>
  <c r="AG166" i="88"/>
  <c r="AL112" i="88"/>
  <c r="AK112" i="88"/>
  <c r="AJ112" i="88"/>
  <c r="AI112" i="88"/>
  <c r="AH112" i="88"/>
  <c r="AE112" i="88" s="1"/>
  <c r="AG112" i="88"/>
  <c r="AF112" i="88"/>
  <c r="AF137" i="88"/>
  <c r="AL137" i="88"/>
  <c r="AK137" i="88"/>
  <c r="AH137" i="88"/>
  <c r="AE137" i="88" s="1"/>
  <c r="AJ137" i="88"/>
  <c r="AK441" i="88"/>
  <c r="AJ441" i="88"/>
  <c r="AD441" i="88" s="1"/>
  <c r="AI441" i="88"/>
  <c r="AF441" i="88"/>
  <c r="AH739" i="88"/>
  <c r="AE739" i="88" s="1"/>
  <c r="AD739" i="88" s="1"/>
  <c r="AC739" i="88" s="1"/>
  <c r="AI739" i="88"/>
  <c r="AJ799" i="88"/>
  <c r="AF600" i="88"/>
  <c r="AH546" i="88"/>
  <c r="AE546" i="88" s="1"/>
  <c r="AF352" i="88"/>
  <c r="AH279" i="88"/>
  <c r="AE279" i="88" s="1"/>
  <c r="AK106" i="88"/>
  <c r="AJ106" i="88"/>
  <c r="AH106" i="88"/>
  <c r="AE106" i="88" s="1"/>
  <c r="AL106" i="88"/>
  <c r="AG106" i="88"/>
  <c r="AF106" i="88"/>
  <c r="AH543" i="88"/>
  <c r="AE543" i="88" s="1"/>
  <c r="AD543" i="88" s="1"/>
  <c r="AI543" i="88"/>
  <c r="AH255" i="88"/>
  <c r="AE255" i="88" s="1"/>
  <c r="AF255" i="88"/>
  <c r="AK255" i="88"/>
  <c r="AL255" i="88"/>
  <c r="AK169" i="88"/>
  <c r="AJ169" i="88"/>
  <c r="AI169" i="88"/>
  <c r="AH169" i="88"/>
  <c r="AE169" i="88" s="1"/>
  <c r="AL169" i="88"/>
  <c r="AJ290" i="88"/>
  <c r="AD290" i="88" s="1"/>
  <c r="AI290" i="88"/>
  <c r="AF290" i="88"/>
  <c r="AH930" i="88"/>
  <c r="AE930" i="88" s="1"/>
  <c r="AG600" i="88"/>
  <c r="AG352" i="88"/>
  <c r="AK279" i="88"/>
  <c r="Y22" i="88"/>
  <c r="AH22" i="88"/>
  <c r="AE22" i="88" s="1"/>
  <c r="AJ328" i="88"/>
  <c r="AD328" i="88" s="1"/>
  <c r="AF328" i="88"/>
  <c r="AI328" i="88"/>
  <c r="AL328" i="88"/>
  <c r="AL243" i="88"/>
  <c r="AK243" i="88"/>
  <c r="AJ243" i="88"/>
  <c r="AD243" i="88" s="1"/>
  <c r="AI243" i="88"/>
  <c r="AF243" i="88"/>
  <c r="AL686" i="88"/>
  <c r="AK686" i="88"/>
  <c r="AI249" i="88"/>
  <c r="AH249" i="88"/>
  <c r="AE249" i="88" s="1"/>
  <c r="AK249" i="88"/>
  <c r="AL249" i="88"/>
  <c r="AF181" i="88"/>
  <c r="AL181" i="88"/>
  <c r="AK181" i="88"/>
  <c r="AJ181" i="88"/>
  <c r="AI181" i="88"/>
  <c r="AH181" i="88"/>
  <c r="AE181" i="88" s="1"/>
  <c r="AK32" i="88"/>
  <c r="AJ32" i="88"/>
  <c r="AI32" i="88"/>
  <c r="AH32" i="88"/>
  <c r="AE32" i="88" s="1"/>
  <c r="AG32" i="88"/>
  <c r="AF32" i="88"/>
  <c r="AK52" i="88"/>
  <c r="AJ52" i="88"/>
  <c r="AF52" i="88"/>
  <c r="AG52" i="88"/>
  <c r="AL52" i="88"/>
  <c r="AH52" i="88"/>
  <c r="AE52" i="88" s="1"/>
  <c r="AI52" i="88"/>
  <c r="AH799" i="88"/>
  <c r="AE799" i="88" s="1"/>
  <c r="AH600" i="88"/>
  <c r="AE600" i="88" s="1"/>
  <c r="AG498" i="88"/>
  <c r="AL279" i="88"/>
  <c r="AF278" i="88"/>
  <c r="AI278" i="88"/>
  <c r="AK278" i="88"/>
  <c r="AG278" i="88"/>
  <c r="AD278" i="88" s="1"/>
  <c r="AC278" i="88" s="1"/>
  <c r="AI94" i="88"/>
  <c r="AK94" i="88"/>
  <c r="AL94" i="88"/>
  <c r="AJ94" i="88"/>
  <c r="AH94" i="88"/>
  <c r="AE94" i="88" s="1"/>
  <c r="AG94" i="88"/>
  <c r="AF94" i="88"/>
  <c r="AK200" i="88"/>
  <c r="AJ200" i="88"/>
  <c r="AI200" i="88"/>
  <c r="AG200" i="88"/>
  <c r="AH200" i="88"/>
  <c r="AE200" i="88" s="1"/>
  <c r="AI219" i="88"/>
  <c r="AH219" i="88"/>
  <c r="AE219" i="88" s="1"/>
  <c r="AG219" i="88"/>
  <c r="AF219" i="88"/>
  <c r="AL219" i="88"/>
  <c r="AK219" i="88"/>
  <c r="AF555" i="88"/>
  <c r="AI555" i="88"/>
  <c r="AL555" i="88"/>
  <c r="AF31" i="88"/>
  <c r="AG31" i="88"/>
  <c r="AK31" i="88"/>
  <c r="AH31" i="88"/>
  <c r="AE31" i="88" s="1"/>
  <c r="AJ31" i="88"/>
  <c r="AI31" i="88"/>
  <c r="AL31" i="88"/>
  <c r="AG267" i="88"/>
  <c r="AJ267" i="88"/>
  <c r="AH267" i="88"/>
  <c r="AE267" i="88" s="1"/>
  <c r="AL267" i="88"/>
  <c r="AI600" i="88"/>
  <c r="AH498" i="88"/>
  <c r="AE498" i="88" s="1"/>
  <c r="AG279" i="88"/>
  <c r="AF632" i="88"/>
  <c r="AI632" i="88"/>
  <c r="AL217" i="88"/>
  <c r="AI217" i="88"/>
  <c r="AH217" i="88"/>
  <c r="AE217" i="88" s="1"/>
  <c r="AJ217" i="88"/>
  <c r="AH955" i="88"/>
  <c r="AE955" i="88" s="1"/>
  <c r="AD955" i="88" s="1"/>
  <c r="AI955" i="88"/>
  <c r="AG867" i="88"/>
  <c r="AH867" i="88"/>
  <c r="AE867" i="88" s="1"/>
  <c r="AF103" i="88"/>
  <c r="AG103" i="88"/>
  <c r="AL175" i="88"/>
  <c r="AK175" i="88"/>
  <c r="AJ175" i="88"/>
  <c r="AI175" i="88"/>
  <c r="AH175" i="88"/>
  <c r="AE175" i="88" s="1"/>
  <c r="AG175" i="88"/>
  <c r="AK415" i="88"/>
  <c r="AL415" i="88"/>
  <c r="AG201" i="88"/>
  <c r="AF201" i="88"/>
  <c r="AL201" i="88"/>
  <c r="AK201" i="88"/>
  <c r="AI201" i="88"/>
  <c r="AH201" i="88"/>
  <c r="AE201" i="88" s="1"/>
  <c r="AK173" i="88"/>
  <c r="AH173" i="88"/>
  <c r="AE173" i="88" s="1"/>
  <c r="AJ173" i="88"/>
  <c r="AI173" i="88"/>
  <c r="AG173" i="88"/>
  <c r="AF173" i="88"/>
  <c r="AJ195" i="88"/>
  <c r="AD195" i="88" s="1"/>
  <c r="AC195" i="88" s="1"/>
  <c r="AG195" i="88"/>
  <c r="AF195" i="88"/>
  <c r="AL195" i="88"/>
  <c r="AK195" i="88"/>
  <c r="AI195" i="88"/>
  <c r="AJ600" i="88"/>
  <c r="AI498" i="88"/>
  <c r="AJ24" i="88"/>
  <c r="AI24" i="88"/>
  <c r="AH24" i="88"/>
  <c r="AE24" i="88" s="1"/>
  <c r="AG24" i="88"/>
  <c r="AF24" i="88"/>
  <c r="AK24" i="88"/>
  <c r="AJ211" i="88"/>
  <c r="AD211" i="88" s="1"/>
  <c r="AK211" i="88"/>
  <c r="AL211" i="88"/>
  <c r="AL172" i="88"/>
  <c r="AK172" i="88"/>
  <c r="AJ172" i="88"/>
  <c r="AH172" i="88"/>
  <c r="AE172" i="88" s="1"/>
  <c r="AI172" i="88"/>
  <c r="AG172" i="88"/>
  <c r="AF308" i="88"/>
  <c r="AL308" i="88"/>
  <c r="AH308" i="88"/>
  <c r="AE308" i="88" s="1"/>
  <c r="AJ308" i="88"/>
  <c r="AG154" i="88"/>
  <c r="AL154" i="88"/>
  <c r="AK154" i="88"/>
  <c r="AJ154" i="88"/>
  <c r="AH154" i="88"/>
  <c r="AE154" i="88" s="1"/>
  <c r="AI161" i="88"/>
  <c r="AG161" i="88"/>
  <c r="AF161" i="88"/>
  <c r="AH161" i="88"/>
  <c r="AE161" i="88" s="1"/>
  <c r="AF49" i="88"/>
  <c r="AG49" i="88"/>
  <c r="AF151" i="88"/>
  <c r="AL151" i="88"/>
  <c r="AK151" i="88"/>
  <c r="AJ151" i="88"/>
  <c r="AI151" i="88"/>
  <c r="AH151" i="88"/>
  <c r="AE151" i="88" s="1"/>
  <c r="AF799" i="88"/>
  <c r="AL799" i="88"/>
  <c r="AG546" i="88"/>
  <c r="AJ498" i="88"/>
  <c r="AK251" i="88"/>
  <c r="AL199" i="88"/>
  <c r="AJ199" i="88"/>
  <c r="AL939" i="88"/>
  <c r="AK939" i="88"/>
  <c r="AJ939" i="88"/>
  <c r="AH939" i="88"/>
  <c r="AE939" i="88" s="1"/>
  <c r="AG939" i="88"/>
  <c r="AF939" i="88"/>
  <c r="AI939" i="88"/>
  <c r="AI179" i="88"/>
  <c r="AH179" i="88"/>
  <c r="AE179" i="88" s="1"/>
  <c r="AG179" i="88"/>
  <c r="AH158" i="88"/>
  <c r="AE158" i="88" s="1"/>
  <c r="AG158" i="88"/>
  <c r="AF158" i="88"/>
  <c r="AL158" i="88"/>
  <c r="AK158" i="88"/>
  <c r="AJ158" i="88"/>
  <c r="AL293" i="88"/>
  <c r="AJ293" i="88"/>
  <c r="AD293" i="88" s="1"/>
  <c r="AI293" i="88"/>
  <c r="AF91" i="88"/>
  <c r="AI91" i="88"/>
  <c r="AH91" i="88"/>
  <c r="AE91" i="88" s="1"/>
  <c r="AG91" i="88"/>
  <c r="AL91" i="88"/>
  <c r="AK91" i="88"/>
  <c r="AF287" i="88"/>
  <c r="AH287" i="88"/>
  <c r="AE287" i="88" s="1"/>
  <c r="AI287" i="88"/>
  <c r="AJ285" i="88"/>
  <c r="AD285" i="88" s="1"/>
  <c r="AI285" i="88"/>
  <c r="AK285" i="88"/>
  <c r="AF285" i="88"/>
  <c r="AK367" i="88"/>
  <c r="AJ367" i="88"/>
  <c r="AI367" i="88"/>
  <c r="AH367" i="88"/>
  <c r="AE367" i="88" s="1"/>
  <c r="AG367" i="88"/>
  <c r="AF79" i="88"/>
  <c r="AG79" i="88"/>
  <c r="AL161" i="88"/>
  <c r="AL427" i="88"/>
  <c r="AL79" i="88"/>
  <c r="AL388" i="88"/>
  <c r="AL386" i="88"/>
  <c r="AL519" i="88"/>
  <c r="AL513" i="88"/>
  <c r="AK209" i="88"/>
  <c r="AK13" i="88"/>
  <c r="AL13" i="88" s="1"/>
  <c r="AK16" i="88"/>
  <c r="AL16" i="88" s="1"/>
  <c r="AK10" i="88"/>
  <c r="AL10" i="88" s="1"/>
  <c r="AK18" i="88"/>
  <c r="AL18" i="88" s="1"/>
  <c r="AG15" i="88"/>
  <c r="AH15" i="88" s="1"/>
  <c r="AF15" i="88"/>
  <c r="AK15" i="88"/>
  <c r="AL15" i="88" s="1"/>
  <c r="AD21" i="88"/>
  <c r="AK21" i="88"/>
  <c r="AL21" i="88" s="1"/>
  <c r="AK12" i="88"/>
  <c r="AL12" i="88" s="1"/>
  <c r="AK17" i="88"/>
  <c r="AL17" i="88" s="1"/>
  <c r="AK11" i="88"/>
  <c r="AL11" i="88" s="1"/>
  <c r="AK19" i="88"/>
  <c r="AL19" i="88" s="1"/>
  <c r="AK20" i="88"/>
  <c r="AL20" i="88" s="1"/>
  <c r="AF8" i="88"/>
  <c r="AH8" i="88"/>
  <c r="AG8" i="88"/>
  <c r="AH9" i="88"/>
  <c r="AG9" i="88"/>
  <c r="AF9" i="88"/>
  <c r="AK346" i="88"/>
  <c r="AK655" i="88"/>
  <c r="AI81" i="88"/>
  <c r="AK298" i="88"/>
  <c r="AK245" i="88"/>
  <c r="AH738" i="88"/>
  <c r="AE738" i="88" s="1"/>
  <c r="AK616" i="88"/>
  <c r="AK479" i="88"/>
  <c r="AK263" i="88"/>
  <c r="AH79" i="88"/>
  <c r="AE79" i="88" s="1"/>
  <c r="AK551" i="88"/>
  <c r="AJ81" i="88"/>
  <c r="AD81" i="88" s="1"/>
  <c r="AJ438" i="88"/>
  <c r="AD438" i="88" s="1"/>
  <c r="AK413" i="88"/>
  <c r="AI79" i="88"/>
  <c r="AJ82" i="88"/>
  <c r="AJ616" i="88"/>
  <c r="AK530" i="88"/>
  <c r="AI476" i="88"/>
  <c r="AK438" i="88"/>
  <c r="AK269" i="88"/>
  <c r="AK257" i="88"/>
  <c r="AJ79" i="88"/>
  <c r="AK82" i="88"/>
  <c r="AI616" i="88"/>
  <c r="AI459" i="88"/>
  <c r="AK161" i="88"/>
  <c r="AJ64" i="88"/>
  <c r="AD64" i="88" s="1"/>
  <c r="AK79" i="88"/>
  <c r="AK64" i="88"/>
  <c r="AB369" i="88"/>
  <c r="AL369" i="88" s="1"/>
  <c r="AK369" i="88"/>
  <c r="AI472" i="88"/>
  <c r="AJ472" i="88"/>
  <c r="AD472" i="88" s="1"/>
  <c r="AI99" i="88"/>
  <c r="AK753" i="88"/>
  <c r="AJ753" i="88"/>
  <c r="AB472" i="88"/>
  <c r="AL472" i="88" s="1"/>
  <c r="AJ99" i="88"/>
  <c r="AJ369" i="88"/>
  <c r="AH369" i="88"/>
  <c r="AE369" i="88" s="1"/>
  <c r="AH99" i="88"/>
  <c r="AE99" i="88" s="1"/>
  <c r="AH115" i="88"/>
  <c r="AE115" i="88" s="1"/>
  <c r="AK5" i="88"/>
  <c r="AL5" i="88" s="1"/>
  <c r="AK254" i="88"/>
  <c r="AJ432" i="88"/>
  <c r="AD432" i="88" s="1"/>
  <c r="AI658" i="88"/>
  <c r="AK658" i="88"/>
  <c r="AI708" i="88"/>
  <c r="AJ708" i="88"/>
  <c r="AK708" i="88"/>
  <c r="AI947" i="88"/>
  <c r="AJ658" i="88"/>
  <c r="AJ530" i="88"/>
  <c r="AD530" i="88" s="1"/>
  <c r="AI530" i="88"/>
  <c r="AJ437" i="88"/>
  <c r="AD437" i="88" s="1"/>
  <c r="AK6" i="88"/>
  <c r="AL6" i="88" s="1"/>
  <c r="AK7" i="88"/>
  <c r="AL7" i="88" s="1"/>
  <c r="AK350" i="88"/>
  <c r="AI69" i="88"/>
  <c r="AK873" i="88"/>
  <c r="AJ873" i="88"/>
  <c r="AD873" i="88" s="1"/>
  <c r="AK167" i="88"/>
  <c r="AH449" i="88"/>
  <c r="AE449" i="88" s="1"/>
  <c r="AD449" i="88" s="1"/>
  <c r="AI449" i="88"/>
  <c r="AJ167" i="88"/>
  <c r="AD167" i="88" s="1"/>
  <c r="AK296" i="88"/>
  <c r="AI333" i="88"/>
  <c r="AJ585" i="88"/>
  <c r="AD585" i="88" s="1"/>
  <c r="AJ69" i="88"/>
  <c r="AK839" i="88"/>
  <c r="AK585" i="88"/>
  <c r="AH431" i="88"/>
  <c r="AE431" i="88" s="1"/>
  <c r="AI350" i="88"/>
  <c r="AI950" i="88"/>
  <c r="AK812" i="88"/>
  <c r="AK513" i="88"/>
  <c r="AJ350" i="88"/>
  <c r="AD350" i="88" s="1"/>
  <c r="AH69" i="88"/>
  <c r="AE69" i="88" s="1"/>
  <c r="AK810" i="88"/>
  <c r="AK874" i="88"/>
  <c r="AK266" i="88"/>
  <c r="AK333" i="88"/>
  <c r="AK192" i="88"/>
  <c r="AK554" i="88"/>
  <c r="AJ561" i="88"/>
  <c r="AD561" i="88" s="1"/>
  <c r="AI369" i="88"/>
  <c r="AK561" i="88"/>
  <c r="AK272" i="88"/>
  <c r="AJ540" i="88"/>
  <c r="AD540" i="88" s="1"/>
  <c r="AA628" i="88"/>
  <c r="AJ628" i="88"/>
  <c r="AD628" i="88" s="1"/>
  <c r="AJ765" i="88"/>
  <c r="AD765" i="88" s="1"/>
  <c r="AK540" i="88"/>
  <c r="AI561" i="88"/>
  <c r="AH329" i="88"/>
  <c r="AE329" i="88" s="1"/>
  <c r="AD329" i="88" s="1"/>
  <c r="AC329" i="88" s="1"/>
  <c r="AJ810" i="88"/>
  <c r="AD810" i="88" s="1"/>
  <c r="D32" i="87"/>
  <c r="D50" i="87"/>
  <c r="D44" i="87"/>
  <c r="D38" i="87"/>
  <c r="D42" i="87"/>
  <c r="D33" i="87"/>
  <c r="D30" i="87"/>
  <c r="D40" i="87"/>
  <c r="D41" i="87"/>
  <c r="D36" i="87"/>
  <c r="M46" i="87"/>
  <c r="O46" i="87" s="1"/>
  <c r="F17" i="87"/>
  <c r="M32" i="87"/>
  <c r="D43" i="87"/>
  <c r="D54" i="87"/>
  <c r="M31" i="87"/>
  <c r="O31" i="87" s="1"/>
  <c r="M48" i="87"/>
  <c r="O48" i="87" s="1"/>
  <c r="D34" i="87"/>
  <c r="M36" i="87"/>
  <c r="O36" i="87" s="1"/>
  <c r="M52" i="87"/>
  <c r="O52" i="87" s="1"/>
  <c r="M45" i="87"/>
  <c r="O45" i="87" s="1"/>
  <c r="M53" i="87"/>
  <c r="O53" i="87" s="1"/>
  <c r="M51" i="87"/>
  <c r="O51" i="87" s="1"/>
  <c r="M37" i="87"/>
  <c r="O37" i="87" s="1"/>
  <c r="D46" i="87"/>
  <c r="M54" i="87"/>
  <c r="O54" i="87" s="1"/>
  <c r="H15" i="87"/>
  <c r="M35" i="87"/>
  <c r="O35" i="87" s="1"/>
  <c r="K13" i="87"/>
  <c r="M38" i="87"/>
  <c r="O38" i="87" s="1"/>
  <c r="M44" i="87"/>
  <c r="O44" i="87" s="1"/>
  <c r="D39" i="87"/>
  <c r="D37" i="87"/>
  <c r="D52" i="87"/>
  <c r="D48" i="87"/>
  <c r="H16" i="87"/>
  <c r="H20" i="87"/>
  <c r="M43" i="87"/>
  <c r="O43" i="87" s="1"/>
  <c r="D45" i="87"/>
  <c r="AC289" i="88"/>
  <c r="M40" i="87"/>
  <c r="O40" i="87" s="1"/>
  <c r="AC268" i="88"/>
  <c r="AJ946" i="88"/>
  <c r="AD946" i="88" s="1"/>
  <c r="AK597" i="88"/>
  <c r="AJ426" i="88"/>
  <c r="AD426" i="88" s="1"/>
  <c r="AH804" i="88"/>
  <c r="AE804" i="88" s="1"/>
  <c r="Y804" i="88"/>
  <c r="AC798" i="88"/>
  <c r="AK728" i="88"/>
  <c r="AC747" i="88"/>
  <c r="AC702" i="88"/>
  <c r="AK963" i="88"/>
  <c r="AH911" i="88"/>
  <c r="AE911" i="88" s="1"/>
  <c r="AJ475" i="88"/>
  <c r="M42" i="87"/>
  <c r="O42" i="87" s="1"/>
  <c r="AI946" i="88"/>
  <c r="AJ597" i="88"/>
  <c r="AD597" i="88" s="1"/>
  <c r="AC341" i="88"/>
  <c r="D35" i="87"/>
  <c r="D51" i="87"/>
  <c r="D49" i="87"/>
  <c r="M34" i="87"/>
  <c r="O34" i="87" s="1"/>
  <c r="AB824" i="88"/>
  <c r="AL824" i="88" s="1"/>
  <c r="AK824" i="88"/>
  <c r="AB592" i="88"/>
  <c r="AL592" i="88" s="1"/>
  <c r="AK592" i="88"/>
  <c r="AB312" i="88"/>
  <c r="AL312" i="88" s="1"/>
  <c r="AK312" i="88"/>
  <c r="Z80" i="88"/>
  <c r="AI80" i="88"/>
  <c r="Y97" i="88"/>
  <c r="AH97" i="88"/>
  <c r="AE97" i="88" s="1"/>
  <c r="AA511" i="88"/>
  <c r="AJ511" i="88"/>
  <c r="AD511" i="88" s="1"/>
  <c r="AI511" i="88"/>
  <c r="AB330" i="88"/>
  <c r="AL330" i="88" s="1"/>
  <c r="AK330" i="88"/>
  <c r="AA942" i="88"/>
  <c r="AJ942" i="88"/>
  <c r="AD942" i="88" s="1"/>
  <c r="AB299" i="88"/>
  <c r="AL299" i="88" s="1"/>
  <c r="AK299" i="88"/>
  <c r="Z847" i="88"/>
  <c r="AI847" i="88"/>
  <c r="AB986" i="88"/>
  <c r="AL986" i="88" s="1"/>
  <c r="AK986" i="88"/>
  <c r="AB623" i="88"/>
  <c r="AL623" i="88" s="1"/>
  <c r="AK623" i="88"/>
  <c r="Y676" i="88"/>
  <c r="AH676" i="88"/>
  <c r="AE676" i="88" s="1"/>
  <c r="Y34" i="88"/>
  <c r="AH34" i="88"/>
  <c r="AE34" i="88" s="1"/>
  <c r="Z897" i="88"/>
  <c r="AI897" i="88"/>
  <c r="Y326" i="88"/>
  <c r="AH326" i="88"/>
  <c r="AE326" i="88" s="1"/>
  <c r="AA936" i="88"/>
  <c r="AJ936" i="88"/>
  <c r="AD936" i="88" s="1"/>
  <c r="AA501" i="88"/>
  <c r="AJ501" i="88"/>
  <c r="AJ408" i="88"/>
  <c r="AD408" i="88" s="1"/>
  <c r="AA408" i="88"/>
  <c r="AA198" i="88"/>
  <c r="AJ198" i="88"/>
  <c r="AD198" i="88" s="1"/>
  <c r="AB748" i="88"/>
  <c r="AL748" i="88" s="1"/>
  <c r="AK748" i="88"/>
  <c r="AA979" i="88"/>
  <c r="AJ979" i="88"/>
  <c r="AD979" i="88" s="1"/>
  <c r="Z967" i="88"/>
  <c r="AI967" i="88"/>
  <c r="AA791" i="88"/>
  <c r="AJ791" i="88"/>
  <c r="AD791" i="88" s="1"/>
  <c r="AB744" i="88"/>
  <c r="AL744" i="88" s="1"/>
  <c r="AK744" i="88"/>
  <c r="AB715" i="88"/>
  <c r="AL715" i="88" s="1"/>
  <c r="AK715" i="88"/>
  <c r="Z660" i="88"/>
  <c r="AI660" i="88"/>
  <c r="Y280" i="88"/>
  <c r="AH280" i="88"/>
  <c r="AE280" i="88" s="1"/>
  <c r="AB248" i="88"/>
  <c r="AL248" i="88" s="1"/>
  <c r="AK248" i="88"/>
  <c r="Y837" i="88"/>
  <c r="AH837" i="88"/>
  <c r="AE837" i="88" s="1"/>
  <c r="AB678" i="88"/>
  <c r="AL678" i="88" s="1"/>
  <c r="AK678" i="88"/>
  <c r="AB539" i="88"/>
  <c r="AL539" i="88" s="1"/>
  <c r="AK539" i="88"/>
  <c r="AB275" i="88"/>
  <c r="AL275" i="88" s="1"/>
  <c r="AK275" i="88"/>
  <c r="AA703" i="88"/>
  <c r="AJ703" i="88"/>
  <c r="AD703" i="88" s="1"/>
  <c r="AJ715" i="88"/>
  <c r="AD715" i="88" s="1"/>
  <c r="Z651" i="88"/>
  <c r="AI651" i="88"/>
  <c r="AA470" i="88"/>
  <c r="AJ470" i="88"/>
  <c r="AD470" i="88" s="1"/>
  <c r="Z997" i="88"/>
  <c r="AI997" i="88"/>
  <c r="Z891" i="88"/>
  <c r="AI891" i="88"/>
  <c r="AB830" i="88"/>
  <c r="AL830" i="88" s="1"/>
  <c r="AK830" i="88"/>
  <c r="AH658" i="88"/>
  <c r="AE658" i="88" s="1"/>
  <c r="AA525" i="88"/>
  <c r="AJ525" i="88"/>
  <c r="AD525" i="88" s="1"/>
  <c r="Z431" i="88"/>
  <c r="AI431" i="88"/>
  <c r="AJ333" i="88"/>
  <c r="AD333" i="88" s="1"/>
  <c r="Y380" i="88"/>
  <c r="AH380" i="88"/>
  <c r="AE380" i="88" s="1"/>
  <c r="Y221" i="88"/>
  <c r="AH221" i="88"/>
  <c r="AE221" i="88" s="1"/>
  <c r="AA495" i="88"/>
  <c r="AJ495" i="88"/>
  <c r="AD495" i="88" s="1"/>
  <c r="Y233" i="88"/>
  <c r="AH233" i="88"/>
  <c r="AE233" i="88" s="1"/>
  <c r="AB610" i="88"/>
  <c r="AL610" i="88" s="1"/>
  <c r="AK610" i="88"/>
  <c r="AI40" i="88"/>
  <c r="Z40" i="88"/>
  <c r="Z567" i="88"/>
  <c r="AI567" i="88"/>
  <c r="Y327" i="88"/>
  <c r="AH327" i="88"/>
  <c r="AE327" i="88" s="1"/>
  <c r="Y363" i="88"/>
  <c r="AH363" i="88"/>
  <c r="AE363" i="88" s="1"/>
  <c r="AA234" i="88"/>
  <c r="AJ234" i="88"/>
  <c r="AD234" i="88" s="1"/>
  <c r="Z317" i="88"/>
  <c r="AI317" i="88"/>
  <c r="AK580" i="88"/>
  <c r="AB99" i="88"/>
  <c r="AL99" i="88" s="1"/>
  <c r="AK99" i="88"/>
  <c r="AA950" i="88"/>
  <c r="AJ950" i="88"/>
  <c r="AD950" i="88" s="1"/>
  <c r="AB962" i="88"/>
  <c r="AL962" i="88" s="1"/>
  <c r="AK962" i="88"/>
  <c r="Y923" i="88"/>
  <c r="AH923" i="88"/>
  <c r="AE923" i="88" s="1"/>
  <c r="AB818" i="88"/>
  <c r="AL818" i="88" s="1"/>
  <c r="AK818" i="88"/>
  <c r="Z816" i="88"/>
  <c r="AI816" i="88"/>
  <c r="AH771" i="88"/>
  <c r="AE771" i="88" s="1"/>
  <c r="Y771" i="88"/>
  <c r="AH708" i="88"/>
  <c r="AE708" i="88" s="1"/>
  <c r="AI540" i="88"/>
  <c r="Z407" i="88"/>
  <c r="AI407" i="88"/>
  <c r="AA222" i="88"/>
  <c r="AJ222" i="88"/>
  <c r="AD222" i="88" s="1"/>
  <c r="AA228" i="88"/>
  <c r="AJ228" i="88"/>
  <c r="AD228" i="88" s="1"/>
  <c r="AA63" i="88"/>
  <c r="AJ63" i="88"/>
  <c r="AB93" i="88"/>
  <c r="AL93" i="88" s="1"/>
  <c r="AK93" i="88"/>
  <c r="AH916" i="88"/>
  <c r="AE916" i="88" s="1"/>
  <c r="Y916" i="88"/>
  <c r="AH872" i="88"/>
  <c r="AE872" i="88" s="1"/>
  <c r="Y872" i="88"/>
  <c r="Z856" i="88"/>
  <c r="AI856" i="88"/>
  <c r="AJ673" i="88"/>
  <c r="AD673" i="88" s="1"/>
  <c r="AA673" i="88"/>
  <c r="AJ661" i="88"/>
  <c r="AD661" i="88" s="1"/>
  <c r="AA661" i="88"/>
  <c r="AI641" i="88"/>
  <c r="Z641" i="88"/>
  <c r="AA542" i="88"/>
  <c r="AJ542" i="88"/>
  <c r="AD542" i="88" s="1"/>
  <c r="Z671" i="88"/>
  <c r="AI671" i="88"/>
  <c r="AA459" i="88"/>
  <c r="AJ459" i="88"/>
  <c r="Y375" i="88"/>
  <c r="AH375" i="88"/>
  <c r="AE375" i="88" s="1"/>
  <c r="AH335" i="88"/>
  <c r="AE335" i="88" s="1"/>
  <c r="Y335" i="88"/>
  <c r="AK179" i="88"/>
  <c r="AK193" i="88"/>
  <c r="AB193" i="88"/>
  <c r="AL193" i="88" s="1"/>
  <c r="AK300" i="88"/>
  <c r="AB300" i="88"/>
  <c r="AL300" i="88" s="1"/>
  <c r="Z115" i="88"/>
  <c r="AI115" i="88"/>
  <c r="Y85" i="88"/>
  <c r="AH85" i="88"/>
  <c r="AE85" i="88" s="1"/>
  <c r="Y855" i="88"/>
  <c r="AH855" i="88"/>
  <c r="AE855" i="88" s="1"/>
  <c r="AB863" i="88"/>
  <c r="AL863" i="88" s="1"/>
  <c r="AK863" i="88"/>
  <c r="Z885" i="88"/>
  <c r="AI885" i="88"/>
  <c r="Z789" i="88"/>
  <c r="AI789" i="88"/>
  <c r="Z811" i="88"/>
  <c r="AI811" i="88"/>
  <c r="AJ685" i="88"/>
  <c r="AA685" i="88"/>
  <c r="AB765" i="88"/>
  <c r="AL765" i="88" s="1"/>
  <c r="AK765" i="88"/>
  <c r="AB395" i="88"/>
  <c r="AL395" i="88" s="1"/>
  <c r="AK395" i="88"/>
  <c r="Y227" i="88"/>
  <c r="AH227" i="88"/>
  <c r="AE227" i="88" s="1"/>
  <c r="AH191" i="88"/>
  <c r="AE191" i="88" s="1"/>
  <c r="Y191" i="88"/>
  <c r="Y136" i="88"/>
  <c r="AH136" i="88"/>
  <c r="AE136" i="88" s="1"/>
  <c r="AA843" i="88"/>
  <c r="AJ843" i="88"/>
  <c r="AD843" i="88" s="1"/>
  <c r="AI838" i="88"/>
  <c r="Z838" i="88"/>
  <c r="Y849" i="88"/>
  <c r="AH849" i="88"/>
  <c r="AE849" i="88" s="1"/>
  <c r="AJ720" i="88"/>
  <c r="AD720" i="88" s="1"/>
  <c r="AK720" i="88"/>
  <c r="AB376" i="88"/>
  <c r="AL376" i="88" s="1"/>
  <c r="AK376" i="88"/>
  <c r="Y345" i="88"/>
  <c r="AH345" i="88"/>
  <c r="AE345" i="88" s="1"/>
  <c r="Y281" i="88"/>
  <c r="AH281" i="88"/>
  <c r="AE281" i="88" s="1"/>
  <c r="AK294" i="88"/>
  <c r="AB294" i="88"/>
  <c r="AL294" i="88" s="1"/>
  <c r="Z216" i="88"/>
  <c r="AI216" i="88"/>
  <c r="Z215" i="88"/>
  <c r="AI215" i="88"/>
  <c r="Z104" i="88"/>
  <c r="AI104" i="88"/>
  <c r="Z98" i="88"/>
  <c r="AI98" i="88"/>
  <c r="AB87" i="88"/>
  <c r="AL87" i="88" s="1"/>
  <c r="AK87" i="88"/>
  <c r="AB69" i="88"/>
  <c r="AL69" i="88" s="1"/>
  <c r="AK69" i="88"/>
  <c r="AB81" i="88"/>
  <c r="AL81" i="88" s="1"/>
  <c r="AK81" i="88"/>
  <c r="AB111" i="88"/>
  <c r="AL111" i="88" s="1"/>
  <c r="AK111" i="88"/>
  <c r="AB886" i="88"/>
  <c r="AL886" i="88" s="1"/>
  <c r="AK886" i="88"/>
  <c r="AB898" i="88"/>
  <c r="AL898" i="88" s="1"/>
  <c r="AK898" i="88"/>
  <c r="Z677" i="88"/>
  <c r="AI677" i="88"/>
  <c r="AA772" i="88"/>
  <c r="AJ772" i="88"/>
  <c r="AD772" i="88" s="1"/>
  <c r="Z738" i="88"/>
  <c r="AI738" i="88"/>
  <c r="AB432" i="88"/>
  <c r="AL432" i="88" s="1"/>
  <c r="AK432" i="88"/>
  <c r="Y351" i="88"/>
  <c r="AH351" i="88"/>
  <c r="AE351" i="88" s="1"/>
  <c r="AB437" i="88"/>
  <c r="AL437" i="88" s="1"/>
  <c r="AK437" i="88"/>
  <c r="Y316" i="88"/>
  <c r="AH316" i="88"/>
  <c r="AE316" i="88" s="1"/>
  <c r="AK642" i="88"/>
  <c r="AB642" i="88"/>
  <c r="AL642" i="88" s="1"/>
  <c r="AI911" i="88"/>
  <c r="Z911" i="88"/>
  <c r="AK946" i="88"/>
  <c r="AA947" i="88"/>
  <c r="AJ947" i="88"/>
  <c r="AD947" i="88" s="1"/>
  <c r="AB905" i="88"/>
  <c r="AL905" i="88" s="1"/>
  <c r="AK905" i="88"/>
  <c r="AH789" i="88"/>
  <c r="AE789" i="88" s="1"/>
  <c r="AA930" i="88"/>
  <c r="AJ930" i="88"/>
  <c r="AB766" i="88"/>
  <c r="AL766" i="88" s="1"/>
  <c r="AK766" i="88"/>
  <c r="Z823" i="88"/>
  <c r="AI823" i="88"/>
  <c r="AH672" i="88"/>
  <c r="AE672" i="88" s="1"/>
  <c r="Y672" i="88"/>
  <c r="AA471" i="88"/>
  <c r="AJ471" i="88"/>
  <c r="AD471" i="88" s="1"/>
  <c r="Y49" i="88"/>
  <c r="AH49" i="88"/>
  <c r="AE49" i="88" s="1"/>
  <c r="AB75" i="88"/>
  <c r="AL75" i="88" s="1"/>
  <c r="AK75" i="88"/>
  <c r="AB105" i="88"/>
  <c r="AL105" i="88" s="1"/>
  <c r="AK105" i="88"/>
  <c r="AI70" i="88"/>
  <c r="Z70" i="88"/>
  <c r="AB426" i="88"/>
  <c r="AL426" i="88" s="1"/>
  <c r="AK426" i="88"/>
  <c r="AI546" i="88"/>
  <c r="Z546" i="88"/>
  <c r="AA476" i="88"/>
  <c r="AJ476" i="88"/>
  <c r="AD476" i="88" s="1"/>
  <c r="Y357" i="88"/>
  <c r="AH357" i="88"/>
  <c r="AE357" i="88" s="1"/>
  <c r="AA288" i="88"/>
  <c r="AJ288" i="88"/>
  <c r="AD288" i="88" s="1"/>
  <c r="AB318" i="88"/>
  <c r="AL318" i="88" s="1"/>
  <c r="AK318" i="88"/>
  <c r="AJ179" i="88"/>
  <c r="Z86" i="88"/>
  <c r="AI86" i="88"/>
  <c r="AB39" i="88"/>
  <c r="AL39" i="88" s="1"/>
  <c r="AK39" i="88"/>
  <c r="Y103" i="88"/>
  <c r="AH103" i="88"/>
  <c r="AE103" i="88" s="1"/>
  <c r="M39" i="87"/>
  <c r="O39" i="87" s="1"/>
  <c r="K15" i="87"/>
  <c r="H17" i="87"/>
  <c r="K12" i="87"/>
  <c r="M41" i="87"/>
  <c r="O41" i="87" s="1"/>
  <c r="M50" i="87"/>
  <c r="O50" i="87" s="1"/>
  <c r="F16" i="87"/>
  <c r="F15" i="87"/>
  <c r="F20" i="87"/>
  <c r="K14" i="87"/>
  <c r="K16" i="87"/>
  <c r="M49" i="87"/>
  <c r="O49" i="87" s="1"/>
  <c r="K20" i="87"/>
  <c r="K18" i="87"/>
  <c r="K17" i="87"/>
  <c r="K19" i="87"/>
  <c r="H19" i="87"/>
  <c r="F19" i="87"/>
  <c r="D53" i="87"/>
  <c r="H11" i="87"/>
  <c r="F11" i="87"/>
  <c r="K11" i="87"/>
  <c r="H12" i="87"/>
  <c r="H18" i="87"/>
  <c r="F12" i="87"/>
  <c r="D31" i="87"/>
  <c r="D47" i="87"/>
  <c r="H13" i="87"/>
  <c r="M33" i="87"/>
  <c r="O33" i="87" s="1"/>
  <c r="F18" i="87"/>
  <c r="M47" i="87"/>
  <c r="O47" i="87" s="1"/>
  <c r="F13" i="87"/>
  <c r="F14" i="87"/>
  <c r="H14" i="87"/>
  <c r="AD774" i="88" l="1"/>
  <c r="AD835" i="88"/>
  <c r="AD876" i="88"/>
  <c r="AD179" i="88"/>
  <c r="AC179" i="88" s="1"/>
  <c r="AD501" i="88"/>
  <c r="AC501" i="88" s="1"/>
  <c r="AD189" i="88"/>
  <c r="AC189" i="88" s="1"/>
  <c r="AD922" i="88"/>
  <c r="AC922" i="88" s="1"/>
  <c r="AD54" i="88"/>
  <c r="AC54" i="88" s="1"/>
  <c r="AD475" i="88"/>
  <c r="AC475" i="88" s="1"/>
  <c r="AD161" i="88"/>
  <c r="AC161" i="88" s="1"/>
  <c r="AD759" i="88"/>
  <c r="AC759" i="88" s="1"/>
  <c r="AD82" i="88"/>
  <c r="AC82" i="88" s="1"/>
  <c r="AD66" i="88"/>
  <c r="AC66" i="88" s="1"/>
  <c r="AD609" i="88"/>
  <c r="AC609" i="88" s="1"/>
  <c r="AD829" i="88"/>
  <c r="AC829" i="88" s="1"/>
  <c r="AC370" i="88"/>
  <c r="AD217" i="88"/>
  <c r="AC217" i="88" s="1"/>
  <c r="AD489" i="88"/>
  <c r="AC489" i="88" s="1"/>
  <c r="AD122" i="88"/>
  <c r="AC122" i="88" s="1"/>
  <c r="AD685" i="88"/>
  <c r="AC685" i="88" s="1"/>
  <c r="AD459" i="88"/>
  <c r="AC459" i="88" s="1"/>
  <c r="AD521" i="88"/>
  <c r="AC521" i="88" s="1"/>
  <c r="AD465" i="88"/>
  <c r="AC465" i="88" s="1"/>
  <c r="AD445" i="88"/>
  <c r="AC445" i="88" s="1"/>
  <c r="AD865" i="88"/>
  <c r="AC865" i="88" s="1"/>
  <c r="AD498" i="88"/>
  <c r="AC498" i="88" s="1"/>
  <c r="AD742" i="88"/>
  <c r="AC742" i="88" s="1"/>
  <c r="AC577" i="88"/>
  <c r="AD24" i="88"/>
  <c r="AC24" i="88" s="1"/>
  <c r="AD710" i="88"/>
  <c r="AC710" i="88" s="1"/>
  <c r="AD600" i="88"/>
  <c r="AC600" i="88" s="1"/>
  <c r="AD71" i="88"/>
  <c r="AC71" i="88" s="1"/>
  <c r="AD833" i="88"/>
  <c r="AC833" i="88" s="1"/>
  <c r="AD616" i="88"/>
  <c r="AC616" i="88" s="1"/>
  <c r="AD899" i="88"/>
  <c r="AC899" i="88" s="1"/>
  <c r="AD994" i="88"/>
  <c r="AC994" i="88" s="1"/>
  <c r="AD399" i="88"/>
  <c r="AC399" i="88" s="1"/>
  <c r="AD63" i="88"/>
  <c r="AC63" i="88" s="1"/>
  <c r="AD261" i="88"/>
  <c r="AC261" i="88" s="1"/>
  <c r="AD491" i="88"/>
  <c r="AC491" i="88" s="1"/>
  <c r="AD753" i="88"/>
  <c r="AC753" i="88" s="1"/>
  <c r="AD985" i="88"/>
  <c r="AC985" i="88" s="1"/>
  <c r="AD512" i="88"/>
  <c r="AC512" i="88" s="1"/>
  <c r="AD72" i="88"/>
  <c r="AC72" i="88" s="1"/>
  <c r="AD96" i="88"/>
  <c r="AC96" i="88" s="1"/>
  <c r="AD60" i="88"/>
  <c r="AC60" i="88" s="1"/>
  <c r="AD603" i="88"/>
  <c r="AC603" i="88" s="1"/>
  <c r="AD304" i="88"/>
  <c r="AC304" i="88" s="1"/>
  <c r="AD308" i="88"/>
  <c r="AC308" i="88" s="1"/>
  <c r="AD867" i="88"/>
  <c r="AC867" i="88" s="1"/>
  <c r="AD260" i="88"/>
  <c r="AC260" i="88" s="1"/>
  <c r="AD969" i="88"/>
  <c r="AC969" i="88" s="1"/>
  <c r="AD146" i="88"/>
  <c r="AC146" i="88" s="1"/>
  <c r="AD626" i="88"/>
  <c r="AC626" i="88" s="1"/>
  <c r="AD292" i="88"/>
  <c r="AC292" i="88" s="1"/>
  <c r="AD219" i="88"/>
  <c r="AC219" i="88" s="1"/>
  <c r="AD158" i="88"/>
  <c r="AC158" i="88" s="1"/>
  <c r="AD831" i="88"/>
  <c r="AC831" i="88" s="1"/>
  <c r="AD41" i="88"/>
  <c r="AC41" i="88" s="1"/>
  <c r="AD185" i="88"/>
  <c r="AC185" i="88" s="1"/>
  <c r="AD658" i="88"/>
  <c r="AC658" i="88" s="1"/>
  <c r="AD173" i="88"/>
  <c r="AC173" i="88" s="1"/>
  <c r="AD756" i="88"/>
  <c r="AC756" i="88" s="1"/>
  <c r="AD88" i="88"/>
  <c r="AC88" i="88" s="1"/>
  <c r="AD779" i="88"/>
  <c r="AC779" i="88" s="1"/>
  <c r="AD406" i="88"/>
  <c r="AC406" i="88" s="1"/>
  <c r="AD707" i="88"/>
  <c r="AC707" i="88" s="1"/>
  <c r="AD286" i="88"/>
  <c r="AC286" i="88" s="1"/>
  <c r="AD151" i="88"/>
  <c r="AC151" i="88" s="1"/>
  <c r="AD52" i="88"/>
  <c r="AC52" i="88" s="1"/>
  <c r="AD187" i="88"/>
  <c r="AC187" i="88" s="1"/>
  <c r="AD223" i="88"/>
  <c r="AC223" i="88" s="1"/>
  <c r="AD982" i="88"/>
  <c r="AC982" i="88" s="1"/>
  <c r="AD906" i="88"/>
  <c r="AC906" i="88" s="1"/>
  <c r="AD930" i="88"/>
  <c r="AC930" i="88" s="1"/>
  <c r="AD199" i="88"/>
  <c r="AC199" i="88" s="1"/>
  <c r="AD446" i="88"/>
  <c r="AC446" i="88" s="1"/>
  <c r="AD412" i="88"/>
  <c r="AC412" i="88" s="1"/>
  <c r="AD298" i="88"/>
  <c r="AC298" i="88" s="1"/>
  <c r="AD91" i="88"/>
  <c r="AC91" i="88" s="1"/>
  <c r="AD67" i="88"/>
  <c r="AC67" i="88" s="1"/>
  <c r="AD325" i="88"/>
  <c r="AC325" i="88" s="1"/>
  <c r="AD283" i="88"/>
  <c r="AC283" i="88" s="1"/>
  <c r="AC875" i="88"/>
  <c r="AC297" i="88"/>
  <c r="AD201" i="88"/>
  <c r="AC201" i="88" s="1"/>
  <c r="AD100" i="88"/>
  <c r="AC100" i="88" s="1"/>
  <c r="AD762" i="88"/>
  <c r="AC762" i="88" s="1"/>
  <c r="AD170" i="88"/>
  <c r="AC170" i="88" s="1"/>
  <c r="AD555" i="88"/>
  <c r="AC555" i="88" s="1"/>
  <c r="AD970" i="88"/>
  <c r="AC970" i="88" s="1"/>
  <c r="AD160" i="88"/>
  <c r="AC160" i="88" s="1"/>
  <c r="AD961" i="88"/>
  <c r="AC961" i="88" s="1"/>
  <c r="AD691" i="88"/>
  <c r="AC691" i="88" s="1"/>
  <c r="AD42" i="88"/>
  <c r="AC42" i="88" s="1"/>
  <c r="AD181" i="88"/>
  <c r="AC181" i="88" s="1"/>
  <c r="AD110" i="88"/>
  <c r="AC110" i="88" s="1"/>
  <c r="AD32" i="88"/>
  <c r="AC32" i="88" s="1"/>
  <c r="AD137" i="88"/>
  <c r="AC137" i="88" s="1"/>
  <c r="AD28" i="88"/>
  <c r="AC28" i="88" s="1"/>
  <c r="AD61" i="88"/>
  <c r="AC61" i="88" s="1"/>
  <c r="AD976" i="88"/>
  <c r="AC976" i="88" s="1"/>
  <c r="AD207" i="88"/>
  <c r="AC207" i="88" s="1"/>
  <c r="AD652" i="88"/>
  <c r="AC652" i="88" s="1"/>
  <c r="AD340" i="88"/>
  <c r="AC340" i="88" s="1"/>
  <c r="AD635" i="88"/>
  <c r="AC635" i="88" s="1"/>
  <c r="AD389" i="88"/>
  <c r="AC389" i="88" s="1"/>
  <c r="AD678" i="88"/>
  <c r="AC678" i="88" s="1"/>
  <c r="AC449" i="88"/>
  <c r="AD184" i="88"/>
  <c r="AC184" i="88" s="1"/>
  <c r="AD206" i="88"/>
  <c r="AC206" i="88" s="1"/>
  <c r="AD915" i="88"/>
  <c r="AC915" i="88" s="1"/>
  <c r="AD730" i="88"/>
  <c r="AC730" i="88" s="1"/>
  <c r="AD273" i="88"/>
  <c r="AC273" i="88" s="1"/>
  <c r="AD164" i="88"/>
  <c r="AC164" i="88" s="1"/>
  <c r="AD780" i="88"/>
  <c r="AC780" i="88" s="1"/>
  <c r="AD249" i="88"/>
  <c r="AC249" i="88" s="1"/>
  <c r="AD200" i="88"/>
  <c r="AC200" i="88" s="1"/>
  <c r="AD109" i="88"/>
  <c r="AC109" i="88" s="1"/>
  <c r="AD516" i="88"/>
  <c r="AC516" i="88" s="1"/>
  <c r="AD453" i="88"/>
  <c r="AC453" i="88" s="1"/>
  <c r="AD564" i="88"/>
  <c r="AC564" i="88" s="1"/>
  <c r="AD428" i="88"/>
  <c r="AC428" i="88" s="1"/>
  <c r="AD349" i="88"/>
  <c r="AC349" i="88" s="1"/>
  <c r="AD688" i="88"/>
  <c r="AC688" i="88" s="1"/>
  <c r="AD736" i="88"/>
  <c r="AC736" i="88" s="1"/>
  <c r="AD451" i="88"/>
  <c r="AC451" i="88" s="1"/>
  <c r="AD975" i="88"/>
  <c r="AC975" i="88" s="1"/>
  <c r="AD761" i="88"/>
  <c r="AC761" i="88" s="1"/>
  <c r="AD882" i="88"/>
  <c r="AC882" i="88" s="1"/>
  <c r="AD819" i="88"/>
  <c r="AC819" i="88" s="1"/>
  <c r="AD19" i="88"/>
  <c r="AC19" i="88" s="1"/>
  <c r="AD213" i="88"/>
  <c r="AC213" i="88" s="1"/>
  <c r="AD108" i="88"/>
  <c r="AC108" i="88" s="1"/>
  <c r="AD101" i="88"/>
  <c r="AC101" i="88" s="1"/>
  <c r="AD666" i="88"/>
  <c r="AC666" i="88" s="1"/>
  <c r="AD182" i="88"/>
  <c r="AC182" i="88" s="1"/>
  <c r="AD117" i="88"/>
  <c r="AC117" i="88" s="1"/>
  <c r="AD79" i="88"/>
  <c r="AC79" i="88" s="1"/>
  <c r="AD367" i="88"/>
  <c r="AC367" i="88" s="1"/>
  <c r="AD112" i="88"/>
  <c r="AC112" i="88" s="1"/>
  <c r="AD55" i="88"/>
  <c r="AC55" i="88" s="1"/>
  <c r="AD348" i="88"/>
  <c r="AC348" i="88" s="1"/>
  <c r="AD908" i="88"/>
  <c r="AC908" i="88" s="1"/>
  <c r="AD522" i="88"/>
  <c r="AC522" i="88" s="1"/>
  <c r="AD287" i="88"/>
  <c r="AC287" i="88" s="1"/>
  <c r="AD988" i="88"/>
  <c r="AC988" i="88" s="1"/>
  <c r="AD330" i="88"/>
  <c r="AC330" i="88" s="1"/>
  <c r="AD48" i="88"/>
  <c r="AC48" i="88" s="1"/>
  <c r="AD709" i="88"/>
  <c r="AC709" i="88" s="1"/>
  <c r="AD318" i="88"/>
  <c r="AC318" i="88" s="1"/>
  <c r="AC955" i="88"/>
  <c r="AD143" i="88"/>
  <c r="AC143" i="88" s="1"/>
  <c r="AD570" i="88"/>
  <c r="AC570" i="88" s="1"/>
  <c r="AD510" i="88"/>
  <c r="AC510" i="88" s="1"/>
  <c r="AD617" i="88"/>
  <c r="AC617" i="88" s="1"/>
  <c r="AD76" i="88"/>
  <c r="AC76" i="88" s="1"/>
  <c r="AD241" i="88"/>
  <c r="AC241" i="88" s="1"/>
  <c r="AD695" i="88"/>
  <c r="AC695" i="88" s="1"/>
  <c r="AD265" i="88"/>
  <c r="AC265" i="88" s="1"/>
  <c r="AC733" i="88"/>
  <c r="AC45" i="88"/>
  <c r="AD267" i="88"/>
  <c r="AC267" i="88" s="1"/>
  <c r="AD169" i="88"/>
  <c r="AC169" i="88" s="1"/>
  <c r="AD106" i="88"/>
  <c r="AC106" i="88" s="1"/>
  <c r="AD230" i="88"/>
  <c r="AC230" i="88" s="1"/>
  <c r="AD107" i="88"/>
  <c r="AC107" i="88" s="1"/>
  <c r="AD999" i="88"/>
  <c r="AC999" i="88" s="1"/>
  <c r="AD235" i="88"/>
  <c r="AC235" i="88" s="1"/>
  <c r="AD382" i="88"/>
  <c r="AC382" i="88" s="1"/>
  <c r="AD403" i="88"/>
  <c r="AC403" i="88" s="1"/>
  <c r="AD853" i="88"/>
  <c r="AC853" i="88" s="1"/>
  <c r="AD773" i="88"/>
  <c r="AC773" i="88" s="1"/>
  <c r="AD887" i="88"/>
  <c r="AC887" i="88" s="1"/>
  <c r="AD126" i="88"/>
  <c r="AC126" i="88" s="1"/>
  <c r="AD83" i="88"/>
  <c r="AC83" i="88" s="1"/>
  <c r="AD411" i="88"/>
  <c r="AC411" i="88" s="1"/>
  <c r="AD36" i="88"/>
  <c r="AC36" i="88" s="1"/>
  <c r="AD135" i="88"/>
  <c r="AC135" i="88" s="1"/>
  <c r="AD118" i="88"/>
  <c r="AC118" i="88" s="1"/>
  <c r="AD105" i="88"/>
  <c r="AC105" i="88" s="1"/>
  <c r="AD690" i="88"/>
  <c r="AC690" i="88" s="1"/>
  <c r="AD587" i="88"/>
  <c r="AC587" i="88" s="1"/>
  <c r="AD259" i="88"/>
  <c r="AC259" i="88" s="1"/>
  <c r="AD94" i="88"/>
  <c r="AC94" i="88" s="1"/>
  <c r="AD73" i="88"/>
  <c r="AC73" i="88" s="1"/>
  <c r="AD239" i="88"/>
  <c r="AC239" i="88" s="1"/>
  <c r="AD148" i="88"/>
  <c r="AC148" i="88" s="1"/>
  <c r="AD125" i="88"/>
  <c r="AC125" i="88" s="1"/>
  <c r="AD553" i="88"/>
  <c r="AC553" i="88" s="1"/>
  <c r="AD271" i="88"/>
  <c r="AC271" i="88" s="1"/>
  <c r="AD84" i="88"/>
  <c r="AC84" i="88" s="1"/>
  <c r="AD69" i="88"/>
  <c r="AC69" i="88" s="1"/>
  <c r="AD172" i="88"/>
  <c r="AC172" i="88" s="1"/>
  <c r="AD279" i="88"/>
  <c r="AC279" i="88" s="1"/>
  <c r="AD785" i="88"/>
  <c r="AC785" i="88" s="1"/>
  <c r="AD1000" i="88"/>
  <c r="AC1000" i="88" s="1"/>
  <c r="AD686" i="88"/>
  <c r="AC686" i="88" s="1"/>
  <c r="AD119" i="88"/>
  <c r="AC119" i="88" s="1"/>
  <c r="AD667" i="88"/>
  <c r="AC667" i="88" s="1"/>
  <c r="AD841" i="88"/>
  <c r="AC841" i="88" s="1"/>
  <c r="AD647" i="88"/>
  <c r="AC647" i="88" s="1"/>
  <c r="AD892" i="88"/>
  <c r="AC892" i="88" s="1"/>
  <c r="AD140" i="88"/>
  <c r="AC140" i="88" s="1"/>
  <c r="AD636" i="88"/>
  <c r="AC636" i="88" s="1"/>
  <c r="AD462" i="88"/>
  <c r="AC462" i="88" s="1"/>
  <c r="AD255" i="88"/>
  <c r="AC255" i="88" s="1"/>
  <c r="AD448" i="88"/>
  <c r="AC448" i="88" s="1"/>
  <c r="AD623" i="88"/>
  <c r="AC623" i="88" s="1"/>
  <c r="AD114" i="88"/>
  <c r="AC114" i="88" s="1"/>
  <c r="AD336" i="88"/>
  <c r="AC336" i="88" s="1"/>
  <c r="AD568" i="88"/>
  <c r="AC568" i="88" s="1"/>
  <c r="AD310" i="88"/>
  <c r="AC310" i="88" s="1"/>
  <c r="AD204" i="88"/>
  <c r="AC204" i="88" s="1"/>
  <c r="AD708" i="88"/>
  <c r="AC708" i="88" s="1"/>
  <c r="AD154" i="88"/>
  <c r="AC154" i="88" s="1"/>
  <c r="AD175" i="88"/>
  <c r="AC175" i="88" s="1"/>
  <c r="AD31" i="88"/>
  <c r="AC31" i="88" s="1"/>
  <c r="AD218" i="88"/>
  <c r="AC218" i="88" s="1"/>
  <c r="AD43" i="88"/>
  <c r="AC43" i="88" s="1"/>
  <c r="AD157" i="88"/>
  <c r="AC157" i="88" s="1"/>
  <c r="AD956" i="88"/>
  <c r="AC956" i="88" s="1"/>
  <c r="AD374" i="88"/>
  <c r="AC374" i="88" s="1"/>
  <c r="AD706" i="88"/>
  <c r="AC706" i="88" s="1"/>
  <c r="AD716" i="88"/>
  <c r="AC716" i="88" s="1"/>
  <c r="AD861" i="88"/>
  <c r="AC861" i="88" s="1"/>
  <c r="AD735" i="88"/>
  <c r="AC735" i="88" s="1"/>
  <c r="AD589" i="88"/>
  <c r="AC589" i="88" s="1"/>
  <c r="AD130" i="88"/>
  <c r="AC130" i="88" s="1"/>
  <c r="AD369" i="88"/>
  <c r="AC369" i="88" s="1"/>
  <c r="AD939" i="88"/>
  <c r="AC939" i="88" s="1"/>
  <c r="AD166" i="88"/>
  <c r="AC166" i="88" s="1"/>
  <c r="AD149" i="88"/>
  <c r="AC149" i="88" s="1"/>
  <c r="AD859" i="88"/>
  <c r="AC859" i="88" s="1"/>
  <c r="AD606" i="88"/>
  <c r="AC606" i="88" s="1"/>
  <c r="AD924" i="88"/>
  <c r="AC924" i="88" s="1"/>
  <c r="AD902" i="88"/>
  <c r="AC902" i="88" s="1"/>
  <c r="AD724" i="88"/>
  <c r="AC724" i="88" s="1"/>
  <c r="AD87" i="88"/>
  <c r="AC87" i="88" s="1"/>
  <c r="AD120" i="88"/>
  <c r="AC120" i="88" s="1"/>
  <c r="AD56" i="88"/>
  <c r="AC56" i="88" s="1"/>
  <c r="AD99" i="88"/>
  <c r="AC99" i="88" s="1"/>
  <c r="AC543" i="88"/>
  <c r="AD799" i="88"/>
  <c r="AC799" i="88" s="1"/>
  <c r="AD193" i="88"/>
  <c r="AC193" i="88" s="1"/>
  <c r="AD163" i="88"/>
  <c r="AC163" i="88" s="1"/>
  <c r="AD364" i="88"/>
  <c r="AC364" i="88" s="1"/>
  <c r="AD974" i="88"/>
  <c r="AC974" i="88" s="1"/>
  <c r="AD644" i="88"/>
  <c r="AC644" i="88" s="1"/>
  <c r="AD537" i="88"/>
  <c r="AC537" i="88" s="1"/>
  <c r="AD755" i="88"/>
  <c r="AC755" i="88" s="1"/>
  <c r="AD632" i="88"/>
  <c r="AC632" i="88" s="1"/>
  <c r="AD159" i="88"/>
  <c r="AC159" i="88" s="1"/>
  <c r="AD197" i="88"/>
  <c r="AC197" i="88" s="1"/>
  <c r="AD192" i="88"/>
  <c r="AC192" i="88" s="1"/>
  <c r="AD640" i="88"/>
  <c r="AC640" i="88" s="1"/>
  <c r="AD102" i="88"/>
  <c r="AC102" i="88" s="1"/>
  <c r="AI10" i="88"/>
  <c r="AJ10" i="88" s="1"/>
  <c r="AE10" i="88"/>
  <c r="AD10" i="88" s="1"/>
  <c r="AI11" i="88"/>
  <c r="AJ11" i="88" s="1"/>
  <c r="AE11" i="88"/>
  <c r="AD11" i="88" s="1"/>
  <c r="AI9" i="88"/>
  <c r="AJ9" i="88" s="1"/>
  <c r="AE9" i="88"/>
  <c r="AD9" i="88" s="1"/>
  <c r="AI8" i="88"/>
  <c r="AJ8" i="88" s="1"/>
  <c r="AE8" i="88"/>
  <c r="AD8" i="88" s="1"/>
  <c r="AI7" i="88"/>
  <c r="AJ7" i="88" s="1"/>
  <c r="AE7" i="88"/>
  <c r="AD7" i="88" s="1"/>
  <c r="AC7" i="88" s="1"/>
  <c r="AI15" i="88"/>
  <c r="AE15" i="88"/>
  <c r="AI13" i="88"/>
  <c r="AJ13" i="88" s="1"/>
  <c r="AE13" i="88"/>
  <c r="AD13" i="88" s="1"/>
  <c r="AC378" i="88"/>
  <c r="AC749" i="88"/>
  <c r="AC597" i="88"/>
  <c r="AC426" i="88"/>
  <c r="AC585" i="88"/>
  <c r="AC441" i="88"/>
  <c r="AC167" i="88"/>
  <c r="AC64" i="88"/>
  <c r="AC18" i="88"/>
  <c r="AC293" i="88"/>
  <c r="AC432" i="88"/>
  <c r="AC438" i="88"/>
  <c r="AC17" i="88"/>
  <c r="AC948" i="88"/>
  <c r="AC873" i="88"/>
  <c r="AC437" i="88"/>
  <c r="AC765" i="88"/>
  <c r="AC211" i="88"/>
  <c r="AC628" i="88"/>
  <c r="J25" i="87"/>
  <c r="AC21" i="88"/>
  <c r="AC876" i="88"/>
  <c r="AC243" i="88"/>
  <c r="AC476" i="88"/>
  <c r="AC178" i="88"/>
  <c r="AC290" i="88"/>
  <c r="AC212" i="88"/>
  <c r="AC774" i="88"/>
  <c r="AC835" i="88"/>
  <c r="AC6" i="88"/>
  <c r="J26" i="87"/>
  <c r="AC155" i="88"/>
  <c r="AC242" i="88"/>
  <c r="AC874" i="88"/>
  <c r="AC328" i="88"/>
  <c r="AC352" i="88"/>
  <c r="AC519" i="88"/>
  <c r="AC285" i="88"/>
  <c r="J28" i="87"/>
  <c r="Z22" i="88"/>
  <c r="AI22" i="88"/>
  <c r="AC81" i="88"/>
  <c r="AC472" i="88"/>
  <c r="AJ15" i="88"/>
  <c r="AK9" i="88"/>
  <c r="AL9" i="88" s="1"/>
  <c r="AK8" i="88"/>
  <c r="AL8" i="88" s="1"/>
  <c r="AC20" i="88"/>
  <c r="E25" i="87"/>
  <c r="AC16" i="88"/>
  <c r="E28" i="87"/>
  <c r="D28" i="87" s="1"/>
  <c r="AC14" i="88"/>
  <c r="AC12" i="88"/>
  <c r="E26" i="87"/>
  <c r="D26" i="87" s="1"/>
  <c r="N48" i="87"/>
  <c r="P48" i="87" s="1"/>
  <c r="N31" i="87"/>
  <c r="P31" i="87" s="1"/>
  <c r="AC530" i="88"/>
  <c r="AC950" i="88"/>
  <c r="AC350" i="88"/>
  <c r="AC561" i="88"/>
  <c r="N32" i="87"/>
  <c r="O32" i="87"/>
  <c r="AC810" i="88"/>
  <c r="AB628" i="88"/>
  <c r="AL628" i="88" s="1"/>
  <c r="AK628" i="88"/>
  <c r="N52" i="87"/>
  <c r="P52" i="87" s="1"/>
  <c r="N54" i="87"/>
  <c r="P54" i="87" s="1"/>
  <c r="N45" i="87"/>
  <c r="P45" i="87" s="1"/>
  <c r="N46" i="87"/>
  <c r="P46" i="87" s="1"/>
  <c r="N44" i="87"/>
  <c r="P44" i="87" s="1"/>
  <c r="N43" i="87"/>
  <c r="P43" i="87" s="1"/>
  <c r="N38" i="87"/>
  <c r="P38" i="87" s="1"/>
  <c r="N51" i="87"/>
  <c r="P51" i="87" s="1"/>
  <c r="N53" i="87"/>
  <c r="P53" i="87" s="1"/>
  <c r="N37" i="87"/>
  <c r="P37" i="87" s="1"/>
  <c r="N36" i="87"/>
  <c r="P36" i="87" s="1"/>
  <c r="AC946" i="88"/>
  <c r="N35" i="87"/>
  <c r="P35" i="87" s="1"/>
  <c r="N40" i="87"/>
  <c r="P40" i="87" s="1"/>
  <c r="N42" i="87"/>
  <c r="AC511" i="88"/>
  <c r="Z804" i="88"/>
  <c r="AI804" i="88"/>
  <c r="AC540" i="88"/>
  <c r="N34" i="87"/>
  <c r="H10" i="87"/>
  <c r="Z375" i="88"/>
  <c r="AI375" i="88"/>
  <c r="Z103" i="88"/>
  <c r="AI103" i="88"/>
  <c r="AB471" i="88"/>
  <c r="AL471" i="88" s="1"/>
  <c r="AK471" i="88"/>
  <c r="Z672" i="88"/>
  <c r="AI672" i="88"/>
  <c r="Z191" i="88"/>
  <c r="AI191" i="88"/>
  <c r="AK459" i="88"/>
  <c r="AB459" i="88"/>
  <c r="AL459" i="88" s="1"/>
  <c r="AB673" i="88"/>
  <c r="AL673" i="88" s="1"/>
  <c r="AK673" i="88"/>
  <c r="AA856" i="88"/>
  <c r="AJ856" i="88"/>
  <c r="AD856" i="88" s="1"/>
  <c r="Z916" i="88"/>
  <c r="AI916" i="88"/>
  <c r="AB222" i="88"/>
  <c r="AL222" i="88" s="1"/>
  <c r="AK222" i="88"/>
  <c r="Z280" i="88"/>
  <c r="AI280" i="88"/>
  <c r="AB979" i="88"/>
  <c r="AL979" i="88" s="1"/>
  <c r="AK979" i="88"/>
  <c r="Z326" i="88"/>
  <c r="AI326" i="88"/>
  <c r="AB930" i="88"/>
  <c r="AL930" i="88" s="1"/>
  <c r="AK930" i="88"/>
  <c r="AA98" i="88"/>
  <c r="AJ98" i="88"/>
  <c r="AD98" i="88" s="1"/>
  <c r="Z855" i="88"/>
  <c r="AI855" i="88"/>
  <c r="Z221" i="88"/>
  <c r="AI221" i="88"/>
  <c r="AB198" i="88"/>
  <c r="AL198" i="88" s="1"/>
  <c r="AK198" i="88"/>
  <c r="Z676" i="88"/>
  <c r="AI676" i="88"/>
  <c r="AA215" i="88"/>
  <c r="AJ215" i="88"/>
  <c r="AD215" i="88" s="1"/>
  <c r="AA407" i="88"/>
  <c r="AJ407" i="88"/>
  <c r="AD407" i="88" s="1"/>
  <c r="AA567" i="88"/>
  <c r="AJ567" i="88"/>
  <c r="AD567" i="88" s="1"/>
  <c r="AA431" i="88"/>
  <c r="AJ431" i="88"/>
  <c r="AD431" i="88" s="1"/>
  <c r="AA546" i="88"/>
  <c r="AJ546" i="88"/>
  <c r="AD546" i="88" s="1"/>
  <c r="AB661" i="88"/>
  <c r="AL661" i="88" s="1"/>
  <c r="AK661" i="88"/>
  <c r="AB228" i="88"/>
  <c r="AL228" i="88" s="1"/>
  <c r="AK228" i="88"/>
  <c r="AK950" i="88"/>
  <c r="AB950" i="88"/>
  <c r="AL950" i="88" s="1"/>
  <c r="Z327" i="88"/>
  <c r="AI327" i="88"/>
  <c r="AB495" i="88"/>
  <c r="AL495" i="88" s="1"/>
  <c r="AK495" i="88"/>
  <c r="AC198" i="88"/>
  <c r="AA651" i="88"/>
  <c r="AJ651" i="88"/>
  <c r="AD651" i="88" s="1"/>
  <c r="AB703" i="88"/>
  <c r="AL703" i="88" s="1"/>
  <c r="AK703" i="88"/>
  <c r="AA80" i="88"/>
  <c r="AJ80" i="88"/>
  <c r="AD80" i="88" s="1"/>
  <c r="AA70" i="88"/>
  <c r="AJ70" i="88"/>
  <c r="AD70" i="88" s="1"/>
  <c r="AA789" i="88"/>
  <c r="AJ789" i="88"/>
  <c r="AD789" i="88" s="1"/>
  <c r="AA997" i="88"/>
  <c r="AJ997" i="88"/>
  <c r="AD997" i="88" s="1"/>
  <c r="AA86" i="88"/>
  <c r="AJ86" i="88"/>
  <c r="AD86" i="88" s="1"/>
  <c r="AB947" i="88"/>
  <c r="AL947" i="88" s="1"/>
  <c r="AK947" i="88"/>
  <c r="AA677" i="88"/>
  <c r="AJ677" i="88"/>
  <c r="AD677" i="88" s="1"/>
  <c r="AA104" i="88"/>
  <c r="AJ104" i="88"/>
  <c r="AD104" i="88" s="1"/>
  <c r="AC661" i="88"/>
  <c r="AA816" i="88"/>
  <c r="AJ816" i="88"/>
  <c r="AD816" i="88" s="1"/>
  <c r="AC525" i="88"/>
  <c r="AC470" i="88"/>
  <c r="AC791" i="88"/>
  <c r="AC703" i="88"/>
  <c r="Z335" i="88"/>
  <c r="AI335" i="88"/>
  <c r="Z233" i="88"/>
  <c r="AI233" i="88"/>
  <c r="AA823" i="88"/>
  <c r="AJ823" i="88"/>
  <c r="AD823" i="88" s="1"/>
  <c r="AB234" i="88"/>
  <c r="AL234" i="88" s="1"/>
  <c r="AK234" i="88"/>
  <c r="Z357" i="88"/>
  <c r="AI357" i="88"/>
  <c r="Z316" i="88"/>
  <c r="AI316" i="88"/>
  <c r="AI849" i="88"/>
  <c r="Z849" i="88"/>
  <c r="Z227" i="88"/>
  <c r="AI227" i="88"/>
  <c r="Z85" i="88"/>
  <c r="AI85" i="88"/>
  <c r="AB525" i="88"/>
  <c r="AL525" i="88" s="1"/>
  <c r="AK525" i="88"/>
  <c r="AB470" i="88"/>
  <c r="AL470" i="88" s="1"/>
  <c r="AK470" i="88"/>
  <c r="AC715" i="88"/>
  <c r="AB791" i="88"/>
  <c r="AL791" i="88" s="1"/>
  <c r="AK791" i="88"/>
  <c r="AA897" i="88"/>
  <c r="AJ897" i="88"/>
  <c r="AD897" i="88" s="1"/>
  <c r="AA847" i="88"/>
  <c r="AJ847" i="88"/>
  <c r="AD847" i="88" s="1"/>
  <c r="AC673" i="88"/>
  <c r="AA40" i="88"/>
  <c r="AJ40" i="88"/>
  <c r="AD40" i="88" s="1"/>
  <c r="Z281" i="88"/>
  <c r="AI281" i="88"/>
  <c r="AC288" i="88"/>
  <c r="AC333" i="88"/>
  <c r="AB408" i="88"/>
  <c r="AL408" i="88" s="1"/>
  <c r="AK408" i="88"/>
  <c r="AC936" i="88"/>
  <c r="AB476" i="88"/>
  <c r="AL476" i="88" s="1"/>
  <c r="AK476" i="88"/>
  <c r="Z351" i="88"/>
  <c r="AI351" i="88"/>
  <c r="AA838" i="88"/>
  <c r="AJ838" i="88"/>
  <c r="AD838" i="88" s="1"/>
  <c r="Z136" i="88"/>
  <c r="AI136" i="88"/>
  <c r="AA885" i="88"/>
  <c r="AJ885" i="88"/>
  <c r="AD885" i="88" s="1"/>
  <c r="AA115" i="88"/>
  <c r="AJ115" i="88"/>
  <c r="AD115" i="88" s="1"/>
  <c r="AA671" i="88"/>
  <c r="AJ671" i="88"/>
  <c r="AD671" i="88" s="1"/>
  <c r="AA641" i="88"/>
  <c r="AJ641" i="88"/>
  <c r="AD641" i="88" s="1"/>
  <c r="Z872" i="88"/>
  <c r="AI872" i="88"/>
  <c r="AC234" i="88"/>
  <c r="Z923" i="88"/>
  <c r="AI923" i="88"/>
  <c r="Z837" i="88"/>
  <c r="AI837" i="88"/>
  <c r="AA967" i="88"/>
  <c r="AJ967" i="88"/>
  <c r="AD967" i="88" s="1"/>
  <c r="AC495" i="88"/>
  <c r="AC408" i="88"/>
  <c r="AB936" i="88"/>
  <c r="AL936" i="88" s="1"/>
  <c r="AK936" i="88"/>
  <c r="AB511" i="88"/>
  <c r="AL511" i="88" s="1"/>
  <c r="AK511" i="88"/>
  <c r="AA911" i="88"/>
  <c r="AJ911" i="88"/>
  <c r="AD911" i="88" s="1"/>
  <c r="AC772" i="88"/>
  <c r="AC228" i="88"/>
  <c r="AA317" i="88"/>
  <c r="AJ317" i="88"/>
  <c r="AD317" i="88" s="1"/>
  <c r="Z363" i="88"/>
  <c r="AI363" i="88"/>
  <c r="AA660" i="88"/>
  <c r="AJ660" i="88"/>
  <c r="AD660" i="88" s="1"/>
  <c r="AB685" i="88"/>
  <c r="AL685" i="88" s="1"/>
  <c r="AK685" i="88"/>
  <c r="Z49" i="88"/>
  <c r="AI49" i="88"/>
  <c r="AA738" i="88"/>
  <c r="AJ738" i="88"/>
  <c r="AD738" i="88" s="1"/>
  <c r="AB772" i="88"/>
  <c r="AL772" i="88" s="1"/>
  <c r="AK772" i="88"/>
  <c r="AC843" i="88"/>
  <c r="AA811" i="88"/>
  <c r="AJ811" i="88"/>
  <c r="AD811" i="88" s="1"/>
  <c r="AC542" i="88"/>
  <c r="AC947" i="88"/>
  <c r="AB63" i="88"/>
  <c r="AL63" i="88" s="1"/>
  <c r="AK63" i="88"/>
  <c r="AB501" i="88"/>
  <c r="AL501" i="88" s="1"/>
  <c r="AK501" i="88"/>
  <c r="AC942" i="88"/>
  <c r="AB288" i="88"/>
  <c r="AL288" i="88" s="1"/>
  <c r="AK288" i="88"/>
  <c r="AC720" i="88"/>
  <c r="AC471" i="88"/>
  <c r="AA216" i="88"/>
  <c r="AJ216" i="88"/>
  <c r="AD216" i="88" s="1"/>
  <c r="Z345" i="88"/>
  <c r="AI345" i="88"/>
  <c r="AB843" i="88"/>
  <c r="AL843" i="88" s="1"/>
  <c r="AK843" i="88"/>
  <c r="AB542" i="88"/>
  <c r="AL542" i="88" s="1"/>
  <c r="AK542" i="88"/>
  <c r="AC222" i="88"/>
  <c r="Z771" i="88"/>
  <c r="AI771" i="88"/>
  <c r="Z380" i="88"/>
  <c r="AI380" i="88"/>
  <c r="AA891" i="88"/>
  <c r="AJ891" i="88"/>
  <c r="AD891" i="88" s="1"/>
  <c r="AC979" i="88"/>
  <c r="Z34" i="88"/>
  <c r="AI34" i="88"/>
  <c r="AB942" i="88"/>
  <c r="AL942" i="88" s="1"/>
  <c r="AK942" i="88"/>
  <c r="Z97" i="88"/>
  <c r="AI97" i="88"/>
  <c r="N49" i="87"/>
  <c r="P49" i="87" s="1"/>
  <c r="N50" i="87"/>
  <c r="P50" i="87" s="1"/>
  <c r="N41" i="87"/>
  <c r="P41" i="87" s="1"/>
  <c r="K10" i="87"/>
  <c r="N47" i="87"/>
  <c r="P47" i="87" s="1"/>
  <c r="N39" i="87"/>
  <c r="N33" i="87"/>
  <c r="F10" i="87"/>
  <c r="L69" i="78"/>
  <c r="N69" i="78" s="1"/>
  <c r="O69" i="78"/>
  <c r="Q69" i="78" s="1"/>
  <c r="L70" i="78"/>
  <c r="N70" i="78" s="1"/>
  <c r="O70" i="78"/>
  <c r="Q70" i="78" s="1"/>
  <c r="L71" i="78"/>
  <c r="N71" i="78" s="1"/>
  <c r="O71" i="78"/>
  <c r="Q71" i="78" s="1"/>
  <c r="L72" i="78"/>
  <c r="N72" i="78" s="1"/>
  <c r="O72" i="78"/>
  <c r="Q72" i="78" s="1"/>
  <c r="L73" i="78"/>
  <c r="N73" i="78" s="1"/>
  <c r="O73" i="78"/>
  <c r="Q73" i="78" s="1"/>
  <c r="L74" i="78"/>
  <c r="N74" i="78" s="1"/>
  <c r="O74" i="78"/>
  <c r="Q74" i="78" s="1"/>
  <c r="L75" i="78"/>
  <c r="N75" i="78" s="1"/>
  <c r="O75" i="78"/>
  <c r="Q75" i="78" s="1"/>
  <c r="L76" i="78"/>
  <c r="N76" i="78" s="1"/>
  <c r="O76" i="78"/>
  <c r="Q76" i="78" s="1"/>
  <c r="L77" i="78"/>
  <c r="N77" i="78" s="1"/>
  <c r="O77" i="78"/>
  <c r="Q77" i="78" s="1"/>
  <c r="L78" i="78"/>
  <c r="N78" i="78" s="1"/>
  <c r="O78" i="78"/>
  <c r="Q78" i="78" s="1"/>
  <c r="L79" i="78"/>
  <c r="N79" i="78" s="1"/>
  <c r="O79" i="78"/>
  <c r="Q79" i="78" s="1"/>
  <c r="L80" i="78"/>
  <c r="N80" i="78" s="1"/>
  <c r="O80" i="78"/>
  <c r="Q80" i="78" s="1"/>
  <c r="L81" i="78"/>
  <c r="N81" i="78" s="1"/>
  <c r="O81" i="78"/>
  <c r="Q81" i="78" s="1"/>
  <c r="L82" i="78"/>
  <c r="O82" i="78"/>
  <c r="Q82" i="78" s="1"/>
  <c r="L83" i="78"/>
  <c r="N83" i="78" s="1"/>
  <c r="O83" i="78"/>
  <c r="Q83" i="78" s="1"/>
  <c r="L84" i="78"/>
  <c r="N84" i="78" s="1"/>
  <c r="O84" i="78"/>
  <c r="Q84" i="78" s="1"/>
  <c r="L85" i="78"/>
  <c r="N85" i="78" s="1"/>
  <c r="O85" i="78"/>
  <c r="Q85" i="78" s="1"/>
  <c r="L86" i="78"/>
  <c r="N86" i="78" s="1"/>
  <c r="O86" i="78"/>
  <c r="Q86" i="78" s="1"/>
  <c r="L87" i="78"/>
  <c r="O87" i="78"/>
  <c r="Q87" i="78" s="1"/>
  <c r="L88" i="78"/>
  <c r="O88" i="78"/>
  <c r="Q88" i="78" s="1"/>
  <c r="L89" i="78"/>
  <c r="O89" i="78"/>
  <c r="Q89" i="78" s="1"/>
  <c r="L90" i="78"/>
  <c r="N90" i="78" s="1"/>
  <c r="O90" i="78"/>
  <c r="Q90" i="78" s="1"/>
  <c r="L91" i="78"/>
  <c r="O91" i="78"/>
  <c r="Q91" i="78" s="1"/>
  <c r="L92" i="78"/>
  <c r="N92" i="78" s="1"/>
  <c r="O92" i="78"/>
  <c r="Q92" i="78" s="1"/>
  <c r="L93" i="78"/>
  <c r="O93" i="78"/>
  <c r="Q93" i="78" s="1"/>
  <c r="L94" i="78"/>
  <c r="O94" i="78"/>
  <c r="Q94" i="78" s="1"/>
  <c r="L95" i="78"/>
  <c r="N95" i="78" s="1"/>
  <c r="O95" i="78"/>
  <c r="Q95" i="78" s="1"/>
  <c r="L96" i="78"/>
  <c r="N96" i="78" s="1"/>
  <c r="O96" i="78"/>
  <c r="Q96" i="78" s="1"/>
  <c r="L97" i="78"/>
  <c r="N97" i="78" s="1"/>
  <c r="O97" i="78"/>
  <c r="Q97" i="78" s="1"/>
  <c r="L98" i="78"/>
  <c r="N98" i="78" s="1"/>
  <c r="O98" i="78"/>
  <c r="Q98" i="78" s="1"/>
  <c r="L99" i="78"/>
  <c r="N99" i="78" s="1"/>
  <c r="O99" i="78"/>
  <c r="Q99" i="78" s="1"/>
  <c r="L100" i="78"/>
  <c r="N100" i="78" s="1"/>
  <c r="O100" i="78"/>
  <c r="Q100" i="78" s="1"/>
  <c r="L101" i="78"/>
  <c r="N101" i="78" s="1"/>
  <c r="O101" i="78"/>
  <c r="Q101" i="78" s="1"/>
  <c r="L102" i="78"/>
  <c r="N102" i="78" s="1"/>
  <c r="O102" i="78"/>
  <c r="Q102" i="78"/>
  <c r="L103" i="78"/>
  <c r="N103" i="78" s="1"/>
  <c r="O103" i="78"/>
  <c r="Q103" i="78" s="1"/>
  <c r="L104" i="78"/>
  <c r="O104" i="78"/>
  <c r="Q104" i="78" s="1"/>
  <c r="L105" i="78"/>
  <c r="N105" i="78" s="1"/>
  <c r="O105" i="78"/>
  <c r="Q105" i="78" s="1"/>
  <c r="L106" i="78"/>
  <c r="N106" i="78" s="1"/>
  <c r="O106" i="78"/>
  <c r="Q106" i="78" s="1"/>
  <c r="L107" i="78"/>
  <c r="N107" i="78" s="1"/>
  <c r="O107" i="78"/>
  <c r="Q107" i="78" s="1"/>
  <c r="L108" i="78"/>
  <c r="N108" i="78" s="1"/>
  <c r="O108" i="78"/>
  <c r="Q108" i="78" s="1"/>
  <c r="L109" i="78"/>
  <c r="N109" i="78" s="1"/>
  <c r="O109" i="78"/>
  <c r="Q109" i="78" s="1"/>
  <c r="L110" i="78"/>
  <c r="O110" i="78"/>
  <c r="Q110" i="78" s="1"/>
  <c r="L111" i="78"/>
  <c r="N111" i="78" s="1"/>
  <c r="O111" i="78"/>
  <c r="Q111" i="78" s="1"/>
  <c r="L112" i="78"/>
  <c r="N112" i="78" s="1"/>
  <c r="O112" i="78"/>
  <c r="Q112" i="78" s="1"/>
  <c r="L113" i="78"/>
  <c r="N113" i="78" s="1"/>
  <c r="O113" i="78"/>
  <c r="Q113" i="78" s="1"/>
  <c r="L114" i="78"/>
  <c r="N114" i="78" s="1"/>
  <c r="O114" i="78"/>
  <c r="Q114" i="78" s="1"/>
  <c r="L115" i="78"/>
  <c r="N115" i="78" s="1"/>
  <c r="O115" i="78"/>
  <c r="Q115" i="78" s="1"/>
  <c r="L116" i="78"/>
  <c r="O116" i="78"/>
  <c r="Q116" i="78" s="1"/>
  <c r="L117" i="78"/>
  <c r="N117" i="78" s="1"/>
  <c r="O117" i="78"/>
  <c r="Q117" i="78" s="1"/>
  <c r="L118" i="78"/>
  <c r="N118" i="78" s="1"/>
  <c r="O118" i="78"/>
  <c r="Q118" i="78" s="1"/>
  <c r="L119" i="78"/>
  <c r="N119" i="78" s="1"/>
  <c r="O119" i="78"/>
  <c r="Q119" i="78" s="1"/>
  <c r="L120" i="78"/>
  <c r="N120" i="78" s="1"/>
  <c r="O120" i="78"/>
  <c r="Q120" i="78" s="1"/>
  <c r="L121" i="78"/>
  <c r="N121" i="78" s="1"/>
  <c r="O121" i="78"/>
  <c r="Q121" i="78"/>
  <c r="L122" i="78"/>
  <c r="N122" i="78" s="1"/>
  <c r="O122" i="78"/>
  <c r="Q122" i="78" s="1"/>
  <c r="L123" i="78"/>
  <c r="N123" i="78" s="1"/>
  <c r="O123" i="78"/>
  <c r="Q123" i="78" s="1"/>
  <c r="L124" i="78"/>
  <c r="N124" i="78" s="1"/>
  <c r="O124" i="78"/>
  <c r="Q124" i="78" s="1"/>
  <c r="L125" i="78"/>
  <c r="N125" i="78" s="1"/>
  <c r="O125" i="78"/>
  <c r="Q125" i="78" s="1"/>
  <c r="L126" i="78"/>
  <c r="N126" i="78" s="1"/>
  <c r="O126" i="78"/>
  <c r="Q126" i="78"/>
  <c r="L127" i="78"/>
  <c r="N127" i="78" s="1"/>
  <c r="O127" i="78"/>
  <c r="Q127" i="78" s="1"/>
  <c r="L128" i="78"/>
  <c r="N128" i="78" s="1"/>
  <c r="O128" i="78"/>
  <c r="Q128" i="78" s="1"/>
  <c r="L129" i="78"/>
  <c r="N129" i="78" s="1"/>
  <c r="O129" i="78"/>
  <c r="Q129" i="78" s="1"/>
  <c r="L130" i="78"/>
  <c r="N130" i="78" s="1"/>
  <c r="O130" i="78"/>
  <c r="Q130" i="78" s="1"/>
  <c r="L131" i="78"/>
  <c r="N131" i="78" s="1"/>
  <c r="O131" i="78"/>
  <c r="Q131" i="78" s="1"/>
  <c r="L132" i="78"/>
  <c r="N132" i="78" s="1"/>
  <c r="O132" i="78"/>
  <c r="Q132" i="78" s="1"/>
  <c r="L133" i="78"/>
  <c r="N133" i="78" s="1"/>
  <c r="O133" i="78"/>
  <c r="Q133" i="78" s="1"/>
  <c r="L134" i="78"/>
  <c r="N134" i="78" s="1"/>
  <c r="O134" i="78"/>
  <c r="Q134" i="78" s="1"/>
  <c r="L135" i="78"/>
  <c r="N135" i="78" s="1"/>
  <c r="O135" i="78"/>
  <c r="Q135" i="78" s="1"/>
  <c r="L136" i="78"/>
  <c r="N136" i="78" s="1"/>
  <c r="O136" i="78"/>
  <c r="Q136" i="78" s="1"/>
  <c r="L137" i="78"/>
  <c r="N137" i="78" s="1"/>
  <c r="O137" i="78"/>
  <c r="Q137" i="78" s="1"/>
  <c r="L138" i="78"/>
  <c r="N138" i="78" s="1"/>
  <c r="O138" i="78"/>
  <c r="Q138" i="78" s="1"/>
  <c r="L139" i="78"/>
  <c r="N139" i="78" s="1"/>
  <c r="O139" i="78"/>
  <c r="Q139" i="78" s="1"/>
  <c r="L140" i="78"/>
  <c r="N140" i="78" s="1"/>
  <c r="O140" i="78"/>
  <c r="Q140" i="78" s="1"/>
  <c r="L141" i="78"/>
  <c r="N141" i="78" s="1"/>
  <c r="O141" i="78"/>
  <c r="Q141" i="78" s="1"/>
  <c r="L142" i="78"/>
  <c r="N142" i="78" s="1"/>
  <c r="O142" i="78"/>
  <c r="Q142" i="78" s="1"/>
  <c r="L143" i="78"/>
  <c r="N143" i="78" s="1"/>
  <c r="O143" i="78"/>
  <c r="Q143" i="78" s="1"/>
  <c r="L144" i="78"/>
  <c r="N144" i="78" s="1"/>
  <c r="O144" i="78"/>
  <c r="Q144" i="78" s="1"/>
  <c r="L145" i="78"/>
  <c r="N145" i="78" s="1"/>
  <c r="O145" i="78"/>
  <c r="Q145" i="78" s="1"/>
  <c r="L146" i="78"/>
  <c r="N146" i="78" s="1"/>
  <c r="O146" i="78"/>
  <c r="Q146" i="78" s="1"/>
  <c r="L147" i="78"/>
  <c r="N147" i="78" s="1"/>
  <c r="O147" i="78"/>
  <c r="L148" i="78"/>
  <c r="N148" i="78" s="1"/>
  <c r="O148" i="78"/>
  <c r="Q148" i="78" s="1"/>
  <c r="L149" i="78"/>
  <c r="N149" i="78" s="1"/>
  <c r="O149" i="78"/>
  <c r="Q149" i="78" s="1"/>
  <c r="L150" i="78"/>
  <c r="N150" i="78" s="1"/>
  <c r="O150" i="78"/>
  <c r="Q150" i="78" s="1"/>
  <c r="L151" i="78"/>
  <c r="N151" i="78" s="1"/>
  <c r="O151" i="78"/>
  <c r="Q151" i="78" s="1"/>
  <c r="L152" i="78"/>
  <c r="N152" i="78" s="1"/>
  <c r="O152" i="78"/>
  <c r="Q152" i="78" s="1"/>
  <c r="L153" i="78"/>
  <c r="N153" i="78" s="1"/>
  <c r="O153" i="78"/>
  <c r="Q153" i="78" s="1"/>
  <c r="L154" i="78"/>
  <c r="N154" i="78" s="1"/>
  <c r="O154" i="78"/>
  <c r="Q154" i="78"/>
  <c r="L155" i="78"/>
  <c r="N155" i="78" s="1"/>
  <c r="O155" i="78"/>
  <c r="Q155" i="78" s="1"/>
  <c r="L156" i="78"/>
  <c r="N156" i="78" s="1"/>
  <c r="O156" i="78"/>
  <c r="Q156" i="78" s="1"/>
  <c r="L157" i="78"/>
  <c r="N157" i="78" s="1"/>
  <c r="O157" i="78"/>
  <c r="Q157" i="78" s="1"/>
  <c r="L158" i="78"/>
  <c r="N158" i="78" s="1"/>
  <c r="O158" i="78"/>
  <c r="Q158" i="78" s="1"/>
  <c r="L159" i="78"/>
  <c r="N159" i="78" s="1"/>
  <c r="O159" i="78"/>
  <c r="Q159" i="78" s="1"/>
  <c r="L160" i="78"/>
  <c r="N160" i="78" s="1"/>
  <c r="O160" i="78"/>
  <c r="Q160" i="78" s="1"/>
  <c r="L161" i="78"/>
  <c r="N161" i="78" s="1"/>
  <c r="O161" i="78"/>
  <c r="Q161" i="78" s="1"/>
  <c r="L162" i="78"/>
  <c r="N162" i="78" s="1"/>
  <c r="O162" i="78"/>
  <c r="Q162" i="78" s="1"/>
  <c r="L163" i="78"/>
  <c r="N163" i="78" s="1"/>
  <c r="O163" i="78"/>
  <c r="Q163" i="78" s="1"/>
  <c r="L164" i="78"/>
  <c r="N164" i="78" s="1"/>
  <c r="O164" i="78"/>
  <c r="Q164" i="78" s="1"/>
  <c r="L165" i="78"/>
  <c r="N165" i="78" s="1"/>
  <c r="O165" i="78"/>
  <c r="Q165" i="78" s="1"/>
  <c r="L166" i="78"/>
  <c r="N166" i="78" s="1"/>
  <c r="O166" i="78"/>
  <c r="Q166" i="78" s="1"/>
  <c r="L167" i="78"/>
  <c r="N167" i="78" s="1"/>
  <c r="O167" i="78"/>
  <c r="Q167" i="78"/>
  <c r="L168" i="78"/>
  <c r="N168" i="78" s="1"/>
  <c r="O168" i="78"/>
  <c r="Q168" i="78" s="1"/>
  <c r="B1" i="78"/>
  <c r="F62" i="78"/>
  <c r="E62" i="78"/>
  <c r="I61" i="78"/>
  <c r="H61" i="78"/>
  <c r="G61" i="78"/>
  <c r="F61" i="78"/>
  <c r="E61" i="78"/>
  <c r="F60" i="78"/>
  <c r="E60" i="78"/>
  <c r="I59" i="78"/>
  <c r="H59" i="78"/>
  <c r="G59" i="78"/>
  <c r="F59" i="78"/>
  <c r="E59" i="78"/>
  <c r="F58" i="78"/>
  <c r="E58" i="78"/>
  <c r="F57" i="78"/>
  <c r="E57" i="78"/>
  <c r="I56" i="78"/>
  <c r="H56" i="78"/>
  <c r="G56" i="78"/>
  <c r="F56" i="78"/>
  <c r="E56" i="78"/>
  <c r="I54" i="78"/>
  <c r="H54" i="78"/>
  <c r="G54" i="78"/>
  <c r="F54" i="78"/>
  <c r="E54" i="78"/>
  <c r="F53" i="78"/>
  <c r="E53" i="78"/>
  <c r="I52" i="78"/>
  <c r="H52" i="78"/>
  <c r="G52" i="78"/>
  <c r="F52" i="78"/>
  <c r="E52" i="78"/>
  <c r="F51" i="78"/>
  <c r="E51" i="78"/>
  <c r="I50" i="78"/>
  <c r="H50" i="78"/>
  <c r="G50" i="78"/>
  <c r="F50" i="78"/>
  <c r="E50" i="78"/>
  <c r="F49" i="78"/>
  <c r="E49" i="78"/>
  <c r="F48" i="78"/>
  <c r="E48" i="78"/>
  <c r="I47" i="78"/>
  <c r="H47" i="78"/>
  <c r="G47" i="78"/>
  <c r="F47" i="78"/>
  <c r="E47" i="78"/>
  <c r="I45" i="78"/>
  <c r="H45" i="78"/>
  <c r="G45" i="78"/>
  <c r="F45" i="78"/>
  <c r="E45" i="78"/>
  <c r="F44" i="78"/>
  <c r="E44" i="78"/>
  <c r="I43" i="78"/>
  <c r="H43" i="78"/>
  <c r="G43" i="78"/>
  <c r="F43" i="78"/>
  <c r="E43" i="78"/>
  <c r="F42" i="78"/>
  <c r="E42" i="78"/>
  <c r="I41" i="78"/>
  <c r="H41" i="78"/>
  <c r="G41" i="78"/>
  <c r="F41" i="78"/>
  <c r="E41" i="78"/>
  <c r="F40" i="78"/>
  <c r="E40" i="78"/>
  <c r="F39" i="78"/>
  <c r="E39" i="78"/>
  <c r="I38" i="78"/>
  <c r="H38" i="78"/>
  <c r="G38" i="78"/>
  <c r="F38" i="78"/>
  <c r="E38" i="78"/>
  <c r="I36" i="78"/>
  <c r="H36" i="78"/>
  <c r="G36" i="78"/>
  <c r="F36" i="78"/>
  <c r="E36" i="78"/>
  <c r="F35" i="78"/>
  <c r="E35" i="78"/>
  <c r="I34" i="78"/>
  <c r="H34" i="78"/>
  <c r="G34" i="78"/>
  <c r="F34" i="78"/>
  <c r="E34" i="78"/>
  <c r="F33" i="78"/>
  <c r="E33" i="78"/>
  <c r="I32" i="78"/>
  <c r="H32" i="78"/>
  <c r="G32" i="78"/>
  <c r="F32" i="78"/>
  <c r="E32" i="78"/>
  <c r="F31" i="78"/>
  <c r="E31" i="78"/>
  <c r="F30" i="78"/>
  <c r="E30" i="78"/>
  <c r="I29" i="78"/>
  <c r="H29" i="78"/>
  <c r="G29" i="78"/>
  <c r="F29" i="78"/>
  <c r="E29" i="78"/>
  <c r="I27" i="78"/>
  <c r="H27" i="78"/>
  <c r="G27" i="78"/>
  <c r="F27" i="78"/>
  <c r="E27" i="78"/>
  <c r="F26" i="78"/>
  <c r="E26" i="78"/>
  <c r="I25" i="78"/>
  <c r="H25" i="78"/>
  <c r="G25" i="78"/>
  <c r="F25" i="78"/>
  <c r="E25" i="78"/>
  <c r="F24" i="78"/>
  <c r="E24" i="78"/>
  <c r="I23" i="78"/>
  <c r="H23" i="78"/>
  <c r="G23" i="78"/>
  <c r="F23" i="78"/>
  <c r="F22" i="78"/>
  <c r="E22" i="78"/>
  <c r="F21" i="78"/>
  <c r="E21" i="78"/>
  <c r="I20" i="78"/>
  <c r="H20" i="78"/>
  <c r="G20" i="78"/>
  <c r="F20" i="78"/>
  <c r="E20" i="78"/>
  <c r="I18" i="78"/>
  <c r="H18" i="78"/>
  <c r="G18" i="78"/>
  <c r="F18" i="78"/>
  <c r="E18" i="78"/>
  <c r="F17" i="78"/>
  <c r="E17" i="78"/>
  <c r="I16" i="78"/>
  <c r="H16" i="78"/>
  <c r="G16" i="78"/>
  <c r="F16" i="78"/>
  <c r="E16" i="78"/>
  <c r="F15" i="78"/>
  <c r="E15" i="78"/>
  <c r="I14" i="78"/>
  <c r="H14" i="78"/>
  <c r="G14" i="78"/>
  <c r="F14" i="78"/>
  <c r="E14" i="78"/>
  <c r="F13" i="78"/>
  <c r="E13" i="78"/>
  <c r="F12" i="78"/>
  <c r="E12" i="78"/>
  <c r="I11" i="78"/>
  <c r="H11" i="78"/>
  <c r="G11" i="78"/>
  <c r="F11" i="78"/>
  <c r="E11" i="78"/>
  <c r="D25" i="87" l="1"/>
  <c r="AC10" i="88"/>
  <c r="AC13" i="88"/>
  <c r="AD15" i="88"/>
  <c r="AC11" i="88"/>
  <c r="R160" i="78"/>
  <c r="R147" i="78"/>
  <c r="R111" i="78"/>
  <c r="R82" i="78"/>
  <c r="R150" i="78"/>
  <c r="R154" i="78"/>
  <c r="R158" i="78"/>
  <c r="R89" i="78"/>
  <c r="S168" i="78"/>
  <c r="R104" i="78"/>
  <c r="R98" i="78"/>
  <c r="S118" i="78"/>
  <c r="D7" i="70"/>
  <c r="D10" i="70"/>
  <c r="D11" i="70"/>
  <c r="D8" i="70"/>
  <c r="D9" i="70"/>
  <c r="D12" i="70"/>
  <c r="AC8" i="88"/>
  <c r="AC9" i="88"/>
  <c r="J29" i="87"/>
  <c r="G26" i="87"/>
  <c r="G28" i="87"/>
  <c r="M28" i="87" s="1"/>
  <c r="O28" i="87" s="1"/>
  <c r="G25" i="87"/>
  <c r="J27" i="87"/>
  <c r="J11" i="87" s="1"/>
  <c r="AA22" i="88"/>
  <c r="AJ22" i="88"/>
  <c r="AD22" i="88" s="1"/>
  <c r="AC5" i="88"/>
  <c r="E27" i="87"/>
  <c r="P32" i="87"/>
  <c r="P33" i="87"/>
  <c r="P42" i="87"/>
  <c r="P34" i="87"/>
  <c r="AA804" i="88"/>
  <c r="AJ804" i="88"/>
  <c r="AD804" i="88" s="1"/>
  <c r="AA357" i="88"/>
  <c r="AJ357" i="88"/>
  <c r="AD357" i="88" s="1"/>
  <c r="AA335" i="88"/>
  <c r="AJ335" i="88"/>
  <c r="AD335" i="88" s="1"/>
  <c r="AB811" i="88"/>
  <c r="AL811" i="88" s="1"/>
  <c r="AK811" i="88"/>
  <c r="AB641" i="88"/>
  <c r="AL641" i="88" s="1"/>
  <c r="AK641" i="88"/>
  <c r="AA351" i="88"/>
  <c r="AJ351" i="88"/>
  <c r="AD351" i="88" s="1"/>
  <c r="AA316" i="88"/>
  <c r="AJ316" i="88"/>
  <c r="AD316" i="88" s="1"/>
  <c r="AA233" i="88"/>
  <c r="AJ233" i="88"/>
  <c r="AD233" i="88" s="1"/>
  <c r="AA281" i="88"/>
  <c r="AJ281" i="88"/>
  <c r="AD281" i="88" s="1"/>
  <c r="AB98" i="88"/>
  <c r="AL98" i="88" s="1"/>
  <c r="AK98" i="88"/>
  <c r="AB891" i="88"/>
  <c r="AL891" i="88" s="1"/>
  <c r="AK891" i="88"/>
  <c r="AB660" i="88"/>
  <c r="AL660" i="88" s="1"/>
  <c r="AK660" i="88"/>
  <c r="AC104" i="88"/>
  <c r="AB789" i="88"/>
  <c r="AL789" i="88" s="1"/>
  <c r="AK789" i="88"/>
  <c r="AC215" i="88"/>
  <c r="AC40" i="88"/>
  <c r="AA672" i="88"/>
  <c r="AJ672" i="88"/>
  <c r="AD672" i="88" s="1"/>
  <c r="AA345" i="88"/>
  <c r="AJ345" i="88"/>
  <c r="AD345" i="88" s="1"/>
  <c r="AC891" i="88"/>
  <c r="AB911" i="88"/>
  <c r="AL911" i="88" s="1"/>
  <c r="AK911" i="88"/>
  <c r="AA837" i="88"/>
  <c r="AJ837" i="88"/>
  <c r="AD837" i="88" s="1"/>
  <c r="AB115" i="88"/>
  <c r="AL115" i="88" s="1"/>
  <c r="AK115" i="88"/>
  <c r="AB40" i="88"/>
  <c r="AL40" i="88" s="1"/>
  <c r="AK40" i="88"/>
  <c r="AB104" i="88"/>
  <c r="AL104" i="88" s="1"/>
  <c r="AK104" i="88"/>
  <c r="AC70" i="88"/>
  <c r="AA327" i="88"/>
  <c r="AJ327" i="88"/>
  <c r="AD327" i="88" s="1"/>
  <c r="AB215" i="88"/>
  <c r="AL215" i="88" s="1"/>
  <c r="AK215" i="88"/>
  <c r="AB997" i="88"/>
  <c r="AL997" i="88" s="1"/>
  <c r="AK997" i="88"/>
  <c r="AA221" i="88"/>
  <c r="AJ221" i="88"/>
  <c r="AD221" i="88" s="1"/>
  <c r="AA380" i="88"/>
  <c r="AJ380" i="88"/>
  <c r="AD380" i="88" s="1"/>
  <c r="AC216" i="88"/>
  <c r="AA363" i="88"/>
  <c r="AJ363" i="88"/>
  <c r="AD363" i="88" s="1"/>
  <c r="AC885" i="88"/>
  <c r="AC677" i="88"/>
  <c r="AB70" i="88"/>
  <c r="AL70" i="88" s="1"/>
  <c r="AK70" i="88"/>
  <c r="AB546" i="88"/>
  <c r="AL546" i="88" s="1"/>
  <c r="AK546" i="88"/>
  <c r="AA916" i="88"/>
  <c r="AJ916" i="88"/>
  <c r="AD916" i="88" s="1"/>
  <c r="AJ280" i="88"/>
  <c r="AD280" i="88" s="1"/>
  <c r="AA280" i="88"/>
  <c r="AB216" i="88"/>
  <c r="AL216" i="88" s="1"/>
  <c r="AK216" i="88"/>
  <c r="AC738" i="88"/>
  <c r="AC317" i="88"/>
  <c r="AB885" i="88"/>
  <c r="AL885" i="88" s="1"/>
  <c r="AK885" i="88"/>
  <c r="AC847" i="88"/>
  <c r="AA85" i="88"/>
  <c r="AJ85" i="88"/>
  <c r="AD85" i="88" s="1"/>
  <c r="AB677" i="88"/>
  <c r="AL677" i="88" s="1"/>
  <c r="AK677" i="88"/>
  <c r="AC80" i="88"/>
  <c r="AC856" i="88"/>
  <c r="AC407" i="88"/>
  <c r="AB407" i="88"/>
  <c r="AL407" i="88" s="1"/>
  <c r="AK407" i="88"/>
  <c r="AA97" i="88"/>
  <c r="AJ97" i="88"/>
  <c r="AD97" i="88" s="1"/>
  <c r="AA771" i="88"/>
  <c r="AJ771" i="88"/>
  <c r="AD771" i="88" s="1"/>
  <c r="AB738" i="88"/>
  <c r="AL738" i="88" s="1"/>
  <c r="AK738" i="88"/>
  <c r="AB317" i="88"/>
  <c r="AL317" i="88" s="1"/>
  <c r="AK317" i="88"/>
  <c r="AA923" i="88"/>
  <c r="AJ923" i="88"/>
  <c r="AD923" i="88" s="1"/>
  <c r="AC967" i="88"/>
  <c r="AB847" i="88"/>
  <c r="AL847" i="88" s="1"/>
  <c r="AK847" i="88"/>
  <c r="AB80" i="88"/>
  <c r="AL80" i="88" s="1"/>
  <c r="AK80" i="88"/>
  <c r="AC816" i="88"/>
  <c r="AA676" i="88"/>
  <c r="AJ676" i="88"/>
  <c r="AD676" i="88" s="1"/>
  <c r="AB856" i="88"/>
  <c r="AL856" i="88" s="1"/>
  <c r="AK856" i="88"/>
  <c r="AA103" i="88"/>
  <c r="AJ103" i="88"/>
  <c r="AD103" i="88" s="1"/>
  <c r="AB816" i="88"/>
  <c r="AL816" i="88" s="1"/>
  <c r="AK816" i="88"/>
  <c r="AC911" i="88"/>
  <c r="AA136" i="88"/>
  <c r="AJ136" i="88"/>
  <c r="AD136" i="88" s="1"/>
  <c r="AC897" i="88"/>
  <c r="AA227" i="88"/>
  <c r="AJ227" i="88"/>
  <c r="AD227" i="88" s="1"/>
  <c r="AC431" i="88"/>
  <c r="AA191" i="88"/>
  <c r="AJ191" i="88"/>
  <c r="AD191" i="88" s="1"/>
  <c r="AC660" i="88"/>
  <c r="AC838" i="88"/>
  <c r="AB897" i="88"/>
  <c r="AL897" i="88" s="1"/>
  <c r="AK897" i="88"/>
  <c r="AA849" i="88"/>
  <c r="AJ849" i="88"/>
  <c r="AD849" i="88" s="1"/>
  <c r="AC823" i="88"/>
  <c r="AC546" i="88"/>
  <c r="AB431" i="88"/>
  <c r="AL431" i="88" s="1"/>
  <c r="AK431" i="88"/>
  <c r="AA855" i="88"/>
  <c r="AJ855" i="88"/>
  <c r="AD855" i="88" s="1"/>
  <c r="AA326" i="88"/>
  <c r="AJ326" i="88"/>
  <c r="AD326" i="88" s="1"/>
  <c r="AB967" i="88"/>
  <c r="AL967" i="88" s="1"/>
  <c r="AK967" i="88"/>
  <c r="AA49" i="88"/>
  <c r="AJ49" i="88"/>
  <c r="AD49" i="88" s="1"/>
  <c r="AA872" i="88"/>
  <c r="AJ872" i="88"/>
  <c r="AD872" i="88" s="1"/>
  <c r="AB838" i="88"/>
  <c r="AL838" i="88" s="1"/>
  <c r="AK838" i="88"/>
  <c r="AC671" i="88"/>
  <c r="AB823" i="88"/>
  <c r="AL823" i="88" s="1"/>
  <c r="AK823" i="88"/>
  <c r="AC86" i="88"/>
  <c r="AC651" i="88"/>
  <c r="AC567" i="88"/>
  <c r="AC789" i="88"/>
  <c r="AA375" i="88"/>
  <c r="AJ375" i="88"/>
  <c r="AD375" i="88" s="1"/>
  <c r="AC98" i="88"/>
  <c r="AB671" i="88"/>
  <c r="AL671" i="88" s="1"/>
  <c r="AK671" i="88"/>
  <c r="AA34" i="88"/>
  <c r="AJ34" i="88"/>
  <c r="AD34" i="88" s="1"/>
  <c r="AC811" i="88"/>
  <c r="AC641" i="88"/>
  <c r="AC115" i="88"/>
  <c r="AB86" i="88"/>
  <c r="AL86" i="88" s="1"/>
  <c r="AK86" i="88"/>
  <c r="AB651" i="88"/>
  <c r="AL651" i="88" s="1"/>
  <c r="AK651" i="88"/>
  <c r="AB567" i="88"/>
  <c r="AL567" i="88" s="1"/>
  <c r="AK567" i="88"/>
  <c r="AC997" i="88"/>
  <c r="P39" i="87"/>
  <c r="R94" i="78"/>
  <c r="S143" i="78"/>
  <c r="S73" i="78"/>
  <c r="S167" i="78"/>
  <c r="S125" i="78"/>
  <c r="R93" i="78"/>
  <c r="S150" i="78"/>
  <c r="S145" i="78"/>
  <c r="R136" i="78"/>
  <c r="S124" i="78"/>
  <c r="S111" i="78"/>
  <c r="S97" i="78"/>
  <c r="R144" i="78"/>
  <c r="R140" i="78"/>
  <c r="R168" i="78"/>
  <c r="S136" i="78"/>
  <c r="R110" i="78"/>
  <c r="S85" i="78"/>
  <c r="S156" i="78"/>
  <c r="S131" i="78"/>
  <c r="R122" i="78"/>
  <c r="R100" i="78"/>
  <c r="Q147" i="78"/>
  <c r="S147" i="78" s="1"/>
  <c r="R143" i="78"/>
  <c r="S100" i="78"/>
  <c r="R84" i="78"/>
  <c r="R106" i="78"/>
  <c r="R102" i="78"/>
  <c r="S106" i="78"/>
  <c r="S114" i="78"/>
  <c r="N93" i="78"/>
  <c r="S93" i="78" s="1"/>
  <c r="S74" i="78"/>
  <c r="R130" i="78"/>
  <c r="R126" i="78"/>
  <c r="R148" i="78"/>
  <c r="R134" i="78"/>
  <c r="N110" i="78"/>
  <c r="S110" i="78" s="1"/>
  <c r="S159" i="78"/>
  <c r="S141" i="78"/>
  <c r="S120" i="78"/>
  <c r="R116" i="78"/>
  <c r="S107" i="78"/>
  <c r="S166" i="78"/>
  <c r="S155" i="78"/>
  <c r="S148" i="78"/>
  <c r="S134" i="78"/>
  <c r="S123" i="78"/>
  <c r="R92" i="78"/>
  <c r="R88" i="78"/>
  <c r="S152" i="78"/>
  <c r="S113" i="78"/>
  <c r="S162" i="78"/>
  <c r="S151" i="78"/>
  <c r="S144" i="78"/>
  <c r="S137" i="78"/>
  <c r="S130" i="78"/>
  <c r="S109" i="78"/>
  <c r="R80" i="78"/>
  <c r="R72" i="78"/>
  <c r="S126" i="78"/>
  <c r="S119" i="78"/>
  <c r="S115" i="78"/>
  <c r="R109" i="78"/>
  <c r="S102" i="78"/>
  <c r="R95" i="78"/>
  <c r="R91" i="78"/>
  <c r="R87" i="78"/>
  <c r="S138" i="78"/>
  <c r="S165" i="78"/>
  <c r="S158" i="78"/>
  <c r="S140" i="78"/>
  <c r="S133" i="78"/>
  <c r="R114" i="78"/>
  <c r="R108" i="78"/>
  <c r="R90" i="78"/>
  <c r="R86" i="78"/>
  <c r="S79" i="78"/>
  <c r="R74" i="78"/>
  <c r="S163" i="78"/>
  <c r="S127" i="78"/>
  <c r="R164" i="78"/>
  <c r="S161" i="78"/>
  <c r="S154" i="78"/>
  <c r="S129" i="78"/>
  <c r="S122" i="78"/>
  <c r="R105" i="78"/>
  <c r="R78" i="78"/>
  <c r="R167" i="78"/>
  <c r="S157" i="78"/>
  <c r="S146" i="78"/>
  <c r="S139" i="78"/>
  <c r="S132" i="78"/>
  <c r="R124" i="78"/>
  <c r="R121" i="78"/>
  <c r="S164" i="78"/>
  <c r="S153" i="78"/>
  <c r="R138" i="78"/>
  <c r="S128" i="78"/>
  <c r="S121" i="78"/>
  <c r="R107" i="78"/>
  <c r="S105" i="78"/>
  <c r="S160" i="78"/>
  <c r="S149" i="78"/>
  <c r="S142" i="78"/>
  <c r="S135" i="78"/>
  <c r="R120" i="78"/>
  <c r="S117" i="78"/>
  <c r="R96" i="78"/>
  <c r="N89" i="78"/>
  <c r="S89" i="78" s="1"/>
  <c r="N87" i="78"/>
  <c r="S87" i="78" s="1"/>
  <c r="S86" i="78"/>
  <c r="R70" i="78"/>
  <c r="S70" i="78"/>
  <c r="S92" i="78"/>
  <c r="S80" i="78"/>
  <c r="N104" i="78"/>
  <c r="S104" i="78" s="1"/>
  <c r="N94" i="78"/>
  <c r="S94" i="78" s="1"/>
  <c r="N88" i="78"/>
  <c r="S88" i="78" s="1"/>
  <c r="N82" i="78"/>
  <c r="S82" i="78" s="1"/>
  <c r="S96" i="78"/>
  <c r="S90" i="78"/>
  <c r="S84" i="78"/>
  <c r="S78" i="78"/>
  <c r="S108" i="78"/>
  <c r="R146" i="78"/>
  <c r="S98" i="78"/>
  <c r="R156" i="78"/>
  <c r="R119" i="78"/>
  <c r="R112" i="78"/>
  <c r="R76" i="78"/>
  <c r="R166" i="78"/>
  <c r="R132" i="78"/>
  <c r="S112" i="78"/>
  <c r="S76" i="78"/>
  <c r="R152" i="78"/>
  <c r="R142" i="78"/>
  <c r="R162" i="78"/>
  <c r="R128" i="78"/>
  <c r="R118" i="78"/>
  <c r="N91" i="78"/>
  <c r="S91" i="78" s="1"/>
  <c r="S72" i="78"/>
  <c r="S75" i="78"/>
  <c r="S99" i="78"/>
  <c r="S81" i="78"/>
  <c r="S95" i="78"/>
  <c r="S83" i="78"/>
  <c r="S77" i="78"/>
  <c r="S103" i="78"/>
  <c r="S71" i="78"/>
  <c r="S101" i="78"/>
  <c r="S69" i="78"/>
  <c r="N116" i="78"/>
  <c r="S116" i="78" s="1"/>
  <c r="R165" i="78"/>
  <c r="R163" i="78"/>
  <c r="R161" i="78"/>
  <c r="R159" i="78"/>
  <c r="R157" i="78"/>
  <c r="R155" i="78"/>
  <c r="R153" i="78"/>
  <c r="R151" i="78"/>
  <c r="R149" i="78"/>
  <c r="R145" i="78"/>
  <c r="R141" i="78"/>
  <c r="R139" i="78"/>
  <c r="R137" i="78"/>
  <c r="R135" i="78"/>
  <c r="R133" i="78"/>
  <c r="R131" i="78"/>
  <c r="R129" i="78"/>
  <c r="R127" i="78"/>
  <c r="R125" i="78"/>
  <c r="R123" i="78"/>
  <c r="R117" i="78"/>
  <c r="R115" i="78"/>
  <c r="R113" i="78"/>
  <c r="R103" i="78"/>
  <c r="R101" i="78"/>
  <c r="R99" i="78"/>
  <c r="R97" i="78"/>
  <c r="R85" i="78"/>
  <c r="R83" i="78"/>
  <c r="R81" i="78"/>
  <c r="R79" i="78"/>
  <c r="R77" i="78"/>
  <c r="R75" i="78"/>
  <c r="R73" i="78"/>
  <c r="R71" i="78"/>
  <c r="R69" i="78"/>
  <c r="F63" i="78"/>
  <c r="G63" i="78"/>
  <c r="I63" i="78"/>
  <c r="D4" i="78" s="1"/>
  <c r="D6" i="78" s="1"/>
  <c r="E5" i="57" s="1"/>
  <c r="H63" i="78"/>
  <c r="J12" i="87" l="1"/>
  <c r="J16" i="87"/>
  <c r="J19" i="87"/>
  <c r="J15" i="87"/>
  <c r="J14" i="87"/>
  <c r="J18" i="87"/>
  <c r="J20" i="87"/>
  <c r="J17" i="87"/>
  <c r="J13" i="87"/>
  <c r="G27" i="87"/>
  <c r="G18" i="87" s="1"/>
  <c r="N28" i="87"/>
  <c r="P28" i="87" s="1"/>
  <c r="AC22" i="88"/>
  <c r="AB22" i="88"/>
  <c r="AL22" i="88" s="1"/>
  <c r="AK22" i="88"/>
  <c r="AC15" i="88"/>
  <c r="G29" i="87" s="1"/>
  <c r="E29" i="87"/>
  <c r="D27" i="87"/>
  <c r="E11" i="87"/>
  <c r="AB804" i="88"/>
  <c r="AL804" i="88" s="1"/>
  <c r="AK804" i="88"/>
  <c r="AC804" i="88"/>
  <c r="AB97" i="88"/>
  <c r="AL97" i="88" s="1"/>
  <c r="AK97" i="88"/>
  <c r="AB327" i="88"/>
  <c r="AL327" i="88" s="1"/>
  <c r="AK327" i="88"/>
  <c r="AC281" i="88"/>
  <c r="AB34" i="88"/>
  <c r="AL34" i="88" s="1"/>
  <c r="AK34" i="88"/>
  <c r="AC923" i="88"/>
  <c r="AC221" i="88"/>
  <c r="AB345" i="88"/>
  <c r="AL345" i="88" s="1"/>
  <c r="AK345" i="88"/>
  <c r="AB849" i="88"/>
  <c r="AL849" i="88" s="1"/>
  <c r="AK849" i="88"/>
  <c r="AB103" i="88"/>
  <c r="AL103" i="88" s="1"/>
  <c r="AK103" i="88"/>
  <c r="AB380" i="88"/>
  <c r="AL380" i="88" s="1"/>
  <c r="AK380" i="88"/>
  <c r="AB227" i="88"/>
  <c r="AL227" i="88" s="1"/>
  <c r="AK227" i="88"/>
  <c r="AB923" i="88"/>
  <c r="AL923" i="88" s="1"/>
  <c r="AK923" i="88"/>
  <c r="AC103" i="88"/>
  <c r="AB221" i="88"/>
  <c r="AL221" i="88" s="1"/>
  <c r="AK221" i="88"/>
  <c r="AB281" i="88"/>
  <c r="AL281" i="88" s="1"/>
  <c r="AK281" i="88"/>
  <c r="AC326" i="88"/>
  <c r="AC676" i="88"/>
  <c r="AB351" i="88"/>
  <c r="AL351" i="88" s="1"/>
  <c r="AK351" i="88"/>
  <c r="AB676" i="88"/>
  <c r="AL676" i="88" s="1"/>
  <c r="AK676" i="88"/>
  <c r="AB672" i="88"/>
  <c r="AL672" i="88" s="1"/>
  <c r="AK672" i="88"/>
  <c r="AC849" i="88"/>
  <c r="AB916" i="88"/>
  <c r="AL916" i="88" s="1"/>
  <c r="AK916" i="88"/>
  <c r="AB136" i="88"/>
  <c r="AL136" i="88" s="1"/>
  <c r="AK136" i="88"/>
  <c r="AC916" i="88"/>
  <c r="AC335" i="88"/>
  <c r="AC136" i="88"/>
  <c r="AB855" i="88"/>
  <c r="AL855" i="88" s="1"/>
  <c r="AK855" i="88"/>
  <c r="AC837" i="88"/>
  <c r="AC233" i="88"/>
  <c r="AB335" i="88"/>
  <c r="AL335" i="88" s="1"/>
  <c r="AK335" i="88"/>
  <c r="AC375" i="88"/>
  <c r="AC49" i="88"/>
  <c r="AC191" i="88"/>
  <c r="AC672" i="88"/>
  <c r="AC771" i="88"/>
  <c r="AB837" i="88"/>
  <c r="AL837" i="88" s="1"/>
  <c r="AK837" i="88"/>
  <c r="AB233" i="88"/>
  <c r="AL233" i="88" s="1"/>
  <c r="AK233" i="88"/>
  <c r="AC357" i="88"/>
  <c r="AC345" i="88"/>
  <c r="AB326" i="88"/>
  <c r="AL326" i="88" s="1"/>
  <c r="AK326" i="88"/>
  <c r="AC872" i="88"/>
  <c r="AC351" i="88"/>
  <c r="AB49" i="88"/>
  <c r="AL49" i="88" s="1"/>
  <c r="AK49" i="88"/>
  <c r="AB191" i="88"/>
  <c r="AL191" i="88" s="1"/>
  <c r="AK191" i="88"/>
  <c r="AC227" i="88"/>
  <c r="AB771" i="88"/>
  <c r="AL771" i="88" s="1"/>
  <c r="AK771" i="88"/>
  <c r="AC85" i="88"/>
  <c r="AB280" i="88"/>
  <c r="AL280" i="88" s="1"/>
  <c r="AK280" i="88"/>
  <c r="AC363" i="88"/>
  <c r="AC316" i="88"/>
  <c r="AB357" i="88"/>
  <c r="AL357" i="88" s="1"/>
  <c r="AK357" i="88"/>
  <c r="AC380" i="88"/>
  <c r="AC855" i="88"/>
  <c r="AB375" i="88"/>
  <c r="AL375" i="88" s="1"/>
  <c r="AK375" i="88"/>
  <c r="AK872" i="88"/>
  <c r="AB872" i="88"/>
  <c r="AL872" i="88" s="1"/>
  <c r="AC34" i="88"/>
  <c r="AC97" i="88"/>
  <c r="AB85" i="88"/>
  <c r="AL85" i="88" s="1"/>
  <c r="AK85" i="88"/>
  <c r="AC280" i="88"/>
  <c r="AB363" i="88"/>
  <c r="AL363" i="88" s="1"/>
  <c r="AK363" i="88"/>
  <c r="AC327" i="88"/>
  <c r="AB316" i="88"/>
  <c r="AL316" i="88" s="1"/>
  <c r="AK316" i="88"/>
  <c r="A1" i="75"/>
  <c r="D70" i="75"/>
  <c r="D72" i="75"/>
  <c r="E3" i="57" s="1"/>
  <c r="D71" i="75"/>
  <c r="J10" i="87" l="1"/>
  <c r="G19" i="87"/>
  <c r="G15" i="87"/>
  <c r="G20" i="87"/>
  <c r="G13" i="87"/>
  <c r="G17" i="87"/>
  <c r="G14" i="87"/>
  <c r="G16" i="87"/>
  <c r="E14" i="87"/>
  <c r="E17" i="87"/>
  <c r="E16" i="87"/>
  <c r="E15" i="87"/>
  <c r="E20" i="87"/>
  <c r="E13" i="87"/>
  <c r="E19" i="87"/>
  <c r="G11" i="87"/>
  <c r="E18" i="87"/>
  <c r="D29" i="87"/>
  <c r="E12" i="87"/>
  <c r="M29" i="87"/>
  <c r="G12" i="87"/>
  <c r="D57" i="75"/>
  <c r="D42" i="75"/>
  <c r="D44" i="75" s="1"/>
  <c r="D22" i="75"/>
  <c r="D19" i="75"/>
  <c r="D16" i="75"/>
  <c r="D3" i="75"/>
  <c r="G10" i="87" l="1"/>
  <c r="D12" i="87"/>
  <c r="D20" i="87"/>
  <c r="D17" i="87"/>
  <c r="D15" i="87"/>
  <c r="D18" i="87"/>
  <c r="E10" i="87"/>
  <c r="D19" i="87"/>
  <c r="D11" i="87"/>
  <c r="D16" i="87"/>
  <c r="D13" i="87"/>
  <c r="D14" i="87"/>
  <c r="N29" i="87"/>
  <c r="O29" i="87"/>
  <c r="D28" i="75"/>
  <c r="D59" i="75" s="1"/>
  <c r="D64" i="75" s="1"/>
  <c r="D10" i="87" l="1"/>
  <c r="P29" i="87"/>
  <c r="C16" i="59"/>
  <c r="N309" i="73" l="1"/>
  <c r="N308" i="73"/>
  <c r="N307" i="73"/>
  <c r="N306" i="73"/>
  <c r="N305" i="73"/>
  <c r="N304" i="73"/>
  <c r="N303" i="73"/>
  <c r="N302" i="73"/>
  <c r="N301" i="73"/>
  <c r="N300" i="73"/>
  <c r="N299" i="73"/>
  <c r="N298" i="73"/>
  <c r="N297" i="73"/>
  <c r="N296" i="73"/>
  <c r="N295" i="73"/>
  <c r="N294" i="73"/>
  <c r="N293" i="73"/>
  <c r="N292" i="73"/>
  <c r="N291" i="73"/>
  <c r="N290" i="73"/>
  <c r="N289" i="73"/>
  <c r="N288" i="73"/>
  <c r="N287" i="73"/>
  <c r="N286" i="73"/>
  <c r="N285" i="73"/>
  <c r="N284" i="73"/>
  <c r="N283" i="73"/>
  <c r="N282" i="73"/>
  <c r="N281" i="73"/>
  <c r="N280" i="73"/>
  <c r="N279" i="73"/>
  <c r="N278" i="73"/>
  <c r="N277" i="73"/>
  <c r="N276" i="73"/>
  <c r="N275" i="73"/>
  <c r="N274" i="73"/>
  <c r="N273" i="73"/>
  <c r="N272" i="73"/>
  <c r="N271" i="73"/>
  <c r="N270" i="73"/>
  <c r="N269" i="73"/>
  <c r="N268" i="73"/>
  <c r="N267" i="73"/>
  <c r="N266" i="73"/>
  <c r="N265" i="73"/>
  <c r="N264" i="73"/>
  <c r="N263" i="73"/>
  <c r="N262" i="73"/>
  <c r="N261" i="73"/>
  <c r="N260" i="73"/>
  <c r="N259" i="73"/>
  <c r="N258" i="73"/>
  <c r="N257" i="73"/>
  <c r="N256" i="73"/>
  <c r="N255" i="73"/>
  <c r="N254" i="73"/>
  <c r="N253" i="73"/>
  <c r="N252" i="73"/>
  <c r="N251" i="73"/>
  <c r="N250" i="73"/>
  <c r="N249" i="73"/>
  <c r="N248" i="73"/>
  <c r="N247" i="73"/>
  <c r="N246" i="73"/>
  <c r="N245" i="73"/>
  <c r="N244" i="73"/>
  <c r="N243" i="73"/>
  <c r="N242" i="73"/>
  <c r="N241" i="73"/>
  <c r="N240" i="73"/>
  <c r="N239" i="73"/>
  <c r="N238" i="73"/>
  <c r="N237" i="73"/>
  <c r="N236" i="73"/>
  <c r="N235" i="73"/>
  <c r="N234" i="73"/>
  <c r="N233" i="73"/>
  <c r="N232" i="73"/>
  <c r="N231" i="73"/>
  <c r="N230" i="73"/>
  <c r="N229" i="73"/>
  <c r="N228" i="73"/>
  <c r="N227" i="73"/>
  <c r="N226" i="73"/>
  <c r="N225" i="73"/>
  <c r="N224" i="73"/>
  <c r="N223" i="73"/>
  <c r="N222" i="73"/>
  <c r="N221" i="73"/>
  <c r="N220" i="73"/>
  <c r="N219" i="73"/>
  <c r="N218" i="73"/>
  <c r="N217" i="73"/>
  <c r="N216" i="73"/>
  <c r="N215" i="73"/>
  <c r="N214" i="73"/>
  <c r="N213" i="73"/>
  <c r="N212" i="73"/>
  <c r="N211" i="73"/>
  <c r="N210" i="73"/>
  <c r="N209" i="73"/>
  <c r="N208" i="73"/>
  <c r="N207" i="73"/>
  <c r="N206" i="73"/>
  <c r="N205" i="73"/>
  <c r="N204" i="73"/>
  <c r="N203" i="73"/>
  <c r="N202" i="73"/>
  <c r="N201" i="73"/>
  <c r="N200" i="73"/>
  <c r="N199" i="73"/>
  <c r="N198" i="73"/>
  <c r="N197" i="73"/>
  <c r="N196" i="73"/>
  <c r="N195" i="73"/>
  <c r="N194" i="73"/>
  <c r="N193" i="73"/>
  <c r="N192" i="73"/>
  <c r="N191" i="73"/>
  <c r="N190" i="73"/>
  <c r="N189" i="73"/>
  <c r="N188" i="73"/>
  <c r="N187" i="73"/>
  <c r="N186" i="73"/>
  <c r="N185" i="73"/>
  <c r="N184" i="73"/>
  <c r="N183" i="73"/>
  <c r="N182" i="73"/>
  <c r="N181" i="73"/>
  <c r="N180" i="73"/>
  <c r="N179" i="73"/>
  <c r="N178" i="73"/>
  <c r="N177" i="73"/>
  <c r="N176" i="73"/>
  <c r="N175" i="73"/>
  <c r="N174" i="73"/>
  <c r="N173" i="73"/>
  <c r="N172" i="73"/>
  <c r="N171" i="73"/>
  <c r="N170" i="73"/>
  <c r="N169" i="73"/>
  <c r="N168" i="73"/>
  <c r="N167" i="73"/>
  <c r="N166" i="73"/>
  <c r="N165" i="73"/>
  <c r="N164" i="73"/>
  <c r="N163" i="73"/>
  <c r="N162" i="73"/>
  <c r="N161" i="73"/>
  <c r="N160" i="73"/>
  <c r="N159" i="73"/>
  <c r="N158" i="73"/>
  <c r="N157" i="73"/>
  <c r="N156" i="73"/>
  <c r="N155" i="73"/>
  <c r="N154" i="73"/>
  <c r="N153" i="73"/>
  <c r="N152" i="73"/>
  <c r="N151" i="73"/>
  <c r="N150" i="73"/>
  <c r="N149" i="73"/>
  <c r="N148" i="73"/>
  <c r="N147" i="73"/>
  <c r="N146" i="73"/>
  <c r="N145" i="73"/>
  <c r="N144" i="73"/>
  <c r="N143" i="73"/>
  <c r="N142" i="73"/>
  <c r="N141" i="73"/>
  <c r="N140" i="73"/>
  <c r="N139" i="73"/>
  <c r="N138" i="73"/>
  <c r="N137" i="73"/>
  <c r="N136" i="73"/>
  <c r="N135" i="73"/>
  <c r="N134" i="73"/>
  <c r="N133" i="73"/>
  <c r="N132" i="73"/>
  <c r="N131" i="73"/>
  <c r="N130" i="73"/>
  <c r="N129" i="73"/>
  <c r="N128" i="73"/>
  <c r="N127" i="73"/>
  <c r="N126" i="73"/>
  <c r="N125" i="73"/>
  <c r="N124" i="73"/>
  <c r="N123" i="73"/>
  <c r="N122" i="73"/>
  <c r="N121" i="73"/>
  <c r="N120" i="73"/>
  <c r="N119" i="73"/>
  <c r="N118" i="73"/>
  <c r="N117" i="73"/>
  <c r="N116" i="73"/>
  <c r="N115" i="73"/>
  <c r="N114" i="73"/>
  <c r="N113" i="73"/>
  <c r="N112" i="73"/>
  <c r="N111" i="73"/>
  <c r="N110" i="73"/>
  <c r="N109" i="73"/>
  <c r="N108" i="73"/>
  <c r="N107" i="73"/>
  <c r="N106" i="73"/>
  <c r="N105" i="73"/>
  <c r="N104" i="73"/>
  <c r="N103" i="73"/>
  <c r="N102" i="73"/>
  <c r="N101" i="73"/>
  <c r="N100" i="73"/>
  <c r="N99" i="73"/>
  <c r="N98" i="73"/>
  <c r="N97" i="73"/>
  <c r="N96" i="73"/>
  <c r="N95" i="73"/>
  <c r="N94" i="73"/>
  <c r="N93" i="73"/>
  <c r="N92" i="73"/>
  <c r="N91" i="73"/>
  <c r="N90" i="73"/>
  <c r="N89" i="73"/>
  <c r="N88" i="73"/>
  <c r="N87" i="73"/>
  <c r="N86" i="73"/>
  <c r="N85" i="73"/>
  <c r="N84" i="73"/>
  <c r="N83" i="73"/>
  <c r="N82" i="73"/>
  <c r="N81" i="73"/>
  <c r="N80" i="73"/>
  <c r="N79" i="73"/>
  <c r="N78" i="73"/>
  <c r="N77" i="73"/>
  <c r="N76" i="73"/>
  <c r="N75" i="73"/>
  <c r="N74" i="73"/>
  <c r="N73" i="73"/>
  <c r="N72" i="73"/>
  <c r="N71" i="73"/>
  <c r="N70" i="73"/>
  <c r="N69" i="73"/>
  <c r="N68" i="73"/>
  <c r="N67" i="73"/>
  <c r="N66" i="73"/>
  <c r="N65" i="73"/>
  <c r="N64" i="73"/>
  <c r="N63" i="73"/>
  <c r="N62" i="73"/>
  <c r="N61" i="73"/>
  <c r="N60" i="73"/>
  <c r="N59" i="73"/>
  <c r="N58" i="73"/>
  <c r="N57" i="73"/>
  <c r="N56" i="73"/>
  <c r="N55" i="73"/>
  <c r="N54" i="73"/>
  <c r="N53" i="73"/>
  <c r="N52" i="73"/>
  <c r="N51" i="73"/>
  <c r="N50" i="73"/>
  <c r="N49" i="73"/>
  <c r="N48" i="73"/>
  <c r="N47" i="73"/>
  <c r="N46" i="73"/>
  <c r="N45" i="73"/>
  <c r="N44" i="73"/>
  <c r="N43" i="73"/>
  <c r="N42" i="73"/>
  <c r="N41" i="73"/>
  <c r="N40" i="73"/>
  <c r="N39" i="73"/>
  <c r="N38" i="73"/>
  <c r="N37" i="73"/>
  <c r="N36" i="73"/>
  <c r="N35" i="73"/>
  <c r="N34" i="73"/>
  <c r="N33" i="73"/>
  <c r="N32" i="73"/>
  <c r="N31" i="73"/>
  <c r="N30" i="73"/>
  <c r="N29" i="73"/>
  <c r="N28" i="73"/>
  <c r="N27" i="73"/>
  <c r="N26" i="73"/>
  <c r="N25" i="73"/>
  <c r="N24" i="73"/>
  <c r="N23" i="73"/>
  <c r="N22" i="73"/>
  <c r="N21" i="73"/>
  <c r="N20" i="73"/>
  <c r="N19" i="73"/>
  <c r="N18" i="73"/>
  <c r="N17" i="73"/>
  <c r="N16" i="73"/>
  <c r="N15" i="73"/>
  <c r="N14" i="73"/>
  <c r="N13" i="73"/>
  <c r="N12" i="73"/>
  <c r="N11" i="73"/>
  <c r="N10" i="73"/>
  <c r="D4" i="73" l="1"/>
  <c r="D6" i="73" s="1"/>
  <c r="B1" i="70" l="1"/>
  <c r="C23" i="57" l="1"/>
  <c r="F6" i="70"/>
  <c r="Q13" i="70"/>
  <c r="P13" i="70"/>
  <c r="M13" i="70"/>
  <c r="J13" i="70"/>
  <c r="E13" i="70"/>
  <c r="O12" i="70"/>
  <c r="I13" i="70"/>
  <c r="O11" i="70"/>
  <c r="O13" i="70" s="1"/>
  <c r="L13" i="70"/>
  <c r="K13" i="70"/>
  <c r="O10" i="70"/>
  <c r="O9" i="70"/>
  <c r="O8" i="70"/>
  <c r="O7" i="70"/>
  <c r="O6" i="70"/>
  <c r="H13" i="70"/>
  <c r="G13" i="70"/>
  <c r="C13" i="70"/>
  <c r="N13" i="70"/>
  <c r="B1" i="62"/>
  <c r="K63" i="62"/>
  <c r="K62" i="62"/>
  <c r="T62" i="62" s="1"/>
  <c r="K61" i="62"/>
  <c r="K60" i="62"/>
  <c r="P60" i="62" s="1"/>
  <c r="K59" i="62"/>
  <c r="O59" i="62" s="1"/>
  <c r="K58" i="62"/>
  <c r="K57" i="62"/>
  <c r="K56" i="62"/>
  <c r="K55" i="62"/>
  <c r="O55" i="62" s="1"/>
  <c r="K54" i="62"/>
  <c r="K53" i="62"/>
  <c r="K52" i="62"/>
  <c r="K51" i="62"/>
  <c r="R51" i="62" s="1"/>
  <c r="K50" i="62"/>
  <c r="Q50" i="62" s="1"/>
  <c r="K49" i="62"/>
  <c r="K48" i="62"/>
  <c r="Q48" i="62" s="1"/>
  <c r="K47" i="62"/>
  <c r="T47" i="62" s="1"/>
  <c r="K46" i="62"/>
  <c r="K45" i="62"/>
  <c r="K44" i="62"/>
  <c r="K43" i="62"/>
  <c r="O43" i="62" s="1"/>
  <c r="K42" i="62"/>
  <c r="K41" i="62"/>
  <c r="K40" i="62"/>
  <c r="K39" i="62"/>
  <c r="Q39" i="62" s="1"/>
  <c r="K38" i="62"/>
  <c r="U38" i="62" s="1"/>
  <c r="K37" i="62"/>
  <c r="U37" i="62" s="1"/>
  <c r="K36" i="62"/>
  <c r="N36" i="62" s="1"/>
  <c r="K35" i="62"/>
  <c r="T35" i="62" s="1"/>
  <c r="K34" i="62"/>
  <c r="O34" i="62" s="1"/>
  <c r="K33" i="62"/>
  <c r="F8" i="62"/>
  <c r="F24" i="62"/>
  <c r="F23" i="62"/>
  <c r="F22" i="62"/>
  <c r="F21" i="62"/>
  <c r="F20" i="62"/>
  <c r="F19" i="62"/>
  <c r="F18" i="62"/>
  <c r="F17" i="62"/>
  <c r="F16" i="62"/>
  <c r="F15" i="62"/>
  <c r="F14" i="62"/>
  <c r="F13" i="62"/>
  <c r="F12" i="62"/>
  <c r="F11" i="62"/>
  <c r="F10" i="62"/>
  <c r="F9" i="62"/>
  <c r="E27" i="62"/>
  <c r="E26" i="62"/>
  <c r="E25" i="62"/>
  <c r="E24" i="62"/>
  <c r="E23" i="62"/>
  <c r="E22" i="62"/>
  <c r="E21" i="62"/>
  <c r="E20" i="62"/>
  <c r="E19" i="62"/>
  <c r="E18" i="62"/>
  <c r="E17" i="62"/>
  <c r="E16" i="62"/>
  <c r="E15" i="62"/>
  <c r="E14" i="62"/>
  <c r="E13" i="62"/>
  <c r="E12" i="62"/>
  <c r="E11" i="62"/>
  <c r="E10" i="62"/>
  <c r="E9" i="62"/>
  <c r="E8" i="62"/>
  <c r="G3" i="52"/>
  <c r="H3" i="52"/>
  <c r="F29" i="54"/>
  <c r="F26" i="54"/>
  <c r="F24" i="54"/>
  <c r="F23" i="54"/>
  <c r="F21" i="54"/>
  <c r="F20" i="54"/>
  <c r="F32" i="54"/>
  <c r="O63" i="62"/>
  <c r="S62" i="62"/>
  <c r="Q61" i="62"/>
  <c r="S58" i="62"/>
  <c r="T57" i="62"/>
  <c r="U56" i="62"/>
  <c r="T54" i="62"/>
  <c r="T53" i="62"/>
  <c r="U52" i="62"/>
  <c r="U49" i="62"/>
  <c r="U46" i="62"/>
  <c r="U45" i="62"/>
  <c r="U44" i="62"/>
  <c r="O42" i="62"/>
  <c r="U41" i="62"/>
  <c r="U40" i="62"/>
  <c r="N33" i="62"/>
  <c r="M33" i="62"/>
  <c r="L33" i="62"/>
  <c r="Q51" i="62"/>
  <c r="P53" i="62"/>
  <c r="S51" i="62"/>
  <c r="U53" i="62"/>
  <c r="S46" i="62"/>
  <c r="U50" i="62"/>
  <c r="U61" i="62"/>
  <c r="N63" i="62"/>
  <c r="N60" i="62"/>
  <c r="N50" i="62"/>
  <c r="N35" i="62"/>
  <c r="R46" i="62"/>
  <c r="T46" i="62"/>
  <c r="T50" i="62"/>
  <c r="U51" i="62"/>
  <c r="Q53" i="62"/>
  <c r="M53" i="62" s="1"/>
  <c r="T61" i="62"/>
  <c r="T63" i="62"/>
  <c r="N61" i="62"/>
  <c r="N57" i="62"/>
  <c r="N46" i="62"/>
  <c r="N62" i="62"/>
  <c r="N59" i="62"/>
  <c r="N58" i="62"/>
  <c r="T58" i="62"/>
  <c r="Q57" i="62"/>
  <c r="P56" i="62"/>
  <c r="Q56" i="62"/>
  <c r="R56" i="62"/>
  <c r="N56" i="62"/>
  <c r="N55" i="62"/>
  <c r="R54" i="62"/>
  <c r="U54" i="62"/>
  <c r="N54" i="62"/>
  <c r="N53" i="62"/>
  <c r="O52" i="62"/>
  <c r="N52" i="62"/>
  <c r="N51" i="62"/>
  <c r="O49" i="62"/>
  <c r="P49" i="62"/>
  <c r="Q49" i="62"/>
  <c r="N49" i="62"/>
  <c r="T49" i="62"/>
  <c r="N48" i="62"/>
  <c r="N47" i="62"/>
  <c r="O45" i="62"/>
  <c r="N45" i="62"/>
  <c r="O44" i="62"/>
  <c r="N44" i="62"/>
  <c r="Q44" i="62"/>
  <c r="P44" i="62"/>
  <c r="S44" i="62"/>
  <c r="N43" i="62"/>
  <c r="S42" i="62"/>
  <c r="T42" i="62"/>
  <c r="R42" i="62"/>
  <c r="O41" i="62"/>
  <c r="P41" i="62"/>
  <c r="O40" i="62"/>
  <c r="Q41" i="62"/>
  <c r="U42" i="62"/>
  <c r="P45" i="62"/>
  <c r="P52" i="62"/>
  <c r="S56" i="62"/>
  <c r="U63" i="62"/>
  <c r="N42" i="62"/>
  <c r="P40" i="62"/>
  <c r="T41" i="62"/>
  <c r="Q45" i="62"/>
  <c r="Q52" i="62"/>
  <c r="N41" i="62"/>
  <c r="Q40" i="62"/>
  <c r="T45" i="62"/>
  <c r="R52" i="62"/>
  <c r="L52" i="62" s="1"/>
  <c r="N40" i="62"/>
  <c r="R40" i="62"/>
  <c r="O50" i="62"/>
  <c r="S52" i="62"/>
  <c r="S54" i="62"/>
  <c r="N39" i="62"/>
  <c r="S40" i="62"/>
  <c r="R44" i="62"/>
  <c r="O46" i="62"/>
  <c r="T51" i="62"/>
  <c r="O56" i="62"/>
  <c r="N38" i="62"/>
  <c r="N37" i="62"/>
  <c r="S37" i="62"/>
  <c r="S57" i="62"/>
  <c r="R57" i="62"/>
  <c r="O37" i="62"/>
  <c r="S53" i="62"/>
  <c r="R53" i="62"/>
  <c r="Q54" i="62"/>
  <c r="M54" i="62" s="1"/>
  <c r="P54" i="62"/>
  <c r="P63" i="62"/>
  <c r="Q58" i="62"/>
  <c r="P58" i="62"/>
  <c r="P37" i="62"/>
  <c r="S49" i="62"/>
  <c r="R49" i="62"/>
  <c r="M49" i="62" s="1"/>
  <c r="O61" i="62"/>
  <c r="Q63" i="62"/>
  <c r="Q37" i="62"/>
  <c r="S45" i="62"/>
  <c r="R45" i="62"/>
  <c r="M45" i="62" s="1"/>
  <c r="Q46" i="62"/>
  <c r="P46" i="62"/>
  <c r="O57" i="62"/>
  <c r="O58" i="62"/>
  <c r="P61" i="62"/>
  <c r="R63" i="62"/>
  <c r="M63" i="62" s="1"/>
  <c r="T37" i="62"/>
  <c r="R37" i="62"/>
  <c r="L37" i="62" s="1"/>
  <c r="S41" i="62"/>
  <c r="R41" i="62"/>
  <c r="Q42" i="62"/>
  <c r="P42" i="62"/>
  <c r="P51" i="62"/>
  <c r="O53" i="62"/>
  <c r="O54" i="62"/>
  <c r="P57" i="62"/>
  <c r="R58" i="62"/>
  <c r="S63" i="62"/>
  <c r="U57" i="62"/>
  <c r="U58" i="62"/>
  <c r="S61" i="62"/>
  <c r="R61" i="62"/>
  <c r="T40" i="62"/>
  <c r="T44" i="62"/>
  <c r="T52" i="62"/>
  <c r="T56" i="62"/>
  <c r="M50" i="62"/>
  <c r="L63" i="62"/>
  <c r="M52" i="62"/>
  <c r="M44" i="62"/>
  <c r="L44" i="62"/>
  <c r="L49" i="62"/>
  <c r="M57" i="62"/>
  <c r="B1" i="52"/>
  <c r="B1" i="41"/>
  <c r="B12" i="57"/>
  <c r="E6" i="57"/>
  <c r="G27" i="41"/>
  <c r="G44" i="41"/>
  <c r="G61" i="41"/>
  <c r="G78" i="41"/>
  <c r="G80" i="41"/>
  <c r="G79" i="41"/>
  <c r="G63" i="41"/>
  <c r="G62" i="41"/>
  <c r="G46" i="41"/>
  <c r="G45" i="41"/>
  <c r="G29" i="41"/>
  <c r="G28" i="41"/>
  <c r="G12" i="41"/>
  <c r="G90" i="41" s="1"/>
  <c r="G93" i="41" s="1"/>
  <c r="E4" i="57" s="1"/>
  <c r="G11" i="41"/>
  <c r="G10" i="41"/>
  <c r="F28" i="62" l="1"/>
  <c r="T39" i="62"/>
  <c r="M39" i="62"/>
  <c r="L39" i="62"/>
  <c r="P39" i="62"/>
  <c r="R39" i="62"/>
  <c r="O39" i="62"/>
  <c r="P38" i="62"/>
  <c r="U39" i="62"/>
  <c r="S39" i="62"/>
  <c r="E28" i="62"/>
  <c r="L53" i="62"/>
  <c r="M40" i="62"/>
  <c r="M42" i="62"/>
  <c r="M46" i="62"/>
  <c r="U47" i="62"/>
  <c r="U35" i="62"/>
  <c r="Q35" i="62"/>
  <c r="O47" i="62"/>
  <c r="R35" i="62"/>
  <c r="T59" i="62"/>
  <c r="R47" i="62"/>
  <c r="U59" i="62"/>
  <c r="S47" i="62"/>
  <c r="O35" i="62"/>
  <c r="R59" i="62"/>
  <c r="T38" i="62"/>
  <c r="O38" i="62"/>
  <c r="S35" i="62"/>
  <c r="R50" i="62"/>
  <c r="L50" i="62" s="1"/>
  <c r="Q47" i="62"/>
  <c r="P35" i="62"/>
  <c r="P47" i="62"/>
  <c r="R62" i="62"/>
  <c r="O62" i="62"/>
  <c r="S59" i="62"/>
  <c r="U62" i="62"/>
  <c r="S50" i="62"/>
  <c r="P62" i="62"/>
  <c r="R38" i="62"/>
  <c r="R48" i="62"/>
  <c r="Q62" i="62"/>
  <c r="Q59" i="62"/>
  <c r="P59" i="62"/>
  <c r="Q38" i="62"/>
  <c r="M38" i="62" s="1"/>
  <c r="S38" i="62"/>
  <c r="P50" i="62"/>
  <c r="Q60" i="62"/>
  <c r="Q36" i="62"/>
  <c r="O48" i="62"/>
  <c r="R60" i="62"/>
  <c r="T60" i="62"/>
  <c r="U60" i="62"/>
  <c r="M35" i="62"/>
  <c r="L27" i="87" s="1"/>
  <c r="S60" i="62"/>
  <c r="L48" i="62"/>
  <c r="T48" i="62"/>
  <c r="O60" i="62"/>
  <c r="L42" i="62"/>
  <c r="U48" i="62"/>
  <c r="M48" i="62" s="1"/>
  <c r="P48" i="62"/>
  <c r="L46" i="62"/>
  <c r="U36" i="62"/>
  <c r="O36" i="62"/>
  <c r="S48" i="62"/>
  <c r="L40" i="62"/>
  <c r="L57" i="62"/>
  <c r="P55" i="62"/>
  <c r="L38" i="62"/>
  <c r="I30" i="87" s="1"/>
  <c r="L47" i="62"/>
  <c r="T55" i="62"/>
  <c r="Q43" i="62"/>
  <c r="R43" i="62"/>
  <c r="U43" i="62"/>
  <c r="M43" i="62" s="1"/>
  <c r="T43" i="62"/>
  <c r="S43" i="62"/>
  <c r="L54" i="62"/>
  <c r="U55" i="62"/>
  <c r="P43" i="62"/>
  <c r="R55" i="62"/>
  <c r="Q55" i="62"/>
  <c r="M61" i="62"/>
  <c r="S55" i="62"/>
  <c r="P34" i="62"/>
  <c r="T34" i="62"/>
  <c r="S36" i="62"/>
  <c r="Q34" i="62"/>
  <c r="L34" i="62" s="1"/>
  <c r="I25" i="87" s="1"/>
  <c r="P36" i="62"/>
  <c r="T36" i="62"/>
  <c r="R36" i="62"/>
  <c r="S34" i="62"/>
  <c r="R34" i="62"/>
  <c r="N34" i="62"/>
  <c r="U34" i="62"/>
  <c r="L35" i="62"/>
  <c r="I27" i="87" s="1"/>
  <c r="L51" i="62"/>
  <c r="M51" i="62"/>
  <c r="L61" i="62"/>
  <c r="O51" i="62"/>
  <c r="M47" i="62"/>
  <c r="L45" i="62"/>
  <c r="F9" i="70"/>
  <c r="F12" i="70"/>
  <c r="F11" i="70"/>
  <c r="L58" i="62"/>
  <c r="M58" i="62"/>
  <c r="L41" i="62"/>
  <c r="M41" i="62"/>
  <c r="M56" i="62"/>
  <c r="L56" i="62"/>
  <c r="L59" i="62"/>
  <c r="M59" i="62"/>
  <c r="M62" i="62"/>
  <c r="L62" i="62"/>
  <c r="M60" i="62"/>
  <c r="L60" i="62"/>
  <c r="M37" i="62"/>
  <c r="F10" i="70"/>
  <c r="F8" i="70"/>
  <c r="M2" i="62" l="1"/>
  <c r="M4" i="62" s="1"/>
  <c r="E9" i="57" s="1"/>
  <c r="M36" i="62"/>
  <c r="L30" i="87"/>
  <c r="M27" i="87"/>
  <c r="O27" i="87" s="1"/>
  <c r="L43" i="62"/>
  <c r="M55" i="62"/>
  <c r="L55" i="62"/>
  <c r="L36" i="62"/>
  <c r="I26" i="87" s="1"/>
  <c r="I17" i="87" s="1"/>
  <c r="M34" i="62"/>
  <c r="F7" i="70"/>
  <c r="F13" i="70" s="1"/>
  <c r="R13" i="70" s="1"/>
  <c r="S13" i="70" s="1"/>
  <c r="D13" i="70"/>
  <c r="I12" i="87" l="1"/>
  <c r="I14" i="87"/>
  <c r="I18" i="87"/>
  <c r="I16" i="87"/>
  <c r="I19" i="87"/>
  <c r="I13" i="87"/>
  <c r="I20" i="87"/>
  <c r="I15" i="87"/>
  <c r="L26" i="87"/>
  <c r="M26" i="87" s="1"/>
  <c r="M30" i="87"/>
  <c r="O30" i="87" s="1"/>
  <c r="N27" i="87"/>
  <c r="P27" i="87" s="1"/>
  <c r="L25" i="87"/>
  <c r="I11" i="87"/>
  <c r="L12" i="87" l="1"/>
  <c r="N30" i="87"/>
  <c r="I10" i="87"/>
  <c r="L15" i="87"/>
  <c r="L20" i="87"/>
  <c r="L17" i="87"/>
  <c r="L19" i="87"/>
  <c r="L13" i="87"/>
  <c r="L16" i="87"/>
  <c r="L18" i="87"/>
  <c r="L14" i="87"/>
  <c r="O26" i="87"/>
  <c r="N26" i="87"/>
  <c r="P30" i="87"/>
  <c r="L11" i="87"/>
  <c r="M25" i="87"/>
  <c r="M13" i="87" l="1"/>
  <c r="M14" i="87"/>
  <c r="M15" i="87"/>
  <c r="M20" i="87"/>
  <c r="M18" i="87"/>
  <c r="M19" i="87"/>
  <c r="M17" i="87"/>
  <c r="M16" i="87"/>
  <c r="M12" i="87"/>
  <c r="P26" i="87"/>
  <c r="L10" i="87"/>
  <c r="N25" i="87"/>
  <c r="M11" i="87"/>
  <c r="O25" i="87"/>
  <c r="M10" i="87" l="1"/>
  <c r="O11" i="87"/>
  <c r="O17" i="87"/>
  <c r="O13" i="87"/>
  <c r="O14" i="87"/>
  <c r="O20" i="87"/>
  <c r="O18" i="87"/>
  <c r="O16" i="87"/>
  <c r="O19" i="87"/>
  <c r="O15" i="87"/>
  <c r="O12" i="87"/>
  <c r="N18" i="87"/>
  <c r="N15" i="87"/>
  <c r="N19" i="87"/>
  <c r="N14" i="87"/>
  <c r="N20" i="87"/>
  <c r="N16" i="87"/>
  <c r="N17" i="87"/>
  <c r="N13" i="87"/>
  <c r="N12" i="87"/>
  <c r="P25" i="87"/>
  <c r="N11" i="87"/>
  <c r="P11" i="87" l="1"/>
  <c r="P19" i="87"/>
  <c r="P15" i="87"/>
  <c r="P18" i="87"/>
  <c r="P20" i="87"/>
  <c r="P13" i="87"/>
  <c r="P16" i="87"/>
  <c r="P14" i="87"/>
  <c r="P17" i="87"/>
  <c r="P12" i="87"/>
  <c r="N10" i="87"/>
  <c r="O10" i="87"/>
  <c r="P10" i="87" l="1"/>
  <c r="C4" i="87" l="1"/>
  <c r="C6" i="87" s="1"/>
  <c r="E10" i="57" s="1"/>
  <c r="E12" i="57" s="1"/>
  <c r="C20" i="57" s="1"/>
  <c r="E35" i="57" l="1"/>
  <c r="C21" i="57"/>
  <c r="F35" i="57"/>
  <c r="G35" i="57"/>
  <c r="C22" i="57"/>
  <c r="C24" i="57" s="1"/>
  <c r="C25" i="57" s="1"/>
  <c r="E28" i="57" s="1"/>
  <c r="E29" i="57" s="1"/>
  <c r="E30" i="57" s="1"/>
  <c r="E31" i="57" s="1"/>
  <c r="G34" i="57" s="1"/>
  <c r="E34" i="57" l="1"/>
  <c r="F34" i="57"/>
</calcChain>
</file>

<file path=xl/sharedStrings.xml><?xml version="1.0" encoding="utf-8"?>
<sst xmlns="http://schemas.openxmlformats.org/spreadsheetml/2006/main" count="1785" uniqueCount="586">
  <si>
    <t>Höchstspannung (HöS)</t>
  </si>
  <si>
    <t>Hochspannung (HS)</t>
  </si>
  <si>
    <t>Mittelspannung (MS)</t>
  </si>
  <si>
    <t>Summe</t>
  </si>
  <si>
    <t>Arbeit</t>
  </si>
  <si>
    <t>Leistung</t>
  </si>
  <si>
    <t>Einheit</t>
  </si>
  <si>
    <t>kW</t>
  </si>
  <si>
    <t>1. vorgelagerter Netzbetreiber</t>
  </si>
  <si>
    <t>Anschlussebene</t>
  </si>
  <si>
    <t>von</t>
  </si>
  <si>
    <t>bis</t>
  </si>
  <si>
    <t>€/kW</t>
  </si>
  <si>
    <t>kWh</t>
  </si>
  <si>
    <t>ct/kWh</t>
  </si>
  <si>
    <t>Sonstiges:</t>
  </si>
  <si>
    <t>2. vorgelagerter Netzbetreiber</t>
  </si>
  <si>
    <t>bitte wählen</t>
  </si>
  <si>
    <t>Firma des Stromnetzbetreibers</t>
  </si>
  <si>
    <t>Netzbetreibernummer bei der LRegB</t>
  </si>
  <si>
    <t>Verantwortliche Person
für die Richtigkeit und Vollständigkeit</t>
  </si>
  <si>
    <t>Telefonnummer der verantwortlichen Person</t>
  </si>
  <si>
    <t>E-Mailadresse der verantwortlichen Person</t>
  </si>
  <si>
    <t>€/a</t>
  </si>
  <si>
    <t>Erlösobergrenze [in €]</t>
  </si>
  <si>
    <t>Version des Erhebungsbogens</t>
  </si>
  <si>
    <t>Kalenderjahr</t>
  </si>
  <si>
    <t>Erlöse aus erhobenen Konzessionsabgaben</t>
  </si>
  <si>
    <t>Abweichung</t>
  </si>
  <si>
    <t>Erlösobergrenze</t>
  </si>
  <si>
    <t>Differenz gemäß § 5 Abs. 1 Satz 1 ARegV</t>
  </si>
  <si>
    <r>
      <t xml:space="preserve">Im </t>
    </r>
    <r>
      <rPr>
        <u/>
        <sz val="12"/>
        <rFont val="Arial"/>
        <family val="2"/>
      </rPr>
      <t>Kalenderjahr</t>
    </r>
    <r>
      <rPr>
        <sz val="12"/>
        <rFont val="Arial"/>
        <family val="2"/>
      </rPr>
      <t xml:space="preserve"> tatsächlich entstandene Kosten nach § 11 Abs. 2 Satz 1 Nr. 4 ARegV [in €]</t>
    </r>
  </si>
  <si>
    <r>
      <t xml:space="preserve">In der </t>
    </r>
    <r>
      <rPr>
        <u/>
        <sz val="12"/>
        <rFont val="Arial"/>
        <family val="2"/>
      </rPr>
      <t>Erlösobergrenze des Kalenderjahres</t>
    </r>
    <r>
      <rPr>
        <sz val="12"/>
        <rFont val="Arial"/>
        <family val="2"/>
      </rPr>
      <t xml:space="preserve"> bezüglich der Kosten nach § 11 Abs. 2 Satz 1 Nr. 4 ARegV enthaltene Ansätze [in €]</t>
    </r>
  </si>
  <si>
    <t>[tt.mm.jjjj]</t>
  </si>
  <si>
    <t>Entgelt</t>
  </si>
  <si>
    <t xml:space="preserve">tatsächliche </t>
  </si>
  <si>
    <t>(Ist-Mengen)</t>
  </si>
  <si>
    <t>Bezugsmenge</t>
  </si>
  <si>
    <t>Ist-Kosten nach</t>
  </si>
  <si>
    <t>Zeitraum*</t>
  </si>
  <si>
    <t>3. vorgelagerter Netzbetreiber</t>
  </si>
  <si>
    <t>4. vorgelagerter Netzbetreiber</t>
  </si>
  <si>
    <t>5. vorgelagerter Netzbetreiber</t>
  </si>
  <si>
    <t>*Bei unterjährigen Entgeltänderungen des vorgelagerten Netzbetreibers, ist für jede Entgeltperiode dies separat einzutragen. Die Entgelte sind entsprechend zeitanteilig aufzuteilen.</t>
  </si>
  <si>
    <t>Differenz vorgelagerte Netzkosten [in €]</t>
  </si>
  <si>
    <t>Differenz</t>
  </si>
  <si>
    <t>Sonstiges</t>
  </si>
  <si>
    <t>Mitteilung der für die Führung des Regulierungskontos notwendigen Daten des Kalenderjahres</t>
  </si>
  <si>
    <t>tatsächlich entstandene Kosten</t>
  </si>
  <si>
    <t>in der Erlösobergrenze enthaltener Ansatz</t>
  </si>
  <si>
    <t>Messstellenbetrieb (inkl. Messung)</t>
  </si>
  <si>
    <t>Jahr</t>
  </si>
  <si>
    <t>Rückspeisung</t>
  </si>
  <si>
    <t>§ 5 Abs. 1 S. 2 ARegV [€]</t>
  </si>
  <si>
    <t>[€]</t>
  </si>
  <si>
    <t>Ermittlung der Differenz für § 5 Abs. 1 S. 2 ARegV (hier nach § 11 Abs. 2 S. 1 Nr. 8 ARegV)</t>
  </si>
  <si>
    <t>USp. Höchst- / Hochspannung (HöS/HS)</t>
  </si>
  <si>
    <t>USp. Hoch- / Mittelspannung (HS/MS)</t>
  </si>
  <si>
    <t>USp. Mittel- / Niederspannung (MS/NS)</t>
  </si>
  <si>
    <t>Niederspannung (NS )</t>
  </si>
  <si>
    <t>maximale Netzlast
[kW]</t>
  </si>
  <si>
    <t>maximale Bezugslast
[kW]</t>
  </si>
  <si>
    <t>Ermittlung der Differenz gemäß § 5 Abs. 1 S.3 ARegV</t>
  </si>
  <si>
    <t>Für das Kalenderjahr bei effizienter Leistungserbringung entstehende Kosten des konventionellen Messstellenbetriebs (einschließlich Messung) (§ 5 Abs. 1 S. 3 ARegV).
Dies entspricht den zulässigen Erlösen des konventionellen Messstellenbetriebs (einschließlich Messung) im Kalenderjahr unter Berücksichtigung der Abgänge von Anschlussnutzern, die zu anderen Messstellenbetreibern wechseln oder vom grundzuständigen Messstellenbetreiber für moderne Messeinrichtungen und intelligente Messsysteme (gMSB für mME und iMSys) betreut werden.</t>
  </si>
  <si>
    <t>Ausfüllhilfe</t>
  </si>
  <si>
    <t>Die in diesem Tabellenblatt abgefragten Daten dienen der Ermittlung der Kostendifferenz gemäß § 5 Abs. 1 S. 3 u. 4 ARegV.</t>
  </si>
  <si>
    <t>§ 5 Abs.1 Satz 3 ARegV:</t>
  </si>
  <si>
    <t xml:space="preserve">
Zelle E4:
</t>
  </si>
  <si>
    <t>In dieser Zelle sind die Kosten des Netzbetreibers anzugeben, die auf die Veränderung der Zahl der Anschlussnutzer mit konventionellen Messeinrichtungen zurückzuführen sind, insbesondere durch Wechsel des Messstellenbetreibers.</t>
  </si>
  <si>
    <t xml:space="preserve">In diesen Zellen ist die Gesamtzahl der in Betrieb befindlichen konventionellen Messeinrichtungen zum jeweiligen Stichtag einzutragen. </t>
  </si>
  <si>
    <t>In diesen Zellen ist die Gesamtzahl der in Betrieb befindlichen modernen Messeinrichtungen und intelligenten Messsysteme einzutragen.</t>
  </si>
  <si>
    <t xml:space="preserve">In dieser Zelle sind die Kosten anzugeben, die auf Veränderungen in der Zahl der Anschlussnutzer mit konventionellen Messeinrichtungen zurückzuführen sind, dadurch dass der gMsb für mME oder iMSys eine mME oder ein iMSys einbaut. Diese Kosten des grundzuständigen Messstellenbetriebs für mME und iMSys sind gemäß § 7 Abs. 2 MsbG nicht mehr in den Netzentgelten zu berücksichtigen, sondern dem gMsb für mME und iMSys zuzuordnen. </t>
  </si>
  <si>
    <t>§ 5 Abs.1 Satz 4 ARegV:</t>
  </si>
  <si>
    <t>Mengenabgleich</t>
  </si>
  <si>
    <t>Erforderliche Inanspruchnahme vorgelagerter Netzebenen 
gemäß §11 Abs. 2 Satz 1 Nr. 4 ARegV</t>
  </si>
  <si>
    <t>Baukostenzuschüsse/ Netzanschlusskostenbeiträge</t>
  </si>
  <si>
    <t>Vermiedene Netzentgelte gemäß § 11 Abs. 2 Satz 1 Nr. 8 ARegV</t>
  </si>
  <si>
    <t>Kostenveränderung im Bereich Messstellenbetrieb (inkl. Messung)</t>
  </si>
  <si>
    <t>MSB (inkl. Messung)</t>
  </si>
  <si>
    <t>Die Kostendifferenzen, die laut § 5 Abs. 1 S. 4 ARegV auf Grund eines Wechsels des Messstellenbetreibers für konventionelle Zähler, einer Schätzung des Verbrauches im Vorjahr auf Grund nicht vorhandener Verbrauchsdaten oder Mehrfachablesung auf Wunsch des Kunden entstehen, sind im Tabellenblatt "Sonstiges" anzugeben. Dies gilt ebenfalls nur, in soweit es sich nicht um Kosten für den Messstellenbetrieb von modernen Messeinrichtungen und intelligenten Messsystemen im Sinne des Messstellenbetriebsgesetzes handelt.</t>
  </si>
  <si>
    <t>tatsächlich entstandene Erlöse</t>
  </si>
  <si>
    <t>Erlöse aus Vereinbarungen gemäß § 14 Abs. 2 StromNEV</t>
  </si>
  <si>
    <t>Antrag auf Auflösung des Regulierungskontos</t>
  </si>
  <si>
    <t>Bestimmung des Regulierungskontosaldos</t>
  </si>
  <si>
    <t>Vorjahressaldo (Anfangsbestand)</t>
  </si>
  <si>
    <t>Mittelwert aus Anfangs- und Endbestand</t>
  </si>
  <si>
    <t>Zinssatz gemäß § 5 Abs. 2 ARegV</t>
  </si>
  <si>
    <t>Verzinsung des Saldos</t>
  </si>
  <si>
    <t>Gesamtsaldo nach Verzinsung</t>
  </si>
  <si>
    <t>Bestimmung der Annuität</t>
  </si>
  <si>
    <t>Barwert (zu verteilender Betrag)</t>
  </si>
  <si>
    <t>Verteilung</t>
  </si>
  <si>
    <t>Umlaufsrenditen festverzinslicher Wertpapiere inländischer Emittenten</t>
  </si>
  <si>
    <t>Anwendung</t>
  </si>
  <si>
    <t>Mittelwert</t>
  </si>
  <si>
    <t>Quelle :</t>
  </si>
  <si>
    <t>Antrag auf Anpassung der Erlösobergrenze nach Maßgabe des § 5 ARegV i.V.m. § 34 Abs. 4 ARegV</t>
  </si>
  <si>
    <t>Bestimmung der Jahresdifferenz</t>
  </si>
  <si>
    <r>
      <t>Anpassungsbetrag S</t>
    </r>
    <r>
      <rPr>
        <b/>
        <vertAlign val="subscript"/>
        <sz val="11"/>
        <rFont val="Arial"/>
        <family val="2"/>
      </rPr>
      <t>t</t>
    </r>
  </si>
  <si>
    <t xml:space="preserve">Erhebungsbogen nach § 5 ARegV "Regulierungskonto (Strom)" </t>
  </si>
  <si>
    <t>kalkulatorische Abschreibungen</t>
  </si>
  <si>
    <t>davon Sachanlage-vermögen</t>
  </si>
  <si>
    <t>davon weitere Anlagevermögen</t>
  </si>
  <si>
    <t>Sachanlage-vermögen</t>
  </si>
  <si>
    <t>weitere Anlagevermögen</t>
  </si>
  <si>
    <t>BKZ/NAKB</t>
  </si>
  <si>
    <t>kalkulatorische Verzinsungsbasis</t>
  </si>
  <si>
    <t>kalkulatorische Verzinsung</t>
  </si>
  <si>
    <t>kalkulatorische Gewerbesteuer</t>
  </si>
  <si>
    <t>NetzID</t>
  </si>
  <si>
    <t>Netzbezeichnung</t>
  </si>
  <si>
    <t>Angaben zur Anlage/Anlagengruppe</t>
  </si>
  <si>
    <t>Angaben zu den (erwarteten) Anschaffungs- und Herstellungskosten</t>
  </si>
  <si>
    <t>Angaben zu den Nutzungsdauern</t>
  </si>
  <si>
    <t>Zu berücksichtigende Werte</t>
  </si>
  <si>
    <t>Restwerte zum 31.12.</t>
  </si>
  <si>
    <t>Anlagengruppe</t>
  </si>
  <si>
    <t>Anschaffungs-jahr</t>
  </si>
  <si>
    <t>Hinzurechnungen</t>
  </si>
  <si>
    <t>Nutzungs-dauer Unterer Rand</t>
  </si>
  <si>
    <t>Nutzungs-dauer Oberer Rand</t>
  </si>
  <si>
    <t>Zugänge von Baukostenzuschüssen, Netzanschlusskostenbeiträgen und SoPo Investitionszuschüsse</t>
  </si>
  <si>
    <t>Zugangsjahr</t>
  </si>
  <si>
    <t>Kategorie</t>
  </si>
  <si>
    <t>Kürzungen</t>
  </si>
  <si>
    <t>Vermögensgegenstand</t>
  </si>
  <si>
    <t>Erläuterung</t>
  </si>
  <si>
    <t>Nutzungsdauer (handelsrechtlich)</t>
  </si>
  <si>
    <t>Verfahrensart</t>
  </si>
  <si>
    <t>Kapitalkostenaufschlag nach §10a ARegV</t>
  </si>
  <si>
    <t>Zugang Netzanschlusskostenbeiträge/Baukostenzuschüsse/SoPo Investitionszuschüsse
[€]</t>
  </si>
  <si>
    <t>Auflösung Netzanschlusskostenbeiträge/Baukostenzuschüsse/SoPo Investitionszuschüsse
[€]</t>
  </si>
  <si>
    <t>Anlagengruppen</t>
  </si>
  <si>
    <t>Unterer Rand</t>
  </si>
  <si>
    <t>Oberer Rand</t>
  </si>
  <si>
    <t>Jahre</t>
  </si>
  <si>
    <t>WAV-Positionen</t>
  </si>
  <si>
    <t>EK-Zins</t>
  </si>
  <si>
    <t>Investitionsjahre</t>
  </si>
  <si>
    <t>Zeitreihe_2</t>
  </si>
  <si>
    <t>Kategorie_2</t>
  </si>
  <si>
    <t>Kabel 220 kV</t>
  </si>
  <si>
    <t>Verpächter</t>
  </si>
  <si>
    <t>Selbst geschaffene gewerbliche Schutzrechte und ähnliche Rechte und Werte</t>
  </si>
  <si>
    <t>Baukostenzuschüsse</t>
  </si>
  <si>
    <t>Kabel 110 kV</t>
  </si>
  <si>
    <t>anderer Netzbereich</t>
  </si>
  <si>
    <t>entgeltlich erworbene Konzessionen, gewerbliche Schutzrechte und ähnliche Rechte und Werte sowie Lizenzen an solchen Rechten und Werten</t>
  </si>
  <si>
    <t>Netzanschlusskostenbeiträge</t>
  </si>
  <si>
    <t>Kabel Mittelspannungsnetz</t>
  </si>
  <si>
    <t>Voll-Netzzugang (§ 26 I ARegV) nach dem Basisjahr</t>
  </si>
  <si>
    <t>Geschäfts- oder Firmenwert</t>
  </si>
  <si>
    <t>SoPo Investitionszuschüsse</t>
  </si>
  <si>
    <t>Kabel 1 kV</t>
  </si>
  <si>
    <t>Teil-Netzzugang (§ 26 II, III ARegV) nach dem Basisjahr</t>
  </si>
  <si>
    <t>geleistete Anzahlungen auf immaterielle Vermögensgegenstände</t>
  </si>
  <si>
    <t>Kabel Abnehmeranschlüsse</t>
  </si>
  <si>
    <t>Teil-Netzabgang (§ 26 II, III ARegV) nach dem Basisjahr</t>
  </si>
  <si>
    <t>geleistete Anzahlungen und Anlagen im Bau des Sachanlagevermögens</t>
  </si>
  <si>
    <t>Freileitungen 110-380kV</t>
  </si>
  <si>
    <t>Ehemalige Investitionsmaßnahmen (§ 34 Abs. 7 ARegV)</t>
  </si>
  <si>
    <t>Grundstücke</t>
  </si>
  <si>
    <t>Freileitungen Mittelspannungsnetz</t>
  </si>
  <si>
    <t>sonstiger Zu- bzw. Abgang</t>
  </si>
  <si>
    <t>grundstücksgleiche Rechte</t>
  </si>
  <si>
    <t>Freileitungen 1 kV</t>
  </si>
  <si>
    <t>Freileitungen Abnehmeranschlüsse</t>
  </si>
  <si>
    <t>Stationseinrichtungen und Hilfsanlagen inklusive Trafo und Schalter</t>
  </si>
  <si>
    <t>Schutz-, Mess- und Überspannungsschutzeinrichtungen, Fernsteuer-, Fernmelde-, Fernmess- und Automatikanlagen sowie Rundsteuerungsanlagen einschließlich Kopplungs-, Trafo- und Schaltanlagen</t>
  </si>
  <si>
    <t>380/220/110/30/10 kV-Stationen</t>
  </si>
  <si>
    <t>Hauptverteilerstationen</t>
  </si>
  <si>
    <t>Ortsnetzstationen</t>
  </si>
  <si>
    <t>Kundenstationen</t>
  </si>
  <si>
    <t>Stationsgebäude</t>
  </si>
  <si>
    <t>Allgemeine Stationseinrichtungen, Hilfsanlagen</t>
  </si>
  <si>
    <t>ortsfeste Hebezeuge und Lastenaufzüge einschließlich Laufschienen, Außenbeleuchtung in Umspann- und Schaltanlagen</t>
  </si>
  <si>
    <t>Schalteinrichtungen</t>
  </si>
  <si>
    <t>Rundsteuer-, Fernsteuer-, Fernmelde-, Fernmess-, Automatikanlagen, Strom- und Spannungswandler, Netzschutzeinrichtungen</t>
  </si>
  <si>
    <t>Ortsnetz-Transformatoren, Kabelverteilerschränke</t>
  </si>
  <si>
    <t>Zähler, Messeinrichtungen, Uhren, TFR-Empfänger</t>
  </si>
  <si>
    <t>Telefonleitungen</t>
  </si>
  <si>
    <t>Fahrbare Stromaggregate</t>
  </si>
  <si>
    <t>Grundstücksanlagen, Bauten für Transportwesen</t>
  </si>
  <si>
    <t>Betriebsgebäude</t>
  </si>
  <si>
    <t>Verwaltungsgebäude</t>
  </si>
  <si>
    <t>Geschäftsausstattung (ohne EDV, Werkzeuge/Geräte); Vermittlungseinrichtungen</t>
  </si>
  <si>
    <t>Werkzeuge/ Geräte</t>
  </si>
  <si>
    <t>Lagereinrichtung</t>
  </si>
  <si>
    <t>Hardware</t>
  </si>
  <si>
    <t>Software</t>
  </si>
  <si>
    <t>Leichtfahrzeuge</t>
  </si>
  <si>
    <t>Schwerfahrzeuge</t>
  </si>
  <si>
    <t>moderne Messeinrichtungen</t>
  </si>
  <si>
    <t>Smart-Meter-Gateway</t>
  </si>
  <si>
    <t>originäres Netz</t>
  </si>
  <si>
    <t>1.a Werden für diese Netzaufnahmen Beträge geltend gemacht, die ursprünglich nicht beim Antragsteller angefallen sind?</t>
  </si>
  <si>
    <t>2. Werden Netzteile im Antragsjahr voraussichtlich aufgenommen?</t>
  </si>
  <si>
    <t>2.a Werden für diese voraussichtlichen Netzaufnahmen Beträge als Planwerte geltend gemacht?</t>
  </si>
  <si>
    <t>3.a Werden Beträge für das abgegebene Netzteil in Abzug gebracht?</t>
  </si>
  <si>
    <t>Darstellung des Energieflusses</t>
  </si>
  <si>
    <t>Netz- bzw. Umspannebene</t>
  </si>
  <si>
    <t>Einspeisungen</t>
  </si>
  <si>
    <t>Ausspeisungen</t>
  </si>
  <si>
    <t>Summe der Vergütungen aus dezentralen Einspeisungen</t>
  </si>
  <si>
    <t>Netz- bzw. Umspannebene,
in die eingespeist wird</t>
  </si>
  <si>
    <t>Aufstellung der dezentralen Einspeisungen</t>
  </si>
  <si>
    <t>Stammdaten</t>
  </si>
  <si>
    <t>ungekürzte Menge</t>
  </si>
  <si>
    <t>Netzentgelte der vorgelagerten Netz- bzw. Umspannebene</t>
  </si>
  <si>
    <t>Netzbetreiber, dessen Netzentgelte angewendet werden</t>
  </si>
  <si>
    <t>Vergütung für die Vermeidungsleistung</t>
  </si>
  <si>
    <t>Vergütung für die Vermeidungsarbeit</t>
  </si>
  <si>
    <t>Summe Vergütung</t>
  </si>
  <si>
    <t>Einspeiseart</t>
  </si>
  <si>
    <t>Vermeidungs-leistung
[kW]</t>
  </si>
  <si>
    <t>Vermeidungs-arbeit
[kWh]</t>
  </si>
  <si>
    <t>Arbeitspreis
[Cent/kWh]</t>
  </si>
  <si>
    <t>Netzbetreiber</t>
  </si>
  <si>
    <t>Korrektur- bzw. Skalierungs-faktor</t>
  </si>
  <si>
    <t>Bitte wählen</t>
  </si>
  <si>
    <t>HöS/HS</t>
  </si>
  <si>
    <t>HS</t>
  </si>
  <si>
    <t>HS/MS</t>
  </si>
  <si>
    <t>MS</t>
  </si>
  <si>
    <t>MS/NS</t>
  </si>
  <si>
    <t>NS</t>
  </si>
  <si>
    <t>Netz/-Umspannebenen</t>
  </si>
  <si>
    <t>Sind in den Anschaffungs- und Herstellungskosten aktivierte Eigenleistungen enthalten, die Personalzusatzkosten nach § 11 Abs. 2 S. 1 Nr. 9 ARegV enthalten?</t>
  </si>
  <si>
    <t>(Erwartete) historische AK/HK im Anschaffungsjahr in der Sparte Stromnetz</t>
  </si>
  <si>
    <t>Zugänge auf Grund von Netzübergängen gemäß § 26 II ARegV nach dem Basisjahr</t>
  </si>
  <si>
    <t>Abgänge auf Grund von Netzübergängen nach § 26 II ARegV nach dem Basisjahr</t>
  </si>
  <si>
    <t>Zugänge auf Grund von Netzübergängen gemäß § 26 I ARegV nach dem Basisjahr</t>
  </si>
  <si>
    <t>Zugänge, soweit sie nicht Netzübergänge betreffen</t>
  </si>
  <si>
    <t>Abgänge, soweit sie nicht Netzübergänge betreffen</t>
  </si>
  <si>
    <t>Anteil (Schlüssel) Sparte Stromnetz [%]</t>
  </si>
  <si>
    <t>Ermittlung der Differenz für § 5 Abs. 1 S. 2 ARegV (hier nach § 11 Abs. 2 S. 1 Nr. 13 ARegV)</t>
  </si>
  <si>
    <t xml:space="preserve">Zugänge im Zugangsjahr
</t>
  </si>
  <si>
    <t xml:space="preserve">     davon CAPEX</t>
  </si>
  <si>
    <t>Zelle F9 und G9:</t>
  </si>
  <si>
    <t>Zelle F10 und G10:</t>
  </si>
  <si>
    <t>Zelle E6:</t>
  </si>
  <si>
    <t xml:space="preserve">Zelle E9:
</t>
  </si>
  <si>
    <t>In dieser Zelle sind die Kosten des Netzbetreibers anzusetzen, die für den Messstellenbetrieb und die Messung von konventionellen Messeinrichtungen in dem jeweiligen Kalenderjahr entstanden sind. Im Vergleich zu den in der verprobten EOG enthaltenen Ansätzen (Zelle E6) können sich diese Kosten des jeweiligen Kalenderjahres durch Veränderungen der Zahl der Anschlussnutzer verringert oder erhöht haben. Die Zahl der Anschlussnutzer verändert sich dabei insbesondere wenn Anschlussnutzer zu anderen Messstellenbetreibern wechseln oder durch den Einbau einer mME oder eines iMSys auf den gMSB für mME und iMSys übergehen.</t>
  </si>
  <si>
    <t xml:space="preserve">Zelle E10:
</t>
  </si>
  <si>
    <t>Allgemeines</t>
  </si>
  <si>
    <t>Allgemeine Daten zum Netzbetreiber sowie den betriebenen Netzteilen werden in diesem Tabellenblatt abgefragt.</t>
  </si>
  <si>
    <t>I. Angaben zum Netzbetreiber</t>
  </si>
  <si>
    <t>Einige ergänzende Fragen zur Erläuterung des aktuellen Netzes. Diese Fragen sind zwingend zu beantworten.</t>
  </si>
  <si>
    <t>III. Informationen über Netzeigentümer / Verpächter / Netzveränderungen</t>
  </si>
  <si>
    <t>III. Informationen über Netzeigentümer / Verpächter / Netzveränderungen / Investmaßnahmen</t>
  </si>
  <si>
    <t>Zusammenfassung + Annuität</t>
  </si>
  <si>
    <t xml:space="preserve">Hier sind keine Eintragungen vorzunehmen. </t>
  </si>
  <si>
    <t>Dezentrale Einspeisung</t>
  </si>
  <si>
    <t>KKAuf</t>
  </si>
  <si>
    <t>In dieser Tabelle werden die Ergebnisse der eingetragenen Werte zusammengefasst und der Kapitalkostenaufschlag ermittelt.</t>
  </si>
  <si>
    <t>SAV</t>
  </si>
  <si>
    <t>Das Tabellenblatt dient der Eingabe der Anschaffungs- und Herstellungskosten je Anschaffungsjahr, Anlagengruppe und NetzID.</t>
  </si>
  <si>
    <t>BKZ_NAKB_SoPo</t>
  </si>
  <si>
    <t>Sofern ein Netzbetreiber im vereinfachten Verfahren nach § 24 ARegV im Rahmen eines Netzübergangs nach § 26 ARegV ein Netz oder ein Netzteil von einem Netzbetreiber aus dem Regelverfahren übernommen hat und im Rahmen dieses Netzübergangs in der Vergangenheit vereinnahmte Baukostenzuschüsse und/oder Netzanschlusskostenbeiträge übertragen worden sind, so ist für den übernommenen Netzteil die 1. Tabelle analog zum Regelverfahren zu befüllen.</t>
  </si>
  <si>
    <r>
      <rPr>
        <u/>
        <sz val="11"/>
        <rFont val="Arial"/>
        <family val="2"/>
      </rPr>
      <t>Netzbetreiber im Regelverfahren</t>
    </r>
    <r>
      <rPr>
        <sz val="11"/>
        <rFont val="Arial"/>
        <family val="2"/>
      </rPr>
      <t xml:space="preserve"> haben, unabhängig davon, ob ein Kapitalkostenaufschlag nach § 10a ARegV beantragt bzw. genehmigt wurde, zur Ermittlung der Auflösungserträge die 1. und 2. Tabelle vollständig zu befüllen. Sofern ein Kapitalkostenaufschlag nach §10a ARegV beantragt bzw. genehmigt wurde, dient die 2. Tabelle auch zur Bestimmung der Restwerte der Baukostenzuschüsse und Netzanschlusskostenbeiträge im Rahmen der Abrechnung des Kapitalkostenaufschlages.</t>
    </r>
  </si>
  <si>
    <r>
      <rPr>
        <u/>
        <sz val="11"/>
        <rFont val="Arial"/>
        <family val="2"/>
      </rPr>
      <t>Netzbetreiber im vereinfachten Verfahren</t>
    </r>
    <r>
      <rPr>
        <sz val="11"/>
        <rFont val="Arial"/>
        <family val="2"/>
      </rPr>
      <t xml:space="preserve"> nach § 24 ARegV, die einen Kapitalkostenaufschlag nach § 10a ARegV beantragt haben bzw. denen ein Kapitalkostenaufschlag nach § 10a ARegV  genehmigt wurde, haben lediglich die 2. Tabelle zu befüllen. Sofern kein Kapitalkostenaufschlag nach § 10a ARegV beantragt bzw. genehmigt wurde, sind in diesem Tabellenblatt keinerlei Angaben erforderlich. </t>
    </r>
  </si>
  <si>
    <t xml:space="preserve">Sofern nach dem Netzübergang in dem übernommenen Netzteil Baukostenzuschüsse und/oder Netzanschlusskostenbeiträge vereinnahmt worden sind, so sind die sich daraus ergebenden Auflösungserträge, unabhängig von den Ansätzen zur Restwertermittlung im Rahmen des Plan-Ist-Abgleichs des Kapitalkostenaufschlags, separat in der Spalte D ab Zelle D32 anzugeben. </t>
  </si>
  <si>
    <t>Zugänge auf Grund von Netzübergängen gemäß § 26 ARegV</t>
  </si>
  <si>
    <t>Abgänge auf Grund von Netzübergängen nach § 26 ARegV</t>
  </si>
  <si>
    <t>WAV</t>
  </si>
  <si>
    <r>
      <t xml:space="preserve">4. Sofern die Anlagengruppe "Zähler …" berücksichtigt ist, bestätigen sie das hierbei </t>
    </r>
    <r>
      <rPr>
        <u/>
        <sz val="11"/>
        <color indexed="8"/>
        <rFont val="Calibri"/>
        <family val="2"/>
      </rPr>
      <t>keine</t>
    </r>
    <r>
      <rPr>
        <sz val="10"/>
        <rFont val="Arial"/>
        <family val="2"/>
      </rPr>
      <t xml:space="preserve"> Werte für moderne Messsysteme/-einrichtungen (MsbG-Sachverhalte) enthalten sind.</t>
    </r>
  </si>
  <si>
    <t>5. Bei Teilnahme am Regelverfahren:</t>
  </si>
  <si>
    <t>II. Fragen zum Plan-ist-Abgleich KKauf</t>
  </si>
  <si>
    <t>!!! Eingabe nur bei Netzteilen im Regelverfahren !!!</t>
  </si>
  <si>
    <t>Netzübergänge nach § 26 ARegV</t>
  </si>
  <si>
    <r>
      <t>Zugangsjahr:</t>
    </r>
    <r>
      <rPr>
        <sz val="11"/>
        <rFont val="Arial"/>
        <family val="2"/>
      </rPr>
      <t xml:space="preserve"> Wählen Sie das Zugangsjahr aus der Auswahlliste aus.</t>
    </r>
  </si>
  <si>
    <r>
      <t>Kategorie:</t>
    </r>
    <r>
      <rPr>
        <sz val="11"/>
        <rFont val="Arial"/>
        <family val="2"/>
      </rPr>
      <t xml:space="preserve"> Wählen Sie die zu erfassende Kategorie (Baukostenzuschüsse, Netzanschlusskostenbeiträge oder SoPo Investitionszuschüsse) aus der Auswahlliste aus.</t>
    </r>
  </si>
  <si>
    <r>
      <t>Zugänge im Zugangsjahr:</t>
    </r>
    <r>
      <rPr>
        <sz val="11"/>
        <rFont val="Arial"/>
        <family val="2"/>
      </rPr>
      <t xml:space="preserve"> Tragen Sie die Zugänge an BKZ / NAKB ein.</t>
    </r>
  </si>
  <si>
    <r>
      <t>NetzID:</t>
    </r>
    <r>
      <rPr>
        <sz val="11"/>
        <rFont val="Arial"/>
        <family val="2"/>
      </rPr>
      <t xml:space="preserve"> Wählen Sie die NetzID aus der Auswahlliste aus. Die Auswahlliste besteht aus den Angaben in dem Tabellenblatt "Allgemeines".</t>
    </r>
  </si>
  <si>
    <r>
      <t>Anlagengruppe:</t>
    </r>
    <r>
      <rPr>
        <sz val="11"/>
        <rFont val="Arial"/>
        <family val="2"/>
      </rPr>
      <t xml:space="preserve"> Wählen Sie die Anlagengruppe aus der Auswahlliste aus.</t>
    </r>
  </si>
  <si>
    <r>
      <t>Anschaffungsjahr:</t>
    </r>
    <r>
      <rPr>
        <sz val="11"/>
        <rFont val="Arial"/>
        <family val="2"/>
      </rPr>
      <t xml:space="preserve"> Wählen Sie das Anschaffungsjahr aus der Auswahlliste aus.</t>
    </r>
  </si>
  <si>
    <r>
      <t xml:space="preserve">Zugänge, soweit sie nicht Netzübergänge betreffen: </t>
    </r>
    <r>
      <rPr>
        <sz val="11"/>
        <rFont val="Arial"/>
        <family val="2"/>
      </rPr>
      <t>Hierunter sind bspw. Nachaktivierungen und /oder Zugänge (z.B.  Anlagenkäufe) aus dem nicht-regulierten Bereich darzustellen. Nachaktivierungen sind im  Jahr der Nachaktivierung zu erfassen. Die Position ist zu erläutern.</t>
    </r>
  </si>
  <si>
    <r>
      <t xml:space="preserve">Abgänge, soweit sie nicht Netzübergänge betreffen: </t>
    </r>
    <r>
      <rPr>
        <sz val="11"/>
        <rFont val="Arial"/>
        <family val="2"/>
      </rPr>
      <t>Hierunter sind bspw. außerplanmäßige Anlagenabgänge zu erfassen (Verschrottungen, Havarieren usw.). Die Position ist zu erläutern.</t>
    </r>
  </si>
  <si>
    <r>
      <t>Hinzurechnungen:</t>
    </r>
    <r>
      <rPr>
        <sz val="11"/>
        <rFont val="Arial"/>
        <family val="2"/>
      </rPr>
      <t xml:space="preserve"> Eintragungen in diesen Spalten sind im Antrag zu erläutern.</t>
    </r>
  </si>
  <si>
    <r>
      <t>Kürzungen:</t>
    </r>
    <r>
      <rPr>
        <sz val="11"/>
        <rFont val="Arial"/>
        <family val="2"/>
      </rPr>
      <t xml:space="preserve"> Eintragungen in diesen Spalten sind im Antrag zu erläutern.</t>
    </r>
  </si>
  <si>
    <r>
      <t>Vermögensgegenstand:</t>
    </r>
    <r>
      <rPr>
        <sz val="11"/>
        <rFont val="Arial"/>
        <family val="2"/>
      </rPr>
      <t xml:space="preserve"> Wählen Sie aus der Auswahlliste den entsprechenden Vermögensgegenstand aus.</t>
    </r>
  </si>
  <si>
    <r>
      <t>Erläuterung:</t>
    </r>
    <r>
      <rPr>
        <sz val="11"/>
        <rFont val="Arial"/>
        <family val="2"/>
      </rPr>
      <t xml:space="preserve"> Das Feld dient der näheren Erläuterung des zu berücksichtigenden Vermögengegenstandes und ist zwingend zu befüllen. Hier ist bspw. eine genauere Bezeichnung einzutragen, um welche Art immatereille Vermögensgegenstände es sich handelt.</t>
    </r>
  </si>
  <si>
    <r>
      <t>Nutzungsdauer (handelsrechtlich):</t>
    </r>
    <r>
      <rPr>
        <sz val="11"/>
        <rFont val="Arial"/>
        <family val="2"/>
      </rPr>
      <t xml:space="preserve"> Die handelsrechtliche Nutzungsdauer des Vermögensgegenstandes ist anzugeben.</t>
    </r>
  </si>
  <si>
    <t>bite wählen</t>
  </si>
  <si>
    <r>
      <rPr>
        <b/>
        <sz val="11"/>
        <rFont val="Arial"/>
        <family val="2"/>
      </rPr>
      <t>NetzID:</t>
    </r>
    <r>
      <rPr>
        <sz val="11"/>
        <rFont val="Arial"/>
        <family val="2"/>
      </rPr>
      <t xml:space="preserve"> Die einzutragende NetzID dient als eindeutige Bezeichnung eines Netzteiles. Diese NetzID muss mit der NetzID des Netzbereiches aus der Kostenprüfung des zu Grunde liegenden Basisjahres übereinstimmen, dem das Anlagengut zugeordnet wurde.  
</t>
    </r>
  </si>
  <si>
    <r>
      <rPr>
        <b/>
        <sz val="11"/>
        <rFont val="Arial"/>
        <family val="2"/>
      </rPr>
      <t>Netzbezeichnung:</t>
    </r>
    <r>
      <rPr>
        <sz val="11"/>
        <rFont val="Arial"/>
        <family val="2"/>
      </rPr>
      <t xml:space="preserve"> Nähere Erläuterung des Netzteiles. </t>
    </r>
  </si>
  <si>
    <r>
      <rPr>
        <b/>
        <sz val="11"/>
        <rFont val="Arial"/>
        <family val="2"/>
      </rPr>
      <t>Kategorie:</t>
    </r>
    <r>
      <rPr>
        <sz val="11"/>
        <rFont val="Arial"/>
        <family val="2"/>
      </rPr>
      <t xml:space="preserve"> Der Netzteil wird einer der vorgegebenen Kategorien zugeordnet. Dabei stehen die nachfolgenden Kategorien zur Auswahl:
- Verpächter
- anderer Netzbereich
- Voll-Netzzugang (§ 26 I ARegV) nach dem Basisjahr
- Teil-Netzzugang (§ 26 II, III ARegV) nach dem Basisjahr
- Teil-Netzabgang (§ 26 II, III ARegV) nach dem Basisjahr
- sonstiger Zu- bzw. Abgang
</t>
    </r>
  </si>
  <si>
    <r>
      <rPr>
        <b/>
        <sz val="11"/>
        <rFont val="Arial"/>
        <family val="2"/>
      </rPr>
      <t>NetzID:</t>
    </r>
    <r>
      <rPr>
        <sz val="11"/>
        <rFont val="Arial"/>
        <family val="2"/>
      </rPr>
      <t xml:space="preserve"> Wählen Sie die NetzID aus der Auswahlliste aus. Die Auswahlliste besteht aus den Angaben in dem Tabellenblatt "Allgemeines".</t>
    </r>
  </si>
  <si>
    <t xml:space="preserve">Ermittlung der Differenz für § 5 Abs. 1a ARegV </t>
  </si>
  <si>
    <t>II. Fragen zum Plan-Ist-Abgleich KKAuf</t>
  </si>
  <si>
    <t>Schlüsselbezeichnung; Jahr auf das sich der Schlüssel bezieht</t>
  </si>
  <si>
    <r>
      <t xml:space="preserve">Schlüsselbezeichnung; Jahr auf das sich der Schlüssel bezieht, Spalte VI: </t>
    </r>
    <r>
      <rPr>
        <sz val="11"/>
        <rFont val="Arial"/>
        <family val="2"/>
      </rPr>
      <t xml:space="preserve">Angabe, welcher Schlüssel verwendet worden ist. Bei Anschaffungs- und Herstellungskosten, die zu 100 % dem Stromnetz zugerechnet werden, kann diese Angabe entfallen. </t>
    </r>
  </si>
  <si>
    <r>
      <t xml:space="preserve">Schlüsselbezeichnung; Jahr auf das sich der Schlüssel bezieht, Spalte VII: </t>
    </r>
    <r>
      <rPr>
        <sz val="11"/>
        <rFont val="Arial"/>
        <family val="2"/>
      </rPr>
      <t xml:space="preserve">Angabe, welcher Schlüssel verwendet worden ist. Bei Anschaffungs- und Herstellungskosten, die zu 100 % dem Stromnetz zugerechnet werden, kann diese Angabe entfallen. </t>
    </r>
  </si>
  <si>
    <t xml:space="preserve">Im Tabellenblatt WAV ist das Anlagelagevermögen darzustellen, welches nicht zum Sachanlagevermögen im Sinne der StromNEV/ARegV gehört. 
Grundsätzlich sind für weiteres Anlagevermögen die für Sachanlagen und Baukostenzuschüssen/Netzanschlusskostenbeiträgen dargestellten Ausführungen zu beachten.
</t>
  </si>
  <si>
    <r>
      <t xml:space="preserve">Anteil (Schlüssel) Sparte Stromnetz [%], Spalte V: </t>
    </r>
    <r>
      <rPr>
        <sz val="11"/>
        <rFont val="Arial"/>
        <family val="2"/>
      </rPr>
      <t xml:space="preserve">Angabe des Schlüsselwertes mit dem die Anschaffungs- und Herstellungskosten der Sparte Stromnetz zugerechnet worden sind. </t>
    </r>
  </si>
  <si>
    <r>
      <t xml:space="preserve">Anteil (Schlüssel) Sparte Stromnetz [%], Spalte VI: </t>
    </r>
    <r>
      <rPr>
        <sz val="11"/>
        <rFont val="Arial"/>
        <family val="2"/>
      </rPr>
      <t xml:space="preserve">Angabe des Schlüsselwertes mit dem die Anschaffungs- und Herstellungskosten der Sparte Stromnetz zugerechnet worden sind.  </t>
    </r>
  </si>
  <si>
    <t>Tabellenblatt</t>
  </si>
  <si>
    <t>Zellbereich</t>
  </si>
  <si>
    <t>Beschreibung</t>
  </si>
  <si>
    <t>Release-Version</t>
  </si>
  <si>
    <t>[EUR]</t>
  </si>
  <si>
    <t>Energieträger (auch zusammengefasste Anlagen)</t>
  </si>
  <si>
    <t>Leistungspreis
[EUR/kW]</t>
  </si>
  <si>
    <t>BNR</t>
  </si>
  <si>
    <t>Betrag
[EUR]</t>
  </si>
  <si>
    <t>Nach Anwendung des Korrekur- bzw. Skalierungs-
faktors
[EUR]</t>
  </si>
  <si>
    <t>Nach Anwendung des Korrekur- bzw. Skalierungs-faktors
[EUR]</t>
  </si>
  <si>
    <t>Betriebs-
verbrauch
[kWh]</t>
  </si>
  <si>
    <t>Verlustenergie
[kWh]</t>
  </si>
  <si>
    <t>Inanspruch-
nahme vorgelagerter Netzebenen
[kWh]</t>
  </si>
  <si>
    <t>Dezentrale Einspeisungen
[kWh]</t>
  </si>
  <si>
    <t>Sonstige
[kWh]</t>
  </si>
  <si>
    <t>Summe
[kWh]</t>
  </si>
  <si>
    <t>Kunden o. LM
[kWh]</t>
  </si>
  <si>
    <t>nicht abgerechnet
(z.B. Speicher)
[kWh]</t>
  </si>
  <si>
    <t>absolut
[kWh]</t>
  </si>
  <si>
    <t>relativ
[%]</t>
  </si>
  <si>
    <t>BHKW</t>
  </si>
  <si>
    <t>Biogas</t>
  </si>
  <si>
    <t>Biomasse</t>
  </si>
  <si>
    <t>Deponiegas</t>
  </si>
  <si>
    <t>Geothermie</t>
  </si>
  <si>
    <t>Grubengas</t>
  </si>
  <si>
    <t>Klärgas</t>
  </si>
  <si>
    <t>konventionelle Anlagen</t>
  </si>
  <si>
    <t>Müllverbrennung</t>
  </si>
  <si>
    <t>Rückspeisung fremde Netze</t>
  </si>
  <si>
    <t>Solar</t>
  </si>
  <si>
    <t>Wasser</t>
  </si>
  <si>
    <t>Wind</t>
  </si>
  <si>
    <t>Einspeiser</t>
  </si>
  <si>
    <t>http://www.bundesbank.de  → Publikationen  →  Statistiken  →  Statistische Fachreihen → Geld- und Kapitalmärkte → Statistische Fachreihe Kapitalmarktkennzahlen</t>
  </si>
  <si>
    <t>Wurde aufgrund des § 5 Abs. 1 S. 3 ARegV bereits bei der Verprobung eine Korrektur der zulässigen Erlöse für den Messstellenbetrieb (einschließlich Messung) berücksichtigt?</t>
  </si>
  <si>
    <t>Zeile 12</t>
  </si>
  <si>
    <t>Dateienname</t>
  </si>
  <si>
    <r>
      <t xml:space="preserve">davon Straßenbeleuchtung: </t>
    </r>
    <r>
      <rPr>
        <sz val="11"/>
        <rFont val="Arial"/>
        <family val="2"/>
      </rPr>
      <t>Die Spalte ist nur bei neu übernommen Straßenbeleuchtungsnetzen zu befüllen.</t>
    </r>
  </si>
  <si>
    <t>Kunden 
&lt; 2.500 h/a
[kWh]</t>
  </si>
  <si>
    <t>Kunden 
≥ 2.500 h/a
[kWh]</t>
  </si>
  <si>
    <t>Elektro-Speicherheiz-ungen o. LM
[kWh]</t>
  </si>
  <si>
    <t>Unterbrechbare Verbrauchseinrichtungen o. LM
[kWh]</t>
  </si>
  <si>
    <t>Monatsleistungs-preissystem
[kWh]</t>
  </si>
  <si>
    <t>weitere Hinzurechnungen</t>
  </si>
  <si>
    <t>weitere Kürzungen</t>
  </si>
  <si>
    <t>Endbestand (=Saldo der Einzeldifferenzen des Jahres)</t>
  </si>
  <si>
    <t>Verzinsung für die zwei Folgejahre</t>
  </si>
  <si>
    <r>
      <t xml:space="preserve">davon durch Änderung der Zahl der Anschlussnutzer mit </t>
    </r>
    <r>
      <rPr>
        <b/>
        <sz val="10"/>
        <rFont val="Arial"/>
        <family val="2"/>
      </rPr>
      <t>konventionellen Messgeräten</t>
    </r>
    <r>
      <rPr>
        <sz val="10"/>
        <rFont val="Arial"/>
        <family val="2"/>
      </rPr>
      <t xml:space="preserve"> verursacht, bei denen der Netzbetreiber Messung oder Messstellenbetrieb durchführt</t>
    </r>
  </si>
  <si>
    <r>
      <t xml:space="preserve">      davon durch Änderung der Zahl der Anschlussnutzer verursacht, bei denen der 
      Zähler durch eine </t>
    </r>
    <r>
      <rPr>
        <b/>
        <sz val="10"/>
        <rFont val="Arial"/>
        <family val="2"/>
      </rPr>
      <t>moderne Messeinrichtung im Sinne des § 2 Nr. 15 MsbG i.V.m. § 61 Abs.1 Nr. 4 MsbG 
      (Speichertiefe f. mME)</t>
    </r>
    <r>
      <rPr>
        <sz val="10"/>
        <rFont val="Arial"/>
        <family val="2"/>
      </rPr>
      <t xml:space="preserve"> oder ein </t>
    </r>
    <r>
      <rPr>
        <b/>
        <sz val="10"/>
        <rFont val="Arial"/>
        <family val="2"/>
      </rPr>
      <t>intelligentes Messsystem im Sinne des § 2 Nr. 7 MsbG</t>
    </r>
    <r>
      <rPr>
        <sz val="10"/>
        <rFont val="Arial"/>
        <family val="2"/>
      </rPr>
      <t xml:space="preserve"> ersetzt wurde</t>
    </r>
  </si>
  <si>
    <t>Ermittlung der Differenz für § 5 Abs. 1 S. 2 ARegV</t>
  </si>
  <si>
    <t>Bemerkung</t>
  </si>
  <si>
    <t>Netz-/ Umspannebene</t>
  </si>
  <si>
    <t>Energieträger</t>
  </si>
  <si>
    <r>
      <t>Ausfallarbeit (W</t>
    </r>
    <r>
      <rPr>
        <vertAlign val="subscript"/>
        <sz val="11"/>
        <rFont val="Arial"/>
        <family val="2"/>
      </rPr>
      <t>A</t>
    </r>
    <r>
      <rPr>
        <sz val="11"/>
        <rFont val="Arial"/>
        <family val="2"/>
      </rPr>
      <t>)
[kWh]</t>
    </r>
  </si>
  <si>
    <t>Entschädi-
gungssatz
[ct/kWh]</t>
  </si>
  <si>
    <t>Wind onshore</t>
  </si>
  <si>
    <t>Wind offshore</t>
  </si>
  <si>
    <t>Energieträger Fin. Ausgl.</t>
  </si>
  <si>
    <t>Fin. Ausgl.</t>
  </si>
  <si>
    <t>Ort des Netzengpasses:</t>
  </si>
  <si>
    <t>Als Ort des Netzengpasses geben Sie bitte die geographische Bezeichnung des Ortes bzw. der Region der Verursachung an.</t>
  </si>
  <si>
    <t>Netz-/ Umspannebene:</t>
  </si>
  <si>
    <t>Angabe der Netz- / Umspannebene in die die geregelte(n) Anlage(n) einspeist.</t>
  </si>
  <si>
    <t>Ausfallarbeit (WA):</t>
  </si>
  <si>
    <t>Die ermittelte Arbeit, die im Zeitraum der Einspeisemanagement-Maßnahme nicht erzeugt werden konnte. Für die Ermittlung der Ausfallarbeit hat die Bundesnetzagentur im Leitfaden zum EEG-Einspeisemanagement mögliche Berechnungsverfahren vorgestellt.</t>
  </si>
  <si>
    <t>Entschädigungssatz:</t>
  </si>
  <si>
    <t>Als Entschädigungssatz ist der (durchschnittliche) Betrag in ct/kWh anzugeben, welcher den geregelten Anlagen (je Ort, Netz-/Umspannebene und Energieträger) in dem Meldejahr gezahlt wurde.</t>
  </si>
  <si>
    <t>Erzeugungsauslagen [EUR]</t>
  </si>
  <si>
    <t>anteiliger Werteverbrauch [EUR]</t>
  </si>
  <si>
    <t>Entgangene Erlösmöglichkeiten [EUR]</t>
  </si>
  <si>
    <t>Entgangene Wärmeerlöse:</t>
  </si>
  <si>
    <t>Die entgangenen Wärmeerlöse sind entsprechend der Wärmelieferverträge zu ermitteln. Dabei sind auch gegebenenfalls fällige Vertragsstrafen zu berücksichtigen.</t>
  </si>
  <si>
    <t>Auslagen Herstellung 
der Betriebsbereitschaft [EUR]</t>
  </si>
  <si>
    <t>Zusätzliche Aufwendungen</t>
  </si>
  <si>
    <t>Zusätzliche Aufwendungen aufgrund des Stillstands bzw. des gedrosselten Betriebes oder des Hochfahrens der Anlage können angesetzt werden</t>
  </si>
  <si>
    <t>Ersparte Aufwendungen:</t>
  </si>
  <si>
    <t xml:space="preserve">Ersparte Aufwendungen aufgrund des Stillstandes bzw. des gedrosselten Betriebes der Anlage sind in Abzug zu bringen. </t>
  </si>
  <si>
    <t>Erzeugungsauslagen nach Maßgabe der Festlegung zur Feststellung einer wirksamen Verfahrensregulierung der Kosten und Erlöse bzw. Erträge aus der Beschaffung und Vergütung von Redispatch-Maßnahmen nach § 13 Abs. 1 Nr. 2 EnWG vom 19.05.2021 (BK8-18/0007-A)</t>
  </si>
  <si>
    <t>Anteiliger Werteverbrauch nach Maßgabe der Festlegung zur Feststellung einer wirksamen Verfahrensregulierung der Kosten und Erlöse bzw. Erträge aus der Beschaffung und Vergütung von Redispatch-Maßnahmen nach § 13 Abs. 1 Nr. 2 EnWG vom 19.05.2021 (BK8-18/0007-A)</t>
  </si>
  <si>
    <t>Entgangene Erlösmöglichkeiten nach Maßgabe der Festlegung zur Feststellung einer wirksamen Verfahrensregulierung der Kosten und Erlöse bzw. Erträge aus der Beschaffung und Vergütung von Redispatch-Maßnahmen nach § 13 Abs. 1 Nr. 2 EnWG vom 19.05.2021 (BK8-18/0007-A)</t>
  </si>
  <si>
    <t>Auslagen zur Herstellung der Betriebsbereitschaft oder für Revisionsverschiebungen nach Maßgabe der Festlegung zur Feststellung einer wirksamen Verfahrensregulierung der Kosten und Erlöse bzw. Erträge aus der Beschaffung und Vergütung von Redispatch-Maßnahmen nach § 13 Abs. 1 Nr. 2 EnWG vom 19.05.2021 (BK8-18/0007-A)</t>
  </si>
  <si>
    <t>Hinweise zu den weiteren Kosten:</t>
  </si>
  <si>
    <t xml:space="preserve">Sollten Sie Angaben zur Ermittlung der Differenz gemäß § 5 Abs. 1 S. 4 ARegV machen wollen, geben Sie diese bitte unter dem Tabellenblatt "Sonstiges" an.
</t>
  </si>
  <si>
    <t>Finanzieller Ausgleich für Redispatchmaßnahmen</t>
  </si>
  <si>
    <t>In der 1. Tabelle sind im Rahmen von Netzübergängen aufgenommene Baukostenzuschüsse und Netzanschlusskostenbeiträge immer getrennt von den historischen Zugängen mit einem positiven Vorzeichen anzugeben. Dementsprechend sind im Rahmen von Netzübergängen abgegebene Baukostenzuschüsse und Netzanschlusskostenbeiträge in den entsprechenden Zellen immer getrennt von den historischen Zugängen mit negativem Vorzeichen anzugeben. Hierbei sind aufgenommene und abgegebene BKZ und NAKB zu saldieren.</t>
  </si>
  <si>
    <t>Eintragungen in diesem Tabellenblatt sind im Antrag zu erläutern und entsprechende Nachweise vorzulegen.</t>
  </si>
  <si>
    <t>Ziffer I. Renditen, Tabelle 2a) Umlaufsrenditen nach Wertpapierarten, S. 6</t>
  </si>
  <si>
    <t xml:space="preserve">Finanzieller Ausgleich für Redispatchmaßnahmen </t>
  </si>
  <si>
    <t>Erzeugungs-
auslagen
[EUR]</t>
  </si>
  <si>
    <t>anteiliger Werteverbrauch
[EUR]</t>
  </si>
  <si>
    <t>Entgangene
Erlösmöglichkeiten
[EUR]</t>
  </si>
  <si>
    <t>Entgangene Wärmeerlöse
[EUR]</t>
  </si>
  <si>
    <t>Auslagen Herstellung der Betriebsbereitschaft
[EUR]</t>
  </si>
  <si>
    <t>Zusätzliche Aufwendungen
[EUR]</t>
  </si>
  <si>
    <t>Ersparte Aufwendungen
[EUR]</t>
  </si>
  <si>
    <t>finanzieller Ausgleich
[EUR]</t>
  </si>
  <si>
    <t>Kompensation des billanziellen Ausgleichs im Rahmen der BDEW-Übergangslösung zum gesicherten Einstieg in den Redispatch 2.0
[EUR]</t>
  </si>
  <si>
    <t>finanzieller Ausgleich:</t>
  </si>
  <si>
    <t>Zahlungen des finanziellen Ausgleichs an den Anlagenbetreiber</t>
  </si>
  <si>
    <t>NB1</t>
  </si>
  <si>
    <t>jährliche Annuität von 2026 bis 2028</t>
  </si>
  <si>
    <t>Ort des Netzengpasses
(Bezeichnung nach Netzausbauplan
gem. § 14d EnWG)</t>
  </si>
  <si>
    <r>
      <t xml:space="preserve">In dieser Tabelle werden die Zahlungen aus dem finanziellen Ausgleich im sogenannten Redispatch 2.0 gemäß § 13a Abs. 2 EnWG abgefragt (§ 34 Abs. 8 S. 1 ARegV). </t>
    </r>
    <r>
      <rPr>
        <sz val="11"/>
        <rFont val="Arial"/>
        <family val="2"/>
      </rPr>
      <t xml:space="preserve">
</t>
    </r>
  </si>
  <si>
    <t>MaStR-Nr.:</t>
  </si>
  <si>
    <t>Beteiligung der Anschlussnutzer an den Entgelten für die Ausstattung von Zählpunkten mit intelligenten Messsystemen (Festlegung MsbG (BK8-23/007-A))</t>
  </si>
  <si>
    <t>Erlöse aus Netzentgelten (Ausspeispunkte ohne Leistungsmessung)</t>
  </si>
  <si>
    <t>Erlöse aus Netzentgelten (Ausspeispunkte mit Leistungsmessung)</t>
  </si>
  <si>
    <t>Erlöse aus Messung</t>
  </si>
  <si>
    <t>Erlöse aus Messstellenbetrieb</t>
  </si>
  <si>
    <t>ausgebuchte Forderungen/Stornierungen (tatsächliche/erwartete Umsatzausfälle)</t>
  </si>
  <si>
    <t>erzielbare Erlöse aus nicht berechneten, durchgeleiteten Mengen</t>
  </si>
  <si>
    <t>sonstige Erlöse aus Entgelten (z.B. Vertragsstrafen, …)</t>
  </si>
  <si>
    <t>(gesonderte Erläuterung erforderlich)</t>
  </si>
  <si>
    <t>Umsatzerlöse aus Verteilnetzbetrieb
(Netzentgelte incl. Messung und Messstellenbetrieb)</t>
  </si>
  <si>
    <t>Betrag für die Berücksichtigung
 im Regulierungskonto</t>
  </si>
  <si>
    <t>Erlöse aus der Auflösung von Ertragszuschüssen</t>
  </si>
  <si>
    <t>Erlöse aus Nebengeschäften</t>
  </si>
  <si>
    <t>Erlösminderungen im Zusammenhang mit Rückstellungsbildung   [ - ]</t>
  </si>
  <si>
    <t>*Bitte erläutern</t>
  </si>
  <si>
    <t>Erlösmehrung im Zusammenhang mit Auflösung von Rückstellungen   [ + ]</t>
  </si>
  <si>
    <t>Mehr-/Mindermengenausgleich</t>
  </si>
  <si>
    <t>ausgebuchte Forderungen/Stornierungen (Gegenbuchung)</t>
  </si>
  <si>
    <t>sonstige zu berücksichtigende Erlöskorrekturen</t>
  </si>
  <si>
    <t>Zwischensumme</t>
  </si>
  <si>
    <t>Weitere Erlöspositionen</t>
  </si>
  <si>
    <t>Summe Weitere Erlöspositionen</t>
  </si>
  <si>
    <t>Umsatzerlöse laut vorstehender Aufstellung</t>
  </si>
  <si>
    <t>Umsatzerlöse aus Verteilnetzbetrieb</t>
  </si>
  <si>
    <t>Preisnachlässe aus Vereinbarungen gemäß § 3 KAV</t>
  </si>
  <si>
    <t>Erlöse aus Vereinbarungen gemäß § 19 Abs. 1 StromNEV</t>
  </si>
  <si>
    <t>Erlöse aus Vereinbarungen gemäß § 19 Abs. 3 StromNEV</t>
  </si>
  <si>
    <t>Erlöse aus Vereinbarungen gemäß § 19 Abs. 2 S.1 StromNEV</t>
  </si>
  <si>
    <t>rabattierter Betrag</t>
  </si>
  <si>
    <t>Umlage</t>
  </si>
  <si>
    <t>Summe (ohne Rabatt)</t>
  </si>
  <si>
    <t>Erlöse aus Vereinbarungen gemäß § 19 Abs. 2 S.2 StromNEV</t>
  </si>
  <si>
    <t>Erlöse aus Vereinbarungen gemäß § 19 Abs. 3 StromNEV i.V.m. § 19 Abs. 2</t>
  </si>
  <si>
    <t>Erlöse aus EEG-Umlage</t>
  </si>
  <si>
    <t>Erlöse aus KWKG-Umlage</t>
  </si>
  <si>
    <t>Erlöse aus Umlage nach § 19 Abs. 2 StromNEV (energieintensive Unternehmen, etc.)</t>
  </si>
  <si>
    <t>Erlöse aus Umlage nach § 17 f EnWG (Belastungsausgleich Offshore-Anlagen)</t>
  </si>
  <si>
    <t>Erlöse aus KWK-G Zuschlag</t>
  </si>
  <si>
    <t>Erlöse aus Bilanzkreisabrechnung</t>
  </si>
  <si>
    <t>EE-Anlagen - Bestand nicht volatil</t>
  </si>
  <si>
    <t>EE-Anlagen - nicht volatil - Inbetriebnahme nach 2022</t>
  </si>
  <si>
    <t>EE-Anlagen - volatil</t>
  </si>
  <si>
    <t>KWK-Anlagen - Bestand</t>
  </si>
  <si>
    <t>KWK-Anlagen - Inbetriebnahme nach 2022</t>
  </si>
  <si>
    <t>Sonstige Anlagen - Bestand</t>
  </si>
  <si>
    <t>Sonstige Anlagen - Inbetriebnahme nach 2022</t>
  </si>
  <si>
    <t>dezentrale E - Netz/-Umspannebenen</t>
  </si>
  <si>
    <t>dezentrale E - Einspeiseart</t>
  </si>
  <si>
    <t>dezentrale E - Einspeiser Energieträger</t>
  </si>
  <si>
    <t>Anzahl der Mess-einrichtungen zum 31.12.2021 [Stück]</t>
  </si>
  <si>
    <t xml:space="preserve">
[EUR]</t>
  </si>
  <si>
    <t>Ermittlung der Differenz aus der Beteiligung der Anschlussnetzbetreiber (ANB) an den Entgelten für die Ausstattung von Zählpunkten mit intelligente Messsysteme (iMSys) gemäß FL MsbG (BK8-23/007-A):</t>
  </si>
  <si>
    <t>(Ist-)Kosten aus der Beteiligung der Anschlussnetzbetreiber an den Entgelten für die Ausstattung von Zählpunkten mit iMSys des jeweiligen Jahres</t>
  </si>
  <si>
    <t>(Plan-)Kosten aus der Beteiligung an den Entgelten für die Ausstattung von Zählpunkten mit iMSys gemäß Anpassung EOG des jeweiligen Jahres</t>
  </si>
  <si>
    <t>Pflichtrollout nach § 30 Abs. 1 und 2 MsbG</t>
  </si>
  <si>
    <t>Anzahl iMSys zum 01.01.2024
[Stück]</t>
  </si>
  <si>
    <t>Anzahl iMSys zum 31.12.2024
[Stück]</t>
  </si>
  <si>
    <t>Istkosten
[EUR]</t>
  </si>
  <si>
    <t xml:space="preserve">Zählpunkte an Messstellen mit einem Jahresstromverbrauch über 6.000 kWh bis über 100.000 kWh </t>
  </si>
  <si>
    <t>Zählpunkte an Messstellen mit einer steuerbaren Verbrauchseinrichtung oder an steuerbaren Netzanschlüssen nach § 14a EnWG für jeden Zählpunkt</t>
  </si>
  <si>
    <t>Zählpunkte an Messstellen mit installierte Leistung über 7 kW bis über 100 kW</t>
  </si>
  <si>
    <r>
      <t xml:space="preserve">Zählpunkte Messstellen des Pflichtrollouts </t>
    </r>
    <r>
      <rPr>
        <b/>
        <sz val="10"/>
        <rFont val="Arial"/>
        <family val="2"/>
      </rPr>
      <t>mit einem jährlichen Entgelt unter der anteiligen POG gemäß § 30 Abs. 1 und 2 MsbG</t>
    </r>
  </si>
  <si>
    <t>optionaler Rollout nach § 30 Abs. 3 MsbG</t>
  </si>
  <si>
    <t xml:space="preserve">Zählpunkte an Messstellen mit einem Jahresstromverbrauch über 3.000 kWh bis 6.000 kWh </t>
  </si>
  <si>
    <t xml:space="preserve">Zählpunkte an Messstellen mit einem Jahresstromverbrauch bis einschließlich 3.000 kWh </t>
  </si>
  <si>
    <r>
      <t xml:space="preserve">Zählpunkte an Messstellen des optionalen Rollout </t>
    </r>
    <r>
      <rPr>
        <b/>
        <sz val="10"/>
        <rFont val="Arial"/>
        <family val="2"/>
      </rPr>
      <t>mit einem jährlichen Entgelt unter der anteiligen POG gemäß § 30 Abs. 3 MsbG</t>
    </r>
  </si>
  <si>
    <t>iMSys nach § 30 Abs. 5 MsbG</t>
  </si>
  <si>
    <t>Anzahl der Zählpunkte eines Netzanschlusses, die mit iMSys ausgestatten wurden und für die nach § 30 Abs. 5 MsbG die Abrechnung der Entgeltbeteiligung gegenüber dem Anschlusssnetzbetreiber unzulässig ist</t>
  </si>
  <si>
    <t>Beteiligung der Anschlussnetzbetreiber an den Entgelten für die Ausstattung von Zählpunkten mit intelligenten Messsystemen (iMSys)</t>
  </si>
  <si>
    <t>Kapitalkosten-aufschlag</t>
  </si>
  <si>
    <t>Anschaffungsjahr</t>
  </si>
  <si>
    <t>Mischzins</t>
  </si>
  <si>
    <t>(Erwartete) historische AK/HK im Anschaffungsjahr im Gesamtunternehmen</t>
  </si>
  <si>
    <t>Hinzurechnungen aus Schlüssel-
änderungen</t>
  </si>
  <si>
    <t>Kürzungen aus Schlüssel-
änderungen</t>
  </si>
  <si>
    <t>(Erwartete) historische AK/HK zum Stand 31.12. des Antragsjahres</t>
  </si>
  <si>
    <t>von XVII
davon Straßen-beleuchtung</t>
  </si>
  <si>
    <r>
      <t>(Erwartete) historische AK/HK zum Stand 31.12. des Antragsjahres</t>
    </r>
    <r>
      <rPr>
        <b/>
        <sz val="11"/>
        <color theme="0" tint="-0.249977111117893"/>
        <rFont val="Calibri"/>
        <family val="2"/>
        <scheme val="minor"/>
      </rPr>
      <t>2</t>
    </r>
  </si>
  <si>
    <t>ND 2022</t>
  </si>
  <si>
    <t>ND 2023</t>
  </si>
  <si>
    <t>ND 2024</t>
  </si>
  <si>
    <t>ND 2025</t>
  </si>
  <si>
    <t>ND 2026</t>
  </si>
  <si>
    <t>ND 2027</t>
  </si>
  <si>
    <t>ND 2028</t>
  </si>
  <si>
    <t>Restwert zum 01.01. des Antragsjahres</t>
  </si>
  <si>
    <t>Abschreibung des Antragsjahres</t>
  </si>
  <si>
    <t>Restwert zum 31.12. des Antragsjahres</t>
  </si>
  <si>
    <t>2022</t>
  </si>
  <si>
    <t>2023</t>
  </si>
  <si>
    <t>2024</t>
  </si>
  <si>
    <t>2025</t>
  </si>
  <si>
    <t>2026</t>
  </si>
  <si>
    <t>2027</t>
  </si>
  <si>
    <t>2028</t>
  </si>
  <si>
    <t>FK-Zins</t>
  </si>
  <si>
    <t>Mischzinssatz</t>
  </si>
  <si>
    <t>Angaben zu den (erwarteten) bilanziellen Wertansätzen</t>
  </si>
  <si>
    <t xml:space="preserve">Historische AK/HK seit dem 01.01.2022 im Gesamtunternehmen
</t>
  </si>
  <si>
    <t>(Erwartete) historische AK/HK im Anschaffungsjahr in der Sparte Stromnetz zum Stand 31.12. des Antragsjahres</t>
  </si>
  <si>
    <t>handelsrechtlicher Wertansatz zum 01.01. des Antragsjahres</t>
  </si>
  <si>
    <t>handelsrechtlicher Wertansatz zum 31.12. des Antragsjahres</t>
  </si>
  <si>
    <t>originär</t>
  </si>
  <si>
    <t>2. Auflösung von Baukostenzuschüssen/Netzanschlusskostenbeiträgen und SoPo Investitionszuschüsse in Verbindung mit der StromNEV (für Zugänge ab 2022)</t>
  </si>
  <si>
    <r>
      <rPr>
        <b/>
        <u/>
        <sz val="10"/>
        <rFont val="Arial"/>
        <family val="2"/>
      </rPr>
      <t>Auflösung</t>
    </r>
    <r>
      <rPr>
        <sz val="10"/>
        <rFont val="Arial"/>
        <family val="2"/>
      </rPr>
      <t xml:space="preserve"> von Zugängen in einem aus einem Regelverfahren übernommenen Netzteil </t>
    </r>
  </si>
  <si>
    <r>
      <t xml:space="preserve">Netzübergänge nach § 26 ARegV </t>
    </r>
    <r>
      <rPr>
        <sz val="11"/>
        <color rgb="FFFF0000"/>
        <rFont val="Arial"/>
        <family val="2"/>
      </rPr>
      <t>(+ Zugang, -Abgang )</t>
    </r>
  </si>
  <si>
    <t>Weiteres Anlagevermögen (für Zugänge ab 2022)</t>
  </si>
  <si>
    <t>Zeitreihe 1</t>
  </si>
  <si>
    <t>Sachanlagevermögen (für Zugänge ab 2022)</t>
  </si>
  <si>
    <t>1. Baukostenzuschüsse und Netzanschlusskostenbeiträge - historische Zugänge bis zum Basisjahr 2021</t>
  </si>
  <si>
    <t>Ermittlung der Differenz für § 5 Abs. 1 S. 2 ARegV (Verlustenergie und ggf. weitere)</t>
  </si>
  <si>
    <t>Verlustenergie
[EUR]</t>
  </si>
  <si>
    <t>Weitere
[EUR]</t>
  </si>
  <si>
    <t>Summe
[EUR]</t>
  </si>
  <si>
    <t>tatsächlich entstandene Kosten [EUR]</t>
  </si>
  <si>
    <t>in der Erlösobergrenze enthaltener Ansatz [EUR]</t>
  </si>
  <si>
    <t>Differenz [EUR]</t>
  </si>
  <si>
    <t>b) Kosten für Verlustenergie</t>
  </si>
  <si>
    <t>Bezeichnung</t>
  </si>
  <si>
    <t>Wert</t>
  </si>
  <si>
    <t>Berechnung der Kosten für das Regulierungskonto gem. Festlegung volatiler Kosten</t>
  </si>
  <si>
    <t>Zu Grunde liegende Verlustenergiemenge bei der Erlösobergrenzenfestlegung 2021</t>
  </si>
  <si>
    <t>[kWh]</t>
  </si>
  <si>
    <t>Volatile Kostenanteile 2024</t>
  </si>
  <si>
    <t>Veröffentlichter Referenzpreis 2024</t>
  </si>
  <si>
    <t>[EUR/MWh]</t>
  </si>
  <si>
    <t>Referenzband</t>
  </si>
  <si>
    <t>durchschnittlicher Beschaffungspreis aller Verlustenergiebeschaffungen für phys. bedingte Verlustenergie</t>
  </si>
  <si>
    <t>errechnete Verlustenergieaufwendungen 2024</t>
  </si>
  <si>
    <t>c) Weitere</t>
  </si>
  <si>
    <t>Rechtsgrundlage / Erläuterung</t>
  </si>
  <si>
    <t>Kosten
[EUR]</t>
  </si>
  <si>
    <t>Summe:</t>
  </si>
  <si>
    <t>Statistische Fachreihe Kapitalmarktkennzahlen der Deutschen Bundesbank, Oktober 2025</t>
  </si>
  <si>
    <t>Regulierungskontosaldo zum 31.12.2024</t>
  </si>
  <si>
    <t>EHB_Regkonto_Strom_2024_BW</t>
  </si>
  <si>
    <t>GewSt-Hebesatz
(Basisjahr 2021)</t>
  </si>
  <si>
    <r>
      <rPr>
        <b/>
        <sz val="11"/>
        <rFont val="Arial"/>
        <family val="2"/>
      </rPr>
      <t>GewSt-Hebesatz (Basisjahr 2021):</t>
    </r>
    <r>
      <rPr>
        <sz val="11"/>
        <rFont val="Arial"/>
        <family val="2"/>
      </rPr>
      <t xml:space="preserve"> Es wird der Gewerbesteuerhebesatz des Basisjahres </t>
    </r>
    <r>
      <rPr>
        <b/>
        <sz val="11"/>
        <rFont val="Arial"/>
        <family val="2"/>
      </rPr>
      <t>2021</t>
    </r>
    <r>
      <rPr>
        <sz val="11"/>
        <rFont val="Arial"/>
        <family val="2"/>
      </rPr>
      <t xml:space="preserve"> abgefragt.</t>
    </r>
  </si>
  <si>
    <t>In diesem Tabellenblatt wird die annuitätische Berücksichtigung in den Erlösobergrenzen des Regulierungskontosaldos 2024 verteilt auf 3 Jahre (2027 bis 2029) berechnet.</t>
  </si>
  <si>
    <t xml:space="preserve">Wegen der Veränderung der Zahl der Anschlussnutzer, bei denen der Messstellenbetrieb durch den Netzbetreiber durchgeführt wird, ist die Kostendifferenz in das Regulierungskonto einzustellen.
Dies entspricht gemäß § 5 Abs. 1 S. 3 ARegV der Differenz zwischen den für das Kalenderjahr bei effizienter Leistungsergbringung entstandenen Kosten des Messstellenbetriebs und den in der Erlösobergrenze diesbezüglich enthaltenen Ansätzen. Dies gilt nur, wenn es sich nicht um Kosten für den Messstellenbetrieb von modernen Messeinrichtungen und intelligenten Messsystemen im Sinne des Messstellenbetriebsgesetzes handelt.
Die Kosten für Messung sind mit den Kosten für Messstellenbetrieb zusammen zu fassen.
Die Eintragungen sind so vorzunehmen, dass sich die Änderung der Zahl der Anschlussnutzer auf das gesamte Netzgebiet zum 31.12.2024 bezieht, d.h. inklusive der Netzübergänge (Netzzugänge und Netzabgänge) . </t>
  </si>
  <si>
    <t>In dieser Zelle sind die in der verprobten EOG 2024 enthaltene Ansätze der Kosten des Messstellenbetriebs (einschließlich Messung) anzugeben.</t>
  </si>
  <si>
    <t xml:space="preserve">Für die Verprobung des Kostenträgers Messstellenbetrieb und Messung beim Verteilernetzbetreiber ist die Zahl der Messstellen ohne Berücksichtigung des geplanten Rollouts im eigenen Netzgebiet und je Netzebene im Jahr 2024 durch den - regelmäßig personenidentischen - grundzuständigen Messstellenbetreiber für moderne Messeinrichtungen (gMSB) anzusetzen. Die Berücksichtigung der tatsächlichen Abgänge durch den Übergang auf den gMSB erfolgt über das Regulierungskonto. 
Sollte ein Unternehmen sich entscheiden, schon in der Verprobung aufgrund der Regelung des § 5 Abs. 1 Satz 3 ARegV eine Korrektur der zulässigen Erlöse für Messstellenbetrieb und Messung des Verteilernetzbetreibers einzuplanen, so sind Mengen und Erlöse vollständig zu bereinigen. Die LRegB bewertet eine entsprechend erläuterte Unterverprobung in diesem Fall nicht als gewollten Verzicht. </t>
  </si>
  <si>
    <t>Beteiligung iMSys</t>
  </si>
  <si>
    <t>In diesem Tabellenblatt sind die Kosten aus der Beteiligung des Anschlussnetzbetreibers an den Entgelten für die Ausstattung von Zählpunkten mit intelligenten Messsystemen abzubilden</t>
  </si>
  <si>
    <t>Zelle C4</t>
  </si>
  <si>
    <t>Unter Berücksichtigung der Festlegung BK8-23/007-A sind die vom Netzbetreiber in der Anpassung der EOG des jeweiligen Jahres angesetzten Plankosten für die Beteiligung an den Entgelten für die Ausstattung von Zählpunkten mit iMSys hier anzusetzen.</t>
  </si>
  <si>
    <t>Zelle C5</t>
  </si>
  <si>
    <t>Die in dem jeweiligen Jahr tatsächlich angefallenen Kosten (Ist-Kosten) aus der Beteiligung der Anschlussnetzbetreiber an den Entgelten für die Ausstattung von Zählpunkten mit iMSys sind hier anzusetzen.</t>
  </si>
  <si>
    <t>Anzahl iMSys zum 01.01.2024 [Stück] und 
Anzahl iMSys zum 31.12.2024 [Stück]</t>
  </si>
  <si>
    <t xml:space="preserve">In diesen Zellen ist die Gesamtzahl der iMSys zum jeweiligen Stichtag anzugeben für die der Anschlussnetzbetreiber durch den grundzuständigen oder wettbewerblichen Messstellenbetreiber an den Entgelten beteiligt wurde. </t>
  </si>
  <si>
    <t>Istkosten</t>
  </si>
  <si>
    <t>In diesen Zellen sind die Istkosten des Anschlussnetzbetreibers aus der Beteiligung an den Entgelten für die Ausstattung von Zählpunkten mit iMSys getrennt nach Pflichtrollout und optionalem Rollout anzugeben. 
Die Kosten für die Beteiligung an den Entgelten für die Ausstattung von Zählpunkten mit iMSys können auch unter der POG liegen, insbesondere bei Zählpunkten die erst im Laufe des betrachteten Jahres mit einem iMSys ausgestattet wurden oder bei einem Messstellenbetreiber der Entgelte unterhalb der POG nimmt. Diese Fälle sind daher separat in Zelle E12 und E18 auszuweisen. 
In den Zellen C22 und D22 ist die Anzahl der Zählpunkte eines Netzanschlusses seperat auszuweisen, die mit iMSys ausgestatten wurden und für die nach § 30 Abs. 5 MsbG die Abrechnung der Entgeltbeteiligung gegenüber dem Anschlusssnetzbetreiber unzulässig ist. Die gemäß § 30 Abs. 5 MsbG zulässige einmalige Abrechnung aller bei diesem Anschlussnutzer mit einem intelligenten Messsystem ausgestatteten Zählpunkte ist in den Zellen E9 bis E12 und E16 bis E18 anzugeben.</t>
  </si>
  <si>
    <t>Zahlungen einer Kompensation für den bilanziellen Ausgleich, der nicht durch den Netzbetreiber selbst, sondern durch den BKV der betroffenen
 Anlagen durchgeführt wurde. Sofern die Übergangslösung nicht angewendet wurde, bitte in der Bemerkungszeile erläutern.</t>
  </si>
  <si>
    <t>Kompensation des billanziellen Ausgleichs 
im Rahmen der BDEW-Übergangslösung zum gesicherten Einstieg in den Redispatch 2.0:</t>
  </si>
  <si>
    <r>
      <t>Historische AK/HK im Anschaffungsjahr im Gesamtunternehmen:</t>
    </r>
    <r>
      <rPr>
        <sz val="11"/>
        <rFont val="Arial"/>
        <family val="2"/>
      </rPr>
      <t xml:space="preserve"> Tragen Sie die tatsächlichen AK/HK ein. Hierbei sind lediglich die AK/HK nach dem Basisjahr (2021) einzutragen. Dieser Wert ist in Folgeanträgen unverändert beizubehalten. Veränderungen im Wertansatz der Anlage ausgehend von ursprünglichen Ansatz sind über die Spalten "Hinzurechnungen" und "Kürzungen" abzubilden und im Antragsschreiben zu erläutern.  </t>
    </r>
  </si>
  <si>
    <r>
      <t>Hinzurechnungen aus Schlüsseländerungen:</t>
    </r>
    <r>
      <rPr>
        <sz val="11"/>
        <rFont val="Arial"/>
        <family val="2"/>
      </rPr>
      <t xml:space="preserve"> Hierunter sind bspw. Abweichungen durch eventuelle Schlüsseländerungen und aufgrund von Planansätzen auszuweisen. Eintragungen in diesen Spalten sind im Antrag zu erläutern.</t>
    </r>
  </si>
  <si>
    <r>
      <t>Kürzungen aus Schlüsseländerungen:</t>
    </r>
    <r>
      <rPr>
        <sz val="11"/>
        <rFont val="Arial"/>
        <family val="2"/>
      </rPr>
      <t xml:space="preserve"> Hierunter sind bspw. Abweichungen durch eventuelle Schlüsseländerungen und aufgrund von Planansätzen auszuweisen. Eintragungen in diesen Spalten sind im Antrag zu erläutern.</t>
    </r>
  </si>
  <si>
    <r>
      <t xml:space="preserve">2022: </t>
    </r>
    <r>
      <rPr>
        <sz val="11"/>
        <rFont val="Arial"/>
        <family val="2"/>
      </rPr>
      <t>Es ist die Nutzungsdauer aus dem letztjährigen Antrag anzugeben.</t>
    </r>
  </si>
  <si>
    <r>
      <t xml:space="preserve">2023: </t>
    </r>
    <r>
      <rPr>
        <sz val="11"/>
        <rFont val="Arial"/>
        <family val="2"/>
      </rPr>
      <t>Es ist die Nutzungsdauer aus dem letztjährigen Antrag anzugeben.</t>
    </r>
  </si>
  <si>
    <r>
      <t xml:space="preserve">2024: </t>
    </r>
    <r>
      <rPr>
        <sz val="11"/>
        <rFont val="Arial"/>
        <family val="2"/>
      </rPr>
      <t>Es ist die Nutzungsdauer aus dem letztjährigen Antrag anzugeben.</t>
    </r>
  </si>
  <si>
    <r>
      <t xml:space="preserve">2025: </t>
    </r>
    <r>
      <rPr>
        <sz val="11"/>
        <rFont val="Arial"/>
        <family val="2"/>
      </rPr>
      <t>Es ist die Nutzungsdauer aus dem letztjährigen Antrag anzugeben.</t>
    </r>
  </si>
  <si>
    <r>
      <t xml:space="preserve">2026: </t>
    </r>
    <r>
      <rPr>
        <sz val="11"/>
        <rFont val="Arial"/>
        <family val="2"/>
      </rPr>
      <t>Es wird unterstellt, dass die Nutzungsdauer des Vorjahres für den gesamten Zeitraum bis 2028 Gültigkeit hat.</t>
    </r>
  </si>
  <si>
    <r>
      <t xml:space="preserve">2027: </t>
    </r>
    <r>
      <rPr>
        <sz val="11"/>
        <rFont val="Arial"/>
        <family val="2"/>
      </rPr>
      <t xml:space="preserve">Es wird unterstellt, dass die Nutzungsdauer des Vorjahres für den gesamten Zeitraum bis 2028 Gültigkeit hat.
</t>
    </r>
    <r>
      <rPr>
        <b/>
        <sz val="11"/>
        <rFont val="Arial"/>
        <family val="2"/>
      </rPr>
      <t>2028</t>
    </r>
    <r>
      <rPr>
        <sz val="11"/>
        <rFont val="Arial"/>
        <family val="2"/>
      </rPr>
      <t>: Es wird unterstellt, dass die Nutzungsdauer des Vorjahres für den gesamten Zeitraum bis 2028 Gültigkeit hat.</t>
    </r>
  </si>
  <si>
    <r>
      <t>Historische AK/HK seit dem 01.01.2022 im Gesamtunternehmen:</t>
    </r>
    <r>
      <rPr>
        <sz val="11"/>
        <rFont val="Arial"/>
        <family val="2"/>
      </rPr>
      <t xml:space="preserve"> Tragen Sie die AK/HK der Investitionen seit dem 01.01.2022 ein. Hierbei sind lediglich die AK/HK nach dem Basisjahr (2021) einzutragen. Dieser Wert ist in Folgeanträgen unverändert beizubehalten. </t>
    </r>
  </si>
  <si>
    <r>
      <t>handelsrechtlicher Wertansatz zum 01.01.2024:</t>
    </r>
    <r>
      <rPr>
        <sz val="11"/>
        <rFont val="Arial"/>
        <family val="2"/>
      </rPr>
      <t xml:space="preserve"> Es ist der handelsrechtliche Wertansatz zum 01.01. Jahres für den Vermögensgegenstand anzugeben.</t>
    </r>
  </si>
  <si>
    <r>
      <t>Abschreibung 2024:</t>
    </r>
    <r>
      <rPr>
        <sz val="11"/>
        <rFont val="Arial"/>
        <family val="2"/>
      </rPr>
      <t xml:space="preserve"> Es ist die Abschreibung des Jahres anzugeben.</t>
    </r>
  </si>
  <si>
    <r>
      <t>handelsrechtlicher Wertansatz zum 31.12.2024:</t>
    </r>
    <r>
      <rPr>
        <sz val="11"/>
        <rFont val="Arial"/>
        <family val="2"/>
      </rPr>
      <t xml:space="preserve"> Es ist der handelsrechtliche Wertansatz zum 31.12. des Jahres für den Vermögensgegenstand anzugeben.</t>
    </r>
  </si>
  <si>
    <t>Die in diesem Tabellenblatt abgefragten Daten dienen der Differenzbildung zwischen den in der Erlösobergrenze enthaltenen und den tatsächlich entstandenen Kosten im jeweiligen Jahr für die Vergütung von dezentralen Einspeisern.
In Zelle D5 ist der für das jeweilige Jahr in der Erlösobergrenze enthaltene Betrag einzutragen. Die tatsächlichen Kosten werden anhand der Vermeidungsarbeit und -leistung bestimmt.
Ab Zeile 69 können die dezentralen Erzeugungsanlagen eingetragen werden, dabei können die Einzelanlagen zu Vergütungs- bzw. Einspeisekategorien zusammengefasst werden.
z.B. können die Anlagen, differenziert nach tatsächlicher Vermeidungsleistung („Ist“) oder verstetigter Vermeidungsleistung, erfasst werden.
In der Spalte B „Bezeichnung des Einspeisers (auch zusammengefasste Anlagen)“ sind insbesondere die zusammengefassten Anlagen mit einer sinnvollen Bezeichnung zu versehen. Bitte beachten Sie, dass eine Rückspeisung aus volatilen Erzeugungsanlagen (Wind und Solar) zu keiner Vergütung führt. Die Zeile wird ausgegraut. Lediglich die Leistungs- und Arbeitswerte sind einzutragen.
Die in Spalte „M“ und „P“ angegebenen Korrektur- bzw. Skalierungsfaktoren sind so zu verstehen, dass dort alle relevanten Faktoren zur Berechnung des korrekten Leistungs-/Arbeitspreises aus dem Preis des Referenzpreisblattes multiplikativ verknüpft werden, bspw. der Faktor 2/3 oder 0 für volatile Einspeiser und ein Reduktionsfaktor aufgrund von Rückspeisung zur Reduzierung des Arbeitspreises.
Die Zusammensetzung des Korrektur- bzw. Skalierungsfaktors ist zu erläutern.                                                                                                                                                                                 
Ab Zeile 69 können auch diejenigen dezentralen Erzeugungsnanlagen eingetragen werden, die im Jahr 2022 in Netzteilen angeschlossen waren, die durch einen Netzübergang nach § 26 ARegV aufgenommen wurden.
Für diese dezentralen Erzeugungsanlagen ist das Referenzpreisblatt des abgebenden Netzbetreibers heranzuziehen, soweit der Netzübergang nach dem 31.12.2021 erfolgte.
Rückspeisungen stellen dezentrale Einspeisungen der unterlagerten Netzebene in die jeweilige vorgelagerte Netzebene dar, d.h. die Rückspeisung aus der MS-Ebene wird als dezentrale Einspeisung in die Umspannebene HS/MS eingetragen – analog zu den übrigen dezentralen Erzeugungsanlagen, die in diese Umspannebne einspeisen. 
Soweit nichts anderes nachgewiesen wird, sind Rückspeisungen als volatile Einspeisung zu bewerten. Abweichungen von diesem Regelfall sind zu erläutern.</t>
  </si>
  <si>
    <t>Aufteilung der vermiedenen Netzentgelte für Rückspeisungen in die vorgelagerte Netz- oder Umspannebene:
Eine Aufteilung nach individuellen tatsächlichen Anteilen der einzelnen dezentralen Erzeugungsanlage an diesem vermiedenen Entgelt in Arbeits- und Leistungsanteilen ist, insbesondere bei verschiedenen zuständigen Netzbetreibern, ohne großen administrativen Aufwand nicht möglich.
Es ist daher sachgerecht, in Anlehnung an die Intention des Normengebers, diesen Betrag auf alle dezentralen Erzeugungsanlagen der betrachteten Netz- oder Umspannebene aufzuteilen. Als Aufteilungsschlüssel bietet sich die tatsächlich eingespeiste Arbeit der einzelnen dezentralen Erzeugungsanlage an.
Die Aufteilung erfolgt anhand der eingespeisten summierten Jahresarbeitswerte pro Netz- o-der Umspannebene, einschließlich der Rückspeisung aus der nachgelagerten Netz- oder Umspannebene. Die Rückspeisung aus der nachgelagerten Netz- oder Umspannebene wird mit der rückgespeisten Arbeitsmenge im Verhältnis volatil/nicht volatil in der nachgelagerten Netz- oder Umspannebene berücksichtigt. Über den auf der Basis der Arbeitswerte ermittel-ten Schlüssel werden anschließend Arbeits- und Leistungswerte aufgeteilt.
Ein nachgelagerter Netzbetreiber meldet die aufgeteilte eingespeiste Energiemenge (Arbeit) in seinem Netzgebiet an den vorgelagerten Netzbetreiber.</t>
  </si>
  <si>
    <t>In diesem Tabellenblatt können nähere Angaben zur Verlustenergie gemacht werden.</t>
  </si>
  <si>
    <t>In dieser Tabelle können Angaben gemacht werden, die aus Sicht des Netzbetreibers für die Bestimmung des Regulierungskontosaldos
 relevant sind und nicht in anderen Bereichen des Erhebungsbogens erfasst werden können.</t>
  </si>
  <si>
    <t>1. Sind seit dem Basisjahr 2021 Netzteile durch den Netzbetreiber aufgenommen worden?</t>
  </si>
  <si>
    <t>3. Sind seit dem Basisjahr 2021 Netzteile durch den Netzbetreiber abgegeben worden?</t>
  </si>
  <si>
    <t>Anlagenspiegel</t>
  </si>
  <si>
    <t>Gebuchter Jahresaufwand für vermiedene Netzentgelte gem. handelsrechtlichem Jahresabschluss 2024 [EUR]:</t>
  </si>
  <si>
    <t>Vermeidungs-
leistung für das Kalenderjahr 2024
[kW]</t>
  </si>
  <si>
    <t>Vermeidungs-
arbeit für das Kalenderjahr 2024
[kWh]</t>
  </si>
  <si>
    <t>Vergütung für die Vermeidungs-
leistung des Jahres 2024
[EUR]</t>
  </si>
  <si>
    <t>Vergütung für die Vermeidungs-
arbeit des Jahres 2024
[EUR]</t>
  </si>
  <si>
    <t>Vergütung für dezentrale Einspeisungen im Sinne von § 18 StromNEV, § 57 Abs. 3 des EEG und § 4 Abs. 3 des KWK-G für das Jahr 2024
[EUR]</t>
  </si>
  <si>
    <r>
      <t xml:space="preserve">Das Tabellenblatt wurde gelöscht, da ab 2024 auch für kleine Kapitalgesellschaften im Sinne 
des § 267 Abs. 1 HGB sowie für Kleinstkapitalgesellschaften im Sinne des § 267a Abs. 1 und 2 HGB der Bericht zum Prüfungsschwerpunkt „Schlüsselung und ergänzende Angaben (Strom/ Gas)“ inkl. </t>
    </r>
    <r>
      <rPr>
        <b/>
        <sz val="10"/>
        <rFont val="Arial"/>
        <family val="2"/>
      </rPr>
      <t xml:space="preserve">der Anlagengitter in Excelformat </t>
    </r>
    <r>
      <rPr>
        <sz val="10"/>
        <rFont val="Arial"/>
        <family val="2"/>
      </rPr>
      <t xml:space="preserve">vorzulegen sind. </t>
    </r>
  </si>
  <si>
    <r>
      <rPr>
        <b/>
        <sz val="10"/>
        <rFont val="Arial"/>
        <family val="2"/>
      </rPr>
      <t>MaStR-Nr.</t>
    </r>
    <r>
      <rPr>
        <sz val="10"/>
        <rFont val="Arial"/>
        <family val="2"/>
      </rPr>
      <t>:Die Identifikationsnummer des Netzbetreibers in dem bei der Bundesnetzagentur geführten Marktstammdatenregister. Im Marktstammdatenregister werden MaStR-Nummern u. a. für Marktakteure, Marktrollen und Anlagen vergeben. Die Nummer besteht aus drei Buchstaben und zwölf Ziffern. Über die Buchstaben ist erkennbar, um was für eine Marktfunktion es sich dabei handelt, zum Beispiel "SNB" für einen Stromnetzbetreiber.</t>
    </r>
  </si>
  <si>
    <t>20.11.2025/LRegB BW</t>
  </si>
  <si>
    <t>Umsatzerlöse laut G&amp;V (Tätikeitenabschluss Strom-Verteilnetz)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</si>
</sst>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8" formatCode="#,##0.00\ &quot;€&quot;;[Red]\-#,##0.00\ &quot;€&quot;"/>
    <numFmt numFmtId="44" formatCode="_-* #,##0.00\ &quot;€&quot;_-;\-* #,##0.00\ &quot;€&quot;_-;_-* &quot;-&quot;??\ &quot;€&quot;_-;_-@_-"/>
    <numFmt numFmtId="43" formatCode="_-* #,##0.00_-;\-* #,##0.00_-;_-* &quot;-&quot;??_-;_-@_-"/>
    <numFmt numFmtId="164" formatCode="#,##0.00_ ;[Red]\-#,##0.00\ "/>
    <numFmt numFmtId="165" formatCode="_([$€]* #,##0.00_);_([$€]* \(#,##0.00\);_([$€]* &quot;-&quot;??_);_(@_)"/>
    <numFmt numFmtId="166" formatCode="#,##0_ ;[Red]\-#,##0\ "/>
    <numFmt numFmtId="167" formatCode="#,##0.00_ ;[Red]\-#,##0.00;\-"/>
    <numFmt numFmtId="168" formatCode="#,##0\ &quot;€&quot;"/>
    <numFmt numFmtId="169" formatCode="_-* #,##0.00\ _€_-;\-* #,##0.00\ _€_-;_-* &quot;-&quot;??\ _€_-;_-@_-"/>
    <numFmt numFmtId="170" formatCode="_-* #,##0\ _€_-;\-* #,##0\ _€_-;_-* &quot;-&quot;??\ _€_-;_-@_-"/>
    <numFmt numFmtId="171" formatCode="0_ ;\-0\ "/>
    <numFmt numFmtId="172" formatCode="&quot;€&quot;#,##0.00_);[Red]\(&quot;€&quot;#,##0.00\)"/>
    <numFmt numFmtId="173" formatCode="##\ ##"/>
    <numFmt numFmtId="174" formatCode="##\ ##\ #"/>
    <numFmt numFmtId="175" formatCode="##\ ##\ ##"/>
    <numFmt numFmtId="176" formatCode="##\ ##\ ##\ ###"/>
    <numFmt numFmtId="177" formatCode="#,##0.00;[Red]#,##0.00"/>
  </numFmts>
  <fonts count="84" x14ac:knownFonts="1">
    <font>
      <sz val="10"/>
      <name val="Arial"/>
    </font>
    <font>
      <sz val="10"/>
      <name val="Arial"/>
      <family val="2"/>
    </font>
    <font>
      <sz val="11"/>
      <name val="Arial"/>
      <family val="2"/>
    </font>
    <font>
      <sz val="11"/>
      <name val="Arial"/>
      <family val="2"/>
    </font>
    <font>
      <sz val="8"/>
      <name val="Arial"/>
      <family val="2"/>
    </font>
    <font>
      <b/>
      <sz val="11"/>
      <name val="Arial"/>
      <family val="2"/>
    </font>
    <font>
      <b/>
      <sz val="14"/>
      <name val="Arial"/>
      <family val="2"/>
    </font>
    <font>
      <sz val="12"/>
      <name val="Arial"/>
      <family val="2"/>
    </font>
    <font>
      <b/>
      <sz val="12"/>
      <name val="Arial"/>
      <family val="2"/>
    </font>
    <font>
      <b/>
      <sz val="11"/>
      <color indexed="10"/>
      <name val="Arial"/>
      <family val="2"/>
    </font>
    <font>
      <b/>
      <sz val="10"/>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2"/>
      <name val="Arial"/>
      <family val="2"/>
    </font>
    <font>
      <sz val="9"/>
      <name val="Arial"/>
      <family val="2"/>
    </font>
    <font>
      <u/>
      <sz val="12"/>
      <name val="Arial"/>
      <family val="2"/>
    </font>
    <font>
      <b/>
      <u/>
      <sz val="12"/>
      <name val="Arial"/>
      <family val="2"/>
    </font>
    <font>
      <u/>
      <sz val="11"/>
      <color indexed="12"/>
      <name val="Arial"/>
      <family val="2"/>
    </font>
    <font>
      <i/>
      <sz val="10"/>
      <name val="Arial"/>
      <family val="2"/>
    </font>
    <font>
      <b/>
      <i/>
      <sz val="10"/>
      <name val="Arial"/>
      <family val="2"/>
    </font>
    <font>
      <b/>
      <i/>
      <sz val="9"/>
      <name val="Arial"/>
      <family val="2"/>
    </font>
    <font>
      <b/>
      <sz val="9"/>
      <name val="Arial"/>
      <family val="2"/>
    </font>
    <font>
      <sz val="10"/>
      <name val="Courier"/>
      <family val="3"/>
    </font>
    <font>
      <sz val="18"/>
      <name val="Arial"/>
      <family val="2"/>
    </font>
    <font>
      <b/>
      <u/>
      <sz val="10"/>
      <name val="Arial"/>
      <family val="2"/>
    </font>
    <font>
      <b/>
      <sz val="16"/>
      <name val="Arial"/>
      <family val="2"/>
    </font>
    <font>
      <sz val="14"/>
      <name val="Arial"/>
      <family val="2"/>
    </font>
    <font>
      <b/>
      <vertAlign val="subscript"/>
      <sz val="11"/>
      <name val="Arial"/>
      <family val="2"/>
    </font>
    <font>
      <u/>
      <sz val="11"/>
      <color indexed="8"/>
      <name val="Calibri"/>
      <family val="2"/>
    </font>
    <font>
      <u/>
      <sz val="11"/>
      <name val="Arial"/>
      <family val="2"/>
    </font>
    <font>
      <b/>
      <u/>
      <sz val="11"/>
      <name val="Arial"/>
      <family val="2"/>
    </font>
    <font>
      <sz val="11"/>
      <color theme="1"/>
      <name val="Calibri"/>
      <family val="2"/>
      <scheme val="minor"/>
    </font>
    <font>
      <sz val="11"/>
      <color theme="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6"/>
      <color theme="1"/>
      <name val="Arial"/>
      <family val="2"/>
    </font>
    <font>
      <sz val="11"/>
      <color rgb="FF3F3F76"/>
      <name val="Arial"/>
      <family val="2"/>
    </font>
    <font>
      <sz val="11"/>
      <color theme="1"/>
      <name val="Arial"/>
      <family val="2"/>
    </font>
    <font>
      <b/>
      <sz val="11"/>
      <color theme="1"/>
      <name val="Arial"/>
      <family val="2"/>
    </font>
    <font>
      <b/>
      <sz val="14"/>
      <color rgb="FFFF0000"/>
      <name val="Arial"/>
      <family val="2"/>
    </font>
    <font>
      <sz val="10"/>
      <color theme="1"/>
      <name val="Arial"/>
      <family val="2"/>
    </font>
    <font>
      <b/>
      <sz val="10"/>
      <color rgb="FFFF0000"/>
      <name val="Arial"/>
      <family val="2"/>
    </font>
    <font>
      <sz val="11"/>
      <color rgb="FFFF0000"/>
      <name val="Arial"/>
      <family val="2"/>
    </font>
    <font>
      <b/>
      <sz val="10"/>
      <name val="Calibri"/>
      <family val="2"/>
      <scheme val="minor"/>
    </font>
    <font>
      <sz val="10"/>
      <name val="Calibri"/>
      <family val="2"/>
      <scheme val="minor"/>
    </font>
    <font>
      <sz val="10"/>
      <color indexed="12"/>
      <name val="Calibri"/>
      <family val="2"/>
      <scheme val="minor"/>
    </font>
    <font>
      <b/>
      <sz val="9"/>
      <name val="Calibri"/>
      <family val="2"/>
      <scheme val="minor"/>
    </font>
    <font>
      <sz val="9"/>
      <name val="Calibri"/>
      <family val="2"/>
      <scheme val="minor"/>
    </font>
    <font>
      <sz val="11"/>
      <name val="Calibri"/>
      <family val="2"/>
      <scheme val="minor"/>
    </font>
    <font>
      <sz val="10"/>
      <color rgb="FFFF0000"/>
      <name val="Arial"/>
      <family val="2"/>
    </font>
    <font>
      <b/>
      <sz val="11"/>
      <color rgb="FFFF0000"/>
      <name val="Arial"/>
      <family val="2"/>
    </font>
    <font>
      <vertAlign val="subscript"/>
      <sz val="11"/>
      <name val="Arial"/>
      <family val="2"/>
    </font>
    <font>
      <b/>
      <sz val="12"/>
      <color rgb="FFFF0000"/>
      <name val="Arial"/>
      <family val="2"/>
    </font>
    <font>
      <strike/>
      <sz val="10"/>
      <name val="Arial"/>
      <family val="2"/>
    </font>
    <font>
      <b/>
      <sz val="8"/>
      <name val="Arial"/>
      <family val="2"/>
    </font>
    <font>
      <sz val="10"/>
      <name val="Helv"/>
    </font>
    <font>
      <sz val="11"/>
      <color rgb="FF000000"/>
      <name val="Calibri"/>
      <family val="2"/>
      <scheme val="minor"/>
    </font>
    <font>
      <sz val="8"/>
      <name val="Times New Roman"/>
      <family val="1"/>
    </font>
    <font>
      <b/>
      <sz val="14"/>
      <color theme="1"/>
      <name val="Calibri"/>
      <family val="2"/>
      <scheme val="minor"/>
    </font>
    <font>
      <sz val="14"/>
      <name val="Calibri"/>
      <family val="2"/>
      <scheme val="minor"/>
    </font>
    <font>
      <b/>
      <sz val="11"/>
      <name val="Calibri"/>
      <family val="2"/>
      <scheme val="minor"/>
    </font>
    <font>
      <b/>
      <sz val="11"/>
      <color theme="0" tint="-0.249977111117893"/>
      <name val="Calibri"/>
      <family val="2"/>
      <scheme val="minor"/>
    </font>
    <font>
      <strike/>
      <sz val="11"/>
      <color theme="1"/>
      <name val="Arial"/>
      <family val="2"/>
    </font>
    <font>
      <strike/>
      <sz val="11"/>
      <name val="Arial"/>
      <family val="2"/>
    </font>
    <font>
      <b/>
      <strike/>
      <sz val="11"/>
      <name val="Arial"/>
      <family val="2"/>
    </font>
    <font>
      <sz val="16"/>
      <color rgb="FFFF0000"/>
      <name val="Arial"/>
      <family val="2"/>
    </font>
  </fonts>
  <fills count="5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gray0625">
        <bgColor indexed="43"/>
      </patternFill>
    </fill>
    <fill>
      <patternFill patternType="solid">
        <fgColor theme="4" tint="0.39997558519241921"/>
        <bgColor indexed="65"/>
      </patternFill>
    </fill>
    <fill>
      <patternFill patternType="solid">
        <fgColor rgb="FFFFCC99"/>
      </patternFill>
    </fill>
    <fill>
      <patternFill patternType="solid">
        <fgColor theme="4" tint="0.59999389629810485"/>
        <bgColor indexed="65"/>
      </patternFill>
    </fill>
    <fill>
      <patternFill patternType="solid">
        <fgColor theme="5" tint="0.79998168889431442"/>
        <bgColor indexed="65"/>
      </patternFill>
    </fill>
    <fill>
      <patternFill patternType="solid">
        <fgColor rgb="FFF2F2F2"/>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66"/>
        <bgColor indexed="64"/>
      </patternFill>
    </fill>
    <fill>
      <patternFill patternType="solid">
        <fgColor rgb="FFBFBFBF"/>
        <bgColor indexed="64"/>
      </patternFill>
    </fill>
    <fill>
      <patternFill patternType="solid">
        <fgColor rgb="FFFFFF99"/>
        <bgColor indexed="64"/>
      </patternFill>
    </fill>
    <fill>
      <patternFill patternType="gray0625">
        <bgColor rgb="FFFFFF66"/>
      </patternFill>
    </fill>
    <fill>
      <patternFill patternType="solid">
        <fgColor theme="0" tint="-0.24994659260841701"/>
        <bgColor indexed="64"/>
      </patternFill>
    </fill>
    <fill>
      <patternFill patternType="gray0625">
        <fgColor rgb="FFFFFF99"/>
        <bgColor indexed="43"/>
      </patternFill>
    </fill>
    <fill>
      <patternFill patternType="solid">
        <fgColor indexed="42"/>
        <bgColor indexed="64"/>
      </patternFill>
    </fill>
    <fill>
      <patternFill patternType="solid">
        <fgColor theme="0" tint="-0.14996795556505021"/>
        <bgColor rgb="FFFFFF99"/>
      </patternFill>
    </fill>
    <fill>
      <patternFill patternType="solid">
        <fgColor indexed="47"/>
        <bgColor indexed="64"/>
      </patternFill>
    </fill>
    <fill>
      <patternFill patternType="gray0625">
        <fgColor auto="1"/>
        <bgColor rgb="FFFFFF99"/>
      </patternFill>
    </fill>
    <fill>
      <patternFill patternType="gray0625">
        <fgColor theme="0" tint="-0.499984740745262"/>
        <bgColor rgb="FFFFFF99"/>
      </patternFill>
    </fill>
    <fill>
      <patternFill patternType="gray125">
        <bgColor rgb="FFFFFF66"/>
      </patternFill>
    </fill>
  </fills>
  <borders count="91">
    <border>
      <left/>
      <right/>
      <top/>
      <bottom/>
      <diagonal/>
    </border>
    <border>
      <left/>
      <right/>
      <top/>
      <bottom style="hair">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ashDot">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medium">
        <color indexed="64"/>
      </right>
      <top/>
      <bottom style="thin">
        <color indexed="64"/>
      </bottom>
      <diagonal/>
    </border>
    <border>
      <left style="thin">
        <color rgb="FF7F7F7F"/>
      </left>
      <right/>
      <top/>
      <bottom/>
      <diagonal/>
    </border>
    <border>
      <left/>
      <right style="thin">
        <color rgb="FF7F7F7F"/>
      </right>
      <top/>
      <bottom/>
      <diagonal/>
    </border>
    <border>
      <left style="dashDot">
        <color indexed="64"/>
      </left>
      <right/>
      <top/>
      <bottom/>
      <diagonal/>
    </border>
    <border>
      <left/>
      <right style="dashDot">
        <color indexed="64"/>
      </right>
      <top/>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top style="medium">
        <color indexed="64"/>
      </top>
      <bottom/>
      <diagonal/>
    </border>
  </borders>
  <cellStyleXfs count="400">
    <xf numFmtId="0" fontId="0" fillId="0" borderId="0"/>
    <xf numFmtId="0" fontId="11" fillId="2" borderId="0"/>
    <xf numFmtId="0" fontId="1" fillId="2" borderId="0"/>
    <xf numFmtId="0" fontId="1" fillId="2" borderId="0"/>
    <xf numFmtId="0" fontId="1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 fillId="2" borderId="0"/>
    <xf numFmtId="0" fontId="1" fillId="2" borderId="0"/>
    <xf numFmtId="0" fontId="1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0" fillId="2" borderId="0"/>
    <xf numFmtId="0" fontId="35"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6" fillId="2" borderId="0"/>
    <xf numFmtId="0" fontId="37" fillId="2" borderId="0"/>
    <xf numFmtId="0" fontId="38" fillId="2" borderId="0"/>
    <xf numFmtId="0" fontId="29" fillId="2" borderId="0"/>
    <xf numFmtId="0" fontId="4" fillId="2" borderId="0"/>
    <xf numFmtId="0" fontId="4" fillId="2" borderId="0"/>
    <xf numFmtId="167" fontId="11" fillId="3" borderId="1"/>
    <xf numFmtId="167" fontId="1" fillId="3" borderId="1"/>
    <xf numFmtId="167" fontId="1" fillId="3" borderId="1"/>
    <xf numFmtId="167" fontId="11" fillId="3" borderId="1"/>
    <xf numFmtId="167" fontId="1" fillId="3" borderId="1"/>
    <xf numFmtId="167" fontId="1" fillId="3" borderId="1"/>
    <xf numFmtId="167" fontId="11" fillId="3" borderId="1"/>
    <xf numFmtId="167" fontId="1" fillId="3" borderId="1"/>
    <xf numFmtId="167" fontId="1" fillId="3" borderId="1"/>
    <xf numFmtId="167" fontId="11" fillId="3" borderId="1"/>
    <xf numFmtId="167" fontId="1" fillId="3" borderId="1"/>
    <xf numFmtId="167" fontId="1" fillId="3" borderId="1"/>
    <xf numFmtId="167" fontId="11" fillId="3" borderId="1"/>
    <xf numFmtId="167" fontId="1" fillId="3" borderId="1"/>
    <xf numFmtId="167" fontId="1" fillId="3" borderId="1"/>
    <xf numFmtId="0" fontId="35" fillId="3" borderId="0"/>
    <xf numFmtId="0" fontId="11" fillId="2" borderId="0"/>
    <xf numFmtId="0" fontId="1" fillId="2" borderId="0"/>
    <xf numFmtId="0" fontId="1" fillId="2" borderId="0"/>
    <xf numFmtId="0" fontId="1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 fillId="2" borderId="0"/>
    <xf numFmtId="0" fontId="1" fillId="2" borderId="0"/>
    <xf numFmtId="0" fontId="1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1" fillId="2" borderId="0"/>
    <xf numFmtId="0" fontId="11" fillId="2" borderId="0"/>
    <xf numFmtId="0" fontId="1" fillId="2" borderId="0"/>
    <xf numFmtId="0" fontId="1" fillId="2" borderId="0"/>
    <xf numFmtId="0" fontId="1" fillId="2" borderId="0"/>
    <xf numFmtId="0" fontId="1" fillId="2" borderId="0"/>
    <xf numFmtId="0" fontId="10" fillId="2" borderId="0"/>
    <xf numFmtId="0" fontId="35" fillId="2" borderId="0"/>
    <xf numFmtId="0" fontId="11" fillId="2" borderId="0"/>
    <xf numFmtId="0" fontId="1" fillId="2" borderId="0"/>
    <xf numFmtId="0" fontId="1" fillId="2" borderId="0"/>
    <xf numFmtId="0" fontId="37" fillId="2" borderId="0"/>
    <xf numFmtId="0" fontId="38" fillId="2" borderId="0"/>
    <xf numFmtId="0" fontId="29" fillId="2" borderId="0"/>
    <xf numFmtId="0" fontId="4" fillId="2" borderId="0"/>
    <xf numFmtId="0" fontId="4" fillId="2" borderId="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48" fillId="3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48" fillId="32"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9" fillId="3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22" borderId="2" applyNumberFormat="0" applyAlignment="0" applyProtection="0"/>
    <xf numFmtId="0" fontId="14" fillId="22" borderId="2" applyNumberFormat="0" applyAlignment="0" applyProtection="0"/>
    <xf numFmtId="0" fontId="14" fillId="22" borderId="2" applyNumberFormat="0" applyAlignment="0" applyProtection="0"/>
    <xf numFmtId="0" fontId="51" fillId="34" borderId="82" applyNumberFormat="0" applyAlignment="0" applyProtection="0"/>
    <xf numFmtId="0" fontId="15" fillId="22" borderId="3" applyNumberFormat="0" applyAlignment="0" applyProtection="0"/>
    <xf numFmtId="0" fontId="15" fillId="22" borderId="3" applyNumberFormat="0" applyAlignment="0" applyProtection="0"/>
    <xf numFmtId="0" fontId="15" fillId="22" borderId="3" applyNumberFormat="0" applyAlignment="0" applyProtection="0"/>
    <xf numFmtId="0" fontId="52" fillId="34" borderId="81" applyNumberFormat="0" applyAlignment="0" applyProtection="0"/>
    <xf numFmtId="0" fontId="16" fillId="9" borderId="3" applyNumberFormat="0" applyAlignment="0" applyProtection="0"/>
    <xf numFmtId="0" fontId="16" fillId="9" borderId="3" applyNumberFormat="0" applyAlignment="0" applyProtection="0"/>
    <xf numFmtId="0" fontId="16" fillId="9" borderId="3" applyNumberFormat="0" applyAlignment="0" applyProtection="0"/>
    <xf numFmtId="0" fontId="50" fillId="31" borderId="8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9" fontId="1" fillId="0" borderId="0" applyFont="0" applyFill="0" applyBorder="0" applyAlignment="0" applyProtection="0"/>
    <xf numFmtId="0" fontId="34" fillId="0" borderId="0" applyNumberFormat="0" applyFill="0" applyBorder="0" applyAlignment="0" applyProtection="0">
      <alignment vertical="top"/>
      <protection locked="0"/>
    </xf>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3" fillId="24" borderId="5" applyNumberFormat="0" applyFont="0" applyAlignment="0" applyProtection="0"/>
    <xf numFmtId="0" fontId="3" fillId="24" borderId="5" applyNumberFormat="0" applyFont="0" applyAlignment="0" applyProtection="0"/>
    <xf numFmtId="0" fontId="2" fillId="24" borderId="5" applyNumberFormat="0" applyFont="0" applyAlignment="0" applyProtection="0"/>
    <xf numFmtId="0" fontId="2" fillId="24" borderId="5" applyNumberFormat="0" applyFont="0" applyAlignment="0" applyProtection="0"/>
    <xf numFmtId="0" fontId="2" fillId="24" borderId="5" applyNumberFormat="0" applyFont="0" applyAlignment="0" applyProtection="0"/>
    <xf numFmtId="0" fontId="2" fillId="24" borderId="5" applyNumberFormat="0" applyFont="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 fillId="0" borderId="0"/>
    <xf numFmtId="0" fontId="2" fillId="0" borderId="0"/>
    <xf numFmtId="0" fontId="48" fillId="0" borderId="0"/>
    <xf numFmtId="0" fontId="11" fillId="0" borderId="0"/>
    <xf numFmtId="0" fontId="11" fillId="0" borderId="0"/>
    <xf numFmtId="0" fontId="1" fillId="0" borderId="0"/>
    <xf numFmtId="0" fontId="1" fillId="0" borderId="0"/>
    <xf numFmtId="0" fontId="2" fillId="0" borderId="0"/>
    <xf numFmtId="0" fontId="1" fillId="0" borderId="0"/>
    <xf numFmtId="0" fontId="1" fillId="0" borderId="0"/>
    <xf numFmtId="0" fontId="11" fillId="0" borderId="0"/>
    <xf numFmtId="0" fontId="11" fillId="0" borderId="0"/>
    <xf numFmtId="0" fontId="1" fillId="0" borderId="0"/>
    <xf numFmtId="0" fontId="1"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1" fillId="0" borderId="0"/>
    <xf numFmtId="0" fontId="3" fillId="0" borderId="0"/>
    <xf numFmtId="0" fontId="2" fillId="0" borderId="0"/>
    <xf numFmtId="0" fontId="2" fillId="0" borderId="0"/>
    <xf numFmtId="0" fontId="3"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2" fillId="0" borderId="0" applyNumberFormat="0" applyFill="0" applyBorder="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25" borderId="10" applyNumberFormat="0" applyAlignment="0" applyProtection="0"/>
    <xf numFmtId="0" fontId="28" fillId="25" borderId="10" applyNumberFormat="0" applyAlignment="0" applyProtection="0"/>
    <xf numFmtId="0" fontId="28" fillId="25" borderId="10" applyNumberFormat="0" applyAlignment="0" applyProtection="0"/>
    <xf numFmtId="0" fontId="48" fillId="0" borderId="0"/>
    <xf numFmtId="0" fontId="1" fillId="0" borderId="0"/>
    <xf numFmtId="0" fontId="1" fillId="0" borderId="0"/>
    <xf numFmtId="0" fontId="1" fillId="0" borderId="0"/>
    <xf numFmtId="0" fontId="48" fillId="0" borderId="0"/>
    <xf numFmtId="0" fontId="1" fillId="0" borderId="0"/>
    <xf numFmtId="0" fontId="74" fillId="0" borderId="0"/>
    <xf numFmtId="16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8" fillId="0" borderId="0"/>
    <xf numFmtId="0" fontId="1" fillId="0" borderId="0"/>
    <xf numFmtId="0" fontId="48" fillId="33" borderId="0" applyNumberFormat="0" applyBorder="0" applyAlignment="0" applyProtection="0"/>
    <xf numFmtId="173" fontId="75" fillId="0" borderId="21">
      <alignment horizontal="left"/>
    </xf>
    <xf numFmtId="174" fontId="75" fillId="0" borderId="21">
      <alignment horizontal="left"/>
    </xf>
    <xf numFmtId="175" fontId="75" fillId="0" borderId="21">
      <alignment horizontal="left"/>
    </xf>
    <xf numFmtId="0" fontId="49" fillId="30" borderId="0" applyNumberFormat="0" applyBorder="0" applyAlignment="0" applyProtection="0"/>
    <xf numFmtId="0" fontId="48" fillId="0" borderId="0"/>
    <xf numFmtId="0" fontId="1" fillId="0" borderId="0"/>
    <xf numFmtId="44" fontId="1" fillId="0" borderId="0" applyFont="0" applyFill="0" applyBorder="0" applyAlignment="0" applyProtection="0"/>
    <xf numFmtId="14"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3" fillId="0" borderId="0"/>
    <xf numFmtId="0" fontId="73" fillId="0" borderId="0"/>
    <xf numFmtId="0" fontId="73" fillId="0" borderId="0"/>
    <xf numFmtId="0" fontId="73" fillId="0" borderId="0"/>
    <xf numFmtId="14"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8" fillId="0" borderId="0"/>
    <xf numFmtId="0" fontId="48" fillId="0" borderId="0"/>
    <xf numFmtId="9" fontId="48" fillId="0" borderId="0" applyFont="0" applyFill="0" applyBorder="0" applyAlignment="0" applyProtection="0"/>
    <xf numFmtId="0" fontId="48" fillId="0" borderId="0"/>
    <xf numFmtId="0" fontId="2" fillId="0" borderId="0"/>
    <xf numFmtId="0" fontId="48" fillId="0" borderId="0"/>
    <xf numFmtId="0" fontId="2" fillId="0" borderId="0"/>
    <xf numFmtId="0" fontId="2" fillId="0" borderId="0"/>
    <xf numFmtId="176" fontId="75" fillId="0" borderId="21">
      <alignment horizontal="left"/>
    </xf>
    <xf numFmtId="0" fontId="50" fillId="31" borderId="81" applyNumberFormat="0" applyAlignment="0" applyProtection="0"/>
    <xf numFmtId="169" fontId="48" fillId="0" borderId="0" applyFont="0" applyFill="0" applyBorder="0" applyAlignment="0" applyProtection="0"/>
    <xf numFmtId="9" fontId="48" fillId="0" borderId="0" applyFont="0" applyFill="0" applyBorder="0" applyAlignment="0" applyProtection="0"/>
    <xf numFmtId="0" fontId="2" fillId="0" borderId="0"/>
    <xf numFmtId="0" fontId="48" fillId="0" borderId="0"/>
    <xf numFmtId="0" fontId="48" fillId="32" borderId="0" applyNumberFormat="0" applyBorder="0" applyAlignment="0" applyProtection="0"/>
    <xf numFmtId="0" fontId="51" fillId="34" borderId="82" applyNumberFormat="0" applyAlignment="0" applyProtection="0"/>
    <xf numFmtId="0" fontId="52" fillId="34" borderId="81" applyNumberFormat="0" applyAlignment="0" applyProtection="0"/>
    <xf numFmtId="44" fontId="1" fillId="0" borderId="0" applyFont="0" applyFill="0" applyBorder="0" applyAlignment="0" applyProtection="0"/>
  </cellStyleXfs>
  <cellXfs count="913">
    <xf numFmtId="0" fontId="0" fillId="0" borderId="0" xfId="0"/>
    <xf numFmtId="0" fontId="2" fillId="0" borderId="11" xfId="0" applyFont="1" applyBorder="1" applyProtection="1"/>
    <xf numFmtId="0" fontId="0" fillId="26" borderId="0" xfId="0" applyFill="1" applyBorder="1" applyProtection="1"/>
    <xf numFmtId="0" fontId="5" fillId="26" borderId="0" xfId="0" applyFont="1" applyFill="1" applyBorder="1" applyAlignment="1" applyProtection="1">
      <alignment horizontal="left" wrapText="1"/>
    </xf>
    <xf numFmtId="0" fontId="9" fillId="26" borderId="0" xfId="0" applyFont="1" applyFill="1" applyBorder="1" applyAlignment="1" applyProtection="1">
      <alignment horizontal="left" vertical="center" wrapText="1"/>
    </xf>
    <xf numFmtId="0" fontId="8" fillId="26" borderId="21" xfId="305" applyFont="1" applyFill="1" applyBorder="1" applyAlignment="1" applyProtection="1">
      <alignment horizontal="left" vertical="top" wrapText="1"/>
    </xf>
    <xf numFmtId="0" fontId="8" fillId="26" borderId="21" xfId="0" applyFont="1" applyFill="1" applyBorder="1" applyAlignment="1" applyProtection="1">
      <alignment vertical="top" wrapText="1"/>
    </xf>
    <xf numFmtId="0" fontId="8" fillId="26" borderId="27" xfId="0" applyFont="1" applyFill="1" applyBorder="1" applyAlignment="1" applyProtection="1">
      <alignment vertical="center"/>
    </xf>
    <xf numFmtId="0" fontId="31" fillId="26" borderId="0" xfId="0" applyFont="1" applyFill="1" applyBorder="1" applyAlignment="1" applyProtection="1">
      <alignment horizontal="left" wrapText="1"/>
    </xf>
    <xf numFmtId="0" fontId="10" fillId="26" borderId="0" xfId="0" applyFont="1" applyFill="1" applyBorder="1" applyAlignment="1" applyProtection="1">
      <alignment horizontal="right" vertical="center"/>
    </xf>
    <xf numFmtId="0" fontId="8" fillId="26" borderId="21" xfId="304" applyFont="1" applyFill="1" applyBorder="1"/>
    <xf numFmtId="0" fontId="30" fillId="26" borderId="11" xfId="0" applyFont="1" applyFill="1" applyBorder="1" applyAlignment="1">
      <alignment vertical="center"/>
    </xf>
    <xf numFmtId="0" fontId="30" fillId="0" borderId="0" xfId="0" applyFont="1" applyBorder="1" applyProtection="1"/>
    <xf numFmtId="0" fontId="30" fillId="0" borderId="11" xfId="0" applyFont="1" applyBorder="1" applyProtection="1"/>
    <xf numFmtId="0" fontId="6" fillId="0" borderId="0" xfId="0" applyFont="1" applyProtection="1"/>
    <xf numFmtId="0" fontId="30" fillId="0" borderId="0" xfId="0" applyFont="1" applyProtection="1"/>
    <xf numFmtId="0" fontId="30" fillId="0" borderId="0" xfId="0" applyFont="1" applyFill="1" applyAlignment="1">
      <alignment horizontal="left"/>
    </xf>
    <xf numFmtId="0" fontId="8" fillId="0" borderId="34" xfId="0" applyFont="1" applyBorder="1" applyProtection="1"/>
    <xf numFmtId="0" fontId="30" fillId="0" borderId="13" xfId="0" applyFont="1" applyFill="1" applyBorder="1" applyProtection="1"/>
    <xf numFmtId="0" fontId="30" fillId="0" borderId="13" xfId="0" applyFont="1" applyBorder="1" applyProtection="1"/>
    <xf numFmtId="0" fontId="8" fillId="0" borderId="11" xfId="0" applyFont="1" applyFill="1" applyBorder="1" applyProtection="1"/>
    <xf numFmtId="0" fontId="30" fillId="0" borderId="0" xfId="0" applyFont="1" applyFill="1" applyBorder="1" applyProtection="1">
      <protection locked="0"/>
    </xf>
    <xf numFmtId="0" fontId="8" fillId="0" borderId="0" xfId="0" applyFont="1" applyBorder="1" applyAlignment="1" applyProtection="1">
      <alignment horizontal="center"/>
    </xf>
    <xf numFmtId="0" fontId="8" fillId="0" borderId="11" xfId="0" applyFont="1" applyBorder="1" applyProtection="1"/>
    <xf numFmtId="164" fontId="30" fillId="0" borderId="0" xfId="0" applyNumberFormat="1" applyFont="1" applyBorder="1" applyProtection="1"/>
    <xf numFmtId="0" fontId="30" fillId="0" borderId="36" xfId="0" applyFont="1" applyBorder="1" applyProtection="1"/>
    <xf numFmtId="0" fontId="30" fillId="0" borderId="37" xfId="0" applyFont="1" applyBorder="1" applyProtection="1"/>
    <xf numFmtId="0" fontId="30" fillId="0" borderId="29" xfId="0" applyFont="1" applyBorder="1" applyProtection="1"/>
    <xf numFmtId="0" fontId="30" fillId="0" borderId="25" xfId="0" applyFont="1" applyBorder="1" applyProtection="1"/>
    <xf numFmtId="0" fontId="30" fillId="0" borderId="34" xfId="0" applyFont="1" applyBorder="1" applyProtection="1"/>
    <xf numFmtId="0" fontId="30" fillId="26" borderId="11" xfId="0" applyFont="1" applyFill="1" applyBorder="1" applyAlignment="1">
      <alignment vertical="center" wrapText="1"/>
    </xf>
    <xf numFmtId="0" fontId="8" fillId="26" borderId="11" xfId="0" applyFont="1" applyFill="1" applyBorder="1" applyAlignment="1">
      <alignment horizontal="left"/>
    </xf>
    <xf numFmtId="0" fontId="30" fillId="0" borderId="35" xfId="0" applyFont="1" applyBorder="1" applyProtection="1"/>
    <xf numFmtId="0" fontId="30" fillId="0" borderId="12" xfId="0" applyFont="1" applyBorder="1" applyProtection="1"/>
    <xf numFmtId="0" fontId="8" fillId="0" borderId="0" xfId="0" applyFont="1" applyBorder="1" applyAlignment="1" applyProtection="1">
      <alignment horizontal="center" vertical="center" wrapText="1"/>
    </xf>
    <xf numFmtId="0" fontId="29" fillId="0" borderId="0" xfId="0" applyFont="1" applyProtection="1"/>
    <xf numFmtId="0" fontId="30" fillId="0" borderId="21" xfId="0" applyFont="1" applyBorder="1" applyProtection="1"/>
    <xf numFmtId="0" fontId="30" fillId="0" borderId="21" xfId="0" applyFont="1" applyFill="1" applyBorder="1" applyProtection="1">
      <protection locked="0"/>
    </xf>
    <xf numFmtId="0" fontId="2" fillId="0" borderId="0" xfId="0" applyFont="1" applyAlignment="1" applyProtection="1">
      <alignment vertical="center"/>
    </xf>
    <xf numFmtId="0" fontId="2" fillId="35" borderId="47" xfId="0" applyFont="1" applyFill="1" applyBorder="1" applyAlignment="1" applyProtection="1">
      <alignment horizontal="center" vertical="center"/>
    </xf>
    <xf numFmtId="0" fontId="1" fillId="0" borderId="0" xfId="0" applyFont="1" applyAlignment="1" applyProtection="1">
      <alignment vertical="center"/>
    </xf>
    <xf numFmtId="3" fontId="1" fillId="0" borderId="48" xfId="0" applyNumberFormat="1" applyFont="1" applyFill="1" applyBorder="1" applyAlignment="1" applyProtection="1">
      <alignment vertical="center"/>
    </xf>
    <xf numFmtId="3" fontId="1" fillId="0" borderId="49" xfId="0" applyNumberFormat="1" applyFont="1" applyFill="1" applyBorder="1" applyAlignment="1" applyProtection="1">
      <alignment vertical="center"/>
    </xf>
    <xf numFmtId="0" fontId="1" fillId="0" borderId="20" xfId="302" applyFont="1" applyFill="1" applyBorder="1" applyAlignment="1" applyProtection="1">
      <alignment vertical="center"/>
    </xf>
    <xf numFmtId="0" fontId="1" fillId="0" borderId="0" xfId="302" applyFont="1" applyAlignment="1" applyProtection="1">
      <alignment vertical="center"/>
    </xf>
    <xf numFmtId="0" fontId="41" fillId="0" borderId="0" xfId="0" applyFont="1" applyAlignment="1" applyProtection="1">
      <alignment vertical="center"/>
    </xf>
    <xf numFmtId="0" fontId="1" fillId="26" borderId="0" xfId="0" applyFont="1" applyFill="1" applyBorder="1" applyAlignment="1" applyProtection="1">
      <alignment horizontal="left" vertical="center"/>
    </xf>
    <xf numFmtId="8" fontId="1" fillId="0" borderId="0" xfId="0" applyNumberFormat="1" applyFont="1" applyFill="1" applyBorder="1" applyAlignment="1" applyProtection="1">
      <alignment horizontal="right" vertical="center"/>
    </xf>
    <xf numFmtId="0" fontId="0" fillId="0" borderId="0" xfId="0" applyAlignment="1" applyProtection="1">
      <alignment vertical="center"/>
    </xf>
    <xf numFmtId="0" fontId="7" fillId="0" borderId="11" xfId="0" applyFont="1" applyBorder="1" applyProtection="1"/>
    <xf numFmtId="0" fontId="40" fillId="0" borderId="0" xfId="0" applyFont="1" applyAlignment="1" applyProtection="1">
      <alignment vertical="center"/>
    </xf>
    <xf numFmtId="0" fontId="2" fillId="0" borderId="0" xfId="275" applyFont="1" applyBorder="1" applyAlignment="1" applyProtection="1">
      <alignment vertical="center"/>
    </xf>
    <xf numFmtId="0" fontId="2" fillId="35" borderId="56" xfId="275" applyFont="1" applyFill="1" applyBorder="1" applyAlignment="1" applyProtection="1">
      <alignment horizontal="center" vertical="center"/>
    </xf>
    <xf numFmtId="0" fontId="1" fillId="0" borderId="20" xfId="275" applyFont="1" applyBorder="1" applyAlignment="1" applyProtection="1">
      <alignment horizontal="center" vertical="center"/>
    </xf>
    <xf numFmtId="0" fontId="1" fillId="0" borderId="53" xfId="275" applyFont="1" applyFill="1" applyBorder="1" applyAlignment="1" applyProtection="1">
      <alignment horizontal="center" vertical="center"/>
    </xf>
    <xf numFmtId="166" fontId="1" fillId="0" borderId="57" xfId="275" applyNumberFormat="1" applyFont="1" applyFill="1" applyBorder="1" applyAlignment="1" applyProtection="1">
      <alignment vertical="center"/>
    </xf>
    <xf numFmtId="0" fontId="6" fillId="26" borderId="0" xfId="0" applyFont="1" applyFill="1" applyBorder="1" applyProtection="1"/>
    <xf numFmtId="3" fontId="30" fillId="0" borderId="0" xfId="0" applyNumberFormat="1" applyFont="1" applyProtection="1"/>
    <xf numFmtId="3" fontId="30" fillId="0" borderId="46" xfId="0" applyNumberFormat="1" applyFont="1" applyBorder="1" applyProtection="1"/>
    <xf numFmtId="3" fontId="30" fillId="0" borderId="15" xfId="0" applyNumberFormat="1" applyFont="1" applyBorder="1" applyProtection="1"/>
    <xf numFmtId="3" fontId="8" fillId="0" borderId="15" xfId="0" applyNumberFormat="1" applyFont="1" applyFill="1" applyBorder="1" applyAlignment="1" applyProtection="1">
      <alignment horizontal="center" wrapText="1"/>
    </xf>
    <xf numFmtId="3" fontId="30" fillId="0" borderId="48" xfId="0" applyNumberFormat="1" applyFont="1" applyBorder="1" applyProtection="1"/>
    <xf numFmtId="3" fontId="30" fillId="0" borderId="60" xfId="0" applyNumberFormat="1" applyFont="1" applyBorder="1" applyProtection="1"/>
    <xf numFmtId="3" fontId="30" fillId="0" borderId="60" xfId="0" applyNumberFormat="1" applyFont="1" applyFill="1" applyBorder="1" applyProtection="1">
      <protection locked="0"/>
    </xf>
    <xf numFmtId="3" fontId="30" fillId="0" borderId="61" xfId="0" applyNumberFormat="1" applyFont="1" applyBorder="1" applyProtection="1"/>
    <xf numFmtId="3" fontId="30" fillId="0" borderId="52" xfId="0" applyNumberFormat="1" applyFont="1" applyBorder="1" applyProtection="1"/>
    <xf numFmtId="3" fontId="30" fillId="0" borderId="48" xfId="0" applyNumberFormat="1" applyFont="1" applyFill="1" applyBorder="1" applyAlignment="1" applyProtection="1">
      <alignment vertical="center"/>
      <protection locked="0"/>
    </xf>
    <xf numFmtId="3" fontId="30" fillId="0" borderId="15" xfId="0" applyNumberFormat="1" applyFont="1" applyFill="1" applyBorder="1" applyAlignment="1" applyProtection="1">
      <alignment vertical="center"/>
      <protection locked="0"/>
    </xf>
    <xf numFmtId="3" fontId="6" fillId="26" borderId="62" xfId="0" applyNumberFormat="1" applyFont="1" applyFill="1" applyBorder="1"/>
    <xf numFmtId="3" fontId="30" fillId="0" borderId="59" xfId="0" applyNumberFormat="1" applyFont="1" applyBorder="1" applyProtection="1"/>
    <xf numFmtId="3" fontId="30" fillId="0" borderId="0" xfId="0" applyNumberFormat="1" applyFont="1" applyBorder="1" applyProtection="1"/>
    <xf numFmtId="0" fontId="8" fillId="0" borderId="31" xfId="0" applyFont="1" applyBorder="1" applyAlignment="1" applyProtection="1">
      <alignment horizontal="center" wrapText="1"/>
    </xf>
    <xf numFmtId="3" fontId="30" fillId="0" borderId="37" xfId="0" applyNumberFormat="1" applyFont="1" applyBorder="1" applyProtection="1"/>
    <xf numFmtId="3" fontId="30" fillId="0" borderId="13" xfId="0" applyNumberFormat="1" applyFont="1" applyBorder="1" applyProtection="1"/>
    <xf numFmtId="0" fontId="6" fillId="0" borderId="0" xfId="302" applyFont="1" applyBorder="1" applyAlignment="1" applyProtection="1">
      <alignment vertical="center"/>
    </xf>
    <xf numFmtId="0" fontId="8" fillId="0" borderId="0" xfId="302" applyFont="1" applyBorder="1" applyAlignment="1" applyProtection="1">
      <alignment vertical="center"/>
    </xf>
    <xf numFmtId="0" fontId="6" fillId="0" borderId="0" xfId="0" applyFont="1" applyAlignment="1" applyProtection="1">
      <alignment vertical="center"/>
    </xf>
    <xf numFmtId="0" fontId="2" fillId="35" borderId="56" xfId="0" applyFont="1" applyFill="1" applyBorder="1" applyAlignment="1" applyProtection="1">
      <alignment horizontal="centerContinuous" vertical="center" wrapText="1"/>
    </xf>
    <xf numFmtId="0" fontId="2" fillId="35" borderId="43" xfId="0" applyFont="1" applyFill="1" applyBorder="1" applyAlignment="1" applyProtection="1">
      <alignment horizontal="centerContinuous" vertical="center" wrapText="1"/>
    </xf>
    <xf numFmtId="0" fontId="2" fillId="35" borderId="66" xfId="0" applyFont="1" applyFill="1" applyBorder="1" applyAlignment="1" applyProtection="1">
      <alignment horizontal="center" vertical="center" wrapText="1"/>
    </xf>
    <xf numFmtId="0" fontId="2" fillId="35" borderId="63" xfId="0" applyFont="1" applyFill="1" applyBorder="1" applyAlignment="1" applyProtection="1">
      <alignment horizontal="center" vertical="center" wrapText="1"/>
    </xf>
    <xf numFmtId="3" fontId="1" fillId="28" borderId="21" xfId="278" applyNumberFormat="1" applyFont="1" applyFill="1" applyBorder="1" applyAlignment="1" applyProtection="1">
      <alignment horizontal="right" vertical="center"/>
      <protection locked="0"/>
    </xf>
    <xf numFmtId="3" fontId="1" fillId="38" borderId="25" xfId="0" applyNumberFormat="1" applyFont="1" applyFill="1" applyBorder="1" applyAlignment="1" applyProtection="1">
      <alignment horizontal="right" vertical="center"/>
    </xf>
    <xf numFmtId="3" fontId="1" fillId="38" borderId="52" xfId="0" applyNumberFormat="1" applyFont="1" applyFill="1" applyBorder="1" applyAlignment="1" applyProtection="1">
      <alignment horizontal="right" vertical="center"/>
    </xf>
    <xf numFmtId="3" fontId="1" fillId="38" borderId="0" xfId="0" applyNumberFormat="1" applyFont="1" applyFill="1" applyBorder="1" applyAlignment="1" applyProtection="1">
      <alignment horizontal="right" vertical="center"/>
    </xf>
    <xf numFmtId="3" fontId="1" fillId="38" borderId="15" xfId="0" applyNumberFormat="1" applyFont="1" applyFill="1" applyBorder="1" applyAlignment="1" applyProtection="1">
      <alignment horizontal="right" vertical="center"/>
    </xf>
    <xf numFmtId="3" fontId="1" fillId="39" borderId="67" xfId="0" applyNumberFormat="1" applyFont="1" applyFill="1" applyBorder="1" applyAlignment="1" applyProtection="1">
      <alignment horizontal="right" vertical="center"/>
    </xf>
    <xf numFmtId="3" fontId="1" fillId="39" borderId="68" xfId="0" applyNumberFormat="1" applyFont="1" applyFill="1" applyBorder="1" applyAlignment="1" applyProtection="1">
      <alignment horizontal="right" vertical="center"/>
    </xf>
    <xf numFmtId="3" fontId="1" fillId="28" borderId="48" xfId="278" applyNumberFormat="1" applyFont="1" applyFill="1" applyBorder="1" applyAlignment="1" applyProtection="1">
      <alignment horizontal="right" vertical="center"/>
      <protection locked="0"/>
    </xf>
    <xf numFmtId="3" fontId="1" fillId="28" borderId="57" xfId="278" applyNumberFormat="1" applyFont="1" applyFill="1" applyBorder="1" applyAlignment="1" applyProtection="1">
      <alignment horizontal="right" vertical="center"/>
      <protection locked="0"/>
    </xf>
    <xf numFmtId="3" fontId="1" fillId="28" borderId="49" xfId="278" applyNumberFormat="1" applyFont="1" applyFill="1" applyBorder="1" applyAlignment="1" applyProtection="1">
      <alignment horizontal="right" vertical="center"/>
      <protection locked="0"/>
    </xf>
    <xf numFmtId="0" fontId="2" fillId="0" borderId="0" xfId="0" applyFont="1" applyBorder="1" applyAlignment="1" applyProtection="1">
      <alignment vertical="center"/>
    </xf>
    <xf numFmtId="0" fontId="6" fillId="0" borderId="0" xfId="0" applyFont="1" applyBorder="1" applyAlignment="1" applyProtection="1">
      <alignment vertical="center"/>
    </xf>
    <xf numFmtId="0" fontId="0" fillId="36" borderId="0" xfId="0" applyFill="1" applyBorder="1" applyAlignment="1" applyProtection="1">
      <alignment vertical="center"/>
    </xf>
    <xf numFmtId="0" fontId="6" fillId="26" borderId="0" xfId="0" applyFont="1" applyFill="1" applyBorder="1" applyAlignment="1" applyProtection="1"/>
    <xf numFmtId="6" fontId="5" fillId="0" borderId="18" xfId="221" applyNumberFormat="1" applyFont="1" applyFill="1" applyBorder="1" applyAlignment="1" applyProtection="1">
      <alignment vertical="center"/>
    </xf>
    <xf numFmtId="168" fontId="2" fillId="36" borderId="0" xfId="0" applyNumberFormat="1" applyFont="1" applyFill="1" applyBorder="1" applyAlignment="1" applyProtection="1">
      <alignment horizontal="left" vertical="center" wrapText="1"/>
    </xf>
    <xf numFmtId="6" fontId="5" fillId="0" borderId="19" xfId="221" applyNumberFormat="1" applyFont="1" applyFill="1" applyBorder="1" applyAlignment="1" applyProtection="1">
      <alignment vertical="center"/>
    </xf>
    <xf numFmtId="0" fontId="1" fillId="0" borderId="0" xfId="273"/>
    <xf numFmtId="0" fontId="4" fillId="0" borderId="0" xfId="0" applyFont="1"/>
    <xf numFmtId="0" fontId="1" fillId="0" borderId="0" xfId="0" applyFont="1" applyBorder="1"/>
    <xf numFmtId="0" fontId="1" fillId="0" borderId="0" xfId="0" applyFont="1"/>
    <xf numFmtId="0" fontId="1" fillId="26" borderId="0" xfId="0" applyFont="1" applyFill="1" applyBorder="1" applyAlignment="1" applyProtection="1">
      <alignment horizontal="center"/>
    </xf>
    <xf numFmtId="0" fontId="53" fillId="0" borderId="0" xfId="287" applyFont="1" applyProtection="1"/>
    <xf numFmtId="0" fontId="30" fillId="40" borderId="21" xfId="0" applyFont="1" applyFill="1" applyBorder="1" applyProtection="1">
      <protection locked="0"/>
    </xf>
    <xf numFmtId="0" fontId="0" fillId="40" borderId="21" xfId="0" applyFill="1" applyBorder="1" applyProtection="1">
      <protection locked="0"/>
    </xf>
    <xf numFmtId="14" fontId="30" fillId="40" borderId="21" xfId="0" applyNumberFormat="1" applyFont="1" applyFill="1" applyBorder="1" applyProtection="1">
      <protection locked="0"/>
    </xf>
    <xf numFmtId="164" fontId="30" fillId="40" borderId="21" xfId="0" applyNumberFormat="1" applyFont="1" applyFill="1" applyBorder="1" applyProtection="1">
      <protection locked="0"/>
    </xf>
    <xf numFmtId="3" fontId="30" fillId="40" borderId="21" xfId="0" applyNumberFormat="1" applyFont="1" applyFill="1" applyBorder="1" applyProtection="1">
      <protection locked="0"/>
    </xf>
    <xf numFmtId="0" fontId="30" fillId="40" borderId="20" xfId="0" applyFont="1" applyFill="1" applyBorder="1" applyProtection="1">
      <protection locked="0"/>
    </xf>
    <xf numFmtId="0" fontId="30" fillId="40" borderId="18" xfId="0" applyFont="1" applyFill="1" applyBorder="1" applyProtection="1">
      <protection locked="0"/>
    </xf>
    <xf numFmtId="3" fontId="30" fillId="40" borderId="60" xfId="0" applyNumberFormat="1" applyFont="1" applyFill="1" applyBorder="1" applyProtection="1">
      <protection locked="0"/>
    </xf>
    <xf numFmtId="3" fontId="30" fillId="40" borderId="48" xfId="0" applyNumberFormat="1" applyFont="1" applyFill="1" applyBorder="1" applyAlignment="1" applyProtection="1">
      <alignment vertical="center"/>
      <protection locked="0"/>
    </xf>
    <xf numFmtId="166" fontId="1" fillId="40" borderId="21" xfId="275" applyNumberFormat="1" applyFont="1" applyFill="1" applyBorder="1" applyAlignment="1" applyProtection="1">
      <alignment vertical="center"/>
      <protection locked="0"/>
    </xf>
    <xf numFmtId="0" fontId="8" fillId="40" borderId="21" xfId="0" applyNumberFormat="1" applyFont="1" applyFill="1" applyBorder="1" applyAlignment="1" applyProtection="1">
      <alignment horizontal="center" vertical="center" wrapText="1"/>
      <protection locked="0"/>
    </xf>
    <xf numFmtId="0" fontId="8" fillId="40" borderId="21" xfId="0" applyNumberFormat="1" applyFont="1" applyFill="1" applyBorder="1" applyAlignment="1">
      <alignment horizontal="center" vertical="center"/>
    </xf>
    <xf numFmtId="0" fontId="6" fillId="40" borderId="21" xfId="0" applyNumberFormat="1" applyFont="1" applyFill="1" applyBorder="1" applyAlignment="1" applyProtection="1">
      <alignment horizontal="center" vertical="center"/>
      <protection locked="0"/>
    </xf>
    <xf numFmtId="3" fontId="5" fillId="40" borderId="21" xfId="0" applyNumberFormat="1" applyFont="1" applyFill="1" applyBorder="1" applyAlignment="1" applyProtection="1">
      <alignment horizontal="center" vertical="center"/>
      <protection locked="0"/>
    </xf>
    <xf numFmtId="0" fontId="5" fillId="30" borderId="0" xfId="182" applyFont="1" applyBorder="1"/>
    <xf numFmtId="0" fontId="5" fillId="0" borderId="0" xfId="182" applyFont="1" applyFill="1" applyBorder="1"/>
    <xf numFmtId="0" fontId="5" fillId="0" borderId="43" xfId="273" applyFont="1" applyFill="1" applyBorder="1" applyAlignment="1" applyProtection="1">
      <alignment horizontal="left" vertical="center"/>
    </xf>
    <xf numFmtId="166" fontId="5" fillId="0" borderId="0" xfId="248" applyNumberFormat="1" applyFont="1" applyFill="1" applyBorder="1"/>
    <xf numFmtId="0" fontId="2" fillId="0" borderId="29" xfId="273" applyFont="1" applyFill="1" applyBorder="1" applyAlignment="1" applyProtection="1">
      <alignment horizontal="left" vertical="center"/>
    </xf>
    <xf numFmtId="166" fontId="54" fillId="0" borderId="0" xfId="228" applyNumberFormat="1" applyFont="1" applyFill="1" applyBorder="1"/>
    <xf numFmtId="0" fontId="2" fillId="0" borderId="24" xfId="273" applyFont="1" applyFill="1" applyBorder="1" applyAlignment="1" applyProtection="1">
      <alignment horizontal="left" vertical="center"/>
    </xf>
    <xf numFmtId="0" fontId="2" fillId="0" borderId="16" xfId="273" applyFont="1" applyFill="1" applyBorder="1" applyAlignment="1" applyProtection="1">
      <alignment horizontal="left" vertical="center"/>
    </xf>
    <xf numFmtId="166" fontId="2" fillId="0" borderId="0" xfId="248" applyNumberFormat="1" applyFont="1" applyFill="1" applyBorder="1"/>
    <xf numFmtId="10" fontId="2" fillId="0" borderId="0" xfId="273" applyNumberFormat="1" applyFont="1" applyFill="1" applyBorder="1"/>
    <xf numFmtId="0" fontId="5" fillId="0" borderId="36" xfId="273" applyFont="1" applyFill="1" applyBorder="1" applyAlignment="1" applyProtection="1">
      <alignment horizontal="left" vertical="center"/>
    </xf>
    <xf numFmtId="164" fontId="5" fillId="26" borderId="50" xfId="273" applyNumberFormat="1" applyFont="1" applyFill="1" applyBorder="1" applyAlignment="1" applyProtection="1">
      <alignment horizontal="left" vertical="center"/>
    </xf>
    <xf numFmtId="164" fontId="5" fillId="26" borderId="69" xfId="273" applyNumberFormat="1" applyFont="1" applyFill="1" applyBorder="1" applyAlignment="1" applyProtection="1">
      <alignment horizontal="left" vertical="center"/>
    </xf>
    <xf numFmtId="164" fontId="5" fillId="26" borderId="70" xfId="273" applyNumberFormat="1" applyFont="1" applyFill="1" applyBorder="1" applyAlignment="1" applyProtection="1">
      <alignment horizontal="left" vertical="center"/>
    </xf>
    <xf numFmtId="0" fontId="2" fillId="0" borderId="0" xfId="273" applyFont="1"/>
    <xf numFmtId="0" fontId="5" fillId="0" borderId="0" xfId="273" applyFont="1"/>
    <xf numFmtId="0" fontId="2" fillId="0" borderId="68" xfId="273" applyFont="1" applyBorder="1"/>
    <xf numFmtId="0" fontId="2" fillId="0" borderId="0" xfId="273" applyFont="1" applyFill="1" applyBorder="1"/>
    <xf numFmtId="0" fontId="2" fillId="0" borderId="70" xfId="273" applyFont="1" applyBorder="1"/>
    <xf numFmtId="0" fontId="2" fillId="0" borderId="13" xfId="273" applyFont="1" applyBorder="1"/>
    <xf numFmtId="0" fontId="5" fillId="0" borderId="0" xfId="294" applyFont="1"/>
    <xf numFmtId="0" fontId="1" fillId="0" borderId="0" xfId="294" applyFont="1"/>
    <xf numFmtId="0" fontId="1" fillId="0" borderId="71" xfId="294" applyFont="1" applyBorder="1" applyAlignment="1">
      <alignment horizontal="center"/>
    </xf>
    <xf numFmtId="0" fontId="1" fillId="0" borderId="72" xfId="294" applyFont="1" applyBorder="1" applyAlignment="1">
      <alignment horizontal="center"/>
    </xf>
    <xf numFmtId="0" fontId="1" fillId="0" borderId="73" xfId="294" applyFont="1" applyBorder="1" applyAlignment="1">
      <alignment horizontal="center"/>
    </xf>
    <xf numFmtId="0" fontId="1" fillId="0" borderId="21" xfId="294" applyFont="1" applyBorder="1" applyAlignment="1">
      <alignment horizontal="center"/>
    </xf>
    <xf numFmtId="0" fontId="6" fillId="0" borderId="0" xfId="273" applyFont="1" applyAlignment="1">
      <alignment horizontal="left"/>
    </xf>
    <xf numFmtId="0" fontId="8" fillId="26" borderId="21" xfId="0" applyFont="1" applyFill="1" applyBorder="1" applyAlignment="1">
      <alignment vertical="center"/>
    </xf>
    <xf numFmtId="0" fontId="8" fillId="26" borderId="21" xfId="0" applyFont="1" applyFill="1" applyBorder="1" applyAlignment="1" applyProtection="1">
      <alignment horizontal="left" vertical="center" wrapText="1"/>
    </xf>
    <xf numFmtId="0" fontId="8" fillId="26" borderId="21" xfId="305" applyFont="1" applyFill="1" applyBorder="1" applyAlignment="1" applyProtection="1">
      <alignment horizontal="left" vertical="center" wrapText="1"/>
    </xf>
    <xf numFmtId="0" fontId="8" fillId="26" borderId="21" xfId="305" applyFont="1" applyFill="1" applyBorder="1" applyAlignment="1" applyProtection="1">
      <alignment vertical="center" wrapText="1"/>
    </xf>
    <xf numFmtId="0" fontId="55" fillId="0" borderId="0" xfId="275" applyFont="1" applyProtection="1"/>
    <xf numFmtId="0" fontId="8" fillId="26" borderId="27" xfId="0" applyFont="1" applyFill="1" applyBorder="1" applyAlignment="1" applyProtection="1">
      <alignment vertical="center" wrapText="1"/>
    </xf>
    <xf numFmtId="0" fontId="5" fillId="40" borderId="21" xfId="0" applyNumberFormat="1" applyFont="1" applyFill="1" applyBorder="1" applyAlignment="1" applyProtection="1">
      <alignment horizontal="center" vertical="center"/>
      <protection locked="0"/>
    </xf>
    <xf numFmtId="0" fontId="8" fillId="30" borderId="0" xfId="182" applyFont="1"/>
    <xf numFmtId="0" fontId="8" fillId="30" borderId="0" xfId="182" applyFont="1" applyBorder="1"/>
    <xf numFmtId="6" fontId="5" fillId="0" borderId="44" xfId="248" applyNumberFormat="1" applyFont="1" applyBorder="1"/>
    <xf numFmtId="6" fontId="54" fillId="40" borderId="83" xfId="228" applyNumberFormat="1" applyFont="1" applyFill="1" applyBorder="1"/>
    <xf numFmtId="6" fontId="2" fillId="0" borderId="60" xfId="248" applyNumberFormat="1" applyFont="1" applyBorder="1"/>
    <xf numFmtId="6" fontId="5" fillId="0" borderId="61" xfId="248" applyNumberFormat="1" applyFont="1" applyBorder="1"/>
    <xf numFmtId="6" fontId="2" fillId="0" borderId="65" xfId="273" applyNumberFormat="1" applyFont="1" applyFill="1" applyBorder="1" applyAlignment="1" applyProtection="1">
      <alignment horizontal="right" vertical="center"/>
    </xf>
    <xf numFmtId="6" fontId="2" fillId="0" borderId="22" xfId="248" applyNumberFormat="1" applyFont="1" applyBorder="1"/>
    <xf numFmtId="6" fontId="2" fillId="0" borderId="14" xfId="248" applyNumberFormat="1" applyFont="1" applyBorder="1"/>
    <xf numFmtId="6" fontId="5" fillId="0" borderId="75" xfId="248" applyNumberFormat="1" applyFont="1" applyBorder="1"/>
    <xf numFmtId="6" fontId="5" fillId="0" borderId="70" xfId="248" applyNumberFormat="1" applyFont="1" applyBorder="1"/>
    <xf numFmtId="0" fontId="6" fillId="0" borderId="0" xfId="280" applyFont="1" applyProtection="1"/>
    <xf numFmtId="0" fontId="8" fillId="0" borderId="0" xfId="280" applyFont="1" applyProtection="1"/>
    <xf numFmtId="0" fontId="2" fillId="0" borderId="0" xfId="280" applyFont="1" applyProtection="1"/>
    <xf numFmtId="0" fontId="2" fillId="0" borderId="0" xfId="280" applyFont="1" applyFill="1" applyBorder="1" applyAlignment="1" applyProtection="1">
      <alignment horizontal="centerContinuous" vertical="center"/>
    </xf>
    <xf numFmtId="0" fontId="55" fillId="0" borderId="0" xfId="275" applyFont="1"/>
    <xf numFmtId="0" fontId="57" fillId="0" borderId="0" xfId="275" applyFont="1"/>
    <xf numFmtId="0" fontId="43" fillId="0" borderId="0" xfId="280" applyFont="1" applyProtection="1"/>
    <xf numFmtId="0" fontId="43" fillId="41" borderId="21" xfId="182" applyFont="1" applyFill="1" applyBorder="1" applyProtection="1"/>
    <xf numFmtId="0" fontId="43" fillId="41" borderId="21" xfId="182" applyFont="1" applyFill="1" applyBorder="1" applyAlignment="1" applyProtection="1">
      <alignment horizontal="centerContinuous" vertical="center" wrapText="1"/>
    </xf>
    <xf numFmtId="0" fontId="1" fillId="41" borderId="21" xfId="152" applyFont="1" applyFill="1" applyBorder="1" applyAlignment="1" applyProtection="1">
      <alignment horizontal="center" vertical="center"/>
    </xf>
    <xf numFmtId="0" fontId="1" fillId="41" borderId="21" xfId="152" applyFont="1" applyFill="1" applyBorder="1" applyAlignment="1" applyProtection="1">
      <alignment horizontal="center" vertical="center" wrapText="1"/>
    </xf>
    <xf numFmtId="0" fontId="55" fillId="41" borderId="21" xfId="152" applyFont="1" applyFill="1" applyBorder="1" applyAlignment="1" applyProtection="1">
      <alignment horizontal="center" vertical="center" wrapText="1"/>
    </xf>
    <xf numFmtId="166" fontId="5" fillId="0" borderId="21" xfId="220" applyNumberFormat="1" applyFont="1" applyFill="1" applyBorder="1" applyProtection="1"/>
    <xf numFmtId="166" fontId="5" fillId="0" borderId="21" xfId="224" applyNumberFormat="1" applyFont="1" applyFill="1" applyBorder="1" applyProtection="1"/>
    <xf numFmtId="0" fontId="1" fillId="0" borderId="0" xfId="0" applyFont="1" applyProtection="1"/>
    <xf numFmtId="0" fontId="1" fillId="41" borderId="27" xfId="152" applyFont="1" applyFill="1" applyBorder="1" applyAlignment="1" applyProtection="1">
      <alignment horizontal="center" vertical="center"/>
    </xf>
    <xf numFmtId="0" fontId="55" fillId="41" borderId="18" xfId="152" applyFont="1" applyFill="1" applyBorder="1" applyAlignment="1" applyProtection="1">
      <alignment horizontal="center" vertical="center"/>
    </xf>
    <xf numFmtId="0" fontId="1" fillId="41" borderId="18" xfId="152" applyFont="1" applyFill="1" applyBorder="1" applyAlignment="1" applyProtection="1">
      <alignment horizontal="center" vertical="center"/>
    </xf>
    <xf numFmtId="0" fontId="1" fillId="41" borderId="18" xfId="152" applyFont="1" applyFill="1" applyBorder="1" applyAlignment="1" applyProtection="1">
      <alignment horizontal="center" vertical="center" wrapText="1"/>
    </xf>
    <xf numFmtId="170" fontId="1" fillId="42" borderId="27" xfId="124" applyNumberFormat="1" applyFont="1" applyFill="1" applyBorder="1" applyAlignment="1" applyProtection="1">
      <alignment horizontal="left" vertical="center"/>
      <protection locked="0"/>
    </xf>
    <xf numFmtId="170" fontId="55" fillId="42" borderId="18" xfId="124" applyNumberFormat="1" applyFont="1" applyFill="1" applyBorder="1" applyAlignment="1" applyProtection="1">
      <alignment horizontal="center" vertical="center"/>
      <protection locked="0"/>
    </xf>
    <xf numFmtId="10" fontId="55" fillId="0" borderId="21" xfId="269" applyNumberFormat="1" applyFont="1" applyFill="1" applyBorder="1" applyAlignment="1" applyProtection="1">
      <alignment horizontal="left" vertical="center"/>
      <protection locked="0"/>
    </xf>
    <xf numFmtId="10" fontId="55" fillId="42" borderId="21" xfId="269" applyNumberFormat="1" applyFont="1" applyFill="1" applyBorder="1" applyAlignment="1" applyProtection="1">
      <alignment horizontal="center" vertical="center"/>
      <protection locked="0"/>
    </xf>
    <xf numFmtId="10" fontId="55" fillId="42" borderId="21" xfId="269" applyNumberFormat="1" applyFont="1" applyFill="1" applyBorder="1" applyAlignment="1" applyProtection="1">
      <alignment horizontal="left" vertical="center"/>
      <protection locked="0"/>
    </xf>
    <xf numFmtId="10" fontId="55" fillId="42" borderId="81" xfId="269" applyNumberFormat="1" applyFont="1" applyFill="1" applyBorder="1" applyAlignment="1" applyProtection="1">
      <alignment horizontal="center" vertical="center"/>
      <protection locked="0"/>
    </xf>
    <xf numFmtId="0" fontId="1" fillId="0" borderId="0" xfId="0" applyFont="1" applyFill="1" applyBorder="1" applyAlignment="1" applyProtection="1">
      <alignment vertical="center"/>
    </xf>
    <xf numFmtId="0" fontId="43" fillId="0" borderId="17" xfId="182" applyFont="1" applyFill="1" applyBorder="1" applyProtection="1"/>
    <xf numFmtId="171" fontId="55" fillId="40" borderId="21" xfId="124" applyNumberFormat="1" applyFont="1" applyFill="1" applyBorder="1" applyProtection="1">
      <protection locked="0"/>
    </xf>
    <xf numFmtId="166" fontId="55" fillId="40" borderId="21" xfId="124" applyNumberFormat="1" applyFont="1" applyFill="1" applyBorder="1" applyProtection="1">
      <protection locked="0"/>
    </xf>
    <xf numFmtId="170" fontId="55" fillId="40" borderId="21" xfId="124" applyNumberFormat="1" applyFont="1" applyFill="1" applyBorder="1" applyAlignment="1" applyProtection="1">
      <alignment vertical="center"/>
      <protection locked="0"/>
    </xf>
    <xf numFmtId="171" fontId="55" fillId="40" borderId="21" xfId="124" applyNumberFormat="1" applyFont="1" applyFill="1" applyBorder="1" applyAlignment="1" applyProtection="1">
      <alignment horizontal="center" vertical="center"/>
      <protection locked="0"/>
    </xf>
    <xf numFmtId="0" fontId="55" fillId="0" borderId="0" xfId="275" applyFont="1" applyFill="1" applyProtection="1"/>
    <xf numFmtId="0" fontId="34" fillId="40" borderId="21" xfId="249" applyNumberFormat="1" applyFill="1" applyBorder="1" applyAlignment="1" applyProtection="1">
      <alignment horizontal="center" vertical="center"/>
    </xf>
    <xf numFmtId="0" fontId="1" fillId="0" borderId="18" xfId="0" applyFont="1" applyBorder="1" applyAlignment="1" applyProtection="1">
      <alignment vertical="center"/>
    </xf>
    <xf numFmtId="0" fontId="1" fillId="0" borderId="64" xfId="0" applyFont="1" applyBorder="1" applyAlignment="1" applyProtection="1">
      <alignment vertical="center"/>
    </xf>
    <xf numFmtId="0" fontId="0" fillId="36" borderId="16" xfId="0" applyFont="1" applyFill="1" applyBorder="1" applyAlignment="1" applyProtection="1">
      <alignment horizontal="left" vertical="center" wrapText="1"/>
    </xf>
    <xf numFmtId="0" fontId="1" fillId="36" borderId="17" xfId="0" applyFont="1" applyFill="1" applyBorder="1" applyAlignment="1" applyProtection="1">
      <alignment horizontal="left" vertical="center" wrapText="1"/>
    </xf>
    <xf numFmtId="0" fontId="5" fillId="0" borderId="0" xfId="0" applyFont="1" applyAlignment="1" applyProtection="1">
      <alignment vertical="center"/>
    </xf>
    <xf numFmtId="3" fontId="1" fillId="0" borderId="48" xfId="302" applyNumberFormat="1" applyFont="1" applyFill="1" applyBorder="1" applyAlignment="1" applyProtection="1">
      <alignment vertical="center"/>
    </xf>
    <xf numFmtId="0" fontId="2" fillId="35" borderId="18" xfId="0" applyFont="1" applyFill="1" applyBorder="1" applyAlignment="1" applyProtection="1">
      <alignment horizontal="centerContinuous" vertical="center"/>
    </xf>
    <xf numFmtId="4" fontId="2" fillId="26" borderId="0" xfId="0" applyNumberFormat="1" applyFont="1" applyFill="1" applyAlignment="1" applyProtection="1">
      <alignment vertical="center"/>
    </xf>
    <xf numFmtId="4" fontId="2" fillId="0" borderId="0" xfId="0" applyNumberFormat="1" applyFont="1" applyFill="1" applyAlignment="1" applyProtection="1">
      <alignment vertical="center"/>
    </xf>
    <xf numFmtId="0" fontId="56" fillId="35" borderId="0" xfId="275" applyFont="1" applyFill="1" applyAlignment="1" applyProtection="1">
      <alignment horizontal="center"/>
    </xf>
    <xf numFmtId="0" fontId="55" fillId="0" borderId="0" xfId="275" applyFont="1" applyFill="1" applyAlignment="1" applyProtection="1">
      <alignment horizontal="center"/>
    </xf>
    <xf numFmtId="0" fontId="55" fillId="0" borderId="0" xfId="275" applyFont="1" applyAlignment="1" applyProtection="1">
      <alignment horizontal="center"/>
    </xf>
    <xf numFmtId="0" fontId="55" fillId="0" borderId="0" xfId="275" applyFont="1" applyAlignment="1" applyProtection="1">
      <alignment horizontal="left"/>
    </xf>
    <xf numFmtId="0" fontId="55" fillId="0" borderId="0" xfId="275" applyFont="1" applyBorder="1" applyProtection="1"/>
    <xf numFmtId="0" fontId="56" fillId="35" borderId="0" xfId="275" applyFont="1" applyFill="1" applyAlignment="1" applyProtection="1">
      <alignment horizontal="left"/>
    </xf>
    <xf numFmtId="0" fontId="58" fillId="0" borderId="0" xfId="0" applyFont="1" applyFill="1" applyBorder="1" applyAlignment="1" applyProtection="1">
      <alignment vertical="center"/>
    </xf>
    <xf numFmtId="0" fontId="58" fillId="0" borderId="0" xfId="0" applyFont="1" applyFill="1" applyBorder="1" applyAlignment="1" applyProtection="1">
      <alignment horizontal="left" vertical="center" wrapText="1"/>
    </xf>
    <xf numFmtId="0" fontId="55" fillId="0" borderId="0" xfId="0" applyFont="1" applyAlignment="1" applyProtection="1">
      <alignment vertical="center"/>
    </xf>
    <xf numFmtId="0" fontId="55" fillId="0" borderId="0" xfId="0" applyFont="1" applyProtection="1"/>
    <xf numFmtId="0" fontId="56" fillId="0" borderId="0" xfId="0" applyFont="1" applyAlignment="1" applyProtection="1">
      <alignment horizontal="center" vertical="center" wrapText="1"/>
    </xf>
    <xf numFmtId="0" fontId="10" fillId="0" borderId="0" xfId="0" applyFont="1" applyAlignment="1">
      <alignment horizontal="center" wrapText="1"/>
    </xf>
    <xf numFmtId="10" fontId="55" fillId="42" borderId="81" xfId="269" applyNumberFormat="1" applyFont="1" applyFill="1" applyBorder="1" applyAlignment="1" applyProtection="1">
      <alignment horizontal="center" vertical="center" wrapText="1"/>
      <protection locked="0"/>
    </xf>
    <xf numFmtId="0" fontId="6" fillId="0" borderId="27" xfId="182" applyFont="1" applyFill="1" applyBorder="1" applyProtection="1"/>
    <xf numFmtId="3" fontId="1" fillId="40" borderId="48" xfId="0" applyNumberFormat="1" applyFont="1" applyFill="1" applyBorder="1" applyAlignment="1" applyProtection="1">
      <alignment vertical="center"/>
      <protection locked="0"/>
    </xf>
    <xf numFmtId="0" fontId="1" fillId="0" borderId="16" xfId="0" applyFont="1" applyFill="1" applyBorder="1" applyAlignment="1" applyProtection="1">
      <alignment vertical="center"/>
    </xf>
    <xf numFmtId="0" fontId="1" fillId="0" borderId="17" xfId="0" applyFont="1" applyBorder="1" applyAlignment="1" applyProtection="1">
      <alignment vertical="center"/>
    </xf>
    <xf numFmtId="0" fontId="1" fillId="0" borderId="29" xfId="0" applyFont="1" applyFill="1" applyBorder="1" applyAlignment="1" applyProtection="1">
      <alignment vertical="center"/>
    </xf>
    <xf numFmtId="3" fontId="1" fillId="28" borderId="54" xfId="0" applyNumberFormat="1" applyFont="1" applyFill="1" applyBorder="1" applyAlignment="1" applyProtection="1">
      <alignment vertical="center"/>
      <protection locked="0"/>
    </xf>
    <xf numFmtId="0" fontId="1" fillId="0" borderId="36" xfId="0" applyFont="1" applyFill="1" applyBorder="1" applyAlignment="1" applyProtection="1">
      <alignment vertical="center"/>
    </xf>
    <xf numFmtId="0" fontId="1" fillId="0" borderId="37" xfId="0" applyFont="1" applyBorder="1" applyAlignment="1" applyProtection="1">
      <alignment vertical="center"/>
    </xf>
    <xf numFmtId="168" fontId="2" fillId="36" borderId="25" xfId="0" applyNumberFormat="1" applyFont="1" applyFill="1" applyBorder="1" applyAlignment="1" applyProtection="1">
      <alignment horizontal="left" vertical="center" wrapText="1"/>
    </xf>
    <xf numFmtId="6" fontId="5" fillId="0" borderId="64" xfId="121" applyNumberFormat="1" applyFont="1" applyFill="1" applyBorder="1" applyAlignment="1" applyProtection="1">
      <alignment horizontal="right" vertical="center"/>
      <protection locked="0"/>
    </xf>
    <xf numFmtId="0" fontId="0" fillId="36" borderId="16" xfId="0" applyFont="1" applyFill="1" applyBorder="1" applyAlignment="1" applyProtection="1">
      <alignment horizontal="left" vertical="center"/>
    </xf>
    <xf numFmtId="0" fontId="1" fillId="36" borderId="17" xfId="0" applyFont="1" applyFill="1" applyBorder="1" applyAlignment="1" applyProtection="1">
      <alignment horizontal="left" vertical="center"/>
    </xf>
    <xf numFmtId="0" fontId="1" fillId="36" borderId="18" xfId="0" applyFont="1" applyFill="1" applyBorder="1" applyAlignment="1" applyProtection="1">
      <alignment horizontal="left" vertical="center"/>
    </xf>
    <xf numFmtId="0" fontId="6" fillId="0" borderId="69" xfId="182" applyFont="1" applyFill="1" applyBorder="1" applyProtection="1"/>
    <xf numFmtId="0" fontId="43" fillId="0" borderId="75" xfId="182" applyFont="1" applyFill="1" applyBorder="1" applyProtection="1"/>
    <xf numFmtId="0" fontId="43" fillId="0" borderId="70" xfId="182" applyFont="1" applyFill="1" applyBorder="1" applyProtection="1"/>
    <xf numFmtId="0" fontId="2" fillId="35" borderId="28" xfId="275" applyFont="1" applyFill="1" applyBorder="1" applyAlignment="1" applyProtection="1">
      <alignment horizontal="center" vertical="center"/>
    </xf>
    <xf numFmtId="0" fontId="2" fillId="35" borderId="33" xfId="275" applyFont="1" applyFill="1" applyBorder="1" applyAlignment="1" applyProtection="1">
      <alignment horizontal="center" vertical="center" wrapText="1"/>
    </xf>
    <xf numFmtId="166" fontId="1" fillId="0" borderId="21" xfId="275" applyNumberFormat="1" applyFont="1" applyFill="1" applyBorder="1" applyAlignment="1" applyProtection="1">
      <alignment vertical="center"/>
      <protection locked="0"/>
    </xf>
    <xf numFmtId="0" fontId="2" fillId="0" borderId="0" xfId="0" applyFont="1" applyAlignment="1" applyProtection="1">
      <alignment vertical="center" wrapText="1"/>
    </xf>
    <xf numFmtId="4" fontId="2" fillId="44" borderId="21" xfId="0" applyNumberFormat="1" applyFont="1" applyFill="1" applyBorder="1" applyAlignment="1" applyProtection="1">
      <alignment vertical="center"/>
    </xf>
    <xf numFmtId="4" fontId="2" fillId="44" borderId="18" xfId="0" applyNumberFormat="1" applyFont="1" applyFill="1" applyBorder="1" applyAlignment="1" applyProtection="1">
      <alignment vertical="center"/>
    </xf>
    <xf numFmtId="4" fontId="5" fillId="26" borderId="0" xfId="0" applyNumberFormat="1" applyFont="1" applyFill="1" applyBorder="1" applyAlignment="1" applyProtection="1">
      <alignment vertical="top" wrapText="1"/>
    </xf>
    <xf numFmtId="4" fontId="46" fillId="0" borderId="55" xfId="0" applyNumberFormat="1" applyFont="1" applyFill="1" applyBorder="1" applyAlignment="1" applyProtection="1">
      <alignment vertical="top" wrapText="1"/>
    </xf>
    <xf numFmtId="4" fontId="47" fillId="0" borderId="30" xfId="0" applyNumberFormat="1" applyFont="1" applyFill="1" applyBorder="1" applyAlignment="1" applyProtection="1">
      <alignment vertical="top" wrapText="1"/>
    </xf>
    <xf numFmtId="4" fontId="2" fillId="36" borderId="0" xfId="0" applyNumberFormat="1" applyFont="1" applyFill="1" applyBorder="1" applyAlignment="1" applyProtection="1">
      <alignment horizontal="left" vertical="center" wrapText="1"/>
    </xf>
    <xf numFmtId="0" fontId="2" fillId="36" borderId="0" xfId="0" applyFont="1" applyFill="1" applyBorder="1" applyAlignment="1" applyProtection="1">
      <alignment vertical="center"/>
    </xf>
    <xf numFmtId="0" fontId="5" fillId="0" borderId="0" xfId="0" applyFont="1" applyBorder="1" applyAlignment="1" applyProtection="1">
      <alignment vertical="center"/>
    </xf>
    <xf numFmtId="4" fontId="5" fillId="0" borderId="25" xfId="0" applyNumberFormat="1" applyFont="1" applyFill="1" applyBorder="1" applyAlignment="1" applyProtection="1">
      <alignment vertical="center"/>
    </xf>
    <xf numFmtId="4" fontId="2" fillId="0" borderId="0" xfId="0" applyNumberFormat="1" applyFont="1" applyFill="1" applyBorder="1" applyAlignment="1" applyProtection="1">
      <alignment vertical="center"/>
    </xf>
    <xf numFmtId="4" fontId="2" fillId="0" borderId="17" xfId="306" applyNumberFormat="1" applyFont="1" applyFill="1" applyBorder="1" applyAlignment="1" applyProtection="1">
      <alignment vertical="center" wrapText="1"/>
    </xf>
    <xf numFmtId="4" fontId="2" fillId="0" borderId="0" xfId="306" applyNumberFormat="1" applyFont="1" applyFill="1" applyBorder="1" applyAlignment="1" applyProtection="1">
      <alignment vertical="center" wrapText="1"/>
    </xf>
    <xf numFmtId="4" fontId="2" fillId="36" borderId="0" xfId="306" applyNumberFormat="1" applyFont="1" applyFill="1" applyBorder="1" applyAlignment="1" applyProtection="1">
      <alignment vertical="center" wrapText="1"/>
    </xf>
    <xf numFmtId="4" fontId="2" fillId="26" borderId="0" xfId="0" applyNumberFormat="1" applyFont="1" applyFill="1" applyBorder="1" applyAlignment="1" applyProtection="1">
      <alignment vertical="top"/>
    </xf>
    <xf numFmtId="4" fontId="5" fillId="0" borderId="0" xfId="0" applyNumberFormat="1" applyFont="1" applyFill="1" applyBorder="1" applyAlignment="1" applyProtection="1">
      <alignment vertical="top" wrapText="1"/>
    </xf>
    <xf numFmtId="0" fontId="0" fillId="0" borderId="0" xfId="0" applyAlignment="1">
      <alignment wrapText="1"/>
    </xf>
    <xf numFmtId="0" fontId="2" fillId="35" borderId="47" xfId="273" applyFont="1" applyFill="1" applyBorder="1" applyAlignment="1" applyProtection="1">
      <alignment horizontal="center" vertical="center"/>
    </xf>
    <xf numFmtId="3" fontId="1" fillId="0" borderId="48" xfId="273" applyNumberFormat="1" applyFont="1" applyFill="1" applyBorder="1" applyAlignment="1" applyProtection="1">
      <alignment vertical="center"/>
    </xf>
    <xf numFmtId="3" fontId="1" fillId="28" borderId="48" xfId="273" applyNumberFormat="1" applyFont="1" applyFill="1" applyBorder="1" applyAlignment="1" applyProtection="1">
      <alignment vertical="center"/>
      <protection locked="0"/>
    </xf>
    <xf numFmtId="3" fontId="1" fillId="0" borderId="49" xfId="273" applyNumberFormat="1" applyFont="1" applyFill="1" applyBorder="1" applyAlignment="1" applyProtection="1">
      <alignment vertical="center"/>
    </xf>
    <xf numFmtId="3" fontId="1" fillId="0" borderId="0" xfId="273" applyNumberFormat="1" applyFont="1" applyFill="1" applyBorder="1" applyAlignment="1" applyProtection="1">
      <alignment vertical="center"/>
    </xf>
    <xf numFmtId="0" fontId="2" fillId="35" borderId="21" xfId="0" applyFont="1" applyFill="1" applyBorder="1" applyAlignment="1" applyProtection="1">
      <alignment horizontal="centerContinuous" vertical="center"/>
    </xf>
    <xf numFmtId="0" fontId="5" fillId="35" borderId="21" xfId="0" applyFont="1" applyFill="1" applyBorder="1" applyAlignment="1" applyProtection="1">
      <alignment horizontal="centerContinuous" vertical="center"/>
    </xf>
    <xf numFmtId="0" fontId="5" fillId="35" borderId="27" xfId="0" applyFont="1" applyFill="1" applyBorder="1" applyAlignment="1" applyProtection="1">
      <alignment horizontal="centerContinuous" vertical="center"/>
    </xf>
    <xf numFmtId="0" fontId="5" fillId="35" borderId="48" xfId="0" applyFont="1" applyFill="1" applyBorder="1" applyAlignment="1" applyProtection="1">
      <alignment horizontal="centerContinuous" vertical="center"/>
    </xf>
    <xf numFmtId="0" fontId="2" fillId="35" borderId="21" xfId="302" applyFont="1" applyFill="1" applyBorder="1" applyAlignment="1" applyProtection="1">
      <alignment horizontal="center" vertical="center" wrapText="1"/>
    </xf>
    <xf numFmtId="0" fontId="2" fillId="35" borderId="27" xfId="302" applyFont="1" applyFill="1" applyBorder="1" applyAlignment="1" applyProtection="1">
      <alignment horizontal="center" vertical="center" wrapText="1"/>
    </xf>
    <xf numFmtId="0" fontId="2" fillId="35" borderId="48" xfId="302" applyFont="1" applyFill="1" applyBorder="1" applyAlignment="1" applyProtection="1">
      <alignment horizontal="center" vertical="center" wrapText="1"/>
    </xf>
    <xf numFmtId="0" fontId="2" fillId="35" borderId="18" xfId="302" applyFont="1" applyFill="1" applyBorder="1" applyAlignment="1" applyProtection="1">
      <alignment horizontal="center" vertical="center" wrapText="1"/>
    </xf>
    <xf numFmtId="0" fontId="1" fillId="35" borderId="18" xfId="274" applyFont="1" applyFill="1" applyBorder="1" applyAlignment="1">
      <alignment horizontal="center" vertical="center" wrapText="1"/>
    </xf>
    <xf numFmtId="0" fontId="1" fillId="35" borderId="48" xfId="274" applyFont="1" applyFill="1" applyBorder="1" applyAlignment="1">
      <alignment horizontal="center" vertical="center" wrapText="1"/>
    </xf>
    <xf numFmtId="3" fontId="1" fillId="36" borderId="21" xfId="302" applyNumberFormat="1" applyFont="1" applyFill="1" applyBorder="1" applyAlignment="1" applyProtection="1">
      <alignment vertical="center"/>
      <protection locked="0"/>
    </xf>
    <xf numFmtId="3" fontId="1" fillId="28" borderId="21" xfId="307" applyNumberFormat="1" applyFont="1" applyFill="1" applyBorder="1" applyAlignment="1" applyProtection="1">
      <alignment horizontal="right" vertical="center"/>
      <protection locked="0"/>
    </xf>
    <xf numFmtId="3" fontId="1" fillId="38" borderId="39" xfId="274" applyNumberFormat="1" applyFont="1" applyFill="1" applyBorder="1" applyAlignment="1">
      <alignment vertical="center"/>
    </xf>
    <xf numFmtId="3" fontId="1" fillId="38" borderId="55" xfId="274" applyNumberFormat="1" applyFont="1" applyFill="1" applyBorder="1" applyAlignment="1">
      <alignment vertical="center"/>
    </xf>
    <xf numFmtId="3" fontId="1" fillId="38" borderId="25" xfId="274" applyNumberFormat="1" applyFont="1" applyFill="1" applyBorder="1" applyAlignment="1">
      <alignment vertical="center"/>
    </xf>
    <xf numFmtId="3" fontId="1" fillId="0" borderId="48" xfId="274" applyNumberFormat="1" applyFont="1" applyFill="1" applyBorder="1" applyAlignment="1">
      <alignment vertical="center"/>
    </xf>
    <xf numFmtId="3" fontId="1" fillId="28" borderId="48" xfId="307" applyNumberFormat="1" applyFont="1" applyFill="1" applyBorder="1" applyAlignment="1" applyProtection="1">
      <alignment horizontal="right" vertical="center"/>
      <protection locked="0"/>
    </xf>
    <xf numFmtId="3" fontId="1" fillId="38" borderId="29" xfId="274" applyNumberFormat="1" applyFont="1" applyFill="1" applyBorder="1" applyAlignment="1">
      <alignment horizontal="right" vertical="center" wrapText="1"/>
    </xf>
    <xf numFmtId="10" fontId="1" fillId="38" borderId="52" xfId="274" applyNumberFormat="1" applyFont="1" applyFill="1" applyBorder="1" applyAlignment="1">
      <alignment horizontal="center" vertical="center" wrapText="1"/>
    </xf>
    <xf numFmtId="3" fontId="1" fillId="38" borderId="45" xfId="274" applyNumberFormat="1" applyFont="1" applyFill="1" applyBorder="1" applyAlignment="1">
      <alignment vertical="center"/>
    </xf>
    <xf numFmtId="3" fontId="1" fillId="38" borderId="23" xfId="274" applyNumberFormat="1" applyFont="1" applyFill="1" applyBorder="1" applyAlignment="1">
      <alignment vertical="center"/>
    </xf>
    <xf numFmtId="3" fontId="1" fillId="38" borderId="0" xfId="274" applyNumberFormat="1" applyFont="1" applyFill="1" applyBorder="1" applyAlignment="1">
      <alignment vertical="center"/>
    </xf>
    <xf numFmtId="3" fontId="1" fillId="38" borderId="11" xfId="274" applyNumberFormat="1" applyFont="1" applyFill="1" applyBorder="1" applyAlignment="1">
      <alignment horizontal="right" vertical="center" wrapText="1"/>
    </xf>
    <xf numFmtId="10" fontId="1" fillId="38" borderId="15" xfId="274" applyNumberFormat="1" applyFont="1" applyFill="1" applyBorder="1" applyAlignment="1">
      <alignment horizontal="center" vertical="center" wrapText="1"/>
    </xf>
    <xf numFmtId="3" fontId="1" fillId="38" borderId="67" xfId="274" applyNumberFormat="1" applyFont="1" applyFill="1" applyBorder="1" applyAlignment="1">
      <alignment vertical="center"/>
    </xf>
    <xf numFmtId="3" fontId="1" fillId="38" borderId="31" xfId="274" applyNumberFormat="1" applyFont="1" applyFill="1" applyBorder="1" applyAlignment="1">
      <alignment vertical="center"/>
    </xf>
    <xf numFmtId="3" fontId="1" fillId="38" borderId="33" xfId="274" applyNumberFormat="1" applyFont="1" applyFill="1" applyBorder="1" applyAlignment="1">
      <alignment vertical="center"/>
    </xf>
    <xf numFmtId="3" fontId="1" fillId="38" borderId="24" xfId="274" applyNumberFormat="1" applyFont="1" applyFill="1" applyBorder="1" applyAlignment="1">
      <alignment horizontal="right" vertical="center" wrapText="1"/>
    </xf>
    <xf numFmtId="10" fontId="1" fillId="38" borderId="68" xfId="274" applyNumberFormat="1" applyFont="1" applyFill="1" applyBorder="1" applyAlignment="1">
      <alignment horizontal="center" vertical="center" wrapText="1"/>
    </xf>
    <xf numFmtId="14" fontId="10" fillId="0" borderId="53" xfId="0" applyNumberFormat="1" applyFont="1" applyFill="1" applyBorder="1" applyAlignment="1" applyProtection="1">
      <alignment horizontal="left" vertical="center" wrapText="1"/>
    </xf>
    <xf numFmtId="3" fontId="10" fillId="0" borderId="57" xfId="0" applyNumberFormat="1" applyFont="1" applyFill="1" applyBorder="1" applyAlignment="1" applyProtection="1">
      <alignment horizontal="right" vertical="center" wrapText="1"/>
    </xf>
    <xf numFmtId="3" fontId="10" fillId="0" borderId="49" xfId="0" applyNumberFormat="1" applyFont="1" applyFill="1" applyBorder="1" applyAlignment="1" applyProtection="1">
      <alignment horizontal="right" vertical="center" wrapText="1"/>
    </xf>
    <xf numFmtId="3" fontId="10" fillId="0" borderId="64" xfId="0" applyNumberFormat="1" applyFont="1" applyFill="1" applyBorder="1" applyAlignment="1" applyProtection="1">
      <alignment horizontal="right" vertical="center" wrapText="1"/>
    </xf>
    <xf numFmtId="3" fontId="10" fillId="0" borderId="76" xfId="0" applyNumberFormat="1" applyFont="1" applyFill="1" applyBorder="1" applyAlignment="1" applyProtection="1">
      <alignment horizontal="right" vertical="center" wrapText="1"/>
    </xf>
    <xf numFmtId="3" fontId="10" fillId="0" borderId="37" xfId="0" applyNumberFormat="1" applyFont="1" applyFill="1" applyBorder="1" applyAlignment="1" applyProtection="1">
      <alignment horizontal="right" vertical="center" wrapText="1"/>
    </xf>
    <xf numFmtId="10" fontId="10" fillId="36" borderId="49" xfId="274" applyNumberFormat="1" applyFont="1" applyFill="1" applyBorder="1" applyAlignment="1">
      <alignment horizontal="center" vertical="center" wrapText="1"/>
    </xf>
    <xf numFmtId="0" fontId="60" fillId="0" borderId="0" xfId="0" applyFont="1" applyAlignment="1" applyProtection="1">
      <alignment vertical="center"/>
    </xf>
    <xf numFmtId="0" fontId="61" fillId="0" borderId="71" xfId="294" applyFont="1" applyBorder="1" applyAlignment="1">
      <alignment horizontal="center"/>
    </xf>
    <xf numFmtId="0" fontId="61" fillId="0" borderId="72" xfId="294" applyFont="1" applyBorder="1" applyAlignment="1">
      <alignment horizontal="center"/>
    </xf>
    <xf numFmtId="0" fontId="62" fillId="27" borderId="73" xfId="294" applyFont="1" applyFill="1" applyBorder="1" applyAlignment="1">
      <alignment horizontal="center" vertical="center" wrapText="1"/>
    </xf>
    <xf numFmtId="10" fontId="63" fillId="28" borderId="72" xfId="294" applyNumberFormat="1" applyFont="1" applyFill="1" applyBorder="1" applyAlignment="1" applyProtection="1">
      <alignment horizontal="center"/>
      <protection locked="0"/>
    </xf>
    <xf numFmtId="10" fontId="61" fillId="37" borderId="21" xfId="267" applyNumberFormat="1" applyFont="1" applyFill="1" applyBorder="1" applyAlignment="1">
      <alignment horizontal="center"/>
    </xf>
    <xf numFmtId="0" fontId="64" fillId="0" borderId="0" xfId="294" applyFont="1"/>
    <xf numFmtId="0" fontId="1" fillId="42" borderId="51" xfId="303" applyFont="1" applyFill="1" applyBorder="1" applyAlignment="1" applyProtection="1">
      <alignment horizontal="centerContinuous" vertical="center" wrapText="1"/>
      <protection locked="0"/>
    </xf>
    <xf numFmtId="0" fontId="67" fillId="0" borderId="0" xfId="0" applyFont="1"/>
    <xf numFmtId="0" fontId="2" fillId="0" borderId="0" xfId="0" applyFont="1" applyAlignment="1" applyProtection="1">
      <alignment horizontal="center" vertical="center"/>
    </xf>
    <xf numFmtId="4" fontId="2" fillId="0" borderId="0" xfId="306" applyNumberFormat="1" applyFont="1" applyFill="1" applyBorder="1" applyAlignment="1" applyProtection="1">
      <alignment vertical="center"/>
    </xf>
    <xf numFmtId="0" fontId="65" fillId="0" borderId="0" xfId="294" applyFont="1" applyFill="1"/>
    <xf numFmtId="0" fontId="62" fillId="0" borderId="0" xfId="294" applyFont="1" applyFill="1"/>
    <xf numFmtId="4" fontId="1" fillId="45" borderId="21" xfId="0" applyNumberFormat="1" applyFont="1" applyFill="1" applyBorder="1" applyAlignment="1" applyProtection="1">
      <alignment horizontal="right" vertical="center"/>
      <protection locked="0"/>
    </xf>
    <xf numFmtId="4" fontId="1" fillId="45" borderId="57" xfId="0" applyNumberFormat="1" applyFont="1" applyFill="1" applyBorder="1" applyAlignment="1" applyProtection="1">
      <alignment horizontal="right" vertical="center"/>
      <protection locked="0"/>
    </xf>
    <xf numFmtId="3" fontId="1" fillId="29" borderId="21" xfId="0" applyNumberFormat="1" applyFont="1" applyFill="1" applyBorder="1" applyAlignment="1" applyProtection="1">
      <alignment horizontal="right" vertical="center"/>
      <protection locked="0"/>
    </xf>
    <xf numFmtId="3" fontId="1" fillId="29" borderId="48" xfId="0" applyNumberFormat="1" applyFont="1" applyFill="1" applyBorder="1" applyAlignment="1" applyProtection="1">
      <alignment horizontal="right" vertical="center"/>
      <protection locked="0"/>
    </xf>
    <xf numFmtId="3" fontId="1" fillId="29" borderId="57" xfId="0" applyNumberFormat="1" applyFont="1" applyFill="1" applyBorder="1" applyAlignment="1" applyProtection="1">
      <alignment horizontal="right" vertical="center"/>
      <protection locked="0"/>
    </xf>
    <xf numFmtId="3" fontId="1" fillId="29" borderId="49" xfId="0" applyNumberFormat="1" applyFont="1" applyFill="1" applyBorder="1" applyAlignment="1" applyProtection="1">
      <alignment horizontal="right" vertical="center"/>
      <protection locked="0"/>
    </xf>
    <xf numFmtId="0" fontId="2" fillId="0" borderId="0" xfId="302" applyFont="1" applyAlignment="1" applyProtection="1">
      <alignment vertical="center"/>
    </xf>
    <xf numFmtId="0" fontId="5" fillId="0" borderId="0" xfId="302" applyFont="1" applyAlignment="1" applyProtection="1">
      <alignment horizontal="center" vertical="center"/>
    </xf>
    <xf numFmtId="0" fontId="5" fillId="0" borderId="0" xfId="302" applyFont="1" applyAlignment="1" applyProtection="1">
      <alignment horizontal="centerContinuous" vertical="center"/>
    </xf>
    <xf numFmtId="0" fontId="2" fillId="35" borderId="43" xfId="273" applyFont="1" applyFill="1" applyBorder="1" applyAlignment="1" applyProtection="1">
      <alignment horizontal="centerContinuous" vertical="center" wrapText="1"/>
    </xf>
    <xf numFmtId="0" fontId="2" fillId="35" borderId="42" xfId="273" applyFont="1" applyFill="1" applyBorder="1" applyAlignment="1" applyProtection="1">
      <alignment horizontal="centerContinuous" vertical="center" wrapText="1"/>
    </xf>
    <xf numFmtId="0" fontId="1" fillId="0" borderId="29" xfId="273" applyFont="1" applyFill="1" applyBorder="1" applyAlignment="1" applyProtection="1">
      <alignment vertical="center"/>
    </xf>
    <xf numFmtId="0" fontId="1" fillId="0" borderId="36" xfId="273" applyFont="1" applyFill="1" applyBorder="1" applyAlignment="1" applyProtection="1">
      <alignment vertical="center"/>
    </xf>
    <xf numFmtId="0" fontId="1" fillId="0" borderId="0" xfId="273" applyFont="1" applyFill="1" applyBorder="1" applyAlignment="1" applyProtection="1">
      <alignment horizontal="left" vertical="center"/>
    </xf>
    <xf numFmtId="0" fontId="1" fillId="0" borderId="0" xfId="273" applyFont="1" applyBorder="1" applyAlignment="1" applyProtection="1">
      <alignment vertical="center"/>
    </xf>
    <xf numFmtId="0" fontId="10" fillId="0" borderId="0" xfId="302" applyFont="1" applyBorder="1" applyAlignment="1" applyProtection="1">
      <alignment vertical="center"/>
    </xf>
    <xf numFmtId="0" fontId="2" fillId="0" borderId="0" xfId="302" applyFont="1" applyBorder="1" applyAlignment="1" applyProtection="1">
      <alignment vertical="center"/>
    </xf>
    <xf numFmtId="0" fontId="2" fillId="35" borderId="40" xfId="302" applyFont="1" applyFill="1" applyBorder="1" applyAlignment="1" applyProtection="1">
      <alignment horizontal="center" vertical="center" wrapText="1"/>
    </xf>
    <xf numFmtId="0" fontId="1" fillId="28" borderId="21" xfId="273" applyFont="1" applyFill="1" applyBorder="1" applyAlignment="1" applyProtection="1">
      <alignment horizontal="center" vertical="center"/>
      <protection locked="0"/>
    </xf>
    <xf numFmtId="14" fontId="1" fillId="28" borderId="21" xfId="273" applyNumberFormat="1" applyFont="1" applyFill="1" applyBorder="1" applyAlignment="1" applyProtection="1">
      <alignment horizontal="center" vertical="center"/>
      <protection locked="0"/>
    </xf>
    <xf numFmtId="0" fontId="1" fillId="46" borderId="54" xfId="345" applyFont="1" applyFill="1" applyBorder="1" applyAlignment="1" applyProtection="1">
      <alignment vertical="center"/>
      <protection locked="0"/>
    </xf>
    <xf numFmtId="0" fontId="1" fillId="28" borderId="57" xfId="273" applyFont="1" applyFill="1" applyBorder="1" applyAlignment="1" applyProtection="1">
      <alignment horizontal="center" vertical="center"/>
      <protection locked="0"/>
    </xf>
    <xf numFmtId="0" fontId="1" fillId="46" borderId="49" xfId="345" applyFont="1" applyFill="1" applyBorder="1" applyAlignment="1" applyProtection="1">
      <alignment vertical="center"/>
      <protection locked="0"/>
    </xf>
    <xf numFmtId="0" fontId="0" fillId="26" borderId="0" xfId="0" applyFill="1" applyAlignment="1" applyProtection="1">
      <alignment vertical="center"/>
    </xf>
    <xf numFmtId="0" fontId="2" fillId="0" borderId="0" xfId="0" applyFont="1" applyBorder="1" applyAlignment="1">
      <alignment vertical="center" wrapText="1"/>
    </xf>
    <xf numFmtId="0" fontId="57" fillId="0" borderId="0" xfId="275" applyFont="1" applyAlignment="1">
      <alignment vertical="center"/>
    </xf>
    <xf numFmtId="0" fontId="2" fillId="0" borderId="0" xfId="346" applyFont="1" applyAlignment="1" applyProtection="1">
      <alignment vertical="center"/>
    </xf>
    <xf numFmtId="4" fontId="2" fillId="36" borderId="0" xfId="306" applyNumberFormat="1" applyFont="1" applyFill="1" applyBorder="1" applyAlignment="1" applyProtection="1">
      <alignment vertical="center"/>
    </xf>
    <xf numFmtId="4" fontId="2" fillId="26" borderId="0" xfId="0" applyNumberFormat="1" applyFont="1" applyFill="1" applyBorder="1" applyAlignment="1" applyProtection="1">
      <alignment horizontal="left" vertical="center" wrapText="1"/>
    </xf>
    <xf numFmtId="0" fontId="1" fillId="42" borderId="21" xfId="0" applyFont="1" applyFill="1" applyBorder="1" applyAlignment="1" applyProtection="1">
      <alignment horizontal="center" vertical="center"/>
      <protection locked="0"/>
    </xf>
    <xf numFmtId="0" fontId="1" fillId="42" borderId="27" xfId="0" applyFont="1" applyFill="1" applyBorder="1" applyAlignment="1" applyProtection="1">
      <alignment vertical="center"/>
      <protection locked="0"/>
    </xf>
    <xf numFmtId="0" fontId="1" fillId="42" borderId="18" xfId="0" applyFont="1" applyFill="1" applyBorder="1" applyAlignment="1" applyProtection="1">
      <alignment vertical="center"/>
      <protection locked="0"/>
    </xf>
    <xf numFmtId="3" fontId="1" fillId="42" borderId="21" xfId="0" applyNumberFormat="1" applyFont="1" applyFill="1" applyBorder="1" applyAlignment="1" applyProtection="1">
      <alignment horizontal="right" vertical="center"/>
      <protection locked="0"/>
    </xf>
    <xf numFmtId="4" fontId="1" fillId="42" borderId="21" xfId="0" applyNumberFormat="1" applyFont="1" applyFill="1" applyBorder="1" applyAlignment="1" applyProtection="1">
      <alignment horizontal="right" vertical="center"/>
      <protection locked="0"/>
    </xf>
    <xf numFmtId="4" fontId="1" fillId="42" borderId="27" xfId="0" applyNumberFormat="1" applyFont="1" applyFill="1" applyBorder="1" applyAlignment="1" applyProtection="1">
      <alignment horizontal="right" vertical="center"/>
      <protection locked="0"/>
    </xf>
    <xf numFmtId="1" fontId="1" fillId="42" borderId="27" xfId="0" applyNumberFormat="1" applyFont="1" applyFill="1" applyBorder="1" applyAlignment="1" applyProtection="1">
      <alignment horizontal="center" vertical="center"/>
      <protection locked="0"/>
    </xf>
    <xf numFmtId="0" fontId="1" fillId="42" borderId="57" xfId="0" applyFont="1" applyFill="1" applyBorder="1" applyAlignment="1" applyProtection="1">
      <alignment horizontal="center" vertical="center"/>
      <protection locked="0"/>
    </xf>
    <xf numFmtId="0" fontId="1" fillId="42" borderId="76" xfId="0" applyFont="1" applyFill="1" applyBorder="1" applyAlignment="1" applyProtection="1">
      <alignment vertical="center"/>
      <protection locked="0"/>
    </xf>
    <xf numFmtId="0" fontId="1" fillId="42" borderId="64" xfId="0" applyFont="1" applyFill="1" applyBorder="1" applyAlignment="1" applyProtection="1">
      <alignment vertical="center"/>
      <protection locked="0"/>
    </xf>
    <xf numFmtId="3" fontId="1" fillId="42" borderId="57" xfId="0" applyNumberFormat="1" applyFont="1" applyFill="1" applyBorder="1" applyAlignment="1" applyProtection="1">
      <alignment horizontal="right" vertical="center"/>
      <protection locked="0"/>
    </xf>
    <xf numFmtId="4" fontId="1" fillId="42" borderId="57" xfId="0" applyNumberFormat="1" applyFont="1" applyFill="1" applyBorder="1" applyAlignment="1" applyProtection="1">
      <alignment horizontal="right" vertical="center"/>
      <protection locked="0"/>
    </xf>
    <xf numFmtId="4" fontId="1" fillId="42" borderId="76" xfId="0" applyNumberFormat="1" applyFont="1" applyFill="1" applyBorder="1" applyAlignment="1" applyProtection="1">
      <alignment horizontal="right" vertical="center"/>
      <protection locked="0"/>
    </xf>
    <xf numFmtId="1" fontId="1" fillId="42" borderId="76" xfId="0" applyNumberFormat="1" applyFont="1" applyFill="1" applyBorder="1" applyAlignment="1" applyProtection="1">
      <alignment horizontal="center" vertical="center"/>
      <protection locked="0"/>
    </xf>
    <xf numFmtId="0" fontId="1" fillId="0" borderId="0" xfId="294" applyFont="1" applyFill="1"/>
    <xf numFmtId="0" fontId="62" fillId="0" borderId="0" xfId="294" applyFont="1"/>
    <xf numFmtId="0" fontId="31" fillId="0" borderId="0" xfId="294" applyFont="1" applyFill="1"/>
    <xf numFmtId="0" fontId="70" fillId="0" borderId="0" xfId="0" applyFont="1" applyProtection="1"/>
    <xf numFmtId="0" fontId="59" fillId="0" borderId="0" xfId="0" applyFont="1" applyAlignment="1" applyProtection="1">
      <alignment vertical="center"/>
    </xf>
    <xf numFmtId="0" fontId="68" fillId="0" borderId="0" xfId="302" applyFont="1" applyAlignment="1" applyProtection="1">
      <alignment vertical="center"/>
    </xf>
    <xf numFmtId="0" fontId="1" fillId="0" borderId="30" xfId="273" applyFont="1" applyBorder="1" applyAlignment="1" applyProtection="1">
      <alignment vertical="center"/>
    </xf>
    <xf numFmtId="0" fontId="1" fillId="0" borderId="64" xfId="273" applyFont="1" applyBorder="1" applyAlignment="1" applyProtection="1">
      <alignment vertical="center"/>
    </xf>
    <xf numFmtId="0" fontId="60" fillId="0" borderId="0" xfId="0" applyFont="1" applyBorder="1" applyAlignment="1" applyProtection="1">
      <alignment vertical="center"/>
    </xf>
    <xf numFmtId="0" fontId="5" fillId="0" borderId="0" xfId="346" applyFont="1" applyAlignment="1" applyProtection="1">
      <alignment horizontal="centerContinuous" vertical="center"/>
    </xf>
    <xf numFmtId="0" fontId="2" fillId="0" borderId="0" xfId="346" applyFont="1" applyAlignment="1" applyProtection="1">
      <alignment horizontal="centerContinuous" vertical="center"/>
    </xf>
    <xf numFmtId="0" fontId="2" fillId="35" borderId="66" xfId="346" applyFont="1" applyFill="1" applyBorder="1" applyAlignment="1" applyProtection="1">
      <alignment horizontal="center" vertical="center" wrapText="1"/>
    </xf>
    <xf numFmtId="0" fontId="2" fillId="35" borderId="66" xfId="346" applyFont="1" applyFill="1" applyBorder="1" applyAlignment="1" applyProtection="1">
      <alignment horizontal="center" vertical="center"/>
    </xf>
    <xf numFmtId="0" fontId="2" fillId="35" borderId="63" xfId="346" applyFont="1" applyFill="1" applyBorder="1" applyAlignment="1" applyProtection="1">
      <alignment horizontal="center" vertical="center"/>
    </xf>
    <xf numFmtId="0" fontId="1" fillId="28" borderId="20" xfId="346" applyFont="1" applyFill="1" applyBorder="1" applyAlignment="1" applyProtection="1">
      <alignment vertical="center"/>
      <protection locked="0"/>
    </xf>
    <xf numFmtId="3" fontId="1" fillId="28" borderId="21" xfId="346" applyNumberFormat="1" applyFont="1" applyFill="1" applyBorder="1" applyAlignment="1" applyProtection="1">
      <alignment vertical="center"/>
      <protection locked="0"/>
    </xf>
    <xf numFmtId="4" fontId="1" fillId="28" borderId="21" xfId="346" applyNumberFormat="1" applyFont="1" applyFill="1" applyBorder="1" applyAlignment="1" applyProtection="1">
      <alignment vertical="center"/>
      <protection locked="0"/>
    </xf>
    <xf numFmtId="3" fontId="1" fillId="0" borderId="21" xfId="346" applyNumberFormat="1" applyFont="1" applyFill="1" applyBorder="1" applyAlignment="1" applyProtection="1">
      <alignment vertical="center"/>
    </xf>
    <xf numFmtId="0" fontId="1" fillId="28" borderId="53" xfId="346" applyFont="1" applyFill="1" applyBorder="1" applyAlignment="1" applyProtection="1">
      <alignment vertical="center"/>
      <protection locked="0"/>
    </xf>
    <xf numFmtId="14" fontId="1" fillId="28" borderId="57" xfId="273" applyNumberFormat="1" applyFont="1" applyFill="1" applyBorder="1" applyAlignment="1" applyProtection="1">
      <alignment horizontal="center" vertical="center"/>
      <protection locked="0"/>
    </xf>
    <xf numFmtId="3" fontId="1" fillId="28" borderId="57" xfId="346" applyNumberFormat="1" applyFont="1" applyFill="1" applyBorder="1" applyAlignment="1" applyProtection="1">
      <alignment vertical="center"/>
      <protection locked="0"/>
    </xf>
    <xf numFmtId="4" fontId="1" fillId="28" borderId="57" xfId="346" applyNumberFormat="1" applyFont="1" applyFill="1" applyBorder="1" applyAlignment="1" applyProtection="1">
      <alignment vertical="center"/>
      <protection locked="0"/>
    </xf>
    <xf numFmtId="3" fontId="1" fillId="0" borderId="57" xfId="346" applyNumberFormat="1" applyFont="1" applyFill="1" applyBorder="1" applyAlignment="1" applyProtection="1">
      <alignment vertical="center"/>
    </xf>
    <xf numFmtId="0" fontId="71" fillId="0" borderId="0" xfId="0" applyFont="1"/>
    <xf numFmtId="0" fontId="2" fillId="0" borderId="0" xfId="0" applyFont="1" applyFill="1" applyBorder="1" applyAlignment="1" applyProtection="1">
      <alignment vertical="center"/>
    </xf>
    <xf numFmtId="0" fontId="60" fillId="0" borderId="0" xfId="0" applyFont="1" applyFill="1" applyAlignment="1" applyProtection="1">
      <alignment vertical="center"/>
    </xf>
    <xf numFmtId="0" fontId="68" fillId="0" borderId="0" xfId="0" applyFont="1" applyAlignment="1" applyProtection="1">
      <alignment vertical="center"/>
    </xf>
    <xf numFmtId="170" fontId="1" fillId="0" borderId="27" xfId="124" applyNumberFormat="1" applyFont="1" applyFill="1" applyBorder="1" applyAlignment="1" applyProtection="1">
      <alignment horizontal="left" vertical="center"/>
      <protection locked="0"/>
    </xf>
    <xf numFmtId="0" fontId="2" fillId="0" borderId="0" xfId="0" applyFont="1" applyFill="1" applyAlignment="1" applyProtection="1">
      <alignment vertical="center"/>
    </xf>
    <xf numFmtId="0" fontId="2" fillId="0" borderId="0" xfId="273" applyFont="1" applyFill="1"/>
    <xf numFmtId="0" fontId="68" fillId="0" borderId="0" xfId="182" applyFont="1" applyFill="1" applyBorder="1"/>
    <xf numFmtId="10" fontId="60" fillId="0" borderId="0" xfId="273" applyNumberFormat="1" applyFont="1" applyFill="1" applyBorder="1"/>
    <xf numFmtId="166" fontId="68" fillId="0" borderId="0" xfId="248" applyNumberFormat="1" applyFont="1" applyFill="1" applyBorder="1"/>
    <xf numFmtId="0" fontId="67" fillId="0" borderId="0" xfId="294" applyFont="1"/>
    <xf numFmtId="0" fontId="2" fillId="35" borderId="56" xfId="346" applyFont="1" applyFill="1" applyBorder="1" applyAlignment="1" applyProtection="1">
      <alignment horizontal="center" vertical="center" wrapText="1"/>
    </xf>
    <xf numFmtId="0" fontId="68" fillId="0" borderId="0" xfId="275" applyFont="1"/>
    <xf numFmtId="168" fontId="2" fillId="36" borderId="17" xfId="0" applyNumberFormat="1" applyFont="1" applyFill="1" applyBorder="1" applyAlignment="1" applyProtection="1">
      <alignment horizontal="left" vertical="center" wrapText="1"/>
    </xf>
    <xf numFmtId="0" fontId="6" fillId="0" borderId="0" xfId="389" applyFont="1" applyAlignment="1">
      <alignment horizontal="left" vertical="center"/>
    </xf>
    <xf numFmtId="0" fontId="5" fillId="0" borderId="0" xfId="389" applyFont="1" applyAlignment="1">
      <alignment horizontal="center" vertical="center" wrapText="1"/>
    </xf>
    <xf numFmtId="0" fontId="2" fillId="0" borderId="0" xfId="389" applyAlignment="1">
      <alignment horizontal="center" vertical="center"/>
    </xf>
    <xf numFmtId="0" fontId="5" fillId="0" borderId="0" xfId="389" applyFont="1" applyAlignment="1">
      <alignment horizontal="left" vertical="center"/>
    </xf>
    <xf numFmtId="0" fontId="2" fillId="0" borderId="0" xfId="389" applyAlignment="1">
      <alignment vertical="center"/>
    </xf>
    <xf numFmtId="0" fontId="8" fillId="0" borderId="0" xfId="0" applyFont="1"/>
    <xf numFmtId="0" fontId="1" fillId="0" borderId="0" xfId="389" applyFont="1" applyAlignment="1">
      <alignment vertical="center"/>
    </xf>
    <xf numFmtId="1" fontId="6" fillId="0" borderId="0" xfId="389" applyNumberFormat="1" applyFont="1" applyAlignment="1">
      <alignment horizontal="center"/>
    </xf>
    <xf numFmtId="0" fontId="43" fillId="0" borderId="0" xfId="389" applyFont="1"/>
    <xf numFmtId="1" fontId="5" fillId="0" borderId="0" xfId="389" applyNumberFormat="1" applyFont="1" applyAlignment="1">
      <alignment horizontal="center"/>
    </xf>
    <xf numFmtId="0" fontId="2" fillId="0" borderId="0" xfId="389"/>
    <xf numFmtId="0" fontId="7" fillId="0" borderId="0" xfId="389" applyFont="1" applyAlignment="1">
      <alignment horizontal="center"/>
    </xf>
    <xf numFmtId="0" fontId="7" fillId="26" borderId="21" xfId="389" applyFont="1" applyFill="1" applyBorder="1" applyAlignment="1">
      <alignment vertical="center"/>
    </xf>
    <xf numFmtId="0" fontId="7" fillId="0" borderId="0" xfId="389" applyFont="1"/>
    <xf numFmtId="168" fontId="7" fillId="40" borderId="21" xfId="389" applyNumberFormat="1" applyFont="1" applyFill="1" applyBorder="1" applyAlignment="1" applyProtection="1">
      <alignment horizontal="right"/>
      <protection locked="0"/>
    </xf>
    <xf numFmtId="0" fontId="8" fillId="26" borderId="21" xfId="389" applyFont="1" applyFill="1" applyBorder="1" applyAlignment="1">
      <alignment vertical="center" wrapText="1"/>
    </xf>
    <xf numFmtId="168" fontId="8" fillId="48" borderId="21" xfId="389" applyNumberFormat="1" applyFont="1" applyFill="1" applyBorder="1" applyAlignment="1" applyProtection="1">
      <alignment horizontal="left" wrapText="1"/>
      <protection locked="0"/>
    </xf>
    <xf numFmtId="168" fontId="8" fillId="48" borderId="21" xfId="389" applyNumberFormat="1" applyFont="1" applyFill="1" applyBorder="1" applyAlignment="1" applyProtection="1">
      <alignment horizontal="right"/>
      <protection locked="0"/>
    </xf>
    <xf numFmtId="168" fontId="7" fillId="43" borderId="21" xfId="389" applyNumberFormat="1" applyFont="1" applyFill="1" applyBorder="1" applyAlignment="1" applyProtection="1">
      <alignment horizontal="right"/>
      <protection locked="0"/>
    </xf>
    <xf numFmtId="0" fontId="8" fillId="26" borderId="21" xfId="389" applyFont="1" applyFill="1" applyBorder="1" applyAlignment="1">
      <alignment vertical="center"/>
    </xf>
    <xf numFmtId="168" fontId="8" fillId="0" borderId="21" xfId="389" applyNumberFormat="1" applyFont="1" applyBorder="1" applyAlignment="1" applyProtection="1">
      <alignment horizontal="right"/>
      <protection locked="0"/>
    </xf>
    <xf numFmtId="168" fontId="7" fillId="0" borderId="21" xfId="389" applyNumberFormat="1" applyFont="1" applyBorder="1" applyAlignment="1" applyProtection="1">
      <alignment horizontal="right"/>
      <protection locked="0"/>
    </xf>
    <xf numFmtId="0" fontId="7" fillId="40" borderId="21" xfId="389" applyFont="1" applyFill="1" applyBorder="1" applyAlignment="1">
      <alignment vertical="center"/>
    </xf>
    <xf numFmtId="168" fontId="8" fillId="40" borderId="21" xfId="389" applyNumberFormat="1" applyFont="1" applyFill="1" applyBorder="1" applyAlignment="1" applyProtection="1">
      <alignment horizontal="right"/>
      <protection locked="0"/>
    </xf>
    <xf numFmtId="0" fontId="8" fillId="26" borderId="0" xfId="0" applyFont="1" applyFill="1" applyAlignment="1">
      <alignment vertical="center"/>
    </xf>
    <xf numFmtId="0" fontId="7" fillId="26" borderId="21" xfId="304" applyFont="1" applyFill="1" applyBorder="1"/>
    <xf numFmtId="4" fontId="7" fillId="26" borderId="21" xfId="304" applyNumberFormat="1" applyFont="1" applyFill="1" applyBorder="1"/>
    <xf numFmtId="0" fontId="2" fillId="0" borderId="0" xfId="389" applyAlignment="1">
      <alignment horizontal="center"/>
    </xf>
    <xf numFmtId="4" fontId="8" fillId="26" borderId="21" xfId="304" applyNumberFormat="1" applyFont="1" applyFill="1" applyBorder="1"/>
    <xf numFmtId="0" fontId="60" fillId="0" borderId="0" xfId="389" applyFont="1"/>
    <xf numFmtId="168" fontId="8" fillId="0" borderId="49" xfId="389" applyNumberFormat="1" applyFont="1" applyFill="1" applyBorder="1" applyAlignment="1" applyProtection="1">
      <alignment horizontal="right"/>
      <protection locked="0"/>
    </xf>
    <xf numFmtId="168" fontId="7" fillId="40" borderId="39" xfId="389" applyNumberFormat="1" applyFont="1" applyFill="1" applyBorder="1" applyAlignment="1" applyProtection="1">
      <alignment horizontal="right"/>
      <protection locked="0"/>
    </xf>
    <xf numFmtId="168" fontId="7" fillId="40" borderId="48" xfId="389" applyNumberFormat="1" applyFont="1" applyFill="1" applyBorder="1" applyAlignment="1" applyProtection="1">
      <alignment horizontal="right"/>
      <protection locked="0"/>
    </xf>
    <xf numFmtId="168" fontId="7" fillId="40" borderId="63" xfId="389" applyNumberFormat="1" applyFont="1" applyFill="1" applyBorder="1" applyAlignment="1" applyProtection="1">
      <alignment horizontal="right"/>
      <protection locked="0"/>
    </xf>
    <xf numFmtId="0" fontId="5" fillId="0" borderId="0" xfId="389" applyFont="1"/>
    <xf numFmtId="0" fontId="7" fillId="0" borderId="21" xfId="389" applyFont="1" applyFill="1" applyBorder="1" applyAlignment="1">
      <alignment vertical="center"/>
    </xf>
    <xf numFmtId="0" fontId="7" fillId="0" borderId="0" xfId="389" applyFont="1" applyBorder="1" applyAlignment="1">
      <alignment horizontal="center"/>
    </xf>
    <xf numFmtId="0" fontId="7" fillId="0" borderId="25" xfId="389" applyFont="1" applyBorder="1"/>
    <xf numFmtId="0" fontId="7" fillId="0" borderId="0" xfId="389" applyFont="1" applyBorder="1"/>
    <xf numFmtId="0" fontId="59" fillId="0" borderId="0" xfId="0" applyFont="1"/>
    <xf numFmtId="0" fontId="6" fillId="36" borderId="0" xfId="346" applyFont="1" applyFill="1" applyAlignment="1">
      <alignment vertical="center"/>
    </xf>
    <xf numFmtId="0" fontId="8" fillId="0" borderId="0" xfId="346" applyFont="1" applyAlignment="1">
      <alignment vertical="center"/>
    </xf>
    <xf numFmtId="0" fontId="1" fillId="36" borderId="13" xfId="346" applyFill="1" applyBorder="1" applyAlignment="1">
      <alignment vertical="center" wrapText="1"/>
    </xf>
    <xf numFmtId="3" fontId="1" fillId="36" borderId="13" xfId="346" applyNumberFormat="1" applyFill="1" applyBorder="1" applyAlignment="1">
      <alignment vertical="center"/>
    </xf>
    <xf numFmtId="0" fontId="1" fillId="36" borderId="0" xfId="346" applyFill="1" applyAlignment="1">
      <alignment vertical="center" wrapText="1"/>
    </xf>
    <xf numFmtId="3" fontId="1" fillId="36" borderId="0" xfId="346" applyNumberFormat="1" applyFill="1" applyAlignment="1">
      <alignment vertical="center"/>
    </xf>
    <xf numFmtId="0" fontId="2" fillId="35" borderId="28" xfId="346" applyFont="1" applyFill="1" applyBorder="1" applyAlignment="1">
      <alignment horizontal="center" vertical="center" wrapText="1"/>
    </xf>
    <xf numFmtId="0" fontId="2" fillId="35" borderId="33" xfId="346" applyFont="1" applyFill="1" applyBorder="1" applyAlignment="1">
      <alignment horizontal="center" vertical="center" wrapText="1"/>
    </xf>
    <xf numFmtId="0" fontId="2" fillId="35" borderId="33" xfId="302" applyFont="1" applyFill="1" applyBorder="1" applyAlignment="1">
      <alignment horizontal="center" vertical="center" wrapText="1"/>
    </xf>
    <xf numFmtId="0" fontId="2" fillId="35" borderId="54" xfId="346" applyFont="1" applyFill="1" applyBorder="1" applyAlignment="1">
      <alignment horizontal="center" vertical="center" wrapText="1"/>
    </xf>
    <xf numFmtId="0" fontId="10" fillId="0" borderId="28" xfId="346" applyFont="1" applyBorder="1" applyAlignment="1">
      <alignment vertical="center"/>
    </xf>
    <xf numFmtId="3" fontId="1" fillId="28" borderId="33" xfId="346" applyNumberFormat="1" applyFill="1" applyBorder="1" applyAlignment="1" applyProtection="1">
      <alignment vertical="center"/>
      <protection locked="0"/>
    </xf>
    <xf numFmtId="3" fontId="1" fillId="39" borderId="31" xfId="346" applyNumberFormat="1" applyFill="1" applyBorder="1" applyAlignment="1">
      <alignment vertical="center"/>
    </xf>
    <xf numFmtId="3" fontId="1" fillId="38" borderId="68" xfId="346" applyNumberFormat="1" applyFill="1" applyBorder="1" applyAlignment="1">
      <alignment vertical="center"/>
    </xf>
    <xf numFmtId="0" fontId="1" fillId="0" borderId="28" xfId="346" applyBorder="1" applyAlignment="1">
      <alignment horizontal="left" vertical="center"/>
    </xf>
    <xf numFmtId="3" fontId="1" fillId="39" borderId="55" xfId="346" applyNumberFormat="1" applyFill="1" applyBorder="1" applyAlignment="1">
      <alignment horizontal="left" vertical="center"/>
    </xf>
    <xf numFmtId="3" fontId="1" fillId="39" borderId="25" xfId="346" applyNumberFormat="1" applyFill="1" applyBorder="1" applyAlignment="1">
      <alignment horizontal="left" vertical="center"/>
    </xf>
    <xf numFmtId="3" fontId="1" fillId="36" borderId="33" xfId="346" applyNumberFormat="1" applyFill="1" applyBorder="1" applyAlignment="1">
      <alignment vertical="center"/>
    </xf>
    <xf numFmtId="3" fontId="1" fillId="0" borderId="48" xfId="346" applyNumberFormat="1" applyBorder="1" applyAlignment="1">
      <alignment vertical="center"/>
    </xf>
    <xf numFmtId="3" fontId="1" fillId="39" borderId="23" xfId="346" applyNumberFormat="1" applyFill="1" applyBorder="1" applyAlignment="1">
      <alignment horizontal="left" vertical="center"/>
    </xf>
    <xf numFmtId="3" fontId="1" fillId="39" borderId="0" xfId="346" applyNumberFormat="1" applyFill="1" applyAlignment="1">
      <alignment horizontal="left" vertical="center"/>
    </xf>
    <xf numFmtId="3" fontId="1" fillId="39" borderId="55" xfId="346" applyNumberFormat="1" applyFill="1" applyBorder="1" applyAlignment="1">
      <alignment vertical="center"/>
    </xf>
    <xf numFmtId="3" fontId="1" fillId="39" borderId="25" xfId="346" applyNumberFormat="1" applyFill="1" applyBorder="1" applyAlignment="1">
      <alignment vertical="center"/>
    </xf>
    <xf numFmtId="3" fontId="1" fillId="39" borderId="52" xfId="346" applyNumberFormat="1" applyFill="1" applyBorder="1" applyAlignment="1">
      <alignment vertical="center"/>
    </xf>
    <xf numFmtId="3" fontId="1" fillId="39" borderId="67" xfId="346" applyNumberFormat="1" applyFill="1" applyBorder="1" applyAlignment="1">
      <alignment vertical="center"/>
    </xf>
    <xf numFmtId="3" fontId="1" fillId="39" borderId="68" xfId="346" applyNumberFormat="1" applyFill="1" applyBorder="1" applyAlignment="1">
      <alignment vertical="center"/>
    </xf>
    <xf numFmtId="3" fontId="1" fillId="36" borderId="21" xfId="346" applyNumberFormat="1" applyFill="1" applyBorder="1" applyAlignment="1">
      <alignment vertical="center"/>
    </xf>
    <xf numFmtId="3" fontId="1" fillId="39" borderId="27" xfId="346" applyNumberFormat="1" applyFill="1" applyBorder="1" applyAlignment="1">
      <alignment vertical="center"/>
    </xf>
    <xf numFmtId="3" fontId="1" fillId="39" borderId="17" xfId="346" applyNumberFormat="1" applyFill="1" applyBorder="1" applyAlignment="1">
      <alignment vertical="center"/>
    </xf>
    <xf numFmtId="3" fontId="1" fillId="39" borderId="60" xfId="346" applyNumberFormat="1" applyFill="1" applyBorder="1" applyAlignment="1">
      <alignment vertical="center"/>
    </xf>
    <xf numFmtId="0" fontId="1" fillId="0" borderId="26" xfId="346" applyBorder="1" applyAlignment="1">
      <alignment horizontal="left" vertical="center"/>
    </xf>
    <xf numFmtId="3" fontId="1" fillId="36" borderId="45" xfId="346" applyNumberFormat="1" applyFill="1" applyBorder="1" applyAlignment="1">
      <alignment vertical="center"/>
    </xf>
    <xf numFmtId="3" fontId="1" fillId="0" borderId="54" xfId="346" applyNumberFormat="1" applyBorder="1" applyAlignment="1">
      <alignment vertical="center"/>
    </xf>
    <xf numFmtId="0" fontId="10" fillId="0" borderId="56" xfId="346" applyFont="1" applyBorder="1" applyAlignment="1">
      <alignment vertical="center"/>
    </xf>
    <xf numFmtId="3" fontId="1" fillId="28" borderId="66" xfId="346" applyNumberFormat="1" applyFill="1" applyBorder="1" applyAlignment="1" applyProtection="1">
      <alignment vertical="center"/>
      <protection locked="0"/>
    </xf>
    <xf numFmtId="3" fontId="1" fillId="39" borderId="41" xfId="346" applyNumberFormat="1" applyFill="1" applyBorder="1" applyAlignment="1">
      <alignment vertical="center"/>
    </xf>
    <xf numFmtId="3" fontId="1" fillId="39" borderId="44" xfId="346" applyNumberFormat="1" applyFill="1" applyBorder="1" applyAlignment="1">
      <alignment vertical="center"/>
    </xf>
    <xf numFmtId="0" fontId="1" fillId="0" borderId="78" xfId="346" applyBorder="1" applyAlignment="1">
      <alignment horizontal="left" vertical="center"/>
    </xf>
    <xf numFmtId="3" fontId="1" fillId="39" borderId="80" xfId="346" applyNumberFormat="1" applyFill="1" applyBorder="1" applyAlignment="1">
      <alignment horizontal="left" vertical="center"/>
    </xf>
    <xf numFmtId="3" fontId="1" fillId="39" borderId="12" xfId="346" applyNumberFormat="1" applyFill="1" applyBorder="1" applyAlignment="1">
      <alignment horizontal="left" vertical="center"/>
    </xf>
    <xf numFmtId="3" fontId="1" fillId="36" borderId="79" xfId="346" applyNumberFormat="1" applyFill="1" applyBorder="1" applyAlignment="1">
      <alignment vertical="center"/>
    </xf>
    <xf numFmtId="3" fontId="1" fillId="36" borderId="57" xfId="346" applyNumberFormat="1" applyFill="1" applyBorder="1" applyAlignment="1">
      <alignment vertical="center"/>
    </xf>
    <xf numFmtId="3" fontId="1" fillId="0" borderId="49" xfId="346" applyNumberFormat="1" applyBorder="1" applyAlignment="1">
      <alignment vertical="center"/>
    </xf>
    <xf numFmtId="3" fontId="1" fillId="39" borderId="67" xfId="346" applyNumberFormat="1" applyFill="1" applyBorder="1" applyAlignment="1">
      <alignment horizontal="left" vertical="center"/>
    </xf>
    <xf numFmtId="3" fontId="1" fillId="39" borderId="31" xfId="346" applyNumberFormat="1" applyFill="1" applyBorder="1" applyAlignment="1">
      <alignment horizontal="left" vertical="center"/>
    </xf>
    <xf numFmtId="0" fontId="10" fillId="0" borderId="36" xfId="346" applyFont="1" applyBorder="1" applyAlignment="1">
      <alignment vertical="center"/>
    </xf>
    <xf numFmtId="3" fontId="1" fillId="0" borderId="37" xfId="346" applyNumberFormat="1" applyBorder="1" applyAlignment="1">
      <alignment vertical="center"/>
    </xf>
    <xf numFmtId="3" fontId="1" fillId="0" borderId="57" xfId="346" applyNumberFormat="1" applyBorder="1" applyAlignment="1">
      <alignment vertical="center"/>
    </xf>
    <xf numFmtId="0" fontId="2" fillId="35" borderId="39" xfId="273" applyFont="1" applyFill="1" applyBorder="1" applyAlignment="1">
      <alignment horizontal="center" vertical="center" wrapText="1"/>
    </xf>
    <xf numFmtId="0" fontId="1" fillId="36" borderId="0" xfId="346" applyFill="1" applyAlignment="1">
      <alignment vertical="center"/>
    </xf>
    <xf numFmtId="0" fontId="2" fillId="0" borderId="0" xfId="0" applyFont="1" applyAlignment="1">
      <alignment vertical="center"/>
    </xf>
    <xf numFmtId="0" fontId="2" fillId="36" borderId="0" xfId="0" applyFont="1" applyFill="1" applyAlignment="1">
      <alignment vertical="center"/>
    </xf>
    <xf numFmtId="0" fontId="2" fillId="35" borderId="43" xfId="0" applyFont="1" applyFill="1" applyBorder="1" applyAlignment="1">
      <alignment horizontal="centerContinuous" vertical="center" wrapText="1"/>
    </xf>
    <xf numFmtId="0" fontId="2" fillId="35" borderId="42" xfId="0" applyFont="1" applyFill="1" applyBorder="1" applyAlignment="1">
      <alignment horizontal="centerContinuous" vertical="center" wrapText="1"/>
    </xf>
    <xf numFmtId="0" fontId="2" fillId="35" borderId="47" xfId="0" applyFont="1" applyFill="1" applyBorder="1" applyAlignment="1">
      <alignment horizontal="center" vertical="center"/>
    </xf>
    <xf numFmtId="0" fontId="1" fillId="0" borderId="69" xfId="0" applyFont="1" applyBorder="1" applyAlignment="1">
      <alignment horizontal="centerContinuous" vertical="center" wrapText="1"/>
    </xf>
    <xf numFmtId="0" fontId="1" fillId="0" borderId="75" xfId="0" applyFont="1" applyBorder="1" applyAlignment="1">
      <alignment horizontal="centerContinuous" vertical="center" wrapText="1"/>
    </xf>
    <xf numFmtId="3" fontId="1" fillId="28" borderId="51" xfId="0" applyNumberFormat="1" applyFont="1" applyFill="1" applyBorder="1" applyAlignment="1" applyProtection="1">
      <alignment vertical="center"/>
      <protection locked="0"/>
    </xf>
    <xf numFmtId="0" fontId="1" fillId="0" borderId="29" xfId="0" applyFont="1" applyBorder="1" applyAlignment="1">
      <alignment vertical="center" wrapText="1"/>
    </xf>
    <xf numFmtId="0" fontId="1" fillId="0" borderId="30" xfId="0" applyFont="1" applyBorder="1" applyAlignment="1">
      <alignment vertical="center"/>
    </xf>
    <xf numFmtId="3" fontId="1" fillId="0" borderId="48" xfId="0" applyNumberFormat="1" applyFont="1" applyBorder="1" applyAlignment="1">
      <alignment vertical="center"/>
    </xf>
    <xf numFmtId="0" fontId="1" fillId="0" borderId="0" xfId="0" applyFont="1" applyAlignment="1">
      <alignment vertical="center"/>
    </xf>
    <xf numFmtId="3" fontId="1" fillId="28" borderId="48" xfId="0" applyNumberFormat="1" applyFont="1" applyFill="1" applyBorder="1" applyAlignment="1" applyProtection="1">
      <alignment vertical="center"/>
      <protection locked="0"/>
    </xf>
    <xf numFmtId="0" fontId="1" fillId="0" borderId="36" xfId="0" applyFont="1" applyBorder="1" applyAlignment="1">
      <alignment vertical="center" wrapText="1"/>
    </xf>
    <xf numFmtId="0" fontId="1" fillId="0" borderId="64" xfId="0" applyFont="1" applyBorder="1" applyAlignment="1">
      <alignment vertical="center"/>
    </xf>
    <xf numFmtId="3" fontId="1" fillId="0" borderId="49" xfId="0" applyNumberFormat="1" applyFont="1" applyBorder="1" applyAlignment="1">
      <alignment vertical="center"/>
    </xf>
    <xf numFmtId="0" fontId="10" fillId="0" borderId="0" xfId="0" applyFont="1" applyAlignment="1">
      <alignment vertical="center"/>
    </xf>
    <xf numFmtId="0" fontId="2" fillId="35" borderId="43" xfId="0" applyFont="1" applyFill="1" applyBorder="1" applyAlignment="1">
      <alignment horizontal="centerContinuous" vertical="center"/>
    </xf>
    <xf numFmtId="0" fontId="1" fillId="35" borderId="41" xfId="0" applyFont="1" applyFill="1" applyBorder="1" applyAlignment="1">
      <alignment horizontal="centerContinuous" vertical="center"/>
    </xf>
    <xf numFmtId="0" fontId="1" fillId="35" borderId="77" xfId="0" applyFont="1" applyFill="1" applyBorder="1" applyAlignment="1">
      <alignment horizontal="centerContinuous" vertical="center"/>
    </xf>
    <xf numFmtId="14" fontId="1" fillId="35" borderId="41" xfId="0" applyNumberFormat="1" applyFont="1" applyFill="1" applyBorder="1" applyAlignment="1">
      <alignment horizontal="centerContinuous" vertical="center" wrapText="1"/>
    </xf>
    <xf numFmtId="164" fontId="1" fillId="35" borderId="41" xfId="0" applyNumberFormat="1" applyFont="1" applyFill="1" applyBorder="1" applyAlignment="1">
      <alignment horizontal="centerContinuous" vertical="center" wrapText="1"/>
    </xf>
    <xf numFmtId="164" fontId="1" fillId="35" borderId="41" xfId="0" applyNumberFormat="1" applyFont="1" applyFill="1" applyBorder="1" applyAlignment="1">
      <alignment horizontal="centerContinuous" vertical="center"/>
    </xf>
    <xf numFmtId="164" fontId="1" fillId="35" borderId="44" xfId="0" applyNumberFormat="1" applyFont="1" applyFill="1" applyBorder="1" applyAlignment="1">
      <alignment horizontal="centerContinuous" vertical="center" wrapText="1"/>
    </xf>
    <xf numFmtId="164" fontId="1" fillId="0" borderId="0" xfId="0" applyNumberFormat="1" applyFont="1" applyAlignment="1">
      <alignment horizontal="right" vertical="center"/>
    </xf>
    <xf numFmtId="3" fontId="1" fillId="0" borderId="0" xfId="0" applyNumberFormat="1" applyFont="1" applyAlignment="1">
      <alignment vertical="center"/>
    </xf>
    <xf numFmtId="0" fontId="2" fillId="35" borderId="41" xfId="0" applyFont="1" applyFill="1" applyBorder="1" applyAlignment="1">
      <alignment horizontal="centerContinuous" vertical="center" wrapText="1"/>
    </xf>
    <xf numFmtId="0" fontId="2" fillId="35" borderId="44" xfId="0" applyFont="1" applyFill="1" applyBorder="1" applyAlignment="1">
      <alignment horizontal="centerContinuous" vertical="center" wrapText="1"/>
    </xf>
    <xf numFmtId="0" fontId="2" fillId="35" borderId="16" xfId="0" applyFont="1" applyFill="1" applyBorder="1" applyAlignment="1">
      <alignment horizontal="centerContinuous" vertical="center"/>
    </xf>
    <xf numFmtId="0" fontId="2" fillId="35" borderId="17" xfId="0" applyFont="1" applyFill="1" applyBorder="1" applyAlignment="1">
      <alignment horizontal="centerContinuous" vertical="center"/>
    </xf>
    <xf numFmtId="0" fontId="2" fillId="35" borderId="18" xfId="0" applyFont="1" applyFill="1" applyBorder="1" applyAlignment="1">
      <alignment horizontal="centerContinuous" vertical="center"/>
    </xf>
    <xf numFmtId="0" fontId="2" fillId="35" borderId="27" xfId="0" applyFont="1" applyFill="1" applyBorder="1" applyAlignment="1">
      <alignment horizontal="centerContinuous" vertical="center"/>
    </xf>
    <xf numFmtId="0" fontId="2" fillId="35" borderId="17" xfId="0" applyFont="1" applyFill="1" applyBorder="1" applyAlignment="1">
      <alignment horizontal="centerContinuous" vertical="center" wrapText="1"/>
    </xf>
    <xf numFmtId="0" fontId="2" fillId="35" borderId="18" xfId="0" applyFont="1" applyFill="1" applyBorder="1" applyAlignment="1">
      <alignment horizontal="centerContinuous" vertical="center" wrapText="1"/>
    </xf>
    <xf numFmtId="0" fontId="2" fillId="35" borderId="27" xfId="0" applyFont="1" applyFill="1" applyBorder="1" applyAlignment="1">
      <alignment horizontal="centerContinuous" vertical="center" wrapText="1"/>
    </xf>
    <xf numFmtId="0" fontId="1" fillId="44" borderId="60" xfId="0" applyFont="1" applyFill="1" applyBorder="1" applyAlignment="1">
      <alignment horizontal="centerContinuous" vertical="center" wrapText="1"/>
    </xf>
    <xf numFmtId="0" fontId="2" fillId="35" borderId="20"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35" borderId="27" xfId="0" applyFont="1" applyFill="1" applyBorder="1" applyAlignment="1">
      <alignment horizontal="center" vertical="center" wrapText="1"/>
    </xf>
    <xf numFmtId="0" fontId="2" fillId="35" borderId="39" xfId="0" applyFont="1" applyFill="1" applyBorder="1" applyAlignment="1">
      <alignment horizontal="center" vertical="center" wrapText="1"/>
    </xf>
    <xf numFmtId="0" fontId="2" fillId="35" borderId="55" xfId="0" applyFont="1" applyFill="1" applyBorder="1" applyAlignment="1">
      <alignment horizontal="center" vertical="center" wrapText="1"/>
    </xf>
    <xf numFmtId="0" fontId="2" fillId="35" borderId="48" xfId="0" applyFont="1" applyFill="1" applyBorder="1" applyAlignment="1">
      <alignment horizontal="center" vertical="center" wrapText="1"/>
    </xf>
    <xf numFmtId="0" fontId="1" fillId="38" borderId="16" xfId="0" applyFont="1" applyFill="1" applyBorder="1" applyAlignment="1">
      <alignment vertical="center"/>
    </xf>
    <xf numFmtId="0" fontId="1" fillId="38" borderId="17" xfId="0" applyFont="1" applyFill="1" applyBorder="1" applyAlignment="1">
      <alignment vertical="center"/>
    </xf>
    <xf numFmtId="14" fontId="1" fillId="38" borderId="17" xfId="0" applyNumberFormat="1" applyFont="1" applyFill="1" applyBorder="1" applyAlignment="1">
      <alignment horizontal="right" vertical="center" wrapText="1"/>
    </xf>
    <xf numFmtId="164" fontId="1" fillId="38" borderId="17" xfId="0" applyNumberFormat="1" applyFont="1" applyFill="1" applyBorder="1" applyAlignment="1">
      <alignment horizontal="right" vertical="center" wrapText="1"/>
    </xf>
    <xf numFmtId="3" fontId="1" fillId="38" borderId="17" xfId="0" applyNumberFormat="1" applyFont="1" applyFill="1" applyBorder="1" applyAlignment="1">
      <alignment vertical="center"/>
    </xf>
    <xf numFmtId="166" fontId="1" fillId="38" borderId="17" xfId="0" applyNumberFormat="1" applyFont="1" applyFill="1" applyBorder="1" applyAlignment="1">
      <alignment vertical="center"/>
    </xf>
    <xf numFmtId="166" fontId="1" fillId="47" borderId="17" xfId="0" applyNumberFormat="1" applyFont="1" applyFill="1" applyBorder="1" applyAlignment="1">
      <alignment vertical="center"/>
    </xf>
    <xf numFmtId="3" fontId="1" fillId="38" borderId="60" xfId="0" applyNumberFormat="1" applyFont="1" applyFill="1" applyBorder="1" applyAlignment="1">
      <alignment vertical="center"/>
    </xf>
    <xf numFmtId="0" fontId="1" fillId="42" borderId="16" xfId="0" applyFont="1" applyFill="1" applyBorder="1" applyAlignment="1" applyProtection="1">
      <alignment horizontal="left" vertical="center"/>
      <protection locked="0"/>
    </xf>
    <xf numFmtId="0" fontId="1" fillId="42" borderId="27" xfId="0" applyFont="1" applyFill="1" applyBorder="1" applyAlignment="1" applyProtection="1">
      <alignment horizontal="left" vertical="center"/>
      <protection locked="0"/>
    </xf>
    <xf numFmtId="0" fontId="1" fillId="42" borderId="53" xfId="0" applyFont="1" applyFill="1" applyBorder="1" applyAlignment="1" applyProtection="1">
      <alignment horizontal="left" vertical="center"/>
      <protection locked="0"/>
    </xf>
    <xf numFmtId="0" fontId="1" fillId="42" borderId="76" xfId="0" applyFont="1" applyFill="1" applyBorder="1" applyAlignment="1" applyProtection="1">
      <alignment horizontal="left" vertical="center"/>
      <protection locked="0"/>
    </xf>
    <xf numFmtId="0" fontId="1" fillId="36" borderId="0" xfId="0" applyFont="1" applyFill="1" applyAlignment="1">
      <alignment vertical="center"/>
    </xf>
    <xf numFmtId="3" fontId="1" fillId="39" borderId="21" xfId="302" applyNumberFormat="1" applyFont="1" applyFill="1" applyBorder="1" applyAlignment="1" applyProtection="1">
      <alignment vertical="center"/>
      <protection locked="0"/>
    </xf>
    <xf numFmtId="3" fontId="1" fillId="39" borderId="0" xfId="0" applyNumberFormat="1" applyFont="1" applyFill="1" applyBorder="1" applyAlignment="1" applyProtection="1">
      <alignment horizontal="right" vertical="center"/>
    </xf>
    <xf numFmtId="0" fontId="2" fillId="35" borderId="66" xfId="0" applyFont="1" applyFill="1" applyBorder="1" applyAlignment="1">
      <alignment horizontal="center" vertical="center" wrapText="1"/>
    </xf>
    <xf numFmtId="0" fontId="6" fillId="0" borderId="0" xfId="273" applyFont="1"/>
    <xf numFmtId="0" fontId="43" fillId="0" borderId="0" xfId="273" applyFont="1"/>
    <xf numFmtId="0" fontId="2" fillId="35" borderId="39" xfId="275" applyFont="1" applyFill="1" applyBorder="1" applyAlignment="1">
      <alignment vertical="center" wrapText="1"/>
    </xf>
    <xf numFmtId="0" fontId="48" fillId="0" borderId="0" xfId="275"/>
    <xf numFmtId="0" fontId="1" fillId="0" borderId="27" xfId="275" applyFont="1" applyBorder="1" applyAlignment="1">
      <alignment horizontal="left" vertical="center" wrapText="1"/>
    </xf>
    <xf numFmtId="3" fontId="1" fillId="36" borderId="21" xfId="278" applyNumberFormat="1" applyFill="1" applyBorder="1" applyAlignment="1" applyProtection="1">
      <alignment horizontal="right" vertical="center"/>
      <protection locked="0"/>
    </xf>
    <xf numFmtId="3" fontId="1" fillId="28" borderId="21" xfId="278" applyNumberFormat="1" applyFill="1" applyBorder="1" applyAlignment="1" applyProtection="1">
      <alignment horizontal="right" vertical="center"/>
      <protection locked="0"/>
    </xf>
    <xf numFmtId="0" fontId="1" fillId="0" borderId="67" xfId="275" applyFont="1" applyBorder="1" applyAlignment="1">
      <alignment horizontal="left" vertical="center" wrapText="1"/>
    </xf>
    <xf numFmtId="0" fontId="1" fillId="0" borderId="0" xfId="275" applyFont="1" applyAlignment="1">
      <alignment vertical="center"/>
    </xf>
    <xf numFmtId="0" fontId="1" fillId="44" borderId="21" xfId="275" applyFont="1" applyFill="1" applyBorder="1" applyAlignment="1">
      <alignment horizontal="left" vertical="center" indent="2"/>
    </xf>
    <xf numFmtId="0" fontId="2" fillId="44" borderId="18" xfId="275" applyFont="1" applyFill="1" applyBorder="1" applyAlignment="1">
      <alignment horizontal="center" vertical="center" wrapText="1"/>
    </xf>
    <xf numFmtId="0" fontId="2" fillId="44" borderId="21" xfId="275" applyFont="1" applyFill="1" applyBorder="1" applyAlignment="1">
      <alignment horizontal="center" vertical="center" wrapText="1"/>
    </xf>
    <xf numFmtId="0" fontId="1" fillId="0" borderId="21" xfId="275" applyFont="1" applyBorder="1" applyAlignment="1">
      <alignment horizontal="left" vertical="center" wrapText="1" indent="2"/>
    </xf>
    <xf numFmtId="0" fontId="1" fillId="35" borderId="39" xfId="275" applyFont="1" applyFill="1" applyBorder="1" applyAlignment="1">
      <alignment horizontal="left" vertical="center" wrapText="1" indent="2"/>
    </xf>
    <xf numFmtId="3" fontId="1" fillId="0" borderId="0" xfId="278" applyNumberFormat="1" applyAlignment="1" applyProtection="1">
      <alignment horizontal="right" vertical="center"/>
      <protection locked="0"/>
    </xf>
    <xf numFmtId="0" fontId="1" fillId="0" borderId="39" xfId="275" applyFont="1" applyBorder="1" applyAlignment="1">
      <alignment horizontal="left" vertical="center" wrapText="1" indent="2"/>
    </xf>
    <xf numFmtId="0" fontId="1" fillId="0" borderId="0" xfId="275" applyFont="1" applyAlignment="1">
      <alignment horizontal="left" vertical="center" wrapText="1" indent="2"/>
    </xf>
    <xf numFmtId="3" fontId="1" fillId="0" borderId="27" xfId="278" applyNumberFormat="1" applyBorder="1" applyAlignment="1" applyProtection="1">
      <alignment horizontal="right" vertical="center"/>
      <protection locked="0"/>
    </xf>
    <xf numFmtId="0" fontId="10" fillId="35" borderId="21" xfId="275" applyFont="1" applyFill="1" applyBorder="1" applyAlignment="1">
      <alignment horizontal="left" vertical="center" wrapText="1" indent="2"/>
    </xf>
    <xf numFmtId="0" fontId="0" fillId="0" borderId="0" xfId="0" applyFill="1"/>
    <xf numFmtId="0" fontId="56" fillId="0" borderId="0" xfId="359" applyFont="1" applyAlignment="1">
      <alignment vertical="center"/>
    </xf>
    <xf numFmtId="0" fontId="55" fillId="0" borderId="0" xfId="359" applyFont="1"/>
    <xf numFmtId="0" fontId="56" fillId="0" borderId="27" xfId="359" applyFont="1" applyBorder="1" applyAlignment="1">
      <alignment horizontal="centerContinuous"/>
    </xf>
    <xf numFmtId="0" fontId="55" fillId="0" borderId="18" xfId="359" applyFont="1" applyBorder="1" applyAlignment="1">
      <alignment horizontal="centerContinuous"/>
    </xf>
    <xf numFmtId="0" fontId="55" fillId="0" borderId="17" xfId="359" applyFont="1" applyBorder="1" applyAlignment="1">
      <alignment horizontal="centerContinuous"/>
    </xf>
    <xf numFmtId="0" fontId="56" fillId="41" borderId="27" xfId="396" applyFont="1" applyFill="1" applyBorder="1" applyAlignment="1" applyProtection="1">
      <alignment horizontal="center" vertical="center" wrapText="1"/>
    </xf>
    <xf numFmtId="0" fontId="55" fillId="41" borderId="27" xfId="396" applyFont="1" applyFill="1" applyBorder="1" applyAlignment="1" applyProtection="1">
      <alignment horizontal="center" vertical="center" wrapText="1"/>
    </xf>
    <xf numFmtId="0" fontId="56" fillId="41" borderId="21" xfId="396" applyFont="1" applyFill="1" applyBorder="1" applyAlignment="1" applyProtection="1">
      <alignment horizontal="center" vertical="center" wrapText="1"/>
    </xf>
    <xf numFmtId="0" fontId="5" fillId="39" borderId="27" xfId="365" applyFont="1" applyFill="1" applyBorder="1" applyAlignment="1" applyProtection="1">
      <alignment horizontal="center" vertical="center"/>
    </xf>
    <xf numFmtId="0" fontId="2" fillId="39" borderId="18" xfId="365" applyFont="1" applyFill="1" applyBorder="1" applyAlignment="1" applyProtection="1">
      <alignment horizontal="center" vertical="center"/>
    </xf>
    <xf numFmtId="166" fontId="56" fillId="39" borderId="30" xfId="359" applyNumberFormat="1" applyFont="1" applyFill="1" applyBorder="1" applyAlignment="1">
      <alignment vertical="center"/>
    </xf>
    <xf numFmtId="166" fontId="55" fillId="39" borderId="39" xfId="359" applyNumberFormat="1" applyFont="1" applyFill="1" applyBorder="1" applyAlignment="1">
      <alignment vertical="center"/>
    </xf>
    <xf numFmtId="166" fontId="56" fillId="39" borderId="39" xfId="359" applyNumberFormat="1" applyFont="1" applyFill="1" applyBorder="1" applyAlignment="1">
      <alignment vertical="center"/>
    </xf>
    <xf numFmtId="0" fontId="55" fillId="0" borderId="21" xfId="359" applyFont="1" applyBorder="1"/>
    <xf numFmtId="0" fontId="55" fillId="0" borderId="33" xfId="359" applyFont="1" applyBorder="1"/>
    <xf numFmtId="166" fontId="56" fillId="0" borderId="21" xfId="359" applyNumberFormat="1" applyFont="1" applyBorder="1" applyAlignment="1">
      <alignment vertical="center"/>
    </xf>
    <xf numFmtId="166" fontId="56" fillId="42" borderId="21" xfId="359" applyNumberFormat="1" applyFont="1" applyFill="1" applyBorder="1" applyAlignment="1">
      <alignment vertical="center"/>
    </xf>
    <xf numFmtId="166" fontId="56" fillId="0" borderId="86" xfId="359" applyNumberFormat="1" applyFont="1" applyBorder="1" applyAlignment="1">
      <alignment vertical="center"/>
    </xf>
    <xf numFmtId="166" fontId="55" fillId="0" borderId="0" xfId="359" applyNumberFormat="1" applyFont="1" applyAlignment="1">
      <alignment vertical="center"/>
    </xf>
    <xf numFmtId="166" fontId="55" fillId="0" borderId="86" xfId="359" applyNumberFormat="1" applyFont="1" applyBorder="1" applyAlignment="1">
      <alignment vertical="center"/>
    </xf>
    <xf numFmtId="166" fontId="55" fillId="0" borderId="87" xfId="359" applyNumberFormat="1" applyFont="1" applyBorder="1" applyAlignment="1">
      <alignment vertical="center"/>
    </xf>
    <xf numFmtId="166" fontId="56" fillId="0" borderId="0" xfId="359" applyNumberFormat="1" applyFont="1" applyAlignment="1">
      <alignment vertical="center"/>
    </xf>
    <xf numFmtId="0" fontId="55" fillId="0" borderId="74" xfId="359" applyFont="1" applyBorder="1"/>
    <xf numFmtId="0" fontId="55" fillId="0" borderId="31" xfId="359" applyFont="1" applyBorder="1"/>
    <xf numFmtId="0" fontId="55" fillId="41" borderId="55" xfId="396" applyFont="1" applyFill="1" applyBorder="1" applyAlignment="1" applyProtection="1">
      <alignment horizontal="center" vertical="center"/>
    </xf>
    <xf numFmtId="0" fontId="56" fillId="41" borderId="55" xfId="396" applyFont="1" applyFill="1" applyBorder="1" applyAlignment="1" applyProtection="1">
      <alignment horizontal="center" vertical="center" wrapText="1"/>
    </xf>
    <xf numFmtId="0" fontId="55" fillId="41" borderId="55" xfId="396" applyFont="1" applyFill="1" applyBorder="1" applyAlignment="1" applyProtection="1">
      <alignment horizontal="center" vertical="center" wrapText="1"/>
    </xf>
    <xf numFmtId="0" fontId="56" fillId="41" borderId="39" xfId="396" applyFont="1" applyFill="1" applyBorder="1" applyAlignment="1" applyProtection="1">
      <alignment horizontal="center" vertical="center" wrapText="1"/>
    </xf>
    <xf numFmtId="0" fontId="56" fillId="41" borderId="55" xfId="396" applyFont="1" applyFill="1" applyBorder="1" applyAlignment="1" applyProtection="1">
      <alignment horizontal="center" vertical="center"/>
    </xf>
    <xf numFmtId="0" fontId="56" fillId="35" borderId="39" xfId="396" applyFont="1" applyFill="1" applyBorder="1" applyAlignment="1" applyProtection="1">
      <alignment horizontal="center" vertical="center" wrapText="1"/>
    </xf>
    <xf numFmtId="0" fontId="55" fillId="0" borderId="66" xfId="359" applyFont="1" applyBorder="1" applyAlignment="1">
      <alignment horizontal="left"/>
    </xf>
    <xf numFmtId="166" fontId="56" fillId="49" borderId="66" xfId="361" applyNumberFormat="1" applyFont="1" applyFill="1" applyBorder="1" applyProtection="1">
      <protection locked="0"/>
    </xf>
    <xf numFmtId="166" fontId="55" fillId="0" borderId="66" xfId="359" applyNumberFormat="1" applyFont="1" applyBorder="1"/>
    <xf numFmtId="0" fontId="55" fillId="0" borderId="66" xfId="359" applyFont="1" applyBorder="1" applyAlignment="1">
      <alignment horizontal="center" vertical="center"/>
    </xf>
    <xf numFmtId="10" fontId="55" fillId="0" borderId="21" xfId="393" applyNumberFormat="1" applyFont="1" applyFill="1" applyBorder="1" applyAlignment="1" applyProtection="1">
      <alignment horizontal="center" vertical="center"/>
    </xf>
    <xf numFmtId="10" fontId="55" fillId="0" borderId="39" xfId="359" applyNumberFormat="1" applyFont="1" applyBorder="1"/>
    <xf numFmtId="0" fontId="55" fillId="0" borderId="21" xfId="359" applyFont="1" applyBorder="1" applyAlignment="1">
      <alignment horizontal="left"/>
    </xf>
    <xf numFmtId="166" fontId="56" fillId="49" borderId="21" xfId="361" applyNumberFormat="1" applyFont="1" applyFill="1" applyBorder="1" applyProtection="1">
      <protection locked="0"/>
    </xf>
    <xf numFmtId="166" fontId="55" fillId="0" borderId="21" xfId="359" applyNumberFormat="1" applyFont="1" applyBorder="1"/>
    <xf numFmtId="0" fontId="55" fillId="0" borderId="21" xfId="359" applyFont="1" applyBorder="1" applyAlignment="1">
      <alignment horizontal="center" vertical="center"/>
    </xf>
    <xf numFmtId="10" fontId="55" fillId="0" borderId="45" xfId="359" applyNumberFormat="1" applyFont="1" applyBorder="1"/>
    <xf numFmtId="0" fontId="48" fillId="0" borderId="0" xfId="359"/>
    <xf numFmtId="0" fontId="49" fillId="0" borderId="0" xfId="359" applyFont="1" applyAlignment="1">
      <alignment horizontal="center"/>
    </xf>
    <xf numFmtId="0" fontId="66" fillId="41" borderId="21" xfId="365" applyFont="1" applyFill="1" applyBorder="1" applyAlignment="1" applyProtection="1">
      <alignment horizontal="center" vertical="center"/>
    </xf>
    <xf numFmtId="0" fontId="77" fillId="41" borderId="27" xfId="365" applyFont="1" applyFill="1" applyBorder="1" applyAlignment="1" applyProtection="1">
      <alignment vertical="center"/>
    </xf>
    <xf numFmtId="0" fontId="77" fillId="41" borderId="17" xfId="365" applyFont="1" applyFill="1" applyBorder="1" applyAlignment="1" applyProtection="1">
      <alignment vertical="center"/>
    </xf>
    <xf numFmtId="0" fontId="77" fillId="41" borderId="18" xfId="365" applyFont="1" applyFill="1" applyBorder="1" applyAlignment="1" applyProtection="1">
      <alignment horizontal="center" vertical="center"/>
    </xf>
    <xf numFmtId="0" fontId="77" fillId="41" borderId="27" xfId="365" applyFont="1" applyFill="1" applyBorder="1" applyAlignment="1" applyProtection="1"/>
    <xf numFmtId="0" fontId="77" fillId="41" borderId="17" xfId="365" applyFont="1" applyFill="1" applyBorder="1" applyAlignment="1" applyProtection="1"/>
    <xf numFmtId="0" fontId="77" fillId="41" borderId="18" xfId="365" applyFont="1" applyFill="1" applyBorder="1" applyAlignment="1" applyProtection="1"/>
    <xf numFmtId="0" fontId="66" fillId="41" borderId="32" xfId="396" applyFont="1" applyFill="1" applyBorder="1" applyAlignment="1" applyProtection="1">
      <alignment vertical="center" wrapText="1"/>
    </xf>
    <xf numFmtId="0" fontId="66" fillId="41" borderId="33" xfId="396" applyFont="1" applyFill="1" applyBorder="1" applyAlignment="1" applyProtection="1">
      <alignment horizontal="center" vertical="center" wrapText="1"/>
    </xf>
    <xf numFmtId="0" fontId="78" fillId="41" borderId="33" xfId="396" applyFont="1" applyFill="1" applyBorder="1" applyAlignment="1" applyProtection="1">
      <alignment horizontal="center" vertical="center" wrapText="1"/>
    </xf>
    <xf numFmtId="1" fontId="66" fillId="41" borderId="33" xfId="396" applyNumberFormat="1" applyFont="1" applyFill="1" applyBorder="1" applyAlignment="1" applyProtection="1">
      <alignment horizontal="center" vertical="center" wrapText="1"/>
    </xf>
    <xf numFmtId="1" fontId="66" fillId="41" borderId="67" xfId="396" applyNumberFormat="1" applyFont="1" applyFill="1" applyBorder="1" applyAlignment="1" applyProtection="1">
      <alignment horizontal="center" vertical="center" wrapText="1"/>
    </xf>
    <xf numFmtId="0" fontId="48" fillId="0" borderId="0" xfId="359" applyAlignment="1">
      <alignment vertical="center" wrapText="1"/>
    </xf>
    <xf numFmtId="170" fontId="48" fillId="42" borderId="18" xfId="361" applyNumberFormat="1" applyFill="1" applyBorder="1" applyAlignment="1" applyProtection="1">
      <alignment horizontal="left" vertical="top"/>
      <protection locked="0"/>
    </xf>
    <xf numFmtId="170" fontId="48" fillId="42" borderId="21" xfId="361" applyNumberFormat="1" applyFill="1" applyBorder="1" applyProtection="1">
      <protection locked="0"/>
    </xf>
    <xf numFmtId="1" fontId="48" fillId="42" borderId="21" xfId="361" applyNumberFormat="1" applyFill="1" applyBorder="1" applyAlignment="1" applyProtection="1">
      <alignment horizontal="center"/>
      <protection locked="0"/>
    </xf>
    <xf numFmtId="3" fontId="0" fillId="42" borderId="39" xfId="361" applyNumberFormat="1" applyFont="1" applyFill="1" applyBorder="1" applyAlignment="1" applyProtection="1">
      <alignment horizontal="center"/>
      <protection locked="0"/>
    </xf>
    <xf numFmtId="1" fontId="0" fillId="42" borderId="39" xfId="361" applyNumberFormat="1" applyFont="1" applyFill="1" applyBorder="1" applyAlignment="1" applyProtection="1">
      <alignment horizontal="center"/>
      <protection locked="0"/>
    </xf>
    <xf numFmtId="166" fontId="51" fillId="36" borderId="39" xfId="397" applyNumberFormat="1" applyFill="1" applyBorder="1" applyAlignment="1" applyProtection="1">
      <alignment horizontal="center"/>
    </xf>
    <xf numFmtId="3" fontId="0" fillId="42" borderId="21" xfId="361" applyNumberFormat="1" applyFont="1" applyFill="1" applyBorder="1" applyProtection="1">
      <protection locked="0"/>
    </xf>
    <xf numFmtId="166" fontId="51" fillId="36" borderId="39" xfId="397" applyNumberFormat="1" applyFill="1" applyBorder="1" applyProtection="1"/>
    <xf numFmtId="170" fontId="0" fillId="42" borderId="21" xfId="361" applyNumberFormat="1" applyFont="1" applyFill="1" applyBorder="1" applyProtection="1">
      <protection locked="0"/>
    </xf>
    <xf numFmtId="166" fontId="51" fillId="36" borderId="21" xfId="397" applyNumberFormat="1" applyFill="1" applyBorder="1" applyProtection="1"/>
    <xf numFmtId="1" fontId="51" fillId="36" borderId="21" xfId="397" applyNumberFormat="1" applyFill="1" applyBorder="1" applyAlignment="1" applyProtection="1">
      <alignment horizontal="center" vertical="center"/>
    </xf>
    <xf numFmtId="1" fontId="48" fillId="50" borderId="21" xfId="361" applyNumberFormat="1" applyFill="1" applyBorder="1" applyAlignment="1" applyProtection="1">
      <alignment horizontal="center"/>
      <protection locked="0"/>
    </xf>
    <xf numFmtId="166" fontId="78" fillId="36" borderId="21" xfId="398" applyNumberFormat="1" applyFont="1" applyFill="1" applyBorder="1" applyProtection="1"/>
    <xf numFmtId="0" fontId="66" fillId="0" borderId="0" xfId="359" applyFont="1"/>
    <xf numFmtId="3" fontId="48" fillId="42" borderId="39" xfId="361" applyNumberFormat="1" applyFill="1" applyBorder="1" applyAlignment="1" applyProtection="1">
      <alignment horizontal="center"/>
      <protection locked="0"/>
    </xf>
    <xf numFmtId="1" fontId="48" fillId="42" borderId="39" xfId="361" applyNumberFormat="1" applyFill="1" applyBorder="1" applyAlignment="1" applyProtection="1">
      <alignment horizontal="center"/>
      <protection locked="0"/>
    </xf>
    <xf numFmtId="166" fontId="51" fillId="36" borderId="88" xfId="397" applyNumberFormat="1" applyFill="1" applyBorder="1" applyAlignment="1" applyProtection="1">
      <alignment horizontal="center"/>
    </xf>
    <xf numFmtId="3" fontId="48" fillId="42" borderId="21" xfId="361" applyNumberFormat="1" applyFill="1" applyBorder="1" applyProtection="1">
      <protection locked="0"/>
    </xf>
    <xf numFmtId="166" fontId="51" fillId="36" borderId="89" xfId="397" applyNumberFormat="1" applyFill="1" applyBorder="1" applyAlignment="1" applyProtection="1">
      <alignment horizontal="center"/>
    </xf>
    <xf numFmtId="1" fontId="48" fillId="0" borderId="0" xfId="359" applyNumberFormat="1" applyAlignment="1">
      <alignment horizontal="center"/>
    </xf>
    <xf numFmtId="0" fontId="60" fillId="0" borderId="0" xfId="359" applyFont="1"/>
    <xf numFmtId="0" fontId="80" fillId="0" borderId="0" xfId="275" applyFont="1" applyProtection="1"/>
    <xf numFmtId="10" fontId="80" fillId="0" borderId="0" xfId="275" applyNumberFormat="1" applyFont="1" applyProtection="1"/>
    <xf numFmtId="10" fontId="71" fillId="0" borderId="0" xfId="269" applyNumberFormat="1" applyFont="1" applyProtection="1"/>
    <xf numFmtId="0" fontId="66" fillId="41" borderId="67" xfId="396" applyFont="1" applyFill="1" applyBorder="1" applyAlignment="1" applyProtection="1">
      <alignment horizontal="center" vertical="center" wrapText="1"/>
    </xf>
    <xf numFmtId="170" fontId="48" fillId="42" borderId="18" xfId="361" applyNumberFormat="1" applyFill="1" applyBorder="1" applyProtection="1">
      <protection locked="0"/>
    </xf>
    <xf numFmtId="166" fontId="48" fillId="42" borderId="21" xfId="361" applyNumberFormat="1" applyFill="1" applyBorder="1" applyProtection="1">
      <protection locked="0"/>
    </xf>
    <xf numFmtId="0" fontId="77" fillId="41" borderId="18" xfId="365" applyFont="1" applyFill="1" applyBorder="1" applyAlignment="1" applyProtection="1">
      <alignment vertical="center"/>
    </xf>
    <xf numFmtId="1" fontId="48" fillId="42" borderId="21" xfId="361" applyNumberFormat="1" applyFill="1" applyBorder="1" applyProtection="1">
      <protection locked="0"/>
    </xf>
    <xf numFmtId="166" fontId="48" fillId="42" borderId="27" xfId="361" applyNumberFormat="1" applyFill="1" applyBorder="1" applyProtection="1">
      <protection locked="0"/>
    </xf>
    <xf numFmtId="1" fontId="48" fillId="0" borderId="0" xfId="359" applyNumberFormat="1"/>
    <xf numFmtId="0" fontId="68" fillId="0" borderId="0" xfId="359" applyFont="1"/>
    <xf numFmtId="0" fontId="60" fillId="0" borderId="31" xfId="359" applyFont="1" applyBorder="1"/>
    <xf numFmtId="0" fontId="60" fillId="0" borderId="0" xfId="275" applyFont="1"/>
    <xf numFmtId="166" fontId="1" fillId="51" borderId="21" xfId="275" applyNumberFormat="1" applyFont="1" applyFill="1" applyBorder="1" applyAlignment="1" applyProtection="1">
      <alignment vertical="center"/>
      <protection locked="0"/>
    </xf>
    <xf numFmtId="166" fontId="1" fillId="1" borderId="21" xfId="275" applyNumberFormat="1" applyFont="1" applyFill="1" applyBorder="1" applyAlignment="1" applyProtection="1">
      <alignment vertical="center"/>
      <protection locked="0"/>
    </xf>
    <xf numFmtId="166" fontId="55" fillId="0" borderId="0" xfId="275" applyNumberFormat="1" applyFont="1"/>
    <xf numFmtId="0" fontId="1" fillId="1" borderId="20" xfId="275" applyFont="1" applyFill="1" applyBorder="1" applyAlignment="1" applyProtection="1">
      <alignment horizontal="center" vertical="center"/>
    </xf>
    <xf numFmtId="0" fontId="80" fillId="0" borderId="0" xfId="275" applyFont="1" applyAlignment="1" applyProtection="1">
      <alignment horizontal="center"/>
    </xf>
    <xf numFmtId="0" fontId="2" fillId="0" borderId="0" xfId="275" applyFont="1" applyAlignment="1" applyProtection="1">
      <alignment horizontal="center"/>
    </xf>
    <xf numFmtId="0" fontId="55" fillId="0" borderId="57" xfId="359" applyFont="1" applyBorder="1" applyAlignment="1">
      <alignment horizontal="center" vertical="center"/>
    </xf>
    <xf numFmtId="10" fontId="55" fillId="0" borderId="66" xfId="393" applyNumberFormat="1" applyFont="1" applyFill="1" applyBorder="1" applyAlignment="1" applyProtection="1">
      <alignment horizontal="center" vertical="center"/>
    </xf>
    <xf numFmtId="10" fontId="55" fillId="0" borderId="57" xfId="393" applyNumberFormat="1" applyFont="1" applyFill="1" applyBorder="1" applyAlignment="1" applyProtection="1">
      <alignment horizontal="center" vertical="center"/>
    </xf>
    <xf numFmtId="0" fontId="76" fillId="0" borderId="0" xfId="359" applyFont="1" applyFill="1" applyAlignment="1">
      <alignment vertical="center"/>
    </xf>
    <xf numFmtId="0" fontId="48" fillId="0" borderId="0" xfId="359" applyFill="1"/>
    <xf numFmtId="0" fontId="8" fillId="0" borderId="0" xfId="280" applyFont="1" applyFill="1" applyBorder="1" applyAlignment="1" applyProtection="1">
      <alignment horizontal="left" vertical="center"/>
    </xf>
    <xf numFmtId="0" fontId="7" fillId="0" borderId="0" xfId="280" applyFont="1" applyFill="1" applyProtection="1"/>
    <xf numFmtId="0" fontId="7" fillId="0" borderId="0" xfId="280" applyFont="1" applyFill="1" applyBorder="1" applyAlignment="1" applyProtection="1">
      <alignment horizontal="centerContinuous" vertical="center"/>
    </xf>
    <xf numFmtId="0" fontId="60" fillId="0" borderId="0" xfId="280" applyFont="1" applyProtection="1"/>
    <xf numFmtId="0" fontId="2" fillId="0" borderId="0" xfId="273" applyFont="1" applyAlignment="1">
      <alignment vertical="center"/>
    </xf>
    <xf numFmtId="0" fontId="6" fillId="0" borderId="0" xfId="346" applyFont="1" applyAlignment="1">
      <alignment vertical="center"/>
    </xf>
    <xf numFmtId="0" fontId="33" fillId="0" borderId="0" xfId="346" applyFont="1" applyAlignment="1">
      <alignment vertical="center"/>
    </xf>
    <xf numFmtId="0" fontId="2" fillId="35" borderId="56" xfId="273" applyFont="1" applyFill="1" applyBorder="1" applyAlignment="1">
      <alignment vertical="center" wrapText="1"/>
    </xf>
    <xf numFmtId="0" fontId="2" fillId="35" borderId="40" xfId="273" applyFont="1" applyFill="1" applyBorder="1" applyAlignment="1">
      <alignment horizontal="center" vertical="center" wrapText="1"/>
    </xf>
    <xf numFmtId="0" fontId="2" fillId="35" borderId="66" xfId="273" applyFont="1" applyFill="1" applyBorder="1" applyAlignment="1">
      <alignment horizontal="center" vertical="center" wrapText="1"/>
    </xf>
    <xf numFmtId="0" fontId="1" fillId="0" borderId="20" xfId="273" applyBorder="1" applyAlignment="1">
      <alignment vertical="center"/>
    </xf>
    <xf numFmtId="3" fontId="1" fillId="0" borderId="27" xfId="273" applyNumberFormat="1" applyBorder="1" applyAlignment="1">
      <alignment vertical="center"/>
    </xf>
    <xf numFmtId="3" fontId="1" fillId="0" borderId="21" xfId="273" applyNumberFormat="1" applyBorder="1" applyAlignment="1">
      <alignment vertical="center"/>
    </xf>
    <xf numFmtId="3" fontId="1" fillId="39" borderId="27" xfId="273" applyNumberFormat="1" applyFill="1" applyBorder="1" applyAlignment="1" applyProtection="1">
      <alignment vertical="center"/>
      <protection locked="0"/>
    </xf>
    <xf numFmtId="3" fontId="1" fillId="28" borderId="21" xfId="273" applyNumberFormat="1" applyFill="1" applyBorder="1" applyAlignment="1" applyProtection="1">
      <alignment vertical="center"/>
      <protection locked="0"/>
    </xf>
    <xf numFmtId="0" fontId="2" fillId="0" borderId="0" xfId="346" applyFont="1" applyAlignment="1">
      <alignment vertical="center"/>
    </xf>
    <xf numFmtId="0" fontId="1" fillId="0" borderId="53" xfId="273" applyBorder="1" applyAlignment="1">
      <alignment vertical="center"/>
    </xf>
    <xf numFmtId="3" fontId="1" fillId="0" borderId="76" xfId="273" applyNumberFormat="1" applyBorder="1" applyAlignment="1">
      <alignment vertical="center"/>
    </xf>
    <xf numFmtId="3" fontId="1" fillId="0" borderId="57" xfId="273" applyNumberFormat="1" applyBorder="1" applyAlignment="1">
      <alignment vertical="center"/>
    </xf>
    <xf numFmtId="0" fontId="10" fillId="0" borderId="0" xfId="346" applyFont="1" applyAlignment="1">
      <alignment vertical="center"/>
    </xf>
    <xf numFmtId="166" fontId="1" fillId="0" borderId="0" xfId="346" applyNumberFormat="1" applyAlignment="1">
      <alignment vertical="center"/>
    </xf>
    <xf numFmtId="172" fontId="1" fillId="0" borderId="0" xfId="346" applyNumberFormat="1" applyAlignment="1">
      <alignment vertical="center"/>
    </xf>
    <xf numFmtId="164" fontId="1" fillId="0" borderId="0" xfId="346" applyNumberFormat="1" applyAlignment="1">
      <alignment vertical="center"/>
    </xf>
    <xf numFmtId="0" fontId="1" fillId="0" borderId="0" xfId="293" applyFont="1" applyAlignment="1">
      <alignment vertical="center"/>
    </xf>
    <xf numFmtId="0" fontId="1" fillId="0" borderId="0" xfId="273" applyAlignment="1">
      <alignment horizontal="left" vertical="center" wrapText="1"/>
    </xf>
    <xf numFmtId="0" fontId="2" fillId="36" borderId="0" xfId="346" applyFont="1" applyFill="1" applyAlignment="1">
      <alignment vertical="center"/>
    </xf>
    <xf numFmtId="0" fontId="1" fillId="36" borderId="0" xfId="273" applyFill="1" applyAlignment="1">
      <alignment horizontal="centerContinuous" vertical="center" wrapText="1"/>
    </xf>
    <xf numFmtId="3" fontId="1" fillId="36" borderId="0" xfId="346" applyNumberFormat="1" applyFill="1" applyAlignment="1" applyProtection="1">
      <alignment vertical="center"/>
      <protection locked="0"/>
    </xf>
    <xf numFmtId="172" fontId="1" fillId="36" borderId="0" xfId="346" applyNumberFormat="1" applyFill="1" applyAlignment="1">
      <alignment vertical="center"/>
    </xf>
    <xf numFmtId="164" fontId="1" fillId="36" borderId="0" xfId="346" applyNumberFormat="1" applyFill="1" applyAlignment="1">
      <alignment vertical="center"/>
    </xf>
    <xf numFmtId="0" fontId="1" fillId="36" borderId="0" xfId="293" applyFont="1" applyFill="1" applyAlignment="1">
      <alignment vertical="center"/>
    </xf>
    <xf numFmtId="0" fontId="1" fillId="35" borderId="56" xfId="273" applyFill="1" applyBorder="1" applyAlignment="1">
      <alignment horizontal="centerContinuous" vertical="center" wrapText="1"/>
    </xf>
    <xf numFmtId="0" fontId="1" fillId="35" borderId="66" xfId="273" applyFill="1" applyBorder="1" applyAlignment="1">
      <alignment horizontal="centerContinuous" vertical="center" wrapText="1"/>
    </xf>
    <xf numFmtId="0" fontId="1" fillId="35" borderId="63" xfId="273" applyFill="1" applyBorder="1" applyAlignment="1">
      <alignment horizontal="centerContinuous" vertical="center" wrapText="1"/>
    </xf>
    <xf numFmtId="0" fontId="1" fillId="36" borderId="20" xfId="273" applyFill="1" applyBorder="1" applyAlignment="1">
      <alignment horizontal="left" vertical="center" wrapText="1"/>
    </xf>
    <xf numFmtId="0" fontId="1" fillId="36" borderId="21" xfId="273" applyFill="1" applyBorder="1" applyAlignment="1">
      <alignment horizontal="center" vertical="center" wrapText="1"/>
    </xf>
    <xf numFmtId="3" fontId="1" fillId="42" borderId="48" xfId="273" applyNumberFormat="1" applyFill="1" applyBorder="1" applyAlignment="1" applyProtection="1">
      <alignment horizontal="right" vertical="center" wrapText="1"/>
      <protection locked="0"/>
    </xf>
    <xf numFmtId="3" fontId="1" fillId="36" borderId="21" xfId="293" applyNumberFormat="1" applyFont="1" applyFill="1" applyBorder="1" applyAlignment="1">
      <alignment vertical="center"/>
    </xf>
    <xf numFmtId="4" fontId="1" fillId="42" borderId="48" xfId="273" applyNumberFormat="1" applyFill="1" applyBorder="1" applyAlignment="1" applyProtection="1">
      <alignment horizontal="right" vertical="center" wrapText="1"/>
      <protection locked="0"/>
    </xf>
    <xf numFmtId="10" fontId="1" fillId="36" borderId="21" xfId="346" applyNumberFormat="1" applyFill="1" applyBorder="1" applyAlignment="1">
      <alignment horizontal="center" vertical="center"/>
    </xf>
    <xf numFmtId="0" fontId="1" fillId="36" borderId="53" xfId="273" applyFill="1" applyBorder="1" applyAlignment="1">
      <alignment horizontal="left" vertical="center" wrapText="1"/>
    </xf>
    <xf numFmtId="0" fontId="1" fillId="36" borderId="57" xfId="273" applyFill="1" applyBorder="1" applyAlignment="1">
      <alignment horizontal="center" vertical="center" wrapText="1"/>
    </xf>
    <xf numFmtId="4" fontId="1" fillId="42" borderId="49" xfId="273" applyNumberFormat="1" applyFill="1" applyBorder="1" applyAlignment="1" applyProtection="1">
      <alignment horizontal="right" vertical="center" wrapText="1"/>
      <protection locked="0"/>
    </xf>
    <xf numFmtId="0" fontId="1" fillId="36" borderId="0" xfId="273" applyFill="1" applyAlignment="1">
      <alignment horizontal="left" vertical="center" wrapText="1"/>
    </xf>
    <xf numFmtId="0" fontId="1" fillId="36" borderId="0" xfId="273" applyFill="1" applyAlignment="1">
      <alignment horizontal="center" vertical="center" wrapText="1"/>
    </xf>
    <xf numFmtId="172" fontId="1" fillId="36" borderId="0" xfId="346" applyNumberFormat="1" applyFill="1" applyAlignment="1">
      <alignment horizontal="center" vertical="center"/>
    </xf>
    <xf numFmtId="10" fontId="1" fillId="36" borderId="0" xfId="346" applyNumberFormat="1" applyFill="1" applyAlignment="1">
      <alignment horizontal="center" vertical="center"/>
    </xf>
    <xf numFmtId="3" fontId="1" fillId="36" borderId="0" xfId="293" applyNumberFormat="1" applyFont="1" applyFill="1" applyAlignment="1">
      <alignment vertical="center"/>
    </xf>
    <xf numFmtId="4" fontId="1" fillId="36" borderId="0" xfId="273" applyNumberFormat="1" applyFill="1" applyAlignment="1">
      <alignment horizontal="right" vertical="center" wrapText="1"/>
    </xf>
    <xf numFmtId="172" fontId="1" fillId="0" borderId="21" xfId="346" applyNumberFormat="1" applyBorder="1" applyAlignment="1">
      <alignment vertical="center"/>
    </xf>
    <xf numFmtId="164" fontId="1" fillId="36" borderId="21" xfId="346" applyNumberFormat="1" applyFill="1" applyBorder="1" applyAlignment="1">
      <alignment vertical="center"/>
    </xf>
    <xf numFmtId="0" fontId="1" fillId="0" borderId="0" xfId="273" applyAlignment="1">
      <alignment horizontal="centerContinuous" vertical="center" wrapText="1"/>
    </xf>
    <xf numFmtId="177" fontId="1" fillId="36" borderId="0" xfId="346" applyNumberFormat="1" applyFill="1" applyAlignment="1">
      <alignment horizontal="left" vertical="center" wrapText="1"/>
    </xf>
    <xf numFmtId="172" fontId="2" fillId="0" borderId="0" xfId="346" applyNumberFormat="1" applyFont="1" applyAlignment="1">
      <alignment vertical="center"/>
    </xf>
    <xf numFmtId="0" fontId="2" fillId="35" borderId="43" xfId="273" applyFont="1" applyFill="1" applyBorder="1" applyAlignment="1">
      <alignment horizontal="centerContinuous" vertical="center" wrapText="1"/>
    </xf>
    <xf numFmtId="0" fontId="2" fillId="35" borderId="40" xfId="273" applyFont="1" applyFill="1" applyBorder="1" applyAlignment="1">
      <alignment horizontal="centerContinuous" vertical="center" wrapText="1"/>
    </xf>
    <xf numFmtId="0" fontId="2" fillId="35" borderId="41" xfId="273" applyFont="1" applyFill="1" applyBorder="1" applyAlignment="1">
      <alignment horizontal="centerContinuous" vertical="center" wrapText="1"/>
    </xf>
    <xf numFmtId="0" fontId="2" fillId="35" borderId="42" xfId="273" applyFont="1" applyFill="1" applyBorder="1" applyAlignment="1">
      <alignment horizontal="centerContinuous" vertical="center" wrapText="1"/>
    </xf>
    <xf numFmtId="0" fontId="2" fillId="35" borderId="46" xfId="273" applyFont="1" applyFill="1" applyBorder="1" applyAlignment="1">
      <alignment horizontal="center" vertical="center" wrapText="1"/>
    </xf>
    <xf numFmtId="166" fontId="1" fillId="28" borderId="20" xfId="346" applyNumberFormat="1" applyFill="1" applyBorder="1" applyAlignment="1" applyProtection="1">
      <alignment horizontal="left" vertical="center"/>
      <protection locked="0"/>
    </xf>
    <xf numFmtId="166" fontId="1" fillId="28" borderId="27" xfId="346" applyNumberFormat="1" applyFill="1" applyBorder="1" applyAlignment="1" applyProtection="1">
      <alignment horizontal="left" vertical="center"/>
      <protection locked="0"/>
    </xf>
    <xf numFmtId="166" fontId="1" fillId="28" borderId="17" xfId="346" applyNumberFormat="1" applyFill="1" applyBorder="1" applyAlignment="1" applyProtection="1">
      <alignment horizontal="left" vertical="center"/>
      <protection locked="0"/>
    </xf>
    <xf numFmtId="166" fontId="1" fillId="28" borderId="18" xfId="346" applyNumberFormat="1" applyFill="1" applyBorder="1" applyAlignment="1" applyProtection="1">
      <alignment horizontal="left" vertical="center"/>
      <protection locked="0"/>
    </xf>
    <xf numFmtId="3" fontId="1" fillId="28" borderId="48" xfId="346" applyNumberFormat="1" applyFill="1" applyBorder="1" applyAlignment="1" applyProtection="1">
      <alignment horizontal="right" vertical="center"/>
      <protection locked="0"/>
    </xf>
    <xf numFmtId="166" fontId="1" fillId="28" borderId="53" xfId="346" applyNumberFormat="1" applyFill="1" applyBorder="1" applyAlignment="1" applyProtection="1">
      <alignment horizontal="left" vertical="center"/>
      <protection locked="0"/>
    </xf>
    <xf numFmtId="166" fontId="1" fillId="28" borderId="76" xfId="346" applyNumberFormat="1" applyFill="1" applyBorder="1" applyAlignment="1" applyProtection="1">
      <alignment horizontal="left" vertical="center"/>
      <protection locked="0"/>
    </xf>
    <xf numFmtId="166" fontId="1" fillId="28" borderId="37" xfId="346" applyNumberFormat="1" applyFill="1" applyBorder="1" applyAlignment="1" applyProtection="1">
      <alignment horizontal="left" vertical="center"/>
      <protection locked="0"/>
    </xf>
    <xf numFmtId="166" fontId="1" fillId="28" borderId="30" xfId="346" applyNumberFormat="1" applyFill="1" applyBorder="1" applyAlignment="1" applyProtection="1">
      <alignment horizontal="left" vertical="center"/>
      <protection locked="0"/>
    </xf>
    <xf numFmtId="0" fontId="1" fillId="0" borderId="0" xfId="346" applyAlignment="1">
      <alignment vertical="center"/>
    </xf>
    <xf numFmtId="164" fontId="1" fillId="0" borderId="53" xfId="346" applyNumberFormat="1" applyBorder="1" applyAlignment="1">
      <alignment horizontal="right" vertical="center"/>
    </xf>
    <xf numFmtId="3" fontId="1" fillId="0" borderId="61" xfId="346" applyNumberFormat="1" applyBorder="1" applyAlignment="1">
      <alignment vertical="center"/>
    </xf>
    <xf numFmtId="166" fontId="2" fillId="0" borderId="0" xfId="346" applyNumberFormat="1" applyFont="1" applyAlignment="1">
      <alignment vertical="center"/>
    </xf>
    <xf numFmtId="164" fontId="2" fillId="0" borderId="0" xfId="346" applyNumberFormat="1" applyFont="1" applyAlignment="1">
      <alignment vertical="center"/>
    </xf>
    <xf numFmtId="0" fontId="60" fillId="0" borderId="0" xfId="273" applyFont="1" applyAlignment="1">
      <alignment vertical="center"/>
    </xf>
    <xf numFmtId="0" fontId="10" fillId="0" borderId="0" xfId="294" applyFont="1" applyFill="1"/>
    <xf numFmtId="10" fontId="2" fillId="0" borderId="60" xfId="273" applyNumberFormat="1" applyFont="1" applyFill="1" applyBorder="1"/>
    <xf numFmtId="4" fontId="2" fillId="26" borderId="30" xfId="0" applyNumberFormat="1" applyFont="1" applyFill="1" applyBorder="1" applyAlignment="1" applyProtection="1">
      <alignment horizontal="left" vertical="center" wrapText="1"/>
    </xf>
    <xf numFmtId="4" fontId="81" fillId="44" borderId="18" xfId="0" applyNumberFormat="1" applyFont="1" applyFill="1" applyBorder="1" applyAlignment="1" applyProtection="1">
      <alignment vertical="center"/>
    </xf>
    <xf numFmtId="4" fontId="82" fillId="0" borderId="25" xfId="0" applyNumberFormat="1" applyFont="1" applyFill="1" applyBorder="1" applyAlignment="1" applyProtection="1">
      <alignment vertical="center"/>
    </xf>
    <xf numFmtId="4" fontId="81" fillId="0" borderId="0" xfId="0" applyNumberFormat="1" applyFont="1" applyFill="1" applyAlignment="1" applyProtection="1">
      <alignment vertical="center"/>
    </xf>
    <xf numFmtId="0" fontId="60" fillId="0" borderId="0" xfId="302" applyFont="1" applyAlignment="1" applyProtection="1">
      <alignment vertical="center"/>
    </xf>
    <xf numFmtId="3" fontId="10" fillId="26" borderId="21" xfId="0" applyNumberFormat="1" applyFont="1" applyFill="1" applyBorder="1" applyAlignment="1" applyProtection="1">
      <alignment vertical="center"/>
    </xf>
    <xf numFmtId="0" fontId="60" fillId="0" borderId="0" xfId="346" applyFont="1" applyAlignment="1">
      <alignment vertical="center"/>
    </xf>
    <xf numFmtId="3" fontId="2" fillId="0" borderId="0" xfId="346" applyNumberFormat="1" applyFont="1" applyAlignment="1">
      <alignment vertical="center"/>
    </xf>
    <xf numFmtId="0" fontId="83" fillId="0" borderId="0" xfId="0" applyFont="1" applyAlignment="1">
      <alignment vertical="center"/>
    </xf>
    <xf numFmtId="170" fontId="55" fillId="0" borderId="18" xfId="124" applyNumberFormat="1" applyFont="1" applyFill="1" applyBorder="1" applyAlignment="1" applyProtection="1">
      <alignment horizontal="center" vertical="center"/>
      <protection locked="0"/>
    </xf>
    <xf numFmtId="4" fontId="2" fillId="0" borderId="23" xfId="306" applyNumberFormat="1" applyFont="1" applyFill="1" applyBorder="1" applyAlignment="1">
      <alignment vertical="center"/>
    </xf>
    <xf numFmtId="0" fontId="2" fillId="0" borderId="19" xfId="0" applyFont="1" applyFill="1" applyBorder="1" applyAlignment="1">
      <alignment vertical="center"/>
    </xf>
    <xf numFmtId="0" fontId="2" fillId="0" borderId="23" xfId="0" applyFont="1" applyFill="1" applyBorder="1" applyAlignment="1" applyProtection="1">
      <alignment vertical="center"/>
    </xf>
    <xf numFmtId="0" fontId="2" fillId="0" borderId="19" xfId="0" applyFont="1" applyFill="1" applyBorder="1" applyAlignment="1" applyProtection="1">
      <alignment vertical="center"/>
    </xf>
    <xf numFmtId="4" fontId="2" fillId="0" borderId="21" xfId="0" applyNumberFormat="1" applyFont="1" applyFill="1" applyBorder="1" applyAlignment="1" applyProtection="1">
      <alignment vertical="center"/>
    </xf>
    <xf numFmtId="4" fontId="2" fillId="0" borderId="18" xfId="0" applyNumberFormat="1" applyFont="1" applyFill="1" applyBorder="1" applyAlignment="1" applyProtection="1">
      <alignment vertical="center"/>
    </xf>
    <xf numFmtId="4" fontId="2" fillId="0" borderId="21" xfId="306" applyNumberFormat="1" applyFont="1" applyFill="1" applyBorder="1" applyAlignment="1" applyProtection="1">
      <alignment vertical="center"/>
    </xf>
    <xf numFmtId="4" fontId="2" fillId="0" borderId="21" xfId="306" applyNumberFormat="1" applyFont="1" applyFill="1" applyBorder="1" applyAlignment="1" applyProtection="1">
      <alignment vertical="center" wrapText="1"/>
    </xf>
    <xf numFmtId="0" fontId="2" fillId="0" borderId="21" xfId="0" applyFont="1" applyFill="1" applyBorder="1" applyAlignment="1" applyProtection="1">
      <alignment vertical="center" wrapText="1"/>
    </xf>
    <xf numFmtId="0" fontId="1" fillId="0" borderId="31" xfId="0" applyFont="1" applyFill="1" applyBorder="1" applyAlignment="1">
      <alignment vertical="center"/>
    </xf>
    <xf numFmtId="0" fontId="0" fillId="0" borderId="31" xfId="0" applyFill="1" applyBorder="1" applyAlignment="1">
      <alignment vertical="center"/>
    </xf>
    <xf numFmtId="4" fontId="1" fillId="0" borderId="21" xfId="306" applyNumberFormat="1" applyFill="1" applyBorder="1" applyAlignment="1">
      <alignment vertical="center"/>
    </xf>
    <xf numFmtId="0" fontId="1" fillId="0" borderId="21" xfId="0" applyFont="1" applyFill="1" applyBorder="1" applyAlignment="1">
      <alignment vertical="center" wrapText="1"/>
    </xf>
    <xf numFmtId="4" fontId="1" fillId="0" borderId="21" xfId="306" applyNumberFormat="1" applyFill="1" applyBorder="1" applyAlignment="1">
      <alignment vertical="center" wrapText="1"/>
    </xf>
    <xf numFmtId="4" fontId="5" fillId="0" borderId="21" xfId="306" applyNumberFormat="1" applyFont="1" applyFill="1" applyBorder="1" applyAlignment="1" applyProtection="1">
      <alignment vertical="center" wrapText="1"/>
    </xf>
    <xf numFmtId="4" fontId="5" fillId="0" borderId="21" xfId="306" applyNumberFormat="1" applyFont="1" applyFill="1" applyBorder="1" applyAlignment="1" applyProtection="1">
      <alignment vertical="center"/>
    </xf>
    <xf numFmtId="0" fontId="2" fillId="0" borderId="55" xfId="0" applyFont="1" applyFill="1" applyBorder="1" applyAlignment="1" applyProtection="1">
      <alignment vertical="center"/>
    </xf>
    <xf numFmtId="0" fontId="2" fillId="0" borderId="30" xfId="0" applyFont="1" applyFill="1" applyBorder="1" applyAlignment="1" applyProtection="1">
      <alignment vertical="center"/>
    </xf>
    <xf numFmtId="0" fontId="2" fillId="0" borderId="67" xfId="0" applyFont="1" applyFill="1" applyBorder="1" applyAlignment="1" applyProtection="1">
      <alignment vertical="center"/>
    </xf>
    <xf numFmtId="0" fontId="2" fillId="0" borderId="32" xfId="0" applyFont="1" applyFill="1" applyBorder="1" applyAlignment="1" applyProtection="1">
      <alignment vertical="center"/>
    </xf>
    <xf numFmtId="6" fontId="6" fillId="0" borderId="32" xfId="217" applyNumberFormat="1" applyFont="1" applyFill="1" applyBorder="1" applyAlignment="1" applyProtection="1"/>
    <xf numFmtId="0" fontId="8" fillId="30" borderId="0" xfId="182" applyFont="1" applyBorder="1" applyAlignment="1">
      <alignment horizontal="center"/>
    </xf>
    <xf numFmtId="0" fontId="8" fillId="30" borderId="15" xfId="182" applyFont="1" applyBorder="1" applyAlignment="1">
      <alignment horizontal="center"/>
    </xf>
    <xf numFmtId="4" fontId="5" fillId="0" borderId="0" xfId="0" applyNumberFormat="1" applyFont="1" applyFill="1" applyBorder="1" applyAlignment="1" applyProtection="1">
      <alignment horizontal="left" vertical="top" wrapText="1"/>
    </xf>
    <xf numFmtId="0" fontId="55" fillId="0" borderId="66" xfId="359" applyFont="1" applyBorder="1" applyAlignment="1" applyProtection="1">
      <alignment horizontal="left"/>
      <protection locked="0"/>
    </xf>
    <xf numFmtId="0" fontId="7" fillId="26" borderId="39" xfId="389" applyFont="1" applyFill="1" applyBorder="1" applyAlignment="1">
      <alignment vertical="center"/>
    </xf>
    <xf numFmtId="0" fontId="7" fillId="26" borderId="66" xfId="389" applyFont="1" applyFill="1" applyBorder="1" applyAlignment="1">
      <alignment vertical="center"/>
    </xf>
    <xf numFmtId="0" fontId="8" fillId="26" borderId="57" xfId="389" applyFont="1" applyFill="1" applyBorder="1" applyAlignment="1">
      <alignment vertical="center"/>
    </xf>
    <xf numFmtId="0" fontId="8" fillId="26" borderId="39" xfId="389" applyFont="1" applyFill="1" applyBorder="1" applyAlignment="1">
      <alignment vertical="center"/>
    </xf>
    <xf numFmtId="0" fontId="1" fillId="35" borderId="21" xfId="0" applyFont="1" applyFill="1" applyBorder="1" applyAlignment="1">
      <alignment vertical="center"/>
    </xf>
    <xf numFmtId="0" fontId="2" fillId="0" borderId="0" xfId="275" applyFont="1" applyProtection="1"/>
    <xf numFmtId="0" fontId="78" fillId="35" borderId="39" xfId="0" applyFont="1" applyFill="1" applyBorder="1" applyAlignment="1">
      <alignment horizontal="center"/>
    </xf>
    <xf numFmtId="0" fontId="78" fillId="36" borderId="0" xfId="0" applyFont="1" applyFill="1" applyAlignment="1">
      <alignment horizontal="center"/>
    </xf>
    <xf numFmtId="9" fontId="1" fillId="36" borderId="0" xfId="393" applyFont="1" applyFill="1" applyAlignment="1">
      <alignment horizontal="center" vertical="center"/>
    </xf>
    <xf numFmtId="0" fontId="1" fillId="36" borderId="0" xfId="0" applyFont="1" applyFill="1"/>
    <xf numFmtId="0" fontId="1" fillId="26" borderId="21" xfId="0" applyFont="1" applyFill="1" applyBorder="1" applyAlignment="1">
      <alignment vertical="center"/>
    </xf>
    <xf numFmtId="0" fontId="78" fillId="39" borderId="21" xfId="0" applyFont="1" applyFill="1" applyBorder="1" applyAlignment="1">
      <alignment horizontal="center" vertical="center"/>
    </xf>
    <xf numFmtId="0" fontId="78" fillId="39" borderId="21" xfId="0" applyFont="1" applyFill="1" applyBorder="1" applyAlignment="1">
      <alignment horizontal="center" vertical="center" wrapText="1"/>
    </xf>
    <xf numFmtId="10" fontId="1" fillId="36" borderId="21" xfId="0" applyNumberFormat="1" applyFont="1" applyFill="1" applyBorder="1"/>
    <xf numFmtId="10" fontId="66" fillId="36" borderId="21" xfId="0" applyNumberFormat="1" applyFont="1" applyFill="1" applyBorder="1"/>
    <xf numFmtId="0" fontId="72" fillId="36" borderId="0" xfId="0" applyFont="1" applyFill="1" applyBorder="1" applyAlignment="1" applyProtection="1">
      <alignment horizontal="right" vertical="top"/>
    </xf>
    <xf numFmtId="4" fontId="2" fillId="0" borderId="67" xfId="0" applyNumberFormat="1" applyFont="1" applyFill="1" applyBorder="1" applyAlignment="1" applyProtection="1">
      <alignment horizontal="left" vertical="top" wrapText="1"/>
    </xf>
    <xf numFmtId="4" fontId="2" fillId="0" borderId="32" xfId="0" applyNumberFormat="1" applyFont="1" applyFill="1" applyBorder="1" applyAlignment="1" applyProtection="1">
      <alignment horizontal="left" vertical="top" wrapText="1"/>
    </xf>
    <xf numFmtId="4" fontId="2" fillId="0" borderId="67" xfId="306" applyNumberFormat="1" applyFont="1" applyFill="1" applyBorder="1" applyAlignment="1">
      <alignment horizontal="left" vertical="center" wrapText="1"/>
    </xf>
    <xf numFmtId="4" fontId="2" fillId="0" borderId="32" xfId="306" applyNumberFormat="1" applyFont="1" applyFill="1" applyBorder="1" applyAlignment="1">
      <alignment horizontal="left" vertical="center" wrapText="1"/>
    </xf>
    <xf numFmtId="4" fontId="1" fillId="26" borderId="67" xfId="0" applyNumberFormat="1" applyFont="1" applyFill="1" applyBorder="1" applyAlignment="1">
      <alignment horizontal="left" vertical="center" wrapText="1"/>
    </xf>
    <xf numFmtId="4" fontId="1" fillId="26" borderId="32" xfId="0" applyNumberFormat="1" applyFont="1" applyFill="1" applyBorder="1" applyAlignment="1">
      <alignment horizontal="left" vertical="center" wrapText="1"/>
    </xf>
    <xf numFmtId="4" fontId="5" fillId="0" borderId="23" xfId="0" applyNumberFormat="1" applyFont="1" applyFill="1" applyBorder="1" applyAlignment="1" applyProtection="1">
      <alignment horizontal="left" vertical="top" wrapText="1"/>
    </xf>
    <xf numFmtId="4" fontId="5" fillId="0" borderId="19" xfId="0" applyNumberFormat="1" applyFont="1" applyFill="1" applyBorder="1" applyAlignment="1" applyProtection="1">
      <alignment horizontal="left" vertical="top" wrapText="1"/>
    </xf>
    <xf numFmtId="4" fontId="5" fillId="0" borderId="55" xfId="0" applyNumberFormat="1" applyFont="1" applyFill="1" applyBorder="1" applyAlignment="1" applyProtection="1">
      <alignment horizontal="left" vertical="top" wrapText="1"/>
    </xf>
    <xf numFmtId="4" fontId="5" fillId="0" borderId="30" xfId="0" applyNumberFormat="1" applyFont="1" applyFill="1" applyBorder="1" applyAlignment="1" applyProtection="1">
      <alignment horizontal="left" vertical="top" wrapText="1"/>
    </xf>
    <xf numFmtId="0" fontId="2" fillId="0" borderId="23"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4" fontId="2" fillId="26" borderId="25" xfId="0" applyNumberFormat="1" applyFont="1" applyFill="1" applyBorder="1" applyAlignment="1" applyProtection="1">
      <alignment horizontal="left" vertical="center" wrapText="1"/>
    </xf>
    <xf numFmtId="4" fontId="2" fillId="0" borderId="55" xfId="0" applyNumberFormat="1" applyFont="1" applyFill="1" applyBorder="1" applyAlignment="1" applyProtection="1">
      <alignment horizontal="left" vertical="center" wrapText="1"/>
    </xf>
    <xf numFmtId="4" fontId="2" fillId="0" borderId="30" xfId="0" applyNumberFormat="1" applyFont="1" applyFill="1" applyBorder="1" applyAlignment="1" applyProtection="1">
      <alignment horizontal="left" vertical="center" wrapText="1"/>
    </xf>
    <xf numFmtId="4" fontId="2" fillId="0" borderId="67" xfId="0" applyNumberFormat="1" applyFont="1" applyFill="1" applyBorder="1" applyAlignment="1" applyProtection="1">
      <alignment horizontal="left" vertical="center" wrapText="1"/>
    </xf>
    <xf numFmtId="4" fontId="2" fillId="0" borderId="32" xfId="0" applyNumberFormat="1" applyFont="1" applyFill="1" applyBorder="1" applyAlignment="1" applyProtection="1">
      <alignment horizontal="left" vertical="center" wrapText="1"/>
    </xf>
    <xf numFmtId="4" fontId="46" fillId="0" borderId="55" xfId="0" applyNumberFormat="1" applyFont="1" applyFill="1" applyBorder="1" applyAlignment="1" applyProtection="1">
      <alignment horizontal="left" vertical="top" wrapText="1"/>
    </xf>
    <xf numFmtId="4" fontId="46" fillId="0" borderId="30" xfId="0" applyNumberFormat="1" applyFont="1" applyFill="1" applyBorder="1" applyAlignment="1" applyProtection="1">
      <alignment horizontal="left" vertical="top" wrapText="1"/>
    </xf>
    <xf numFmtId="4" fontId="2" fillId="0" borderId="23" xfId="0" applyNumberFormat="1" applyFont="1" applyFill="1" applyBorder="1" applyAlignment="1" applyProtection="1">
      <alignment horizontal="left" vertical="center" wrapText="1"/>
    </xf>
    <xf numFmtId="4" fontId="2" fillId="0" borderId="19" xfId="0" applyNumberFormat="1" applyFont="1" applyFill="1" applyBorder="1" applyAlignment="1" applyProtection="1">
      <alignment horizontal="left" vertical="center" wrapText="1"/>
    </xf>
    <xf numFmtId="4" fontId="5" fillId="0" borderId="67" xfId="0" applyNumberFormat="1" applyFont="1" applyFill="1" applyBorder="1" applyAlignment="1" applyProtection="1">
      <alignment horizontal="left" vertical="top" wrapText="1"/>
    </xf>
    <xf numFmtId="4" fontId="5" fillId="0" borderId="32" xfId="0" applyNumberFormat="1" applyFont="1" applyFill="1" applyBorder="1" applyAlignment="1" applyProtection="1">
      <alignment horizontal="left" vertical="top" wrapText="1"/>
    </xf>
    <xf numFmtId="0" fontId="2" fillId="0" borderId="55"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4" fontId="2" fillId="0" borderId="23" xfId="0" applyNumberFormat="1" applyFont="1" applyFill="1" applyBorder="1" applyAlignment="1" applyProtection="1">
      <alignment horizontal="left" vertical="top" wrapText="1"/>
    </xf>
    <xf numFmtId="4" fontId="2" fillId="0" borderId="19" xfId="0" applyNumberFormat="1" applyFont="1" applyFill="1" applyBorder="1" applyAlignment="1" applyProtection="1">
      <alignment horizontal="left" vertical="top" wrapText="1"/>
    </xf>
    <xf numFmtId="4" fontId="2" fillId="0" borderId="55" xfId="0" applyNumberFormat="1" applyFont="1" applyFill="1" applyBorder="1" applyAlignment="1" applyProtection="1">
      <alignment horizontal="left" vertical="top" wrapText="1"/>
    </xf>
    <xf numFmtId="4" fontId="2" fillId="0" borderId="30" xfId="0" applyNumberFormat="1" applyFont="1" applyFill="1" applyBorder="1" applyAlignment="1" applyProtection="1">
      <alignment horizontal="left" vertical="top" wrapText="1"/>
    </xf>
    <xf numFmtId="4" fontId="2" fillId="0" borderId="27" xfId="0" applyNumberFormat="1" applyFont="1" applyFill="1" applyBorder="1" applyAlignment="1">
      <alignment horizontal="left" vertical="center" wrapText="1"/>
    </xf>
    <xf numFmtId="4" fontId="2" fillId="0" borderId="18" xfId="0" applyNumberFormat="1" applyFont="1" applyFill="1" applyBorder="1" applyAlignment="1">
      <alignment horizontal="left" vertical="center" wrapText="1"/>
    </xf>
    <xf numFmtId="0" fontId="2" fillId="0" borderId="31"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4" fontId="2" fillId="26" borderId="0" xfId="0" applyNumberFormat="1" applyFont="1" applyFill="1" applyBorder="1" applyAlignment="1" applyProtection="1">
      <alignment horizontal="left" vertical="center" wrapText="1"/>
    </xf>
    <xf numFmtId="4" fontId="2" fillId="0" borderId="55" xfId="0" applyNumberFormat="1" applyFont="1" applyFill="1" applyBorder="1" applyAlignment="1">
      <alignment horizontal="left" vertical="center" wrapText="1"/>
    </xf>
    <xf numFmtId="4" fontId="2" fillId="0" borderId="30" xfId="0" applyNumberFormat="1" applyFont="1" applyFill="1" applyBorder="1" applyAlignment="1">
      <alignment horizontal="left" vertical="center" wrapText="1"/>
    </xf>
    <xf numFmtId="4" fontId="5" fillId="0" borderId="23" xfId="0" applyNumberFormat="1" applyFont="1" applyFill="1" applyBorder="1" applyAlignment="1" applyProtection="1">
      <alignment horizontal="left" vertical="center" wrapText="1"/>
    </xf>
    <xf numFmtId="4" fontId="5" fillId="0" borderId="19"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10" fillId="0" borderId="84" xfId="0" applyFont="1" applyBorder="1" applyAlignment="1">
      <alignment horizontal="center" vertical="center" wrapText="1"/>
    </xf>
    <xf numFmtId="0" fontId="1"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0" fillId="0" borderId="85" xfId="0" applyFill="1" applyBorder="1" applyAlignment="1" applyProtection="1">
      <alignment horizontal="left" vertical="center" wrapText="1"/>
    </xf>
    <xf numFmtId="0" fontId="6" fillId="26" borderId="69" xfId="0" applyFont="1" applyFill="1" applyBorder="1" applyAlignment="1" applyProtection="1">
      <alignment horizontal="left" wrapText="1"/>
    </xf>
    <xf numFmtId="0" fontId="6" fillId="26" borderId="70" xfId="0" applyFont="1" applyFill="1" applyBorder="1" applyAlignment="1" applyProtection="1">
      <alignment horizontal="left" wrapText="1"/>
    </xf>
    <xf numFmtId="0" fontId="42" fillId="26" borderId="55" xfId="0" applyFont="1" applyFill="1" applyBorder="1" applyAlignment="1" applyProtection="1">
      <alignment horizontal="left" vertical="center" wrapText="1"/>
    </xf>
    <xf numFmtId="0" fontId="42" fillId="26" borderId="25" xfId="0" applyFont="1" applyFill="1" applyBorder="1" applyAlignment="1" applyProtection="1">
      <alignment horizontal="left" vertical="center" wrapText="1"/>
    </xf>
    <xf numFmtId="0" fontId="42" fillId="26" borderId="30" xfId="0" applyFont="1" applyFill="1" applyBorder="1" applyAlignment="1" applyProtection="1">
      <alignment horizontal="left" vertical="center" wrapText="1"/>
    </xf>
    <xf numFmtId="0" fontId="53" fillId="0" borderId="67" xfId="287" applyFont="1" applyBorder="1" applyAlignment="1" applyProtection="1">
      <alignment horizontal="left" vertical="center"/>
    </xf>
    <xf numFmtId="0" fontId="53" fillId="0" borderId="31" xfId="287" applyFont="1" applyBorder="1" applyAlignment="1" applyProtection="1">
      <alignment horizontal="left" vertical="center"/>
    </xf>
    <xf numFmtId="0" fontId="53" fillId="0" borderId="32" xfId="287" applyFont="1" applyBorder="1" applyAlignment="1" applyProtection="1">
      <alignment horizontal="left" vertical="center"/>
    </xf>
    <xf numFmtId="0" fontId="1" fillId="0" borderId="0" xfId="0" applyFont="1" applyFill="1" applyBorder="1" applyAlignment="1" applyProtection="1">
      <alignment horizontal="left" vertical="center" wrapText="1"/>
    </xf>
    <xf numFmtId="0" fontId="2" fillId="36" borderId="27" xfId="0" applyFont="1" applyFill="1" applyBorder="1" applyAlignment="1" applyProtection="1">
      <alignment horizontal="left" vertical="center" wrapText="1"/>
    </xf>
    <xf numFmtId="0" fontId="2" fillId="36" borderId="17" xfId="0" applyFont="1" applyFill="1" applyBorder="1" applyAlignment="1" applyProtection="1">
      <alignment horizontal="left" vertical="center" wrapText="1"/>
    </xf>
    <xf numFmtId="164" fontId="5" fillId="26" borderId="69" xfId="273" applyNumberFormat="1" applyFont="1" applyFill="1" applyBorder="1" applyAlignment="1" applyProtection="1">
      <alignment horizontal="left" vertical="center"/>
    </xf>
    <xf numFmtId="164" fontId="5" fillId="26" borderId="70" xfId="273" applyNumberFormat="1" applyFont="1" applyFill="1" applyBorder="1" applyAlignment="1" applyProtection="1">
      <alignment horizontal="left" vertical="center"/>
    </xf>
    <xf numFmtId="0" fontId="8" fillId="30" borderId="0" xfId="182" applyFont="1" applyBorder="1" applyAlignment="1">
      <alignment horizontal="left"/>
    </xf>
    <xf numFmtId="0" fontId="2" fillId="36" borderId="67" xfId="0" applyFont="1" applyFill="1" applyBorder="1" applyAlignment="1">
      <alignment horizontal="left" vertical="center" wrapText="1"/>
    </xf>
    <xf numFmtId="0" fontId="2" fillId="36" borderId="31" xfId="0" applyFont="1" applyFill="1" applyBorder="1" applyAlignment="1">
      <alignment horizontal="left" vertical="center" wrapText="1"/>
    </xf>
    <xf numFmtId="0" fontId="2" fillId="36" borderId="27" xfId="0" applyFont="1" applyFill="1" applyBorder="1" applyAlignment="1">
      <alignment horizontal="left" vertical="center" wrapText="1"/>
    </xf>
    <xf numFmtId="0" fontId="2" fillId="36" borderId="17" xfId="0" applyFont="1" applyFill="1" applyBorder="1" applyAlignment="1">
      <alignment horizontal="left" vertical="center" wrapText="1"/>
    </xf>
    <xf numFmtId="0" fontId="2" fillId="36" borderId="76" xfId="0" applyFont="1" applyFill="1" applyBorder="1" applyAlignment="1" applyProtection="1">
      <alignment horizontal="left" vertical="center" wrapText="1"/>
    </xf>
    <xf numFmtId="0" fontId="2" fillId="36" borderId="37" xfId="0" applyFont="1" applyFill="1" applyBorder="1" applyAlignment="1" applyProtection="1">
      <alignment horizontal="left" vertical="center" wrapText="1"/>
    </xf>
    <xf numFmtId="0" fontId="6" fillId="36" borderId="40" xfId="0" applyFont="1" applyFill="1" applyBorder="1" applyAlignment="1" applyProtection="1">
      <alignment horizontal="left" vertical="center"/>
    </xf>
    <xf numFmtId="0" fontId="6" fillId="36" borderId="41" xfId="0" applyFont="1" applyFill="1" applyBorder="1" applyAlignment="1" applyProtection="1">
      <alignment horizontal="left" vertical="center"/>
    </xf>
    <xf numFmtId="0" fontId="6" fillId="0" borderId="0" xfId="389" applyFont="1" applyAlignment="1">
      <alignment horizontal="left" vertical="center"/>
    </xf>
    <xf numFmtId="0" fontId="57" fillId="0" borderId="0" xfId="0" applyFont="1" applyAlignment="1">
      <alignment horizontal="left" vertical="center" wrapText="1"/>
    </xf>
    <xf numFmtId="0" fontId="2" fillId="35" borderId="56" xfId="0" applyFont="1" applyFill="1" applyBorder="1" applyAlignment="1" applyProtection="1">
      <alignment horizontal="center" vertical="center"/>
    </xf>
    <xf numFmtId="0" fontId="2" fillId="35" borderId="66" xfId="0" applyFont="1" applyFill="1" applyBorder="1" applyAlignment="1" applyProtection="1">
      <alignment horizontal="center" vertical="center"/>
    </xf>
    <xf numFmtId="0" fontId="2" fillId="35" borderId="63" xfId="0" applyFont="1" applyFill="1" applyBorder="1" applyAlignment="1" applyProtection="1">
      <alignment horizontal="center" vertical="center"/>
    </xf>
    <xf numFmtId="0" fontId="2" fillId="35" borderId="20" xfId="302" applyFont="1" applyFill="1" applyBorder="1" applyAlignment="1" applyProtection="1">
      <alignment horizontal="center" vertical="center" wrapText="1"/>
    </xf>
    <xf numFmtId="0" fontId="2" fillId="35" borderId="38" xfId="302" applyFont="1" applyFill="1" applyBorder="1" applyAlignment="1" applyProtection="1">
      <alignment horizontal="center" vertical="center" wrapText="1"/>
    </xf>
    <xf numFmtId="0" fontId="2" fillId="35" borderId="28" xfId="302" applyFont="1" applyFill="1" applyBorder="1" applyAlignment="1" applyProtection="1">
      <alignment horizontal="center" vertical="center" wrapText="1"/>
    </xf>
    <xf numFmtId="0" fontId="2" fillId="35" borderId="58" xfId="302" applyFont="1" applyFill="1" applyBorder="1" applyAlignment="1" applyProtection="1">
      <alignment horizontal="center" vertical="center" wrapText="1"/>
    </xf>
    <xf numFmtId="0" fontId="2" fillId="35" borderId="54" xfId="302" applyFont="1" applyFill="1" applyBorder="1" applyAlignment="1" applyProtection="1">
      <alignment horizontal="center" vertical="center" wrapText="1"/>
    </xf>
    <xf numFmtId="0" fontId="1" fillId="35" borderId="18" xfId="274" applyFont="1" applyFill="1" applyBorder="1" applyAlignment="1">
      <alignment horizontal="center" vertical="center" wrapText="1"/>
    </xf>
    <xf numFmtId="0" fontId="1" fillId="35" borderId="48" xfId="274" applyFont="1" applyFill="1" applyBorder="1" applyAlignment="1">
      <alignment horizontal="center" vertical="center" wrapText="1"/>
    </xf>
    <xf numFmtId="0" fontId="10" fillId="0" borderId="69" xfId="303" applyFont="1" applyFill="1" applyBorder="1" applyAlignment="1" applyProtection="1">
      <alignment horizontal="center" vertical="top" wrapText="1"/>
    </xf>
    <xf numFmtId="0" fontId="10" fillId="0" borderId="75" xfId="303" applyFont="1" applyFill="1" applyBorder="1" applyAlignment="1" applyProtection="1">
      <alignment horizontal="center" vertical="top" wrapText="1"/>
    </xf>
    <xf numFmtId="0" fontId="10" fillId="0" borderId="70" xfId="303" applyFont="1" applyFill="1" applyBorder="1" applyAlignment="1" applyProtection="1">
      <alignment horizontal="center" vertical="top" wrapText="1"/>
    </xf>
    <xf numFmtId="0" fontId="0" fillId="36" borderId="16" xfId="0" applyFont="1" applyFill="1" applyBorder="1" applyAlignment="1" applyProtection="1">
      <alignment horizontal="left" vertical="center" wrapText="1"/>
    </xf>
    <xf numFmtId="0" fontId="1" fillId="36" borderId="17" xfId="0" applyFont="1" applyFill="1" applyBorder="1" applyAlignment="1" applyProtection="1">
      <alignment horizontal="left" vertical="center" wrapText="1"/>
    </xf>
    <xf numFmtId="0" fontId="1" fillId="36" borderId="18" xfId="0" applyFont="1" applyFill="1" applyBorder="1" applyAlignment="1" applyProtection="1">
      <alignment horizontal="left" vertical="center" wrapText="1"/>
    </xf>
    <xf numFmtId="0" fontId="1" fillId="36" borderId="20" xfId="0" applyFont="1" applyFill="1" applyBorder="1" applyAlignment="1" applyProtection="1">
      <alignment horizontal="left" vertical="center"/>
    </xf>
    <xf numFmtId="0" fontId="1" fillId="36" borderId="21" xfId="0" applyFont="1" applyFill="1" applyBorder="1" applyAlignment="1" applyProtection="1">
      <alignment horizontal="left" vertical="center"/>
    </xf>
    <xf numFmtId="0" fontId="1" fillId="36" borderId="27"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0" fontId="10" fillId="0" borderId="27" xfId="0" applyFont="1" applyFill="1" applyBorder="1" applyAlignment="1" applyProtection="1">
      <alignment horizontal="left" vertical="center"/>
    </xf>
    <xf numFmtId="0" fontId="1" fillId="26" borderId="29" xfId="0" applyFont="1" applyFill="1" applyBorder="1" applyAlignment="1" applyProtection="1">
      <alignment horizontal="left" vertical="center" wrapText="1" indent="2"/>
    </xf>
    <xf numFmtId="0" fontId="1" fillId="26" borderId="25" xfId="0" applyFont="1" applyFill="1" applyBorder="1" applyAlignment="1" applyProtection="1">
      <alignment horizontal="left" vertical="center" indent="2"/>
    </xf>
    <xf numFmtId="0" fontId="1" fillId="26" borderId="30" xfId="0" applyFont="1" applyFill="1" applyBorder="1" applyAlignment="1" applyProtection="1">
      <alignment horizontal="left" vertical="center" indent="2"/>
    </xf>
    <xf numFmtId="0" fontId="1" fillId="26" borderId="53" xfId="0" applyFont="1" applyFill="1" applyBorder="1" applyAlignment="1" applyProtection="1">
      <alignment horizontal="left" vertical="center" wrapText="1"/>
    </xf>
    <xf numFmtId="0" fontId="1" fillId="26" borderId="57" xfId="0" applyFont="1" applyFill="1" applyBorder="1" applyAlignment="1" applyProtection="1">
      <alignment horizontal="left" vertical="center"/>
    </xf>
    <xf numFmtId="0" fontId="1" fillId="36" borderId="69" xfId="303" applyFont="1" applyFill="1" applyBorder="1" applyAlignment="1" applyProtection="1">
      <alignment horizontal="left" vertical="center" wrapText="1"/>
    </xf>
    <xf numFmtId="0" fontId="1" fillId="36" borderId="75" xfId="303" applyFont="1" applyFill="1" applyBorder="1" applyAlignment="1" applyProtection="1">
      <alignment horizontal="left" vertical="center" wrapText="1"/>
    </xf>
    <xf numFmtId="0" fontId="1" fillId="0" borderId="16" xfId="273" applyFont="1" applyFill="1" applyBorder="1" applyAlignment="1" applyProtection="1">
      <alignment horizontal="left" vertical="center" wrapText="1"/>
    </xf>
    <xf numFmtId="0" fontId="1" fillId="0" borderId="18" xfId="273" applyFont="1" applyFill="1" applyBorder="1" applyAlignment="1" applyProtection="1">
      <alignment horizontal="left" vertical="center" wrapText="1"/>
    </xf>
    <xf numFmtId="0" fontId="1" fillId="0" borderId="29" xfId="0" applyFont="1" applyFill="1" applyBorder="1" applyAlignment="1" applyProtection="1">
      <alignment horizontal="left" vertical="center"/>
    </xf>
    <xf numFmtId="0" fontId="1" fillId="0" borderId="30" xfId="0" applyFont="1" applyBorder="1" applyAlignment="1" applyProtection="1">
      <alignment vertical="center"/>
    </xf>
    <xf numFmtId="0" fontId="1" fillId="0" borderId="36" xfId="0" applyFont="1" applyFill="1" applyBorder="1" applyAlignment="1" applyProtection="1">
      <alignment horizontal="left" vertical="center"/>
    </xf>
    <xf numFmtId="0" fontId="1" fillId="0" borderId="64" xfId="0" applyFont="1" applyBorder="1" applyAlignment="1" applyProtection="1">
      <alignment vertical="center"/>
    </xf>
    <xf numFmtId="0" fontId="2" fillId="35" borderId="43" xfId="0" applyFont="1" applyFill="1" applyBorder="1" applyAlignment="1" applyProtection="1">
      <alignment horizontal="left" vertical="center" wrapText="1"/>
    </xf>
    <xf numFmtId="0" fontId="2" fillId="35" borderId="42" xfId="0" applyFont="1" applyFill="1" applyBorder="1" applyAlignment="1" applyProtection="1">
      <alignment vertical="center" wrapText="1"/>
    </xf>
    <xf numFmtId="0" fontId="2" fillId="35" borderId="41" xfId="0" applyFont="1" applyFill="1" applyBorder="1" applyAlignment="1" applyProtection="1">
      <alignment horizontal="left" vertical="center" wrapText="1"/>
    </xf>
    <xf numFmtId="0" fontId="2" fillId="35" borderId="42" xfId="0" applyFont="1" applyFill="1" applyBorder="1" applyAlignment="1" applyProtection="1">
      <alignment horizontal="left" vertical="center" wrapText="1"/>
    </xf>
    <xf numFmtId="0" fontId="43" fillId="41" borderId="27" xfId="182" applyFont="1" applyFill="1" applyBorder="1" applyAlignment="1" applyProtection="1">
      <alignment horizontal="center" vertical="center" wrapText="1"/>
    </xf>
    <xf numFmtId="0" fontId="43" fillId="41" borderId="17" xfId="182" applyFont="1" applyFill="1" applyBorder="1" applyAlignment="1" applyProtection="1">
      <alignment horizontal="center" vertical="center" wrapText="1"/>
    </xf>
    <xf numFmtId="0" fontId="43" fillId="41" borderId="18" xfId="182" applyFont="1" applyFill="1" applyBorder="1" applyAlignment="1" applyProtection="1">
      <alignment horizontal="center" vertical="center" wrapText="1"/>
    </xf>
    <xf numFmtId="0" fontId="43" fillId="41" borderId="27" xfId="182" applyFont="1" applyFill="1" applyBorder="1" applyAlignment="1" applyProtection="1">
      <alignment horizontal="center" vertical="center"/>
    </xf>
    <xf numFmtId="0" fontId="43" fillId="41" borderId="17" xfId="182" applyFont="1" applyFill="1" applyBorder="1" applyAlignment="1" applyProtection="1">
      <alignment horizontal="center" vertical="center"/>
    </xf>
    <xf numFmtId="0" fontId="43" fillId="41" borderId="18" xfId="182" applyFont="1" applyFill="1" applyBorder="1" applyAlignment="1" applyProtection="1">
      <alignment horizontal="center" vertical="center"/>
    </xf>
    <xf numFmtId="0" fontId="2" fillId="35" borderId="40" xfId="275" applyFont="1" applyFill="1" applyBorder="1" applyAlignment="1" applyProtection="1">
      <alignment horizontal="center" vertical="center" wrapText="1"/>
    </xf>
    <xf numFmtId="0" fontId="2" fillId="35" borderId="42" xfId="275" applyFont="1" applyFill="1" applyBorder="1" applyAlignment="1" applyProtection="1">
      <alignment horizontal="center" vertical="center" wrapText="1"/>
    </xf>
    <xf numFmtId="172" fontId="1" fillId="36" borderId="39" xfId="346" applyNumberFormat="1" applyFill="1" applyBorder="1" applyAlignment="1">
      <alignment horizontal="left" vertical="center"/>
    </xf>
    <xf numFmtId="172" fontId="1" fillId="36" borderId="33" xfId="346" applyNumberFormat="1" applyFill="1" applyBorder="1" applyAlignment="1">
      <alignment horizontal="left" vertical="center"/>
    </xf>
    <xf numFmtId="177" fontId="1" fillId="36" borderId="27" xfId="346" applyNumberFormat="1" applyFill="1" applyBorder="1" applyAlignment="1">
      <alignment horizontal="left" vertical="center" wrapText="1"/>
    </xf>
    <xf numFmtId="177" fontId="1" fillId="36" borderId="18" xfId="346" applyNumberFormat="1" applyFill="1" applyBorder="1" applyAlignment="1">
      <alignment horizontal="left" vertical="center" wrapText="1"/>
    </xf>
    <xf numFmtId="0" fontId="2" fillId="35" borderId="90" xfId="273" applyFont="1" applyFill="1" applyBorder="1" applyAlignment="1">
      <alignment horizontal="center" vertical="center" wrapText="1"/>
    </xf>
    <xf numFmtId="0" fontId="2" fillId="35" borderId="46" xfId="273" applyFont="1" applyFill="1" applyBorder="1" applyAlignment="1">
      <alignment horizontal="center" vertical="center" wrapText="1"/>
    </xf>
    <xf numFmtId="3" fontId="1" fillId="0" borderId="27" xfId="273" applyNumberFormat="1" applyBorder="1" applyAlignment="1">
      <alignment vertical="center"/>
    </xf>
    <xf numFmtId="3" fontId="1" fillId="0" borderId="60" xfId="273" applyNumberFormat="1" applyBorder="1" applyAlignment="1">
      <alignment vertical="center"/>
    </xf>
    <xf numFmtId="3" fontId="1" fillId="0" borderId="76" xfId="273" applyNumberFormat="1" applyBorder="1" applyAlignment="1">
      <alignment vertical="center"/>
    </xf>
    <xf numFmtId="3" fontId="1" fillId="0" borderId="61" xfId="273" applyNumberFormat="1" applyBorder="1" applyAlignment="1">
      <alignment vertical="center"/>
    </xf>
    <xf numFmtId="172" fontId="1" fillId="44" borderId="27" xfId="346" applyNumberFormat="1" applyFill="1" applyBorder="1" applyAlignment="1">
      <alignment horizontal="left" vertical="center" wrapText="1"/>
    </xf>
    <xf numFmtId="172" fontId="1" fillId="44" borderId="17" xfId="346" applyNumberFormat="1" applyFill="1" applyBorder="1" applyAlignment="1">
      <alignment horizontal="left" vertical="center" wrapText="1"/>
    </xf>
    <xf numFmtId="172" fontId="1" fillId="44" borderId="18" xfId="346" applyNumberFormat="1" applyFill="1" applyBorder="1" applyAlignment="1">
      <alignment horizontal="left" vertical="center" wrapText="1"/>
    </xf>
    <xf numFmtId="172" fontId="1" fillId="36" borderId="27" xfId="346" applyNumberFormat="1" applyFill="1" applyBorder="1" applyAlignment="1">
      <alignment vertical="center"/>
    </xf>
    <xf numFmtId="172" fontId="1" fillId="36" borderId="18" xfId="346" applyNumberFormat="1" applyFill="1" applyBorder="1" applyAlignment="1">
      <alignment vertical="center"/>
    </xf>
  </cellXfs>
  <cellStyles count="400">
    <cellStyle name="_Column1" xfId="1" xr:uid="{00000000-0005-0000-0000-000000000000}"/>
    <cellStyle name="_Column1 2" xfId="2" xr:uid="{00000000-0005-0000-0000-000001000000}"/>
    <cellStyle name="_Column1 3" xfId="3" xr:uid="{00000000-0005-0000-0000-000002000000}"/>
    <cellStyle name="_Column1_120319_BAB_KoPr2012_KEMA" xfId="4" xr:uid="{00000000-0005-0000-0000-000003000000}"/>
    <cellStyle name="_Column1_120319_BAB_KoPr2012_KEMA 2" xfId="5" xr:uid="{00000000-0005-0000-0000-000004000000}"/>
    <cellStyle name="_Column1_120319_BAB_KoPr2012_KEMA 3" xfId="6" xr:uid="{00000000-0005-0000-0000-000005000000}"/>
    <cellStyle name="_Column1_120329_EHB_KoPr_Basisjahr_ENTWURF" xfId="7" xr:uid="{00000000-0005-0000-0000-000006000000}"/>
    <cellStyle name="_Column1_120329_EHB_KoPr_Basisjahr_ENTWURF 2" xfId="8" xr:uid="{00000000-0005-0000-0000-000007000000}"/>
    <cellStyle name="_Column1_120329_EHB_KoPr_Basisjahr_ENTWURF 2 2" xfId="9" xr:uid="{00000000-0005-0000-0000-000008000000}"/>
    <cellStyle name="_Column1_120329_EHB_KoPr_Basisjahr_ENTWURF 2 3" xfId="10" xr:uid="{00000000-0005-0000-0000-000009000000}"/>
    <cellStyle name="_Column1_120329_EHB_KoPr_Basisjahr_ENTWURF 3" xfId="11" xr:uid="{00000000-0005-0000-0000-00000A000000}"/>
    <cellStyle name="_Column1_120329_EHB_KoPr_Basisjahr_ENTWURF 4" xfId="12" xr:uid="{00000000-0005-0000-0000-00000B000000}"/>
    <cellStyle name="_Column1_A. Allgemeine Informationen" xfId="13" xr:uid="{00000000-0005-0000-0000-00000C000000}"/>
    <cellStyle name="_Column1_A. Allgemeine Informationen 2" xfId="14" xr:uid="{00000000-0005-0000-0000-00000D000000}"/>
    <cellStyle name="_Column1_A. Allgemeine Informationen 3" xfId="15" xr:uid="{00000000-0005-0000-0000-00000E000000}"/>
    <cellStyle name="_Column1_Ausfüllhilfe" xfId="16" xr:uid="{00000000-0005-0000-0000-00000F000000}"/>
    <cellStyle name="_Column1_Ausfüllhilfe 2" xfId="17" xr:uid="{00000000-0005-0000-0000-000010000000}"/>
    <cellStyle name="_Column1_Ausfüllhilfe 3" xfId="18" xr:uid="{00000000-0005-0000-0000-000011000000}"/>
    <cellStyle name="_Column1_kalk. EK-Verzinsung" xfId="19" xr:uid="{00000000-0005-0000-0000-000012000000}"/>
    <cellStyle name="_Column1_kalk. EK-Verzinsung 2" xfId="20" xr:uid="{00000000-0005-0000-0000-000013000000}"/>
    <cellStyle name="_Column1_kalk. EK-Verzinsung 2 2" xfId="21" xr:uid="{00000000-0005-0000-0000-000014000000}"/>
    <cellStyle name="_Column1_kalk. EK-Verzinsung 2 3" xfId="22" xr:uid="{00000000-0005-0000-0000-000015000000}"/>
    <cellStyle name="_Column1_kalk. EK-Verzinsung 3" xfId="23" xr:uid="{00000000-0005-0000-0000-000016000000}"/>
    <cellStyle name="_Column1_kalk. EK-Verzinsung 4" xfId="24" xr:uid="{00000000-0005-0000-0000-000017000000}"/>
    <cellStyle name="_Column1_Mehrjahresvergleich" xfId="25" xr:uid="{00000000-0005-0000-0000-000018000000}"/>
    <cellStyle name="_Column1_Mehrjahresvergleich 2" xfId="26" xr:uid="{00000000-0005-0000-0000-000019000000}"/>
    <cellStyle name="_Column1_Mehrjahresvergleich 2 2" xfId="27" xr:uid="{00000000-0005-0000-0000-00001A000000}"/>
    <cellStyle name="_Column1_Mehrjahresvergleich 2 3" xfId="28" xr:uid="{00000000-0005-0000-0000-00001B000000}"/>
    <cellStyle name="_Column1_Mehrjahresvergleich 3" xfId="29" xr:uid="{00000000-0005-0000-0000-00001C000000}"/>
    <cellStyle name="_Column1_Mehrjahresvergleich 4" xfId="30" xr:uid="{00000000-0005-0000-0000-00001D000000}"/>
    <cellStyle name="_Column1_SAV-Vergleich" xfId="31" xr:uid="{00000000-0005-0000-0000-00001E000000}"/>
    <cellStyle name="_Column1_SAV-Vergleich 2" xfId="32" xr:uid="{00000000-0005-0000-0000-00001F000000}"/>
    <cellStyle name="_Column1_SAV-Vergleich 2 2" xfId="33" xr:uid="{00000000-0005-0000-0000-000020000000}"/>
    <cellStyle name="_Column1_SAV-Vergleich 2 3" xfId="34" xr:uid="{00000000-0005-0000-0000-000021000000}"/>
    <cellStyle name="_Column1_SAV-Vergleich 3" xfId="35" xr:uid="{00000000-0005-0000-0000-000022000000}"/>
    <cellStyle name="_Column1_SAV-Vergleich 4" xfId="36" xr:uid="{00000000-0005-0000-0000-000023000000}"/>
    <cellStyle name="_Column2" xfId="37" xr:uid="{00000000-0005-0000-0000-000024000000}"/>
    <cellStyle name="_Column3" xfId="38" xr:uid="{00000000-0005-0000-0000-000025000000}"/>
    <cellStyle name="_Column4" xfId="39" xr:uid="{00000000-0005-0000-0000-000026000000}"/>
    <cellStyle name="_Column4_120319_BAB_KoPr2012_KEMA" xfId="40" xr:uid="{00000000-0005-0000-0000-000027000000}"/>
    <cellStyle name="_Column4_120329_EHB_KoPr_Basisjahr_ENTWURF" xfId="41" xr:uid="{00000000-0005-0000-0000-000028000000}"/>
    <cellStyle name="_Column4_120329_EHB_KoPr_Basisjahr_ENTWURF 2" xfId="42" xr:uid="{00000000-0005-0000-0000-000029000000}"/>
    <cellStyle name="_Column4_A. Allgemeine Informationen" xfId="43" xr:uid="{00000000-0005-0000-0000-00002A000000}"/>
    <cellStyle name="_Column4_Ausfüllhilfe" xfId="44" xr:uid="{00000000-0005-0000-0000-00002B000000}"/>
    <cellStyle name="_Column4_kalk. EK-Verzinsung" xfId="45" xr:uid="{00000000-0005-0000-0000-00002C000000}"/>
    <cellStyle name="_Column4_kalk. EK-Verzinsung 2" xfId="46" xr:uid="{00000000-0005-0000-0000-00002D000000}"/>
    <cellStyle name="_Column4_Mehrjahresvergleich" xfId="47" xr:uid="{00000000-0005-0000-0000-00002E000000}"/>
    <cellStyle name="_Column4_Mehrjahresvergleich 2" xfId="48" xr:uid="{00000000-0005-0000-0000-00002F000000}"/>
    <cellStyle name="_Column4_SAV-Vergleich" xfId="49" xr:uid="{00000000-0005-0000-0000-000030000000}"/>
    <cellStyle name="_Column4_SAV-Vergleich 2" xfId="50" xr:uid="{00000000-0005-0000-0000-000031000000}"/>
    <cellStyle name="_Column5" xfId="51" xr:uid="{00000000-0005-0000-0000-000032000000}"/>
    <cellStyle name="_Column6" xfId="52" xr:uid="{00000000-0005-0000-0000-000033000000}"/>
    <cellStyle name="_Column7" xfId="53" xr:uid="{00000000-0005-0000-0000-000034000000}"/>
    <cellStyle name="_Column7 2" xfId="54" xr:uid="{00000000-0005-0000-0000-000035000000}"/>
    <cellStyle name="_Column7 3" xfId="55" xr:uid="{00000000-0005-0000-0000-000036000000}"/>
    <cellStyle name="_Data" xfId="56" xr:uid="{00000000-0005-0000-0000-000037000000}"/>
    <cellStyle name="_Data 2" xfId="57" xr:uid="{00000000-0005-0000-0000-000038000000}"/>
    <cellStyle name="_Data 3" xfId="58" xr:uid="{00000000-0005-0000-0000-000039000000}"/>
    <cellStyle name="_Data_120319_BAB_KoPr2012_KEMA" xfId="59" xr:uid="{00000000-0005-0000-0000-00003A000000}"/>
    <cellStyle name="_Data_120319_BAB_KoPr2012_KEMA 2" xfId="60" xr:uid="{00000000-0005-0000-0000-00003B000000}"/>
    <cellStyle name="_Data_120319_BAB_KoPr2012_KEMA 3" xfId="61" xr:uid="{00000000-0005-0000-0000-00003C000000}"/>
    <cellStyle name="_Data_120319_BAB_KoPr2012_KEMA_120616_Prüfwerkzeug_2_EOG" xfId="62" xr:uid="{00000000-0005-0000-0000-00003D000000}"/>
    <cellStyle name="_Data_120319_BAB_KoPr2012_KEMA_120616_Prüfwerkzeug_2_EOG 2" xfId="63" xr:uid="{00000000-0005-0000-0000-00003E000000}"/>
    <cellStyle name="_Data_120319_BAB_KoPr2012_KEMA_120616_Prüfwerkzeug_2_EOG 3" xfId="64" xr:uid="{00000000-0005-0000-0000-00003F000000}"/>
    <cellStyle name="_Data_120319_BAB_KoPr2012_KEMA_130911_Zusatzdaten" xfId="65" xr:uid="{00000000-0005-0000-0000-000040000000}"/>
    <cellStyle name="_Data_120319_BAB_KoPr2012_KEMA_130911_Zusatzdaten 2" xfId="66" xr:uid="{00000000-0005-0000-0000-000041000000}"/>
    <cellStyle name="_Data_120319_BAB_KoPr2012_KEMA_130911_Zusatzdaten 3" xfId="67" xr:uid="{00000000-0005-0000-0000-000042000000}"/>
    <cellStyle name="_Data_120319_BAB_KoPr2012_KEMA_VNBErhebungsbogenKostenprfg2012_2xls" xfId="68" xr:uid="{00000000-0005-0000-0000-000043000000}"/>
    <cellStyle name="_Data_120319_BAB_KoPr2012_KEMA_VNBErhebungsbogenKostenprfg2012_2xls 2" xfId="69" xr:uid="{00000000-0005-0000-0000-000044000000}"/>
    <cellStyle name="_Data_120319_BAB_KoPr2012_KEMA_VNBErhebungsbogenKostenprfg2012_2xls 3" xfId="70" xr:uid="{00000000-0005-0000-0000-000045000000}"/>
    <cellStyle name="_Header" xfId="71" xr:uid="{00000000-0005-0000-0000-000046000000}"/>
    <cellStyle name="_Row1" xfId="72" xr:uid="{00000000-0005-0000-0000-000047000000}"/>
    <cellStyle name="_Row1 2" xfId="73" xr:uid="{00000000-0005-0000-0000-000048000000}"/>
    <cellStyle name="_Row1 3" xfId="74" xr:uid="{00000000-0005-0000-0000-000049000000}"/>
    <cellStyle name="_Row1_120319_BAB_KoPr2012_KEMA" xfId="75" xr:uid="{00000000-0005-0000-0000-00004A000000}"/>
    <cellStyle name="_Row1_120319_BAB_KoPr2012_KEMA 2" xfId="76" xr:uid="{00000000-0005-0000-0000-00004B000000}"/>
    <cellStyle name="_Row1_120319_BAB_KoPr2012_KEMA 3" xfId="77" xr:uid="{00000000-0005-0000-0000-00004C000000}"/>
    <cellStyle name="_Row1_120329_EHB_KoPr_Basisjahr_ENTWURF" xfId="78" xr:uid="{00000000-0005-0000-0000-00004D000000}"/>
    <cellStyle name="_Row1_120329_EHB_KoPr_Basisjahr_ENTWURF 2" xfId="79" xr:uid="{00000000-0005-0000-0000-00004E000000}"/>
    <cellStyle name="_Row1_120329_EHB_KoPr_Basisjahr_ENTWURF 2 2" xfId="80" xr:uid="{00000000-0005-0000-0000-00004F000000}"/>
    <cellStyle name="_Row1_120329_EHB_KoPr_Basisjahr_ENTWURF 2 3" xfId="81" xr:uid="{00000000-0005-0000-0000-000050000000}"/>
    <cellStyle name="_Row1_120329_EHB_KoPr_Basisjahr_ENTWURF 3" xfId="82" xr:uid="{00000000-0005-0000-0000-000051000000}"/>
    <cellStyle name="_Row1_120329_EHB_KoPr_Basisjahr_ENTWURF 4" xfId="83" xr:uid="{00000000-0005-0000-0000-000052000000}"/>
    <cellStyle name="_Row1_A. Allgemeine Informationen" xfId="84" xr:uid="{00000000-0005-0000-0000-000053000000}"/>
    <cellStyle name="_Row1_A. Allgemeine Informationen 2" xfId="85" xr:uid="{00000000-0005-0000-0000-000054000000}"/>
    <cellStyle name="_Row1_A. Allgemeine Informationen 3" xfId="86" xr:uid="{00000000-0005-0000-0000-000055000000}"/>
    <cellStyle name="_Row1_Ausfüllhilfe" xfId="87" xr:uid="{00000000-0005-0000-0000-000056000000}"/>
    <cellStyle name="_Row1_Ausfüllhilfe 2" xfId="88" xr:uid="{00000000-0005-0000-0000-000057000000}"/>
    <cellStyle name="_Row1_Ausfüllhilfe 3" xfId="89" xr:uid="{00000000-0005-0000-0000-000058000000}"/>
    <cellStyle name="_Row1_kalk. EK-Verzinsung" xfId="90" xr:uid="{00000000-0005-0000-0000-000059000000}"/>
    <cellStyle name="_Row1_kalk. EK-Verzinsung 2" xfId="91" xr:uid="{00000000-0005-0000-0000-00005A000000}"/>
    <cellStyle name="_Row1_kalk. EK-Verzinsung 2 2" xfId="92" xr:uid="{00000000-0005-0000-0000-00005B000000}"/>
    <cellStyle name="_Row1_kalk. EK-Verzinsung 2 3" xfId="93" xr:uid="{00000000-0005-0000-0000-00005C000000}"/>
    <cellStyle name="_Row1_kalk. EK-Verzinsung 3" xfId="94" xr:uid="{00000000-0005-0000-0000-00005D000000}"/>
    <cellStyle name="_Row1_kalk. EK-Verzinsung 4" xfId="95" xr:uid="{00000000-0005-0000-0000-00005E000000}"/>
    <cellStyle name="_Row1_Mehrjahresvergleich" xfId="96" xr:uid="{00000000-0005-0000-0000-00005F000000}"/>
    <cellStyle name="_Row1_Mehrjahresvergleich 2" xfId="97" xr:uid="{00000000-0005-0000-0000-000060000000}"/>
    <cellStyle name="_Row1_Mehrjahresvergleich 2 2" xfId="98" xr:uid="{00000000-0005-0000-0000-000061000000}"/>
    <cellStyle name="_Row1_Mehrjahresvergleich 2 3" xfId="99" xr:uid="{00000000-0005-0000-0000-000062000000}"/>
    <cellStyle name="_Row1_Mehrjahresvergleich 3" xfId="100" xr:uid="{00000000-0005-0000-0000-000063000000}"/>
    <cellStyle name="_Row1_Mehrjahresvergleich 4" xfId="101" xr:uid="{00000000-0005-0000-0000-000064000000}"/>
    <cellStyle name="_Row1_SAV-Vergleich" xfId="102" xr:uid="{00000000-0005-0000-0000-000065000000}"/>
    <cellStyle name="_Row1_SAV-Vergleich 2" xfId="103" xr:uid="{00000000-0005-0000-0000-000066000000}"/>
    <cellStyle name="_Row1_SAV-Vergleich 2 2" xfId="104" xr:uid="{00000000-0005-0000-0000-000067000000}"/>
    <cellStyle name="_Row1_SAV-Vergleich 2 3" xfId="105" xr:uid="{00000000-0005-0000-0000-000068000000}"/>
    <cellStyle name="_Row1_SAV-Vergleich 3" xfId="106" xr:uid="{00000000-0005-0000-0000-000069000000}"/>
    <cellStyle name="_Row1_SAV-Vergleich 4" xfId="107" xr:uid="{00000000-0005-0000-0000-00006A000000}"/>
    <cellStyle name="_Row2" xfId="108" xr:uid="{00000000-0005-0000-0000-00006B000000}"/>
    <cellStyle name="_Row3" xfId="109" xr:uid="{00000000-0005-0000-0000-00006C000000}"/>
    <cellStyle name="_Row4" xfId="110" xr:uid="{00000000-0005-0000-0000-00006D000000}"/>
    <cellStyle name="_Row4 2" xfId="111" xr:uid="{00000000-0005-0000-0000-00006E000000}"/>
    <cellStyle name="_Row4 3" xfId="112" xr:uid="{00000000-0005-0000-0000-00006F000000}"/>
    <cellStyle name="_Row5" xfId="113" xr:uid="{00000000-0005-0000-0000-000070000000}"/>
    <cellStyle name="_Row6" xfId="114" xr:uid="{00000000-0005-0000-0000-000071000000}"/>
    <cellStyle name="_Row7" xfId="115" xr:uid="{00000000-0005-0000-0000-000072000000}"/>
    <cellStyle name="_Row7 2" xfId="116" xr:uid="{00000000-0005-0000-0000-000073000000}"/>
    <cellStyle name="_Row7 3" xfId="117" xr:uid="{00000000-0005-0000-0000-000074000000}"/>
    <cellStyle name="20 % - Akzent1" xfId="118" builtinId="30" customBuiltin="1"/>
    <cellStyle name="20 % - Akzent1 2" xfId="119" xr:uid="{00000000-0005-0000-0000-000076000000}"/>
    <cellStyle name="20 % - Akzent1 2 2" xfId="120" xr:uid="{00000000-0005-0000-0000-000077000000}"/>
    <cellStyle name="20 % - Akzent2" xfId="121" builtinId="34" customBuiltin="1"/>
    <cellStyle name="20 % - Akzent2 2" xfId="122" xr:uid="{00000000-0005-0000-0000-000079000000}"/>
    <cellStyle name="20 % - Akzent2 2 2" xfId="123" xr:uid="{00000000-0005-0000-0000-00007A000000}"/>
    <cellStyle name="20 % - Akzent2 2 3" xfId="361" xr:uid="{0F8EBD07-9E66-4708-8110-679F1F0106FF}"/>
    <cellStyle name="20 % - Akzent2 3" xfId="124" xr:uid="{00000000-0005-0000-0000-00007B000000}"/>
    <cellStyle name="20 % - Akzent3" xfId="125" builtinId="38" customBuiltin="1"/>
    <cellStyle name="20 % - Akzent3 2" xfId="126" xr:uid="{00000000-0005-0000-0000-00007D000000}"/>
    <cellStyle name="20 % - Akzent3 2 2" xfId="127" xr:uid="{00000000-0005-0000-0000-00007E000000}"/>
    <cellStyle name="20 % - Akzent4" xfId="128" builtinId="42" customBuiltin="1"/>
    <cellStyle name="20 % - Akzent4 2" xfId="129" xr:uid="{00000000-0005-0000-0000-000080000000}"/>
    <cellStyle name="20 % - Akzent4 2 2" xfId="130" xr:uid="{00000000-0005-0000-0000-000081000000}"/>
    <cellStyle name="20 % - Akzent5" xfId="131" builtinId="46" customBuiltin="1"/>
    <cellStyle name="20 % - Akzent5 2" xfId="132" xr:uid="{00000000-0005-0000-0000-000083000000}"/>
    <cellStyle name="20 % - Akzent5 2 2" xfId="133" xr:uid="{00000000-0005-0000-0000-000084000000}"/>
    <cellStyle name="20 % - Akzent6" xfId="134" builtinId="50" customBuiltin="1"/>
    <cellStyle name="20 % - Akzent6 2" xfId="135" xr:uid="{00000000-0005-0000-0000-000086000000}"/>
    <cellStyle name="20 % - Akzent6 2 2" xfId="136" xr:uid="{00000000-0005-0000-0000-000087000000}"/>
    <cellStyle name="20% - Akzent1" xfId="137" xr:uid="{00000000-0005-0000-0000-000088000000}"/>
    <cellStyle name="20% - Akzent1 2" xfId="138" xr:uid="{00000000-0005-0000-0000-000089000000}"/>
    <cellStyle name="20% - Akzent2" xfId="139" xr:uid="{00000000-0005-0000-0000-00008A000000}"/>
    <cellStyle name="20% - Akzent2 2" xfId="140" xr:uid="{00000000-0005-0000-0000-00008B000000}"/>
    <cellStyle name="20% - Akzent3" xfId="141" xr:uid="{00000000-0005-0000-0000-00008C000000}"/>
    <cellStyle name="20% - Akzent3 2" xfId="142" xr:uid="{00000000-0005-0000-0000-00008D000000}"/>
    <cellStyle name="20% - Akzent4" xfId="143" xr:uid="{00000000-0005-0000-0000-00008E000000}"/>
    <cellStyle name="20% - Akzent4 2" xfId="144" xr:uid="{00000000-0005-0000-0000-00008F000000}"/>
    <cellStyle name="20% - Akzent5" xfId="145" xr:uid="{00000000-0005-0000-0000-000090000000}"/>
    <cellStyle name="20% - Akzent5 2" xfId="146" xr:uid="{00000000-0005-0000-0000-000091000000}"/>
    <cellStyle name="20% - Akzent6" xfId="147" xr:uid="{00000000-0005-0000-0000-000092000000}"/>
    <cellStyle name="20% - Akzent6 2" xfId="148" xr:uid="{00000000-0005-0000-0000-000093000000}"/>
    <cellStyle name="4" xfId="362" xr:uid="{6D08F3B8-CF22-419F-AECF-4DC4078C2A8C}"/>
    <cellStyle name="40 % - Akzent1" xfId="149" builtinId="31" customBuiltin="1"/>
    <cellStyle name="40 % - Akzent1 2" xfId="150" xr:uid="{00000000-0005-0000-0000-000095000000}"/>
    <cellStyle name="40 % - Akzent1 2 2" xfId="151" xr:uid="{00000000-0005-0000-0000-000096000000}"/>
    <cellStyle name="40 % - Akzent1 2 3" xfId="396" xr:uid="{750982A2-1C64-42F5-A6A7-7CBF7243A772}"/>
    <cellStyle name="40 % - Akzent1 3" xfId="152" xr:uid="{00000000-0005-0000-0000-000097000000}"/>
    <cellStyle name="40 % - Akzent2" xfId="153" builtinId="35" customBuiltin="1"/>
    <cellStyle name="40 % - Akzent2 2" xfId="154" xr:uid="{00000000-0005-0000-0000-000099000000}"/>
    <cellStyle name="40 % - Akzent2 2 2" xfId="155" xr:uid="{00000000-0005-0000-0000-00009A000000}"/>
    <cellStyle name="40 % - Akzent3" xfId="156" builtinId="39" customBuiltin="1"/>
    <cellStyle name="40 % - Akzent3 2" xfId="157" xr:uid="{00000000-0005-0000-0000-00009C000000}"/>
    <cellStyle name="40 % - Akzent3 2 2" xfId="158" xr:uid="{00000000-0005-0000-0000-00009D000000}"/>
    <cellStyle name="40 % - Akzent4" xfId="159" builtinId="43" customBuiltin="1"/>
    <cellStyle name="40 % - Akzent4 2" xfId="160" xr:uid="{00000000-0005-0000-0000-00009F000000}"/>
    <cellStyle name="40 % - Akzent4 2 2" xfId="161" xr:uid="{00000000-0005-0000-0000-0000A0000000}"/>
    <cellStyle name="40 % - Akzent5" xfId="162" builtinId="47" customBuiltin="1"/>
    <cellStyle name="40 % - Akzent5 2" xfId="163" xr:uid="{00000000-0005-0000-0000-0000A2000000}"/>
    <cellStyle name="40 % - Akzent5 2 2" xfId="164" xr:uid="{00000000-0005-0000-0000-0000A3000000}"/>
    <cellStyle name="40 % - Akzent6" xfId="165" builtinId="51" customBuiltin="1"/>
    <cellStyle name="40 % - Akzent6 2" xfId="166" xr:uid="{00000000-0005-0000-0000-0000A5000000}"/>
    <cellStyle name="40 % - Akzent6 2 2" xfId="167" xr:uid="{00000000-0005-0000-0000-0000A6000000}"/>
    <cellStyle name="40% - Akzent1" xfId="168" xr:uid="{00000000-0005-0000-0000-0000A7000000}"/>
    <cellStyle name="40% - Akzent1 2" xfId="169" xr:uid="{00000000-0005-0000-0000-0000A8000000}"/>
    <cellStyle name="40% - Akzent2" xfId="170" xr:uid="{00000000-0005-0000-0000-0000A9000000}"/>
    <cellStyle name="40% - Akzent2 2" xfId="171" xr:uid="{00000000-0005-0000-0000-0000AA000000}"/>
    <cellStyle name="40% - Akzent3" xfId="172" xr:uid="{00000000-0005-0000-0000-0000AB000000}"/>
    <cellStyle name="40% - Akzent3 2" xfId="173" xr:uid="{00000000-0005-0000-0000-0000AC000000}"/>
    <cellStyle name="40% - Akzent4" xfId="174" xr:uid="{00000000-0005-0000-0000-0000AD000000}"/>
    <cellStyle name="40% - Akzent4 2" xfId="175" xr:uid="{00000000-0005-0000-0000-0000AE000000}"/>
    <cellStyle name="40% - Akzent5" xfId="176" xr:uid="{00000000-0005-0000-0000-0000AF000000}"/>
    <cellStyle name="40% - Akzent5 2" xfId="177" xr:uid="{00000000-0005-0000-0000-0000B0000000}"/>
    <cellStyle name="40% - Akzent6" xfId="178" xr:uid="{00000000-0005-0000-0000-0000B1000000}"/>
    <cellStyle name="40% - Akzent6 2" xfId="179" xr:uid="{00000000-0005-0000-0000-0000B2000000}"/>
    <cellStyle name="5" xfId="363" xr:uid="{2066C4F5-AF0B-4F9A-892F-93F2B3FE2C2E}"/>
    <cellStyle name="6" xfId="364" xr:uid="{B42FFB41-1791-4D09-8BA1-82EA5444FBE2}"/>
    <cellStyle name="60 % - Akzent1" xfId="180" builtinId="32" customBuiltin="1"/>
    <cellStyle name="60 % - Akzent1 2" xfId="181" xr:uid="{00000000-0005-0000-0000-0000B4000000}"/>
    <cellStyle name="60 % - Akzent1 2 2" xfId="365" xr:uid="{0E948247-F67D-4778-AEEA-10961158E12C}"/>
    <cellStyle name="60 % - Akzent1 3" xfId="182" xr:uid="{00000000-0005-0000-0000-0000B5000000}"/>
    <cellStyle name="60 % - Akzent2" xfId="183" builtinId="36" customBuiltin="1"/>
    <cellStyle name="60 % - Akzent2 2" xfId="184" xr:uid="{00000000-0005-0000-0000-0000B7000000}"/>
    <cellStyle name="60 % - Akzent3" xfId="185" builtinId="40" customBuiltin="1"/>
    <cellStyle name="60 % - Akzent3 2" xfId="186" xr:uid="{00000000-0005-0000-0000-0000B9000000}"/>
    <cellStyle name="60 % - Akzent4" xfId="187" builtinId="44" customBuiltin="1"/>
    <cellStyle name="60 % - Akzent4 2" xfId="188" xr:uid="{00000000-0005-0000-0000-0000BB000000}"/>
    <cellStyle name="60 % - Akzent5" xfId="189" builtinId="48" customBuiltin="1"/>
    <cellStyle name="60 % - Akzent5 2" xfId="190" xr:uid="{00000000-0005-0000-0000-0000BD000000}"/>
    <cellStyle name="60 % - Akzent6" xfId="191" builtinId="52" customBuiltin="1"/>
    <cellStyle name="60 % - Akzent6 2" xfId="192" xr:uid="{00000000-0005-0000-0000-0000BF000000}"/>
    <cellStyle name="60% - Akzent1" xfId="193" xr:uid="{00000000-0005-0000-0000-0000C0000000}"/>
    <cellStyle name="60% - Akzent2" xfId="194" xr:uid="{00000000-0005-0000-0000-0000C1000000}"/>
    <cellStyle name="60% - Akzent3" xfId="195" xr:uid="{00000000-0005-0000-0000-0000C2000000}"/>
    <cellStyle name="60% - Akzent4" xfId="196" xr:uid="{00000000-0005-0000-0000-0000C3000000}"/>
    <cellStyle name="60% - Akzent5" xfId="197" xr:uid="{00000000-0005-0000-0000-0000C4000000}"/>
    <cellStyle name="60% - Akzent6" xfId="198" xr:uid="{00000000-0005-0000-0000-0000C5000000}"/>
    <cellStyle name="9" xfId="390" xr:uid="{B6CC6E04-A16B-413F-964C-0498CEBBFBAF}"/>
    <cellStyle name="Akzent1" xfId="199" builtinId="29" customBuiltin="1"/>
    <cellStyle name="Akzent1 2" xfId="200" xr:uid="{00000000-0005-0000-0000-0000C7000000}"/>
    <cellStyle name="Akzent1 3" xfId="201" xr:uid="{00000000-0005-0000-0000-0000C8000000}"/>
    <cellStyle name="Akzent2" xfId="202" builtinId="33" customBuiltin="1"/>
    <cellStyle name="Akzent2 2" xfId="203" xr:uid="{00000000-0005-0000-0000-0000CA000000}"/>
    <cellStyle name="Akzent2 3" xfId="204" xr:uid="{00000000-0005-0000-0000-0000CB000000}"/>
    <cellStyle name="Akzent3" xfId="205" builtinId="37" customBuiltin="1"/>
    <cellStyle name="Akzent3 2" xfId="206" xr:uid="{00000000-0005-0000-0000-0000CD000000}"/>
    <cellStyle name="Akzent3 3" xfId="207" xr:uid="{00000000-0005-0000-0000-0000CE000000}"/>
    <cellStyle name="Akzent4" xfId="208" builtinId="41" customBuiltin="1"/>
    <cellStyle name="Akzent4 2" xfId="209" xr:uid="{00000000-0005-0000-0000-0000D0000000}"/>
    <cellStyle name="Akzent4 3" xfId="210" xr:uid="{00000000-0005-0000-0000-0000D1000000}"/>
    <cellStyle name="Akzent5" xfId="211" builtinId="45" customBuiltin="1"/>
    <cellStyle name="Akzent5 2" xfId="212" xr:uid="{00000000-0005-0000-0000-0000D3000000}"/>
    <cellStyle name="Akzent5 3" xfId="213" xr:uid="{00000000-0005-0000-0000-0000D4000000}"/>
    <cellStyle name="Akzent6" xfId="214" builtinId="49" customBuiltin="1"/>
    <cellStyle name="Akzent6 2" xfId="215" xr:uid="{00000000-0005-0000-0000-0000D6000000}"/>
    <cellStyle name="Akzent6 3" xfId="216" xr:uid="{00000000-0005-0000-0000-0000D7000000}"/>
    <cellStyle name="Ausgabe" xfId="217" builtinId="21" customBuiltin="1"/>
    <cellStyle name="Ausgabe 2" xfId="218" xr:uid="{00000000-0005-0000-0000-0000D9000000}"/>
    <cellStyle name="Ausgabe 2 2" xfId="397" xr:uid="{7F6735CE-699B-408B-8CF0-B7FCB5D8FC84}"/>
    <cellStyle name="Ausgabe 3" xfId="219" xr:uid="{00000000-0005-0000-0000-0000DA000000}"/>
    <cellStyle name="Ausgabe 4" xfId="220" xr:uid="{00000000-0005-0000-0000-0000DB000000}"/>
    <cellStyle name="Berechnung" xfId="221" builtinId="22" customBuiltin="1"/>
    <cellStyle name="Berechnung 2" xfId="222" xr:uid="{00000000-0005-0000-0000-0000DD000000}"/>
    <cellStyle name="Berechnung 2 2" xfId="398" xr:uid="{090ACA45-1ED3-48F3-B00E-27FC7BC88DC3}"/>
    <cellStyle name="Berechnung 3" xfId="223" xr:uid="{00000000-0005-0000-0000-0000DE000000}"/>
    <cellStyle name="Berechnung 4" xfId="224" xr:uid="{00000000-0005-0000-0000-0000DF000000}"/>
    <cellStyle name="Datum [0]" xfId="378" xr:uid="{48642421-2378-4CA3-B60A-06199F3D5AE2}"/>
    <cellStyle name="Datum [0] 2" xfId="369" xr:uid="{410F2F92-32B7-4DF1-A617-540E02125D07}"/>
    <cellStyle name="Eingabe" xfId="225" builtinId="20" customBuiltin="1"/>
    <cellStyle name="Eingabe 2" xfId="226" xr:uid="{00000000-0005-0000-0000-0000E1000000}"/>
    <cellStyle name="Eingabe 2 2" xfId="391" xr:uid="{9E340E54-8CBC-4E5A-85E7-5F98FAC2079E}"/>
    <cellStyle name="Eingabe 3" xfId="227" xr:uid="{00000000-0005-0000-0000-0000E2000000}"/>
    <cellStyle name="Eingabe 4" xfId="228" xr:uid="{00000000-0005-0000-0000-0000E3000000}"/>
    <cellStyle name="Ergebnis" xfId="229" builtinId="25" customBuiltin="1"/>
    <cellStyle name="Ergebnis 2" xfId="230" xr:uid="{00000000-0005-0000-0000-0000E5000000}"/>
    <cellStyle name="Ergebnis 3" xfId="231" xr:uid="{00000000-0005-0000-0000-0000E6000000}"/>
    <cellStyle name="Erklärender Text" xfId="232" builtinId="53" customBuiltin="1"/>
    <cellStyle name="Erklärender Text 2" xfId="233" xr:uid="{00000000-0005-0000-0000-0000E8000000}"/>
    <cellStyle name="Erklärender Text 3" xfId="234" xr:uid="{00000000-0005-0000-0000-0000E9000000}"/>
    <cellStyle name="Euro" xfId="235" xr:uid="{00000000-0005-0000-0000-0000EA000000}"/>
    <cellStyle name="Euro 2" xfId="236" xr:uid="{00000000-0005-0000-0000-0000EB000000}"/>
    <cellStyle name="Euro 2 2" xfId="237" xr:uid="{00000000-0005-0000-0000-0000EC000000}"/>
    <cellStyle name="Euro 2 3" xfId="238" xr:uid="{00000000-0005-0000-0000-0000ED000000}"/>
    <cellStyle name="Euro 3" xfId="239" xr:uid="{00000000-0005-0000-0000-0000EE000000}"/>
    <cellStyle name="Euro 3 2" xfId="240" xr:uid="{00000000-0005-0000-0000-0000EF000000}"/>
    <cellStyle name="Euro 3 3" xfId="241" xr:uid="{00000000-0005-0000-0000-0000F0000000}"/>
    <cellStyle name="Euro 4" xfId="242" xr:uid="{00000000-0005-0000-0000-0000F1000000}"/>
    <cellStyle name="Fest - Formatvorlage2" xfId="377" xr:uid="{19DA0B94-CD03-4090-9271-A9827290DD22}"/>
    <cellStyle name="Gut" xfId="243" builtinId="26" customBuiltin="1"/>
    <cellStyle name="Gut 2" xfId="244" xr:uid="{00000000-0005-0000-0000-0000F3000000}"/>
    <cellStyle name="Gut 3" xfId="245" xr:uid="{00000000-0005-0000-0000-0000F4000000}"/>
    <cellStyle name="Hyperlink 2" xfId="246" xr:uid="{00000000-0005-0000-0000-0000F5000000}"/>
    <cellStyle name="Hyperlink 2 2" xfId="247" xr:uid="{00000000-0005-0000-0000-0000F6000000}"/>
    <cellStyle name="Komma 2" xfId="248" xr:uid="{00000000-0005-0000-0000-0000F7000000}"/>
    <cellStyle name="Komma 2 2" xfId="358" xr:uid="{100A8BBA-D65F-4296-8029-DEE36BDAF0FB}"/>
    <cellStyle name="Komma 2 2 12" xfId="381" xr:uid="{BD02E750-826B-4CC8-8812-B25A4EB13EC8}"/>
    <cellStyle name="Komma 2 3" xfId="353" xr:uid="{C0CE2552-C40C-48AE-A21D-F4A6A8D77E7B}"/>
    <cellStyle name="Komma 3" xfId="351" xr:uid="{5ED3CBBB-D3F0-4CED-9107-80F7016C998E}"/>
    <cellStyle name="Komma 3 2" xfId="392" xr:uid="{092DCFCE-135A-473B-B596-A7E54C9AA5A7}"/>
    <cellStyle name="Komma0 - Formatvorlage1" xfId="376" xr:uid="{740D9201-03B5-40E2-9C1F-A1BD7502D22B}"/>
    <cellStyle name="Komma0 - Formatvorlage3" xfId="375" xr:uid="{6CA5ECAC-3470-45A6-9A5B-DB52D516878A}"/>
    <cellStyle name="Komma1 - Formatvorlage1" xfId="374" xr:uid="{E4EC4F53-D832-4D9C-A872-1A4601020469}"/>
    <cellStyle name="Link" xfId="249" builtinId="8"/>
    <cellStyle name="Neutral" xfId="250" builtinId="28" customBuiltin="1"/>
    <cellStyle name="Neutral 2" xfId="251" xr:uid="{00000000-0005-0000-0000-0000FA000000}"/>
    <cellStyle name="Neutral 3" xfId="252" xr:uid="{00000000-0005-0000-0000-0000FB000000}"/>
    <cellStyle name="Normal" xfId="350" xr:uid="{C7FB789C-8FDD-4B5E-9AA4-2B82A834FD3C}"/>
    <cellStyle name="Notiz" xfId="253" builtinId="10" customBuiltin="1"/>
    <cellStyle name="Notiz 2" xfId="254" xr:uid="{00000000-0005-0000-0000-0000FE000000}"/>
    <cellStyle name="Notiz 2 2" xfId="255" xr:uid="{00000000-0005-0000-0000-0000FF000000}"/>
    <cellStyle name="Notiz 2 3" xfId="256" xr:uid="{00000000-0005-0000-0000-000000010000}"/>
    <cellStyle name="Notiz 3" xfId="257" xr:uid="{00000000-0005-0000-0000-000001010000}"/>
    <cellStyle name="Notiz 4" xfId="258" xr:uid="{00000000-0005-0000-0000-000002010000}"/>
    <cellStyle name="Prozent 2" xfId="259" xr:uid="{00000000-0005-0000-0000-000004010000}"/>
    <cellStyle name="Prozent 2 2" xfId="260" xr:uid="{00000000-0005-0000-0000-000005010000}"/>
    <cellStyle name="Prozent 2 3" xfId="261" xr:uid="{00000000-0005-0000-0000-000006010000}"/>
    <cellStyle name="Prozent 3" xfId="262" xr:uid="{00000000-0005-0000-0000-000007010000}"/>
    <cellStyle name="Prozent 3 2" xfId="263" xr:uid="{00000000-0005-0000-0000-000008010000}"/>
    <cellStyle name="Prozent 3 3" xfId="264" xr:uid="{00000000-0005-0000-0000-000009010000}"/>
    <cellStyle name="Prozent 3 4" xfId="393" xr:uid="{E1EE7A90-B48F-4937-8C0B-8BACF058EA7F}"/>
    <cellStyle name="Prozent 4" xfId="265" xr:uid="{00000000-0005-0000-0000-00000A010000}"/>
    <cellStyle name="Prozent 4 2" xfId="266" xr:uid="{00000000-0005-0000-0000-00000B010000}"/>
    <cellStyle name="Prozent 4 3" xfId="267" xr:uid="{00000000-0005-0000-0000-00000C010000}"/>
    <cellStyle name="Prozent 5" xfId="268" xr:uid="{00000000-0005-0000-0000-00000D010000}"/>
    <cellStyle name="Prozent 6" xfId="269" xr:uid="{00000000-0005-0000-0000-00000E010000}"/>
    <cellStyle name="Prozent 7" xfId="384" xr:uid="{F8A3F8DE-9D12-413D-A2C2-B58465B0A43B}"/>
    <cellStyle name="Schlecht" xfId="270" builtinId="27" customBuiltin="1"/>
    <cellStyle name="Schlecht 2" xfId="271" xr:uid="{00000000-0005-0000-0000-000010010000}"/>
    <cellStyle name="Schlecht 3" xfId="272" xr:uid="{00000000-0005-0000-0000-000011010000}"/>
    <cellStyle name="Standard" xfId="0" builtinId="0"/>
    <cellStyle name="Standard 10" xfId="273" xr:uid="{00000000-0005-0000-0000-000013010000}"/>
    <cellStyle name="Standard 10 2 2 2 3" xfId="359" xr:uid="{F1160D2D-F350-401B-906B-558F580D67E2}"/>
    <cellStyle name="Standard 10 2 2 2 4" xfId="360" xr:uid="{2088ADE2-D644-41D9-945F-08A36867FD3A}"/>
    <cellStyle name="Standard 11" xfId="274" xr:uid="{00000000-0005-0000-0000-000014010000}"/>
    <cellStyle name="Standard 11 2" xfId="366" xr:uid="{0FA8D2B6-D85D-41AE-BFD3-0C08E36E4D34}"/>
    <cellStyle name="Standard 11 2 2" xfId="347" xr:uid="{FD2A33D8-9FDF-4BAE-9DBA-4BDC4F71EE77}"/>
    <cellStyle name="Standard 12" xfId="275" xr:uid="{00000000-0005-0000-0000-000015010000}"/>
    <cellStyle name="Standard 13" xfId="382" xr:uid="{EAF24DDA-222F-40D9-8AC7-8AD02035797F}"/>
    <cellStyle name="Standard 14" xfId="383" xr:uid="{3DCFF7BC-03B5-4495-B8DF-7FAE9AAFEACD}"/>
    <cellStyle name="Standard 15" xfId="386" xr:uid="{D7E58B77-9F68-4DCF-A9EA-16D544B29532}"/>
    <cellStyle name="Standard 16" xfId="344" xr:uid="{00000000-0005-0000-0000-000016010000}"/>
    <cellStyle name="Standard 16 2" xfId="385" xr:uid="{779AE716-DBDA-4E25-856E-49203D7742CC}"/>
    <cellStyle name="Standard 16 7" xfId="348" xr:uid="{EDF8BE6D-96C7-448A-887A-451DF62EFC64}"/>
    <cellStyle name="Standard 17" xfId="388" xr:uid="{E5911505-EDA2-42E7-AB87-11CF71263A58}"/>
    <cellStyle name="Standard 2" xfId="276" xr:uid="{00000000-0005-0000-0000-000017010000}"/>
    <cellStyle name="Standard 2 2" xfId="277" xr:uid="{00000000-0005-0000-0000-000018010000}"/>
    <cellStyle name="Standard 2 2 2" xfId="278" xr:uid="{00000000-0005-0000-0000-000019010000}"/>
    <cellStyle name="Standard 2 2 3" xfId="279" xr:uid="{00000000-0005-0000-0000-00001A010000}"/>
    <cellStyle name="Standard 2 2 3 2" xfId="389" xr:uid="{DF2D7D5C-175A-4AE2-9AEA-A1BDC39C6FA1}"/>
    <cellStyle name="Standard 2 2 4" xfId="280" xr:uid="{00000000-0005-0000-0000-00001B010000}"/>
    <cellStyle name="Standard 2 3" xfId="281" xr:uid="{00000000-0005-0000-0000-00001C010000}"/>
    <cellStyle name="Standard 2 4" xfId="282" xr:uid="{00000000-0005-0000-0000-00001D010000}"/>
    <cellStyle name="Standard 2_EHB_KoPr_I" xfId="283" xr:uid="{00000000-0005-0000-0000-00001E010000}"/>
    <cellStyle name="Standard 20" xfId="367" xr:uid="{43EA6DA1-8ABB-493A-96C0-C353F4D711FB}"/>
    <cellStyle name="Standard 21 2" xfId="387" xr:uid="{34CC8012-BC36-48AB-8B78-7442D5DE768C}"/>
    <cellStyle name="Standard 3" xfId="284" xr:uid="{00000000-0005-0000-0000-00001F010000}"/>
    <cellStyle name="Standard 3 2" xfId="285" xr:uid="{00000000-0005-0000-0000-000020010000}"/>
    <cellStyle name="Standard 3 2 2" xfId="394" xr:uid="{733DF0FD-D54E-4DD2-935D-C7C1FC40D245}"/>
    <cellStyle name="Standard 3 3" xfId="286" xr:uid="{00000000-0005-0000-0000-000021010000}"/>
    <cellStyle name="Standard 4" xfId="287" xr:uid="{00000000-0005-0000-0000-000022010000}"/>
    <cellStyle name="Standard 4 2" xfId="288" xr:uid="{00000000-0005-0000-0000-000023010000}"/>
    <cellStyle name="Standard 4 3" xfId="289" xr:uid="{00000000-0005-0000-0000-000024010000}"/>
    <cellStyle name="Standard 4 4" xfId="395" xr:uid="{B815C4CF-E15F-4722-B67D-7BE2B2C2EFE4}"/>
    <cellStyle name="Standard 49" xfId="349" xr:uid="{BAAA8FDB-1A83-47F8-B5E0-40B517D0C982}"/>
    <cellStyle name="Standard 5" xfId="290" xr:uid="{00000000-0005-0000-0000-000025010000}"/>
    <cellStyle name="Standard 5 2" xfId="291" xr:uid="{00000000-0005-0000-0000-000026010000}"/>
    <cellStyle name="Standard 5 3" xfId="354" xr:uid="{79AF8D85-DCC3-4FC5-8F02-616F89AD4BE3}"/>
    <cellStyle name="Standard 6" xfId="292" xr:uid="{00000000-0005-0000-0000-000027010000}"/>
    <cellStyle name="Standard 6 2" xfId="293" xr:uid="{00000000-0005-0000-0000-000028010000}"/>
    <cellStyle name="Standard 6 3" xfId="294" xr:uid="{00000000-0005-0000-0000-000029010000}"/>
    <cellStyle name="Standard 7" xfId="295" xr:uid="{00000000-0005-0000-0000-00002A010000}"/>
    <cellStyle name="Standard 7 2" xfId="296" xr:uid="{00000000-0005-0000-0000-00002B010000}"/>
    <cellStyle name="Standard 7 3" xfId="297" xr:uid="{00000000-0005-0000-0000-00002C010000}"/>
    <cellStyle name="Standard 8" xfId="298" xr:uid="{00000000-0005-0000-0000-00002D010000}"/>
    <cellStyle name="Standard 8 2" xfId="299" xr:uid="{00000000-0005-0000-0000-00002E010000}"/>
    <cellStyle name="Standard 8 3" xfId="300" xr:uid="{00000000-0005-0000-0000-00002F010000}"/>
    <cellStyle name="Standard 9" xfId="301" xr:uid="{00000000-0005-0000-0000-000030010000}"/>
    <cellStyle name="Standard_14572 2 2" xfId="346" xr:uid="{00000000-0005-0000-0000-000032010000}"/>
    <cellStyle name="Standard_14572 3" xfId="302" xr:uid="{00000000-0005-0000-0000-000033010000}"/>
    <cellStyle name="Standard_Bilanz_GuV" xfId="303" xr:uid="{00000000-0005-0000-0000-000034010000}"/>
    <cellStyle name="Standard_Erhebungsbogen gemäß § 28 Nr. 3 und 4 ARegV (Gas)" xfId="304" xr:uid="{00000000-0005-0000-0000-000037010000}"/>
    <cellStyle name="Standard_Fragebogen zu § 19 Abs. 3 StromNEV" xfId="305" xr:uid="{00000000-0005-0000-0000-000038010000}"/>
    <cellStyle name="Standard_Kopie von Blanko_Verprobung_II_Runde Preisblatt MPr" xfId="345" xr:uid="{00000000-0005-0000-0000-000039010000}"/>
    <cellStyle name="Standard_PÜS_2008 2" xfId="306" xr:uid="{00000000-0005-0000-0000-00003A010000}"/>
    <cellStyle name="Standard_Vattenfall_Europe_Hamburg_10001835_1_20070629_EHB" xfId="307" xr:uid="{00000000-0005-0000-0000-00003C010000}"/>
    <cellStyle name="Überschrift" xfId="308" builtinId="15" customBuiltin="1"/>
    <cellStyle name="Überschrift 1" xfId="309" builtinId="16" customBuiltin="1"/>
    <cellStyle name="Überschrift 1 2" xfId="310" xr:uid="{00000000-0005-0000-0000-000041010000}"/>
    <cellStyle name="Überschrift 1 3" xfId="311" xr:uid="{00000000-0005-0000-0000-000042010000}"/>
    <cellStyle name="Überschrift 2" xfId="312" builtinId="17" customBuiltin="1"/>
    <cellStyle name="Überschrift 2 2" xfId="313" xr:uid="{00000000-0005-0000-0000-000044010000}"/>
    <cellStyle name="Überschrift 2 3" xfId="314" xr:uid="{00000000-0005-0000-0000-000045010000}"/>
    <cellStyle name="Überschrift 3" xfId="315" builtinId="18" customBuiltin="1"/>
    <cellStyle name="Überschrift 3 2" xfId="316" xr:uid="{00000000-0005-0000-0000-000047010000}"/>
    <cellStyle name="Überschrift 3 3" xfId="317" xr:uid="{00000000-0005-0000-0000-000048010000}"/>
    <cellStyle name="Überschrift 4" xfId="318" builtinId="19" customBuiltin="1"/>
    <cellStyle name="Überschrift 4 2" xfId="319" xr:uid="{00000000-0005-0000-0000-00004A010000}"/>
    <cellStyle name="Überschrift 4 3" xfId="320" xr:uid="{00000000-0005-0000-0000-00004B010000}"/>
    <cellStyle name="Überschrift 5" xfId="321" xr:uid="{00000000-0005-0000-0000-00004C010000}"/>
    <cellStyle name="Überschrift 6" xfId="322" xr:uid="{00000000-0005-0000-0000-00004D010000}"/>
    <cellStyle name="Undefiniert" xfId="323" xr:uid="{00000000-0005-0000-0000-00004E010000}"/>
    <cellStyle name="Verknüpfte Zelle" xfId="324" builtinId="24" customBuiltin="1"/>
    <cellStyle name="Verknüpfte Zelle 2" xfId="325" xr:uid="{00000000-0005-0000-0000-000050010000}"/>
    <cellStyle name="Verknüpfte Zelle 3" xfId="326" xr:uid="{00000000-0005-0000-0000-000051010000}"/>
    <cellStyle name="Währung 2" xfId="327" xr:uid="{00000000-0005-0000-0000-000053010000}"/>
    <cellStyle name="Währung 2 2" xfId="328" xr:uid="{00000000-0005-0000-0000-000054010000}"/>
    <cellStyle name="Währung 2 2 2" xfId="368" xr:uid="{010420DA-6621-45EA-AFFC-9F790D35C841}"/>
    <cellStyle name="Währung 2 3" xfId="329" xr:uid="{00000000-0005-0000-0000-000055010000}"/>
    <cellStyle name="Währung 2 3 2" xfId="357" xr:uid="{37B2F902-DE20-46E8-8FFD-A37855526497}"/>
    <cellStyle name="Währung 2 4" xfId="373" xr:uid="{726C3AE5-08E6-42CC-9C57-5CB809073183}"/>
    <cellStyle name="Währung 3" xfId="330" xr:uid="{00000000-0005-0000-0000-000056010000}"/>
    <cellStyle name="Währung 3 2" xfId="331" xr:uid="{00000000-0005-0000-0000-000057010000}"/>
    <cellStyle name="Währung 3 2 2" xfId="372" xr:uid="{C08A39E7-268F-43BC-B777-40DBD1659AEB}"/>
    <cellStyle name="Währung 3 3" xfId="332" xr:uid="{00000000-0005-0000-0000-000058010000}"/>
    <cellStyle name="Währung 3 3 2" xfId="370" xr:uid="{242CD261-DB02-443B-834A-85751D79F4FC}"/>
    <cellStyle name="Währung 3 4" xfId="356" xr:uid="{258303E9-3E96-40D7-A81B-BCBF60B3C9B6}"/>
    <cellStyle name="Währung 3 5" xfId="379" xr:uid="{52314394-D150-4404-B6C1-16D87961D5B0}"/>
    <cellStyle name="Währung 4" xfId="333" xr:uid="{00000000-0005-0000-0000-000059010000}"/>
    <cellStyle name="Währung 4 2" xfId="334" xr:uid="{00000000-0005-0000-0000-00005A010000}"/>
    <cellStyle name="Währung 4 2 2" xfId="355" xr:uid="{C9AA4525-7833-4622-8252-0A821A6CC579}"/>
    <cellStyle name="Währung 4 3" xfId="335" xr:uid="{00000000-0005-0000-0000-00005B010000}"/>
    <cellStyle name="Währung 4 4" xfId="371" xr:uid="{793E8ECE-B02B-41AF-B811-D437332D034F}"/>
    <cellStyle name="Währung 5" xfId="336" xr:uid="{00000000-0005-0000-0000-00005C010000}"/>
    <cellStyle name="Währung 5 2" xfId="352" xr:uid="{D75A6409-A5FB-483D-ADF6-51235CE57D3A}"/>
    <cellStyle name="Währung 6" xfId="337" xr:uid="{00000000-0005-0000-0000-00005D010000}"/>
    <cellStyle name="Währung 7" xfId="380" xr:uid="{6B04503B-36B2-4417-A4DF-1B7932A22FE1}"/>
    <cellStyle name="Währung 8" xfId="399" xr:uid="{33E50EB7-DB32-4F22-8B2E-2F0841C71F2D}"/>
    <cellStyle name="Warnender Text" xfId="338" builtinId="11" customBuiltin="1"/>
    <cellStyle name="Warnender Text 2" xfId="339" xr:uid="{00000000-0005-0000-0000-000060010000}"/>
    <cellStyle name="Warnender Text 3" xfId="340" xr:uid="{00000000-0005-0000-0000-000061010000}"/>
    <cellStyle name="Zelle überprüfen" xfId="341" builtinId="23" customBuiltin="1"/>
    <cellStyle name="Zelle überprüfen 2" xfId="342" xr:uid="{00000000-0005-0000-0000-000063010000}"/>
    <cellStyle name="Zelle überprüfen 3" xfId="343" xr:uid="{00000000-0005-0000-0000-000064010000}"/>
  </cellStyles>
  <dxfs count="79">
    <dxf>
      <fill>
        <patternFill>
          <bgColor theme="0" tint="-0.14996795556505021"/>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numFmt numFmtId="166" formatCode="#,##0_ ;[Red]\-#,##0\ "/>
      <fill>
        <patternFill patternType="solid">
          <fgColor indexed="64"/>
          <bgColor rgb="FFFFFF99"/>
        </patternFill>
      </fill>
      <border diagonalUp="0" diagonalDown="0">
        <left style="thin">
          <color indexed="64"/>
        </left>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rgb="FF3F3F3F"/>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font>
        <b/>
        <color rgb="FF3F3F3F"/>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66" formatCode="#,##0_ ;[Red]\-#,##0\ "/>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70" formatCode="_-* #,##0\ _€_-;\-* #,##0\ _€_-;_-* &quot;-&quot;??\ _€_-;_-@_-"/>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70" formatCode="_-* #,##0\ _€_-;\-* #,##0\ _€_-;_-* &quot;-&quot;??\ _€_-;_-@_-"/>
      <fill>
        <patternFill patternType="solid">
          <fgColor indexed="64"/>
          <bgColor rgb="FFFFFF99"/>
        </patternFill>
      </fill>
      <border diagonalUp="0" diagonalDown="0">
        <left style="thin">
          <color indexed="64"/>
        </left>
        <right style="thin">
          <color indexed="64"/>
        </right>
        <top style="thin">
          <color indexed="64"/>
        </top>
        <bottom style="thin">
          <color indexed="64"/>
        </bottom>
        <vertical/>
        <horizontal/>
      </border>
      <protection locked="0" hidden="0"/>
    </dxf>
    <dxf>
      <numFmt numFmtId="170" formatCode="_-* #,##0\ _€_-;\-* #,##0\ _€_-;_-* &quot;-&quot;??\ _€_-;_-@_-"/>
      <fill>
        <patternFill patternType="solid">
          <fgColor indexed="64"/>
          <bgColor rgb="FFFFFF99"/>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FFFF99"/>
        </patternFill>
      </fill>
      <protection locked="0" hidden="0"/>
    </dxf>
    <dxf>
      <border outline="0">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gray0625">
          <fgColor theme="0" tint="-0.499984740745262"/>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6" formatCode="#,##0_ ;[Red]\-#,##0\ "/>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theme="1"/>
        <name val="Calibri"/>
        <scheme val="minor"/>
      </font>
      <numFmt numFmtId="170" formatCode="_-* #,##0\ _€_-;\-* #,##0\ _€_-;_-* &quot;-&quot;??\ _€_-;_-@_-"/>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protection locked="0" hidden="0"/>
    </dxf>
    <dxf>
      <numFmt numFmtId="166" formatCode="#,##0_ ;[Red]\-#,##0\ "/>
      <fill>
        <patternFill patternType="solid">
          <fgColor indexed="64"/>
          <bgColor theme="0"/>
        </patternFill>
      </fill>
      <border diagonalUp="0" diagonalDown="0">
        <left style="thin">
          <color indexed="64"/>
        </left>
        <right style="thin">
          <color indexed="64"/>
        </right>
        <top style="thin">
          <color indexed="64"/>
        </top>
        <bottom/>
      </border>
      <protection locked="1" hidden="0"/>
    </dxf>
    <dxf>
      <font>
        <strike val="0"/>
        <outline val="0"/>
        <shadow val="0"/>
        <u val="none"/>
        <vertAlign val="baseline"/>
        <sz val="11"/>
        <color theme="1"/>
        <name val="Calibri"/>
        <scheme val="minor"/>
      </font>
      <numFmt numFmtId="3" formatCode="#,##0"/>
      <fill>
        <patternFill patternType="solid">
          <fgColor indexed="64"/>
          <bgColor rgb="FFFFFF99"/>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numFmt numFmtId="166" formatCode="#,##0_ ;[Red]\-#,##0\ "/>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1"/>
        <color theme="1"/>
        <name val="Calibri"/>
        <scheme val="minor"/>
      </font>
      <numFmt numFmtId="1" formatCode="0"/>
      <fill>
        <patternFill patternType="solid">
          <fgColor indexed="64"/>
          <bgColor rgb="FFFFFF9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1" formatCode="0"/>
      <fill>
        <patternFill patternType="solid">
          <fgColor indexed="64"/>
          <bgColor rgb="FFFFFF9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3" formatCode="#,##0"/>
      <fill>
        <patternFill patternType="solid">
          <fgColor indexed="64"/>
          <bgColor rgb="FFFFFF99"/>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protection locked="0" hidden="0"/>
    </dxf>
    <dxf>
      <font>
        <strike val="0"/>
        <outline val="0"/>
        <shadow val="0"/>
        <u val="none"/>
        <vertAlign val="baseline"/>
        <sz val="11"/>
        <color theme="1"/>
        <name val="Calibri"/>
        <scheme val="minor"/>
      </font>
      <numFmt numFmtId="1" formatCode="0"/>
      <fill>
        <patternFill patternType="solid">
          <fgColor indexed="64"/>
          <bgColor rgb="FFFFFF9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170" formatCode="_-* #,##0\ _€_-;\-* #,##0\ _€_-;_-* &quot;-&quot;??\ _€_-;_-@_-"/>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170" formatCode="_-* #,##0\ _€_-;\-* #,##0\ _€_-;_-* &quot;-&quot;??\ _€_-;_-@_-"/>
      <fill>
        <patternFill patternType="solid">
          <fgColor indexed="64"/>
          <bgColor rgb="FFFFFF99"/>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protection locked="1" hidden="0"/>
    </dxf>
    <dxf>
      <border outline="0">
        <bottom style="thin">
          <color indexed="64"/>
        </bottom>
      </border>
    </dxf>
    <dxf>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739140</xdr:colOff>
      <xdr:row>6</xdr:row>
      <xdr:rowOff>0</xdr:rowOff>
    </xdr:from>
    <xdr:to>
      <xdr:col>9</xdr:col>
      <xdr:colOff>247880</xdr:colOff>
      <xdr:row>13</xdr:row>
      <xdr:rowOff>64265</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0479887" y="1413831"/>
          <a:ext cx="2887246" cy="1918771"/>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200" b="1" baseline="0">
              <a:latin typeface="Arial" panose="020B0604020202020204" pitchFamily="34" charset="0"/>
              <a:cs typeface="Arial" panose="020B0604020202020204" pitchFamily="34" charset="0"/>
            </a:rPr>
            <a:t>Änderungen an der Struktur des EHB bzw. den darin enthaltenen Rechenformeln sind grundsätzlich unzulässig. Sollten Änderungen dennoch erforderlich sein, so ist dies im Rahmen des Antrags zum Reguierungskonto transparent und nachvollziehbar mitzuteilen.</a:t>
          </a:r>
          <a:endParaRPr lang="de-DE" sz="12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81280</xdr:colOff>
      <xdr:row>24</xdr:row>
      <xdr:rowOff>132080</xdr:rowOff>
    </xdr:from>
    <xdr:to>
      <xdr:col>4</xdr:col>
      <xdr:colOff>548640</xdr:colOff>
      <xdr:row>25</xdr:row>
      <xdr:rowOff>172720</xdr:rowOff>
    </xdr:to>
    <xdr:cxnSp macro="">
      <xdr:nvCxnSpPr>
        <xdr:cNvPr id="2" name="Gewinkelte Verbindung 4">
          <a:extLst>
            <a:ext uri="{FF2B5EF4-FFF2-40B4-BE49-F238E27FC236}">
              <a16:creationId xmlns:a16="http://schemas.microsoft.com/office/drawing/2014/main" id="{00000000-0008-0000-0300-000002000000}"/>
            </a:ext>
          </a:extLst>
        </xdr:cNvPr>
        <xdr:cNvCxnSpPr/>
      </xdr:nvCxnSpPr>
      <xdr:spPr>
        <a:xfrm>
          <a:off x="6367780" y="1960880"/>
          <a:ext cx="1907540" cy="23114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152400</xdr:colOff>
      <xdr:row>31</xdr:row>
      <xdr:rowOff>38100</xdr:rowOff>
    </xdr:from>
    <xdr:to>
      <xdr:col>6</xdr:col>
      <xdr:colOff>1181100</xdr:colOff>
      <xdr:row>32</xdr:row>
      <xdr:rowOff>15240</xdr:rowOff>
    </xdr:to>
    <xdr:sp macro="" textlink="">
      <xdr:nvSpPr>
        <xdr:cNvPr id="2050" name="Geschweifte Klammer links 2">
          <a:extLst>
            <a:ext uri="{FF2B5EF4-FFF2-40B4-BE49-F238E27FC236}">
              <a16:creationId xmlns:a16="http://schemas.microsoft.com/office/drawing/2014/main" id="{00000000-0008-0000-0300-000002080000}"/>
            </a:ext>
          </a:extLst>
        </xdr:cNvPr>
        <xdr:cNvSpPr>
          <a:spLocks/>
        </xdr:cNvSpPr>
      </xdr:nvSpPr>
      <xdr:spPr bwMode="auto">
        <a:xfrm rot="5400000">
          <a:off x="9479280" y="5654040"/>
          <a:ext cx="327660" cy="3970020"/>
        </a:xfrm>
        <a:prstGeom prst="leftBrace">
          <a:avLst>
            <a:gd name="adj1" fmla="val 147022"/>
            <a:gd name="adj2" fmla="val 86981"/>
          </a:avLst>
        </a:prstGeom>
        <a:noFill/>
        <a:ln w="12700" algn="ctr">
          <a:solidFill>
            <a:srgbClr val="5B9BD5"/>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B962ED-B177-47EF-80DD-0FCFBA69253A}" name="Tabelle1" displayName="Tabelle1" ref="A4:AL1000" totalsRowShown="0" headerRowDxfId="78" dataDxfId="76" headerRowBorderDxfId="77" tableBorderDxfId="75" totalsRowBorderDxfId="74" headerRowCellStyle="40 % - Akzent1" dataCellStyle="Berechnung">
  <autoFilter ref="A4:AL1000" xr:uid="{00000000-0009-0000-0100-000001000000}"/>
  <tableColumns count="38">
    <tableColumn id="1" xr3:uid="{9BB5A33C-D66B-44A8-950D-F89ECDEAEBC4}" name="NetzID" dataDxfId="73" dataCellStyle="20 % - Akzent2"/>
    <tableColumn id="2" xr3:uid="{814F5A47-3BC3-4951-B8B4-242429D60A37}" name="Anlagengruppe" dataDxfId="72" dataCellStyle="20 % - Akzent2"/>
    <tableColumn id="3" xr3:uid="{414A417D-68B7-41C3-A1F3-39CDDE0C474A}" name="Anschaffungs-jahr" dataDxfId="71" dataCellStyle="20 % - Akzent2"/>
    <tableColumn id="39" xr3:uid="{C642AC89-AE2E-464D-BE64-C46CDC348E57}" name="(Erwartete) historische AK/HK im Anschaffungsjahr im Gesamtunternehmen" dataDxfId="70" dataCellStyle="20 % - Akzent2"/>
    <tableColumn id="38" xr3:uid="{212355FA-FBB5-462F-9EB3-9C258A073975}" name="Anteil (Schlüssel) Sparte Stromnetz [%]" dataDxfId="69" dataCellStyle="20 % - Akzent2"/>
    <tableColumn id="37" xr3:uid="{99C8B0EA-6C87-44B8-9956-F1371F4319A9}" name="Schlüsselbezeichnung; Jahr auf das sich der Schlüssel bezieht" dataDxfId="68" dataCellStyle="20 % - Akzent2"/>
    <tableColumn id="36" xr3:uid="{CE8DEA83-126B-4B0E-86D7-4BCCE2429476}" name="(Erwartete) historische AK/HK im Anschaffungsjahr in der Sparte Stromnetz" dataDxfId="67" dataCellStyle="Ausgabe">
      <calculatedColumnFormula>D5*E5/100</calculatedColumnFormula>
    </tableColumn>
    <tableColumn id="35" xr3:uid="{DC946FEA-3456-4615-800D-38D9118B20A2}" name="Zugänge auf Grund von Netzübergängen gemäß § 26 II ARegV nach dem Basisjahr" dataDxfId="66" dataCellStyle="20 % - Akzent2"/>
    <tableColumn id="34" xr3:uid="{226202AF-C104-4934-BD08-2C1B56EEBAFD}" name="Abgänge auf Grund von Netzübergängen nach § 26 II ARegV nach dem Basisjahr" dataDxfId="65" dataCellStyle="20 % - Akzent2"/>
    <tableColumn id="33" xr3:uid="{6E7BB4B8-8825-4A13-89BD-FFF95A6370C6}" name="Zugänge auf Grund von Netzübergängen gemäß § 26 I ARegV nach dem Basisjahr" dataDxfId="64" dataCellStyle="20 % - Akzent2"/>
    <tableColumn id="32" xr3:uid="{56B9C7EA-7D9F-4851-ACAF-F6AB48A2C509}" name="Zugänge, soweit sie nicht Netzübergänge betreffen" dataDxfId="63" dataCellStyle="20 % - Akzent2"/>
    <tableColumn id="31" xr3:uid="{C433517B-26B0-4EB0-A5A8-F5E6C3D64226}" name="Abgänge, soweit sie nicht Netzübergänge betreffen" dataDxfId="62" dataCellStyle="20 % - Akzent2"/>
    <tableColumn id="30" xr3:uid="{98860ED0-0D7C-4EB4-A885-BBC1CCF2C078}" name="Hinzurechnungen aus Schlüssel-_x000a_änderungen" dataDxfId="61" dataCellStyle="20 % - Akzent2"/>
    <tableColumn id="4" xr3:uid="{8B36F711-C141-45C8-B104-8ECB106610A8}" name="weitere Hinzurechnungen" dataDxfId="60" dataCellStyle="20 % - Akzent2"/>
    <tableColumn id="5" xr3:uid="{387C55A1-7F79-48C5-B132-7D74DE23D178}" name="Kürzungen aus Schlüssel-_x000a_änderungen" dataDxfId="59" dataCellStyle="20 % - Akzent2"/>
    <tableColumn id="6" xr3:uid="{A15A2860-BA03-4B51-ADC0-DD35AE2E0028}" name="weitere Kürzungen" dataDxfId="58" dataCellStyle="20 % - Akzent2"/>
    <tableColumn id="7" xr3:uid="{41097603-34C1-47ED-87E9-4706412A1C92}" name="(Erwartete) historische AK/HK zum Stand 31.12. des Antragsjahres" dataDxfId="57" dataCellStyle="Ausgabe">
      <calculatedColumnFormula>IF(C5&gt;Allgemeines!$C$13,0,SUM(G5,H5,J5,K5,M5,N5)-SUM(I5,L5,O5,P5))</calculatedColumnFormula>
    </tableColumn>
    <tableColumn id="9" xr3:uid="{19C0AAC6-BEC1-4CA7-92F2-520CD0AD59DE}" name="von XVII_x000a_davon Straßen-beleuchtung" dataDxfId="56" dataCellStyle="20 % - Akzent2"/>
    <tableColumn id="10" xr3:uid="{588748B1-492D-477B-8AB9-7ABF407CFFDB}" name="(Erwartete) historische AK/HK zum Stand 31.12. des Antragsjahres2" dataDxfId="55" dataCellStyle="Ausgabe">
      <calculatedColumnFormula>Q5</calculatedColumnFormula>
    </tableColumn>
    <tableColumn id="11" xr3:uid="{9390C21C-43B8-493E-BC49-5092571FAC47}" name="Nutzungs-dauer Unterer Rand" dataDxfId="54" dataCellStyle="Ausgabe">
      <calculatedColumnFormula>IF(ISBLANK($B5),0,VLOOKUP($B5,Listen!$A$2:$C$44,2,FALSE))</calculatedColumnFormula>
    </tableColumn>
    <tableColumn id="12" xr3:uid="{4561F46F-9A3A-44FE-A2A8-09230540C764}" name="Nutzungs-dauer Oberer Rand" dataDxfId="53" dataCellStyle="Ausgabe">
      <calculatedColumnFormula>IF(ISBLANK($B5),0,VLOOKUP($B5,Listen!$A$2:$C$44,3,FALSE))</calculatedColumnFormula>
    </tableColumn>
    <tableColumn id="13" xr3:uid="{7BEBC6AF-8846-467D-8676-F27CA42422F6}" name="ND 2022" dataDxfId="52" dataCellStyle="20 % - Akzent2">
      <calculatedColumnFormula>$T5</calculatedColumnFormula>
    </tableColumn>
    <tableColumn id="14" xr3:uid="{141C817E-EC9D-4351-9CB7-927524EBFC42}" name="ND 2023" dataDxfId="51" dataCellStyle="20 % - Akzent2">
      <calculatedColumnFormula>V5</calculatedColumnFormula>
    </tableColumn>
    <tableColumn id="15" xr3:uid="{B8C928D0-0AAB-4234-820B-C10A8CBD90F3}" name="ND 2024" dataDxfId="50" dataCellStyle="20 % - Akzent2">
      <calculatedColumnFormula>W5</calculatedColumnFormula>
    </tableColumn>
    <tableColumn id="16" xr3:uid="{AE464666-9325-427A-A0E6-8F54880EBEDE}" name="ND 2025" dataDxfId="49" dataCellStyle="20 % - Akzent2">
      <calculatedColumnFormula>X5</calculatedColumnFormula>
    </tableColumn>
    <tableColumn id="17" xr3:uid="{E93DCF6D-28BD-4D5C-9459-913FD29A176B}" name="ND 2026" dataDxfId="48" dataCellStyle="20 % - Akzent2">
      <calculatedColumnFormula>Y5</calculatedColumnFormula>
    </tableColumn>
    <tableColumn id="18" xr3:uid="{B7AAA368-492D-4234-ADD5-B1E08E371369}" name="ND 2027" dataDxfId="47" dataCellStyle="20 % - Akzent2">
      <calculatedColumnFormula>Z5</calculatedColumnFormula>
    </tableColumn>
    <tableColumn id="19" xr3:uid="{D8D15F7D-0960-4D6C-9B9E-774EF88FB5B2}" name="ND 2028" dataDxfId="46" dataCellStyle="20 % - Akzent2">
      <calculatedColumnFormula>AA5</calculatedColumnFormula>
    </tableColumn>
    <tableColumn id="20" xr3:uid="{191536D2-1066-4683-9412-5CBA7BD452A2}" name="Restwert zum 01.01. des Antragsjahres" dataDxfId="45" dataCellStyle="Berechnung">
      <calculatedColumnFormula>AE5+AD5</calculatedColumnFormula>
    </tableColumn>
    <tableColumn id="21" xr3:uid="{FA6F1A8F-4E19-4FF5-8FA8-EFF2A32E690D}" name="Abschreibung des Antragsjahres" dataDxfId="44" dataCellStyle="Berechnung">
      <calculatedColumnFormula>IF(C5=Allgemeines!$C$13,$S5-$AE5,OFFSET(AE5,0,Allgemeines!$C$13-2022)-$AE5)</calculatedColumnFormula>
    </tableColumn>
    <tableColumn id="22" xr3:uid="{29E54D23-9E59-41F4-9A63-3778351F55AB}" name="Restwert zum 31.12. des Antragsjahres" dataDxfId="43" dataCellStyle="Berechnung">
      <calculatedColumnFormula>IFERROR(OFFSET(AE5,0,Allgemeines!$C$13-2021),0)</calculatedColumnFormula>
    </tableColumn>
    <tableColumn id="23" xr3:uid="{33C2FBF0-61E0-4F05-A0C7-5545EC701C5C}" name="2022" dataDxfId="42" dataCellStyle="Berechnung">
      <calculatedColumnFormula>IF(OR($C5=0,$S5=0),0,IF($C5&lt;=VALUE(AF$4),$S5-$S5/V5*(VALUE(AF$4)-$C5+1),0))</calculatedColumnFormula>
    </tableColumn>
    <tableColumn id="24" xr3:uid="{86846DAD-0FC6-4552-8989-CFEE6B19CD57}" name="2023" dataDxfId="41" dataCellStyle="Berechnung">
      <calculatedColumnFormula>IF(OR($C5=0,$S5=0,W5-(VALUE(AG$4)-$C5)=0),0,
IF($C5&lt;VALUE(AG$4),AF5-AF5/(W5-(VALUE(AG$4)-$C5)),
IF($C5=VALUE(AG$4),$S5-$S5/W5,0)))</calculatedColumnFormula>
    </tableColumn>
    <tableColumn id="25" xr3:uid="{EF057AAC-BF97-4899-957E-70D65B5F79F0}" name="2024" dataDxfId="40" dataCellStyle="Berechnung">
      <calculatedColumnFormula>IF(OR($C5=0,$S5=0,X5-(VALUE(AH$4)-$C5)=0),0,
IF($C5&lt;VALUE(AH$4),AG5-AG5/(X5-(VALUE(AH$4)-$C5)),
IF($C5=VALUE(AH$4),$S5-$S5/X5,0)))</calculatedColumnFormula>
    </tableColumn>
    <tableColumn id="26" xr3:uid="{DE1B6284-9E44-4E9D-A062-A1095D10B791}" name="2025" dataDxfId="39" dataCellStyle="Berechnung">
      <calculatedColumnFormula>IF(OR($C5=0,$S5=0,Y5-(VALUE(AI$4)-$C5)=0),0,
IF($C5&lt;VALUE(AI$4),AH5-AH5/(Y5-(VALUE(AI$4)-$C5)),
IF($C5=VALUE(AI$4),$S5-$S5/Y5,0)))</calculatedColumnFormula>
    </tableColumn>
    <tableColumn id="27" xr3:uid="{E9B2D234-938C-49DC-924D-2D2D08D2A2B5}" name="2026" dataDxfId="38" dataCellStyle="Berechnung">
      <calculatedColumnFormula>IF(OR($C5=0,$S5=0,Z5-(VALUE(AJ$4)-$C5)=0),0,
IF($C5&lt;VALUE(AJ$4),AI5-AI5/(Z5-(VALUE(AJ$4)-$C5)),
IF($C5=VALUE(AJ$4),$S5-$S5/Z5,0)))</calculatedColumnFormula>
    </tableColumn>
    <tableColumn id="28" xr3:uid="{50DAE2ED-6034-4067-8610-5D8DBBFD6A56}" name="2027" dataDxfId="37" dataCellStyle="Berechnung">
      <calculatedColumnFormula>IF(OR($C5=0,$S5=0,AA5-(VALUE(AK$4)-$C5)=0),0,
IF($C5&lt;VALUE(AK$4),AJ5-AJ5/(AA5-(VALUE(AK$4)-$C5)),
IF($C5=VALUE(AK$4),$S5-$S5/AA5,0)))</calculatedColumnFormula>
    </tableColumn>
    <tableColumn id="29" xr3:uid="{EFD2B6FA-6117-487E-A96E-9565AD7E20B7}" name="2028" dataDxfId="36" dataCellStyle="Berechnung">
      <calculatedColumnFormula>IF(OR($C5=0,$S5=0,AB5-(VALUE(AL$4)-$C5)=0),0,
IF($C5&lt;VALUE(AL$4),AK5-AK5/(AB5-(VALUE(AL$4)-$C5)),
IF($C5=VALUE(AL$4),$S5-$S5/AB5,0)))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6480B3-A81A-482D-B924-CC427F633DD5}" name="Tabelle3" displayName="Tabelle3" ref="A4:T200" totalsRowShown="0" headerRowDxfId="35" dataDxfId="33" headerRowBorderDxfId="34" tableBorderDxfId="32" totalsRowBorderDxfId="31" headerRowCellStyle="40 % - Akzent1" dataCellStyle="20 % - Akzent2">
  <autoFilter ref="A4:T200" xr:uid="{00000000-0009-0000-0100-000003000000}"/>
  <tableColumns count="20">
    <tableColumn id="1" xr3:uid="{DB35A5AB-546C-47F5-BA85-D952866F642D}" name="NetzID" dataDxfId="30" dataCellStyle="20 % - Akzent2"/>
    <tableColumn id="2" xr3:uid="{DA79D555-07FD-4423-9E11-EF598C1C847F}" name="Vermögensgegenstand" dataDxfId="29" dataCellStyle="20 % - Akzent2"/>
    <tableColumn id="3" xr3:uid="{EC3D3DA7-D927-446A-A413-D7099535AFEF}" name="Erläuterung" dataDxfId="28" dataCellStyle="20 % - Akzent2"/>
    <tableColumn id="4" xr3:uid="{61861E85-5437-4FAD-81A5-FE4806533D76}" name="Anschaffungs-jahr" dataDxfId="27" dataCellStyle="20 % - Akzent2"/>
    <tableColumn id="5" xr3:uid="{2EFB820A-5686-4F73-AA94-092957838FDC}" name="Historische AK/HK seit dem 01.01.2022 im Gesamtunternehmen_x000a_" dataDxfId="26" dataCellStyle="20 % - Akzent2"/>
    <tableColumn id="6" xr3:uid="{CDA3CBE9-9403-4631-9AC3-B1A546701713}" name="Anteil (Schlüssel) Sparte Stromnetz [%]" dataDxfId="25" dataCellStyle="20 % - Akzent2"/>
    <tableColumn id="22" xr3:uid="{A45BF4DA-BB0D-44C3-9979-38C10A31BC3C}" name="Schlüsselbezeichnung; Jahr auf das sich der Schlüssel bezieht" dataDxfId="24" dataCellStyle="20 % - Akzent2"/>
    <tableColumn id="21" xr3:uid="{E7E4C2C7-85E3-4A33-830C-BA8D132DBABA}" name="(Erwartete) historische AK/HK im Anschaffungsjahr in der Sparte Stromnetz zum Stand 31.12. des Antragsjahres" dataDxfId="23" dataCellStyle="Ausgabe">
      <calculatedColumnFormula>E5*F5/100</calculatedColumnFormula>
    </tableColumn>
    <tableColumn id="20" xr3:uid="{7F43A429-D7AB-46D9-ADC6-A2232E084BCC}" name="Zugänge auf Grund von Netzübergängen gemäß § 26 II ARegV nach dem Basisjahr" dataDxfId="22" dataCellStyle="20 % - Akzent2"/>
    <tableColumn id="19" xr3:uid="{9D9B07A7-179B-4DE8-8D08-12744ADC65A3}" name="Abgänge auf Grund von Netzübergängen nach § 26 II ARegV nach dem Basisjahr" dataDxfId="21" dataCellStyle="20 % - Akzent2"/>
    <tableColumn id="18" xr3:uid="{B0ABF92F-FE3A-4A99-A5E8-58B92D4E5B2C}" name="Zugänge auf Grund von Netzübergängen gemäß § 26 I ARegV nach dem Basisjahr" dataDxfId="20" dataCellStyle="20 % - Akzent2"/>
    <tableColumn id="17" xr3:uid="{47315E42-2E28-45E4-AF66-FCCFC4820838}" name="Zugänge, soweit sie nicht Netzübergänge betreffen" dataDxfId="19" dataCellStyle="20 % - Akzent2"/>
    <tableColumn id="16" xr3:uid="{4C62CEC8-420A-479E-AED1-335ABF3695CC}" name="Abgänge, soweit sie nicht Netzübergänge betreffen" dataDxfId="18" dataCellStyle="20 % - Akzent2"/>
    <tableColumn id="15" xr3:uid="{ABB10A0B-65F1-4999-ACB4-F8E78BA06C33}" name="Hinzurechnungen" dataDxfId="17" dataCellStyle="20 % - Akzent2"/>
    <tableColumn id="14" xr3:uid="{5716D723-ABF0-411D-B9DB-AD1DAD6D39A2}" name="Kürzungen" dataDxfId="16" dataCellStyle="20 % - Akzent2"/>
    <tableColumn id="8" xr3:uid="{2E82070C-848C-4EA2-8DC9-65A34D2C1CC1}" name="(Erwartete) historische AK/HK zum Stand 31.12. des Antragsjahres" dataDxfId="15" dataCellStyle="Ausgabe">
      <calculatedColumnFormula>IF(D5&gt;Allgemeines!$C$13,0,SUM(H5,I5,K5,L5,N5)-SUM(J5,M5,O5))</calculatedColumnFormula>
    </tableColumn>
    <tableColumn id="9" xr3:uid="{CBA046A2-37EB-4C64-9195-B8B64EE0A3AE}" name="Nutzungsdauer (handelsrechtlich)" dataDxfId="14" dataCellStyle="20 % - Akzent2"/>
    <tableColumn id="10" xr3:uid="{AD45A1A0-F5AB-4DE9-B233-4FB1CE73FE52}" name="handelsrechtlicher Wertansatz zum 01.01. des Antragsjahres" dataDxfId="13" dataCellStyle="20 % - Akzent2"/>
    <tableColumn id="11" xr3:uid="{73D11429-0D0B-4E55-93A1-4B9283C4FBDB}" name="Abschreibung des Antragsjahres" dataDxfId="12" dataCellStyle="20 % - Akzent2"/>
    <tableColumn id="12" xr3:uid="{687AA2C1-E3EB-478D-B51C-532765558E66}" name="handelsrechtlicher Wertansatz zum 31.12. des Antragsjahres" dataDxfId="11" dataCellStyle="20 % - Akzent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undesbank.de/de/publikationen/statistiken/statistische-beiheft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C9" sqref="C9"/>
    </sheetView>
  </sheetViews>
  <sheetFormatPr baseColWidth="10" defaultRowHeight="12.75" x14ac:dyDescent="0.2"/>
  <cols>
    <col min="1" max="1" width="45.5703125" bestFit="1" customWidth="1"/>
    <col min="2" max="2" width="26" bestFit="1" customWidth="1"/>
    <col min="3" max="3" width="32.42578125" bestFit="1" customWidth="1"/>
    <col min="4" max="4" width="58" bestFit="1" customWidth="1"/>
    <col min="5" max="5" width="17.85546875" bestFit="1" customWidth="1"/>
  </cols>
  <sheetData>
    <row r="1" spans="1:4" x14ac:dyDescent="0.2">
      <c r="A1" t="s">
        <v>334</v>
      </c>
      <c r="B1" t="s">
        <v>296</v>
      </c>
      <c r="C1" t="s">
        <v>297</v>
      </c>
      <c r="D1" s="253" t="s">
        <v>298</v>
      </c>
    </row>
    <row r="2" spans="1:4" x14ac:dyDescent="0.2">
      <c r="A2" t="s">
        <v>537</v>
      </c>
      <c r="D2" t="s">
        <v>299</v>
      </c>
    </row>
    <row r="4" spans="1:4" x14ac:dyDescent="0.2">
      <c r="C4" s="374"/>
      <c r="D4" s="374"/>
    </row>
    <row r="6" spans="1:4" x14ac:dyDescent="0.2">
      <c r="C6" s="374"/>
      <c r="D6" s="374"/>
    </row>
    <row r="7" spans="1:4" x14ac:dyDescent="0.2">
      <c r="C7" s="374"/>
      <c r="D7" s="374"/>
    </row>
    <row r="8" spans="1:4" x14ac:dyDescent="0.2">
      <c r="C8" s="374"/>
      <c r="D8" s="374"/>
    </row>
    <row r="10" spans="1:4" x14ac:dyDescent="0.2">
      <c r="C10" s="374"/>
      <c r="D10" s="374"/>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J14"/>
  <sheetViews>
    <sheetView showGridLines="0" zoomScale="89" zoomScaleNormal="89" workbookViewId="0">
      <selection activeCell="G9" sqref="G9"/>
    </sheetView>
  </sheetViews>
  <sheetFormatPr baseColWidth="10" defaultColWidth="11.42578125" defaultRowHeight="12.75" x14ac:dyDescent="0.2"/>
  <cols>
    <col min="1" max="1" width="2.7109375" style="48" customWidth="1"/>
    <col min="2" max="2" width="64.7109375" style="48" customWidth="1"/>
    <col min="3" max="3" width="15.7109375" style="48" customWidth="1"/>
    <col min="4" max="4" width="18.5703125" style="48" customWidth="1"/>
    <col min="5" max="6" width="21.42578125" style="48" customWidth="1"/>
    <col min="7" max="7" width="20.28515625" style="48" customWidth="1"/>
    <col min="8" max="8" width="21.85546875" style="48" customWidth="1"/>
    <col min="9" max="9" width="2.7109375" style="48" customWidth="1"/>
    <col min="10" max="16384" width="11.42578125" style="48"/>
  </cols>
  <sheetData>
    <row r="1" spans="1:10" s="50" customFormat="1" ht="30" customHeight="1" x14ac:dyDescent="0.2">
      <c r="B1" s="76" t="str">
        <f>"Kostenveränderung im Bereich Messstellenbetrieb (inkl. Messung) des Jahres " &amp; Allgemeines!$C$13</f>
        <v>Kostenveränderung im Bereich Messstellenbetrieb (inkl. Messung) des Jahres 2024</v>
      </c>
    </row>
    <row r="2" spans="1:10" s="50" customFormat="1" ht="12" customHeight="1" thickBot="1" x14ac:dyDescent="0.25">
      <c r="A2" s="40"/>
      <c r="B2" s="45"/>
      <c r="C2" s="40"/>
      <c r="D2" s="40"/>
      <c r="E2" s="40"/>
      <c r="F2" s="40"/>
      <c r="G2" s="40"/>
      <c r="H2" s="40"/>
    </row>
    <row r="3" spans="1:10" ht="80.099999999999994" customHeight="1" x14ac:dyDescent="0.2">
      <c r="B3" s="77" t="s">
        <v>62</v>
      </c>
      <c r="C3" s="77"/>
      <c r="D3" s="78"/>
      <c r="E3" s="535" t="s">
        <v>452</v>
      </c>
      <c r="F3" s="535" t="s">
        <v>451</v>
      </c>
      <c r="G3" s="79" t="str">
        <f>"Anzahl der Mess-"&amp;CHAR(10)&amp;"einrichtungen zum 01.01."&amp;Allgemeines!C13&amp;CHAR(10)&amp;"[Stück]"</f>
        <v>Anzahl der Mess-
einrichtungen zum 01.01.2024
[Stück]</v>
      </c>
      <c r="H3" s="80" t="str">
        <f>"Anzahl der Mess-"&amp;CHAR(10)&amp;"einrichtungen zum 31.12."&amp;Allgemeines!C13&amp;CHAR(10)&amp;"[Stück]"</f>
        <v>Anzahl der Mess-
einrichtungen zum 31.12.2024
[Stück]</v>
      </c>
    </row>
    <row r="4" spans="1:10" ht="101.25" customHeight="1" x14ac:dyDescent="0.2">
      <c r="B4" s="864" t="s">
        <v>63</v>
      </c>
      <c r="C4" s="865"/>
      <c r="D4" s="866"/>
      <c r="E4" s="81"/>
      <c r="F4" s="82"/>
      <c r="G4" s="82"/>
      <c r="H4" s="83"/>
    </row>
    <row r="5" spans="1:10" ht="13.5" customHeight="1" x14ac:dyDescent="0.2">
      <c r="B5" s="198" t="s">
        <v>237</v>
      </c>
      <c r="C5" s="199"/>
      <c r="D5" s="199"/>
      <c r="E5" s="81"/>
      <c r="F5" s="84"/>
      <c r="G5" s="84"/>
      <c r="H5" s="85"/>
    </row>
    <row r="6" spans="1:10" ht="15" customHeight="1" x14ac:dyDescent="0.2">
      <c r="B6" s="867" t="str">
        <f>"In der Erlösobergrenze "&amp;Allgemeines!C13&amp;" enthaltener Ansatz der Kosten des Messstellenbetriebs (einschließlich Messung)"</f>
        <v>In der Erlösobergrenze 2024 enthaltener Ansatz der Kosten des Messstellenbetriebs (einschließlich Messung)</v>
      </c>
      <c r="C6" s="868"/>
      <c r="D6" s="869"/>
      <c r="E6" s="81"/>
      <c r="F6" s="84"/>
      <c r="G6" s="84"/>
      <c r="H6" s="85"/>
      <c r="J6" s="355"/>
    </row>
    <row r="7" spans="1:10" ht="15" customHeight="1" x14ac:dyDescent="0.2">
      <c r="B7" s="228" t="s">
        <v>237</v>
      </c>
      <c r="C7" s="229"/>
      <c r="D7" s="230"/>
      <c r="E7" s="81"/>
      <c r="F7" s="84"/>
      <c r="G7" s="84"/>
      <c r="H7" s="85"/>
    </row>
    <row r="8" spans="1:10" ht="15" customHeight="1" x14ac:dyDescent="0.2">
      <c r="B8" s="870" t="s">
        <v>45</v>
      </c>
      <c r="C8" s="871"/>
      <c r="D8" s="872"/>
      <c r="E8" s="738">
        <f>(E4-E5)-(E6-E7)</f>
        <v>0</v>
      </c>
      <c r="F8" s="86"/>
      <c r="G8" s="534"/>
      <c r="H8" s="87"/>
    </row>
    <row r="9" spans="1:10" ht="42.75" customHeight="1" x14ac:dyDescent="0.2">
      <c r="B9" s="873" t="s">
        <v>345</v>
      </c>
      <c r="C9" s="874"/>
      <c r="D9" s="875"/>
      <c r="E9" s="81"/>
      <c r="F9" s="81"/>
      <c r="G9" s="81"/>
      <c r="H9" s="88"/>
    </row>
    <row r="10" spans="1:10" ht="45" customHeight="1" thickBot="1" x14ac:dyDescent="0.25">
      <c r="B10" s="876" t="s">
        <v>346</v>
      </c>
      <c r="C10" s="877"/>
      <c r="D10" s="877"/>
      <c r="E10" s="89"/>
      <c r="F10" s="89"/>
      <c r="G10" s="89"/>
      <c r="H10" s="90"/>
    </row>
    <row r="11" spans="1:10" ht="13.5" thickBot="1" x14ac:dyDescent="0.25">
      <c r="B11" s="46"/>
      <c r="C11" s="46"/>
      <c r="D11" s="46"/>
      <c r="E11" s="47"/>
      <c r="F11" s="47"/>
      <c r="G11" s="40"/>
      <c r="H11" s="40"/>
    </row>
    <row r="12" spans="1:10" ht="38.25" customHeight="1" thickBot="1" x14ac:dyDescent="0.25">
      <c r="B12" s="878" t="s">
        <v>332</v>
      </c>
      <c r="C12" s="879"/>
      <c r="D12" s="879"/>
      <c r="E12" s="879"/>
      <c r="F12" s="879"/>
      <c r="G12" s="879"/>
      <c r="H12" s="302" t="s">
        <v>219</v>
      </c>
    </row>
    <row r="13" spans="1:10" ht="13.5" thickBot="1" x14ac:dyDescent="0.25"/>
    <row r="14" spans="1:10" ht="15" customHeight="1" thickBot="1" x14ac:dyDescent="0.25">
      <c r="B14" s="861" t="s">
        <v>380</v>
      </c>
      <c r="C14" s="862"/>
      <c r="D14" s="862"/>
      <c r="E14" s="862"/>
      <c r="F14" s="862"/>
      <c r="G14" s="862"/>
      <c r="H14" s="863"/>
    </row>
  </sheetData>
  <mergeCells count="7">
    <mergeCell ref="B14:H14"/>
    <mergeCell ref="B4:D4"/>
    <mergeCell ref="B6:D6"/>
    <mergeCell ref="B8:D8"/>
    <mergeCell ref="B9:D9"/>
    <mergeCell ref="B10:D10"/>
    <mergeCell ref="B12:G12"/>
  </mergeCells>
  <dataValidations count="1">
    <dataValidation type="list" allowBlank="1" showInputMessage="1" showErrorMessage="1" sqref="H12" xr:uid="{00000000-0002-0000-0C00-000000000000}">
      <formula1>"Bitte wählen, Ja, Nein"</formula1>
    </dataValidation>
  </dataValidations>
  <pageMargins left="0.56000000000000005" right="0.32" top="0.62" bottom="0.56999999999999995" header="0.31" footer="0.17"/>
  <pageSetup paperSize="9" scale="85" orientation="landscape" r:id="rId1"/>
  <headerFooter alignWithMargins="0">
    <oddFooter>&amp;L&amp;D&amp;R&amp;A_&amp;F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38EE-9B94-4E2C-85C4-1B586071C74D}">
  <sheetPr>
    <tabColor theme="9" tint="0.79998168889431442"/>
  </sheetPr>
  <dimension ref="B1:F22"/>
  <sheetViews>
    <sheetView showGridLines="0" zoomScale="115" zoomScaleNormal="115" workbookViewId="0">
      <selection activeCell="M40" sqref="M40"/>
    </sheetView>
  </sheetViews>
  <sheetFormatPr baseColWidth="10" defaultRowHeight="12.75" x14ac:dyDescent="0.2"/>
  <cols>
    <col min="1" max="1" width="2.140625" style="98" customWidth="1"/>
    <col min="2" max="2" width="95.140625" style="98" customWidth="1"/>
    <col min="3" max="4" width="16.7109375" style="98" customWidth="1"/>
    <col min="5" max="5" width="13.5703125" style="98" customWidth="1"/>
    <col min="6" max="6" width="5.85546875" style="98" customWidth="1"/>
    <col min="7" max="16384" width="11.42578125" style="98"/>
  </cols>
  <sheetData>
    <row r="1" spans="2:6" ht="18" x14ac:dyDescent="0.25">
      <c r="B1" s="536" t="s">
        <v>470</v>
      </c>
      <c r="C1" s="537"/>
    </row>
    <row r="2" spans="2:6" ht="8.25" customHeight="1" x14ac:dyDescent="0.2"/>
    <row r="3" spans="2:6" s="539" customFormat="1" ht="42.75" x14ac:dyDescent="0.25">
      <c r="B3" s="538" t="s">
        <v>453</v>
      </c>
      <c r="C3" s="476" t="s">
        <v>300</v>
      </c>
      <c r="D3" s="98"/>
      <c r="F3" s="98"/>
    </row>
    <row r="4" spans="2:6" s="539" customFormat="1" ht="25.5" x14ac:dyDescent="0.25">
      <c r="B4" s="540" t="s">
        <v>454</v>
      </c>
      <c r="C4" s="541">
        <f>E19</f>
        <v>0</v>
      </c>
      <c r="F4" s="98"/>
    </row>
    <row r="5" spans="2:6" s="539" customFormat="1" ht="25.5" x14ac:dyDescent="0.25">
      <c r="B5" s="540" t="s">
        <v>455</v>
      </c>
      <c r="C5" s="542"/>
      <c r="F5" s="98"/>
    </row>
    <row r="6" spans="2:6" s="539" customFormat="1" ht="15" x14ac:dyDescent="0.25">
      <c r="B6" s="543" t="s">
        <v>45</v>
      </c>
      <c r="C6" s="541">
        <f>C4-C5</f>
        <v>0</v>
      </c>
      <c r="E6" s="544"/>
      <c r="F6" s="98"/>
    </row>
    <row r="7" spans="2:6" s="539" customFormat="1" ht="12" customHeight="1" x14ac:dyDescent="0.25"/>
    <row r="8" spans="2:6" s="539" customFormat="1" ht="42.75" x14ac:dyDescent="0.25">
      <c r="B8" s="545" t="s">
        <v>456</v>
      </c>
      <c r="C8" s="546" t="s">
        <v>457</v>
      </c>
      <c r="D8" s="547" t="s">
        <v>458</v>
      </c>
      <c r="E8" s="547" t="s">
        <v>459</v>
      </c>
    </row>
    <row r="9" spans="2:6" s="539" customFormat="1" ht="15" customHeight="1" x14ac:dyDescent="0.25">
      <c r="B9" s="548" t="s">
        <v>460</v>
      </c>
      <c r="C9" s="542"/>
      <c r="D9" s="542"/>
      <c r="E9" s="542"/>
    </row>
    <row r="10" spans="2:6" s="539" customFormat="1" ht="29.25" customHeight="1" x14ac:dyDescent="0.25">
      <c r="B10" s="548" t="s">
        <v>461</v>
      </c>
      <c r="C10" s="542"/>
      <c r="D10" s="542"/>
      <c r="E10" s="542"/>
    </row>
    <row r="11" spans="2:6" s="539" customFormat="1" ht="15" customHeight="1" x14ac:dyDescent="0.25">
      <c r="B11" s="548" t="s">
        <v>462</v>
      </c>
      <c r="C11" s="542"/>
      <c r="D11" s="542"/>
      <c r="E11" s="542"/>
    </row>
    <row r="12" spans="2:6" s="539" customFormat="1" ht="30.75" customHeight="1" x14ac:dyDescent="0.25">
      <c r="B12" s="548" t="s">
        <v>463</v>
      </c>
      <c r="C12" s="542"/>
      <c r="D12" s="542"/>
      <c r="E12" s="542"/>
    </row>
    <row r="13" spans="2:6" s="539" customFormat="1" ht="10.5" customHeight="1" x14ac:dyDescent="0.25"/>
    <row r="14" spans="2:6" s="539" customFormat="1" ht="30" customHeight="1" x14ac:dyDescent="0.25">
      <c r="B14" s="549" t="s">
        <v>464</v>
      </c>
      <c r="C14" s="550"/>
      <c r="D14" s="550"/>
      <c r="E14" s="550"/>
    </row>
    <row r="15" spans="2:6" s="539" customFormat="1" ht="25.5" customHeight="1" x14ac:dyDescent="0.25">
      <c r="B15" s="548" t="s">
        <v>465</v>
      </c>
      <c r="C15" s="542"/>
      <c r="D15" s="542"/>
      <c r="E15" s="542"/>
    </row>
    <row r="16" spans="2:6" s="539" customFormat="1" ht="15" customHeight="1" x14ac:dyDescent="0.25">
      <c r="B16" s="551" t="s">
        <v>466</v>
      </c>
      <c r="C16" s="542"/>
      <c r="D16" s="542"/>
      <c r="E16" s="542"/>
    </row>
    <row r="17" spans="2:5" s="539" customFormat="1" ht="29.25" customHeight="1" x14ac:dyDescent="0.25">
      <c r="B17" s="548" t="s">
        <v>467</v>
      </c>
      <c r="C17" s="542"/>
      <c r="D17" s="542"/>
      <c r="E17" s="542"/>
    </row>
    <row r="18" spans="2:5" s="539" customFormat="1" ht="7.5" customHeight="1" x14ac:dyDescent="0.25">
      <c r="B18" s="552"/>
      <c r="C18" s="550"/>
    </row>
    <row r="19" spans="2:5" s="539" customFormat="1" ht="15" x14ac:dyDescent="0.25">
      <c r="D19" s="553" t="s">
        <v>3</v>
      </c>
      <c r="E19" s="541">
        <f>SUM(E9:E12)+SUM(E15:E17)</f>
        <v>0</v>
      </c>
    </row>
    <row r="20" spans="2:5" s="539" customFormat="1" ht="15" x14ac:dyDescent="0.25">
      <c r="B20" s="554" t="s">
        <v>468</v>
      </c>
    </row>
    <row r="21" spans="2:5" s="539" customFormat="1" ht="38.25" x14ac:dyDescent="0.25">
      <c r="B21" s="548" t="s">
        <v>469</v>
      </c>
      <c r="C21" s="542"/>
      <c r="D21" s="542"/>
    </row>
    <row r="22" spans="2:5" s="539" customFormat="1" ht="15" x14ac:dyDescent="0.25"/>
  </sheetData>
  <pageMargins left="0.7" right="0.7" top="0.78740157499999996" bottom="0.78740157499999996" header="0.3" footer="0.3"/>
  <pageSetup paperSize="9" scale="52" orientation="portrait" r:id="rId1"/>
  <colBreaks count="1" manualBreakCount="1">
    <brk id="1" max="2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sheetPr>
  <dimension ref="A1:P311"/>
  <sheetViews>
    <sheetView showGridLines="0" zoomScale="80" zoomScaleNormal="80" workbookViewId="0">
      <selection activeCell="H317" sqref="H317"/>
    </sheetView>
  </sheetViews>
  <sheetFormatPr baseColWidth="10" defaultColWidth="11.42578125" defaultRowHeight="14.25" outlineLevelRow="1" x14ac:dyDescent="0.2"/>
  <cols>
    <col min="1" max="1" width="2.7109375" style="314" customWidth="1"/>
    <col min="2" max="2" width="34.42578125" style="314" customWidth="1"/>
    <col min="3" max="3" width="17.85546875" style="314" customWidth="1"/>
    <col min="4" max="4" width="18.7109375" style="314" customWidth="1"/>
    <col min="5" max="14" width="20" style="314" customWidth="1"/>
    <col min="15" max="15" width="24.28515625" style="314" customWidth="1"/>
    <col min="16" max="16" width="46.5703125" style="314" customWidth="1"/>
    <col min="17" max="16384" width="11.42578125" style="314"/>
  </cols>
  <sheetData>
    <row r="1" spans="1:16" ht="30" customHeight="1" x14ac:dyDescent="0.2">
      <c r="B1" s="74" t="s">
        <v>385</v>
      </c>
      <c r="F1" s="315"/>
      <c r="G1" s="333"/>
    </row>
    <row r="2" spans="1:16" ht="12" customHeight="1" thickBot="1" x14ac:dyDescent="0.25">
      <c r="A2" s="75"/>
      <c r="E2" s="316"/>
      <c r="K2" s="356"/>
    </row>
    <row r="3" spans="1:16" ht="36" customHeight="1" x14ac:dyDescent="0.2">
      <c r="A3" s="75"/>
      <c r="B3" s="317" t="s">
        <v>347</v>
      </c>
      <c r="C3" s="318"/>
      <c r="D3" s="254" t="s">
        <v>300</v>
      </c>
      <c r="E3" s="360"/>
      <c r="F3" s="334"/>
      <c r="G3" s="334"/>
      <c r="H3" s="334"/>
      <c r="I3" s="334"/>
      <c r="J3" s="334"/>
      <c r="K3" s="334"/>
      <c r="L3" s="334"/>
      <c r="M3" s="334"/>
      <c r="N3" s="334"/>
      <c r="O3" s="334"/>
      <c r="P3" s="334"/>
    </row>
    <row r="4" spans="1:16" ht="15" customHeight="1" x14ac:dyDescent="0.2">
      <c r="A4" s="75"/>
      <c r="B4" s="880" t="s">
        <v>48</v>
      </c>
      <c r="C4" s="881"/>
      <c r="D4" s="255">
        <f>SUM(N10:N309)+SUM(O10:O309)</f>
        <v>0</v>
      </c>
      <c r="E4" s="360"/>
      <c r="F4" s="361"/>
      <c r="G4" s="334"/>
      <c r="H4" s="334"/>
      <c r="I4" s="334"/>
      <c r="J4" s="334"/>
      <c r="K4" s="334"/>
      <c r="L4" s="334"/>
      <c r="M4" s="334"/>
      <c r="N4" s="334"/>
      <c r="O4" s="334"/>
      <c r="P4" s="334"/>
    </row>
    <row r="5" spans="1:16" ht="15" customHeight="1" x14ac:dyDescent="0.2">
      <c r="A5" s="75"/>
      <c r="B5" s="319" t="s">
        <v>49</v>
      </c>
      <c r="C5" s="357"/>
      <c r="D5" s="256"/>
      <c r="E5" s="360"/>
      <c r="F5" s="361"/>
      <c r="G5" s="334"/>
      <c r="H5" s="334"/>
      <c r="I5" s="334"/>
      <c r="J5" s="334"/>
      <c r="K5" s="334"/>
      <c r="L5" s="334"/>
      <c r="M5" s="334"/>
      <c r="N5" s="334"/>
      <c r="O5" s="334"/>
      <c r="P5" s="334"/>
    </row>
    <row r="6" spans="1:16" ht="15" customHeight="1" thickBot="1" x14ac:dyDescent="0.25">
      <c r="A6" s="75"/>
      <c r="B6" s="320" t="s">
        <v>45</v>
      </c>
      <c r="C6" s="358"/>
      <c r="D6" s="257">
        <f>D4-D5</f>
        <v>0</v>
      </c>
      <c r="E6" s="360"/>
      <c r="F6" s="361"/>
      <c r="G6" s="334"/>
      <c r="H6" s="334"/>
      <c r="I6" s="334"/>
      <c r="J6" s="334"/>
      <c r="K6" s="334"/>
      <c r="L6" s="334"/>
      <c r="M6" s="334"/>
      <c r="N6" s="334"/>
      <c r="O6" s="334"/>
      <c r="P6" s="334"/>
    </row>
    <row r="7" spans="1:16" ht="12" customHeight="1" x14ac:dyDescent="0.2">
      <c r="A7" s="75"/>
      <c r="B7" s="321"/>
      <c r="C7" s="322"/>
      <c r="D7" s="258"/>
      <c r="E7" s="360"/>
      <c r="F7" s="361"/>
      <c r="G7" s="334"/>
      <c r="H7" s="334"/>
      <c r="I7" s="334"/>
      <c r="J7" s="334"/>
      <c r="K7" s="334"/>
      <c r="L7" s="334"/>
      <c r="M7" s="334"/>
      <c r="N7" s="334"/>
      <c r="O7" s="334"/>
      <c r="P7" s="334"/>
    </row>
    <row r="8" spans="1:16" ht="12" customHeight="1" thickBot="1" x14ac:dyDescent="0.25">
      <c r="A8" s="75"/>
      <c r="B8" s="322"/>
      <c r="C8" s="322"/>
      <c r="D8" s="258"/>
      <c r="E8" s="360"/>
      <c r="F8" s="361"/>
      <c r="G8" s="334"/>
      <c r="H8" s="334"/>
      <c r="I8" s="334"/>
      <c r="J8" s="334"/>
      <c r="K8" s="334"/>
      <c r="L8" s="334"/>
      <c r="M8" s="334"/>
      <c r="N8" s="334"/>
      <c r="O8" s="334"/>
      <c r="P8" s="334"/>
    </row>
    <row r="9" spans="1:16" ht="99" customHeight="1" x14ac:dyDescent="0.2">
      <c r="A9" s="75"/>
      <c r="B9" s="385" t="s">
        <v>399</v>
      </c>
      <c r="C9" s="362" t="s">
        <v>349</v>
      </c>
      <c r="D9" s="363" t="s">
        <v>350</v>
      </c>
      <c r="E9" s="362" t="s">
        <v>351</v>
      </c>
      <c r="F9" s="362" t="s">
        <v>352</v>
      </c>
      <c r="G9" s="362" t="s">
        <v>386</v>
      </c>
      <c r="H9" s="362" t="s">
        <v>387</v>
      </c>
      <c r="I9" s="362" t="s">
        <v>388</v>
      </c>
      <c r="J9" s="362" t="s">
        <v>389</v>
      </c>
      <c r="K9" s="362" t="s">
        <v>390</v>
      </c>
      <c r="L9" s="362" t="s">
        <v>391</v>
      </c>
      <c r="M9" s="362" t="s">
        <v>392</v>
      </c>
      <c r="N9" s="362" t="s">
        <v>393</v>
      </c>
      <c r="O9" s="325" t="s">
        <v>394</v>
      </c>
      <c r="P9" s="364" t="s">
        <v>348</v>
      </c>
    </row>
    <row r="10" spans="1:16" s="44" customFormat="1" ht="15" customHeight="1" x14ac:dyDescent="0.2">
      <c r="A10" s="323"/>
      <c r="B10" s="365"/>
      <c r="C10" s="326" t="s">
        <v>219</v>
      </c>
      <c r="D10" s="327" t="s">
        <v>219</v>
      </c>
      <c r="E10" s="366"/>
      <c r="F10" s="367"/>
      <c r="G10" s="366"/>
      <c r="H10" s="366"/>
      <c r="I10" s="366"/>
      <c r="J10" s="366"/>
      <c r="K10" s="366"/>
      <c r="L10" s="366"/>
      <c r="M10" s="366"/>
      <c r="N10" s="368">
        <f>(E10*F10/100)+G10+H10+I10+K10+J10+L10-M10</f>
        <v>0</v>
      </c>
      <c r="O10" s="366"/>
      <c r="P10" s="328"/>
    </row>
    <row r="11" spans="1:16" ht="12" customHeight="1" x14ac:dyDescent="0.2">
      <c r="A11" s="75"/>
      <c r="B11" s="365"/>
      <c r="C11" s="326" t="s">
        <v>219</v>
      </c>
      <c r="D11" s="327" t="s">
        <v>219</v>
      </c>
      <c r="E11" s="366"/>
      <c r="F11" s="367"/>
      <c r="G11" s="366"/>
      <c r="H11" s="366"/>
      <c r="I11" s="366"/>
      <c r="J11" s="366"/>
      <c r="K11" s="366"/>
      <c r="L11" s="366"/>
      <c r="M11" s="366"/>
      <c r="N11" s="368">
        <f t="shared" ref="N11:N74" si="0">(E11*F11/100)+G11+H11+I11+K11+J11+L11-M11</f>
        <v>0</v>
      </c>
      <c r="O11" s="366"/>
      <c r="P11" s="328"/>
    </row>
    <row r="12" spans="1:16" x14ac:dyDescent="0.2">
      <c r="A12" s="324"/>
      <c r="B12" s="365"/>
      <c r="C12" s="326" t="s">
        <v>219</v>
      </c>
      <c r="D12" s="327" t="s">
        <v>219</v>
      </c>
      <c r="E12" s="366"/>
      <c r="F12" s="367"/>
      <c r="G12" s="366"/>
      <c r="H12" s="366"/>
      <c r="I12" s="366"/>
      <c r="J12" s="366"/>
      <c r="K12" s="366"/>
      <c r="L12" s="366"/>
      <c r="M12" s="366"/>
      <c r="N12" s="368">
        <f t="shared" si="0"/>
        <v>0</v>
      </c>
      <c r="O12" s="366"/>
      <c r="P12" s="328"/>
    </row>
    <row r="13" spans="1:16" ht="15" customHeight="1" x14ac:dyDescent="0.2">
      <c r="A13" s="324"/>
      <c r="B13" s="365"/>
      <c r="C13" s="326" t="s">
        <v>219</v>
      </c>
      <c r="D13" s="327" t="s">
        <v>219</v>
      </c>
      <c r="E13" s="366"/>
      <c r="F13" s="367"/>
      <c r="G13" s="366"/>
      <c r="H13" s="366"/>
      <c r="I13" s="366"/>
      <c r="J13" s="366"/>
      <c r="K13" s="366"/>
      <c r="L13" s="366"/>
      <c r="M13" s="366"/>
      <c r="N13" s="368">
        <f t="shared" si="0"/>
        <v>0</v>
      </c>
      <c r="O13" s="366"/>
      <c r="P13" s="328"/>
    </row>
    <row r="14" spans="1:16" ht="15" customHeight="1" x14ac:dyDescent="0.2">
      <c r="A14" s="324"/>
      <c r="B14" s="365"/>
      <c r="C14" s="326" t="s">
        <v>219</v>
      </c>
      <c r="D14" s="327" t="s">
        <v>219</v>
      </c>
      <c r="E14" s="366"/>
      <c r="F14" s="367"/>
      <c r="G14" s="366"/>
      <c r="H14" s="366"/>
      <c r="I14" s="366"/>
      <c r="J14" s="366"/>
      <c r="K14" s="366"/>
      <c r="L14" s="366"/>
      <c r="M14" s="366"/>
      <c r="N14" s="368">
        <f t="shared" si="0"/>
        <v>0</v>
      </c>
      <c r="O14" s="366"/>
      <c r="P14" s="328"/>
    </row>
    <row r="15" spans="1:16" ht="15" customHeight="1" x14ac:dyDescent="0.2">
      <c r="A15" s="324"/>
      <c r="B15" s="365"/>
      <c r="C15" s="326" t="s">
        <v>219</v>
      </c>
      <c r="D15" s="327" t="s">
        <v>219</v>
      </c>
      <c r="E15" s="366"/>
      <c r="F15" s="367"/>
      <c r="G15" s="366"/>
      <c r="H15" s="366"/>
      <c r="I15" s="366"/>
      <c r="J15" s="366"/>
      <c r="K15" s="366"/>
      <c r="L15" s="366"/>
      <c r="M15" s="366"/>
      <c r="N15" s="368">
        <f t="shared" si="0"/>
        <v>0</v>
      </c>
      <c r="O15" s="366"/>
      <c r="P15" s="328"/>
    </row>
    <row r="16" spans="1:16" ht="15" customHeight="1" x14ac:dyDescent="0.2">
      <c r="A16" s="324"/>
      <c r="B16" s="365"/>
      <c r="C16" s="326" t="s">
        <v>219</v>
      </c>
      <c r="D16" s="327" t="s">
        <v>219</v>
      </c>
      <c r="E16" s="366"/>
      <c r="F16" s="367"/>
      <c r="G16" s="366"/>
      <c r="H16" s="366"/>
      <c r="I16" s="366"/>
      <c r="J16" s="366"/>
      <c r="K16" s="366"/>
      <c r="L16" s="366"/>
      <c r="M16" s="366"/>
      <c r="N16" s="368">
        <f t="shared" si="0"/>
        <v>0</v>
      </c>
      <c r="O16" s="366"/>
      <c r="P16" s="328"/>
    </row>
    <row r="17" spans="1:16" ht="15" customHeight="1" x14ac:dyDescent="0.2">
      <c r="A17" s="324"/>
      <c r="B17" s="365"/>
      <c r="C17" s="326" t="s">
        <v>219</v>
      </c>
      <c r="D17" s="327" t="s">
        <v>219</v>
      </c>
      <c r="E17" s="366"/>
      <c r="F17" s="367"/>
      <c r="G17" s="366"/>
      <c r="H17" s="366"/>
      <c r="I17" s="366"/>
      <c r="J17" s="366"/>
      <c r="K17" s="366"/>
      <c r="L17" s="366"/>
      <c r="M17" s="366"/>
      <c r="N17" s="368">
        <f t="shared" si="0"/>
        <v>0</v>
      </c>
      <c r="O17" s="366"/>
      <c r="P17" s="328"/>
    </row>
    <row r="18" spans="1:16" ht="15" customHeight="1" x14ac:dyDescent="0.2">
      <c r="A18" s="324"/>
      <c r="B18" s="365"/>
      <c r="C18" s="326" t="s">
        <v>219</v>
      </c>
      <c r="D18" s="327" t="s">
        <v>219</v>
      </c>
      <c r="E18" s="366"/>
      <c r="F18" s="367"/>
      <c r="G18" s="366"/>
      <c r="H18" s="366"/>
      <c r="I18" s="366"/>
      <c r="J18" s="366"/>
      <c r="K18" s="366"/>
      <c r="L18" s="366"/>
      <c r="M18" s="366"/>
      <c r="N18" s="368">
        <f t="shared" si="0"/>
        <v>0</v>
      </c>
      <c r="O18" s="366"/>
      <c r="P18" s="328"/>
    </row>
    <row r="19" spans="1:16" ht="15" customHeight="1" x14ac:dyDescent="0.2">
      <c r="A19" s="324"/>
      <c r="B19" s="365"/>
      <c r="C19" s="326" t="s">
        <v>219</v>
      </c>
      <c r="D19" s="327" t="s">
        <v>219</v>
      </c>
      <c r="E19" s="366"/>
      <c r="F19" s="367"/>
      <c r="G19" s="366"/>
      <c r="H19" s="366"/>
      <c r="I19" s="366"/>
      <c r="J19" s="366"/>
      <c r="K19" s="366"/>
      <c r="L19" s="366"/>
      <c r="M19" s="366"/>
      <c r="N19" s="368">
        <f t="shared" si="0"/>
        <v>0</v>
      </c>
      <c r="O19" s="366"/>
      <c r="P19" s="328"/>
    </row>
    <row r="20" spans="1:16" ht="15" customHeight="1" x14ac:dyDescent="0.2">
      <c r="A20" s="324"/>
      <c r="B20" s="365"/>
      <c r="C20" s="326" t="s">
        <v>219</v>
      </c>
      <c r="D20" s="327" t="s">
        <v>219</v>
      </c>
      <c r="E20" s="366"/>
      <c r="F20" s="367"/>
      <c r="G20" s="366"/>
      <c r="H20" s="366"/>
      <c r="I20" s="366"/>
      <c r="J20" s="366"/>
      <c r="K20" s="366"/>
      <c r="L20" s="366"/>
      <c r="M20" s="366"/>
      <c r="N20" s="368">
        <f t="shared" si="0"/>
        <v>0</v>
      </c>
      <c r="O20" s="366"/>
      <c r="P20" s="328"/>
    </row>
    <row r="21" spans="1:16" ht="15" customHeight="1" x14ac:dyDescent="0.2">
      <c r="A21" s="324"/>
      <c r="B21" s="365"/>
      <c r="C21" s="326" t="s">
        <v>219</v>
      </c>
      <c r="D21" s="327" t="s">
        <v>219</v>
      </c>
      <c r="E21" s="366"/>
      <c r="F21" s="367"/>
      <c r="G21" s="366"/>
      <c r="H21" s="366"/>
      <c r="I21" s="366"/>
      <c r="J21" s="366"/>
      <c r="K21" s="366"/>
      <c r="L21" s="366"/>
      <c r="M21" s="366"/>
      <c r="N21" s="368">
        <f t="shared" si="0"/>
        <v>0</v>
      </c>
      <c r="O21" s="366"/>
      <c r="P21" s="328"/>
    </row>
    <row r="22" spans="1:16" ht="15" customHeight="1" x14ac:dyDescent="0.2">
      <c r="A22" s="324"/>
      <c r="B22" s="365"/>
      <c r="C22" s="326" t="s">
        <v>219</v>
      </c>
      <c r="D22" s="327" t="s">
        <v>219</v>
      </c>
      <c r="E22" s="366"/>
      <c r="F22" s="367"/>
      <c r="G22" s="366"/>
      <c r="H22" s="366"/>
      <c r="I22" s="366"/>
      <c r="J22" s="366"/>
      <c r="K22" s="366"/>
      <c r="L22" s="366"/>
      <c r="M22" s="366"/>
      <c r="N22" s="368">
        <f t="shared" si="0"/>
        <v>0</v>
      </c>
      <c r="O22" s="366"/>
      <c r="P22" s="328"/>
    </row>
    <row r="23" spans="1:16" ht="15" customHeight="1" x14ac:dyDescent="0.2">
      <c r="A23" s="324"/>
      <c r="B23" s="365"/>
      <c r="C23" s="326" t="s">
        <v>219</v>
      </c>
      <c r="D23" s="327" t="s">
        <v>219</v>
      </c>
      <c r="E23" s="366"/>
      <c r="F23" s="367"/>
      <c r="G23" s="366"/>
      <c r="H23" s="366"/>
      <c r="I23" s="366"/>
      <c r="J23" s="366"/>
      <c r="K23" s="366"/>
      <c r="L23" s="366"/>
      <c r="M23" s="366"/>
      <c r="N23" s="368">
        <f t="shared" si="0"/>
        <v>0</v>
      </c>
      <c r="O23" s="366"/>
      <c r="P23" s="328"/>
    </row>
    <row r="24" spans="1:16" ht="15" hidden="1" customHeight="1" outlineLevel="1" x14ac:dyDescent="0.2">
      <c r="A24" s="324"/>
      <c r="B24" s="365"/>
      <c r="C24" s="326" t="s">
        <v>219</v>
      </c>
      <c r="D24" s="327" t="s">
        <v>219</v>
      </c>
      <c r="E24" s="366"/>
      <c r="F24" s="367"/>
      <c r="G24" s="366"/>
      <c r="H24" s="366"/>
      <c r="I24" s="366"/>
      <c r="J24" s="366"/>
      <c r="K24" s="366"/>
      <c r="L24" s="366"/>
      <c r="M24" s="366"/>
      <c r="N24" s="368">
        <f t="shared" si="0"/>
        <v>0</v>
      </c>
      <c r="O24" s="366"/>
      <c r="P24" s="328"/>
    </row>
    <row r="25" spans="1:16" ht="15" hidden="1" customHeight="1" outlineLevel="1" x14ac:dyDescent="0.2">
      <c r="A25" s="324"/>
      <c r="B25" s="365"/>
      <c r="C25" s="326" t="s">
        <v>219</v>
      </c>
      <c r="D25" s="327" t="s">
        <v>219</v>
      </c>
      <c r="E25" s="366"/>
      <c r="F25" s="367"/>
      <c r="G25" s="366"/>
      <c r="H25" s="366"/>
      <c r="I25" s="366"/>
      <c r="J25" s="366"/>
      <c r="K25" s="366"/>
      <c r="L25" s="366"/>
      <c r="M25" s="366"/>
      <c r="N25" s="368">
        <f t="shared" si="0"/>
        <v>0</v>
      </c>
      <c r="O25" s="366"/>
      <c r="P25" s="328"/>
    </row>
    <row r="26" spans="1:16" ht="15" hidden="1" customHeight="1" outlineLevel="1" x14ac:dyDescent="0.2">
      <c r="A26" s="324"/>
      <c r="B26" s="365"/>
      <c r="C26" s="326" t="s">
        <v>219</v>
      </c>
      <c r="D26" s="327" t="s">
        <v>219</v>
      </c>
      <c r="E26" s="366"/>
      <c r="F26" s="367"/>
      <c r="G26" s="366"/>
      <c r="H26" s="366"/>
      <c r="I26" s="366"/>
      <c r="J26" s="366"/>
      <c r="K26" s="366"/>
      <c r="L26" s="366"/>
      <c r="M26" s="366"/>
      <c r="N26" s="368">
        <f t="shared" si="0"/>
        <v>0</v>
      </c>
      <c r="O26" s="366"/>
      <c r="P26" s="328"/>
    </row>
    <row r="27" spans="1:16" ht="15" hidden="1" customHeight="1" outlineLevel="1" x14ac:dyDescent="0.2">
      <c r="A27" s="324"/>
      <c r="B27" s="365"/>
      <c r="C27" s="326" t="s">
        <v>219</v>
      </c>
      <c r="D27" s="327" t="s">
        <v>219</v>
      </c>
      <c r="E27" s="366"/>
      <c r="F27" s="367"/>
      <c r="G27" s="366"/>
      <c r="H27" s="366"/>
      <c r="I27" s="366"/>
      <c r="J27" s="366"/>
      <c r="K27" s="366"/>
      <c r="L27" s="366"/>
      <c r="M27" s="366"/>
      <c r="N27" s="368">
        <f t="shared" si="0"/>
        <v>0</v>
      </c>
      <c r="O27" s="366"/>
      <c r="P27" s="328"/>
    </row>
    <row r="28" spans="1:16" ht="15" hidden="1" customHeight="1" outlineLevel="1" x14ac:dyDescent="0.2">
      <c r="A28" s="324"/>
      <c r="B28" s="365"/>
      <c r="C28" s="326" t="s">
        <v>219</v>
      </c>
      <c r="D28" s="327" t="s">
        <v>219</v>
      </c>
      <c r="E28" s="366"/>
      <c r="F28" s="367"/>
      <c r="G28" s="366"/>
      <c r="H28" s="366"/>
      <c r="I28" s="366"/>
      <c r="J28" s="366"/>
      <c r="K28" s="366"/>
      <c r="L28" s="366"/>
      <c r="M28" s="366"/>
      <c r="N28" s="368">
        <f t="shared" si="0"/>
        <v>0</v>
      </c>
      <c r="O28" s="366"/>
      <c r="P28" s="328"/>
    </row>
    <row r="29" spans="1:16" ht="15" hidden="1" customHeight="1" outlineLevel="1" x14ac:dyDescent="0.2">
      <c r="A29" s="324"/>
      <c r="B29" s="365"/>
      <c r="C29" s="326" t="s">
        <v>219</v>
      </c>
      <c r="D29" s="327" t="s">
        <v>219</v>
      </c>
      <c r="E29" s="366"/>
      <c r="F29" s="367"/>
      <c r="G29" s="366"/>
      <c r="H29" s="366"/>
      <c r="I29" s="366"/>
      <c r="J29" s="366"/>
      <c r="K29" s="366"/>
      <c r="L29" s="366"/>
      <c r="M29" s="366"/>
      <c r="N29" s="368">
        <f t="shared" si="0"/>
        <v>0</v>
      </c>
      <c r="O29" s="366"/>
      <c r="P29" s="328"/>
    </row>
    <row r="30" spans="1:16" ht="15" hidden="1" customHeight="1" outlineLevel="1" x14ac:dyDescent="0.2">
      <c r="A30" s="324"/>
      <c r="B30" s="365"/>
      <c r="C30" s="326" t="s">
        <v>219</v>
      </c>
      <c r="D30" s="327" t="s">
        <v>219</v>
      </c>
      <c r="E30" s="366"/>
      <c r="F30" s="367"/>
      <c r="G30" s="366"/>
      <c r="H30" s="366"/>
      <c r="I30" s="366"/>
      <c r="J30" s="366"/>
      <c r="K30" s="366"/>
      <c r="L30" s="366"/>
      <c r="M30" s="366"/>
      <c r="N30" s="368">
        <f t="shared" si="0"/>
        <v>0</v>
      </c>
      <c r="O30" s="366"/>
      <c r="P30" s="328"/>
    </row>
    <row r="31" spans="1:16" ht="15" hidden="1" customHeight="1" outlineLevel="1" x14ac:dyDescent="0.2">
      <c r="A31" s="324"/>
      <c r="B31" s="365"/>
      <c r="C31" s="326" t="s">
        <v>219</v>
      </c>
      <c r="D31" s="327" t="s">
        <v>219</v>
      </c>
      <c r="E31" s="366"/>
      <c r="F31" s="367"/>
      <c r="G31" s="366"/>
      <c r="H31" s="366"/>
      <c r="I31" s="366"/>
      <c r="J31" s="366"/>
      <c r="K31" s="366"/>
      <c r="L31" s="366"/>
      <c r="M31" s="366"/>
      <c r="N31" s="368">
        <f t="shared" si="0"/>
        <v>0</v>
      </c>
      <c r="O31" s="366"/>
      <c r="P31" s="328"/>
    </row>
    <row r="32" spans="1:16" ht="15" hidden="1" customHeight="1" outlineLevel="1" x14ac:dyDescent="0.2">
      <c r="A32" s="324"/>
      <c r="B32" s="365"/>
      <c r="C32" s="326" t="s">
        <v>219</v>
      </c>
      <c r="D32" s="327" t="s">
        <v>219</v>
      </c>
      <c r="E32" s="366"/>
      <c r="F32" s="367"/>
      <c r="G32" s="366"/>
      <c r="H32" s="366"/>
      <c r="I32" s="366"/>
      <c r="J32" s="366"/>
      <c r="K32" s="366"/>
      <c r="L32" s="366"/>
      <c r="M32" s="366"/>
      <c r="N32" s="368">
        <f t="shared" si="0"/>
        <v>0</v>
      </c>
      <c r="O32" s="366"/>
      <c r="P32" s="328"/>
    </row>
    <row r="33" spans="1:16" ht="15" hidden="1" customHeight="1" outlineLevel="1" x14ac:dyDescent="0.2">
      <c r="A33" s="324"/>
      <c r="B33" s="365"/>
      <c r="C33" s="326" t="s">
        <v>219</v>
      </c>
      <c r="D33" s="327" t="s">
        <v>219</v>
      </c>
      <c r="E33" s="366"/>
      <c r="F33" s="367"/>
      <c r="G33" s="366"/>
      <c r="H33" s="366"/>
      <c r="I33" s="366"/>
      <c r="J33" s="366"/>
      <c r="K33" s="366"/>
      <c r="L33" s="366"/>
      <c r="M33" s="366"/>
      <c r="N33" s="368">
        <f t="shared" si="0"/>
        <v>0</v>
      </c>
      <c r="O33" s="366"/>
      <c r="P33" s="328"/>
    </row>
    <row r="34" spans="1:16" ht="15" hidden="1" customHeight="1" outlineLevel="1" x14ac:dyDescent="0.2">
      <c r="A34" s="324"/>
      <c r="B34" s="365"/>
      <c r="C34" s="326" t="s">
        <v>219</v>
      </c>
      <c r="D34" s="327" t="s">
        <v>219</v>
      </c>
      <c r="E34" s="366"/>
      <c r="F34" s="367"/>
      <c r="G34" s="366"/>
      <c r="H34" s="366"/>
      <c r="I34" s="366"/>
      <c r="J34" s="366"/>
      <c r="K34" s="366"/>
      <c r="L34" s="366"/>
      <c r="M34" s="366"/>
      <c r="N34" s="368">
        <f t="shared" si="0"/>
        <v>0</v>
      </c>
      <c r="O34" s="366"/>
      <c r="P34" s="328"/>
    </row>
    <row r="35" spans="1:16" ht="15" hidden="1" customHeight="1" outlineLevel="1" x14ac:dyDescent="0.2">
      <c r="A35" s="324"/>
      <c r="B35" s="365"/>
      <c r="C35" s="326" t="s">
        <v>219</v>
      </c>
      <c r="D35" s="327" t="s">
        <v>219</v>
      </c>
      <c r="E35" s="366"/>
      <c r="F35" s="367"/>
      <c r="G35" s="366"/>
      <c r="H35" s="366"/>
      <c r="I35" s="366"/>
      <c r="J35" s="366"/>
      <c r="K35" s="366"/>
      <c r="L35" s="366"/>
      <c r="M35" s="366"/>
      <c r="N35" s="368">
        <f t="shared" si="0"/>
        <v>0</v>
      </c>
      <c r="O35" s="366"/>
      <c r="P35" s="328"/>
    </row>
    <row r="36" spans="1:16" ht="15" hidden="1" customHeight="1" outlineLevel="1" x14ac:dyDescent="0.2">
      <c r="A36" s="324"/>
      <c r="B36" s="365"/>
      <c r="C36" s="326" t="s">
        <v>219</v>
      </c>
      <c r="D36" s="327" t="s">
        <v>219</v>
      </c>
      <c r="E36" s="366"/>
      <c r="F36" s="367"/>
      <c r="G36" s="366"/>
      <c r="H36" s="366"/>
      <c r="I36" s="366"/>
      <c r="J36" s="366"/>
      <c r="K36" s="366"/>
      <c r="L36" s="366"/>
      <c r="M36" s="366"/>
      <c r="N36" s="368">
        <f t="shared" si="0"/>
        <v>0</v>
      </c>
      <c r="O36" s="366"/>
      <c r="P36" s="328"/>
    </row>
    <row r="37" spans="1:16" ht="15" hidden="1" customHeight="1" outlineLevel="1" x14ac:dyDescent="0.2">
      <c r="A37" s="324"/>
      <c r="B37" s="365"/>
      <c r="C37" s="326" t="s">
        <v>219</v>
      </c>
      <c r="D37" s="327" t="s">
        <v>219</v>
      </c>
      <c r="E37" s="366"/>
      <c r="F37" s="367"/>
      <c r="G37" s="366"/>
      <c r="H37" s="366"/>
      <c r="I37" s="366"/>
      <c r="J37" s="366"/>
      <c r="K37" s="366"/>
      <c r="L37" s="366"/>
      <c r="M37" s="366"/>
      <c r="N37" s="368">
        <f t="shared" si="0"/>
        <v>0</v>
      </c>
      <c r="O37" s="366"/>
      <c r="P37" s="328"/>
    </row>
    <row r="38" spans="1:16" ht="15" hidden="1" customHeight="1" outlineLevel="1" x14ac:dyDescent="0.2">
      <c r="A38" s="324"/>
      <c r="B38" s="365"/>
      <c r="C38" s="326" t="s">
        <v>219</v>
      </c>
      <c r="D38" s="327" t="s">
        <v>219</v>
      </c>
      <c r="E38" s="366"/>
      <c r="F38" s="367"/>
      <c r="G38" s="366"/>
      <c r="H38" s="366"/>
      <c r="I38" s="366"/>
      <c r="J38" s="366"/>
      <c r="K38" s="366"/>
      <c r="L38" s="366"/>
      <c r="M38" s="366"/>
      <c r="N38" s="368">
        <f t="shared" si="0"/>
        <v>0</v>
      </c>
      <c r="O38" s="366"/>
      <c r="P38" s="328"/>
    </row>
    <row r="39" spans="1:16" ht="15" hidden="1" customHeight="1" outlineLevel="1" x14ac:dyDescent="0.2">
      <c r="A39" s="324"/>
      <c r="B39" s="365"/>
      <c r="C39" s="326" t="s">
        <v>219</v>
      </c>
      <c r="D39" s="327" t="s">
        <v>219</v>
      </c>
      <c r="E39" s="366"/>
      <c r="F39" s="367"/>
      <c r="G39" s="366"/>
      <c r="H39" s="366"/>
      <c r="I39" s="366"/>
      <c r="J39" s="366"/>
      <c r="K39" s="366"/>
      <c r="L39" s="366"/>
      <c r="M39" s="366"/>
      <c r="N39" s="368">
        <f t="shared" si="0"/>
        <v>0</v>
      </c>
      <c r="O39" s="366"/>
      <c r="P39" s="328"/>
    </row>
    <row r="40" spans="1:16" ht="15" hidden="1" customHeight="1" outlineLevel="1" x14ac:dyDescent="0.2">
      <c r="A40" s="324"/>
      <c r="B40" s="365"/>
      <c r="C40" s="326" t="s">
        <v>219</v>
      </c>
      <c r="D40" s="327" t="s">
        <v>219</v>
      </c>
      <c r="E40" s="366"/>
      <c r="F40" s="367"/>
      <c r="G40" s="366"/>
      <c r="H40" s="366"/>
      <c r="I40" s="366"/>
      <c r="J40" s="366"/>
      <c r="K40" s="366"/>
      <c r="L40" s="366"/>
      <c r="M40" s="366"/>
      <c r="N40" s="368">
        <f t="shared" si="0"/>
        <v>0</v>
      </c>
      <c r="O40" s="366"/>
      <c r="P40" s="328"/>
    </row>
    <row r="41" spans="1:16" ht="15" hidden="1" customHeight="1" outlineLevel="1" x14ac:dyDescent="0.2">
      <c r="A41" s="324"/>
      <c r="B41" s="365"/>
      <c r="C41" s="326" t="s">
        <v>219</v>
      </c>
      <c r="D41" s="327" t="s">
        <v>219</v>
      </c>
      <c r="E41" s="366"/>
      <c r="F41" s="367"/>
      <c r="G41" s="366"/>
      <c r="H41" s="366"/>
      <c r="I41" s="366"/>
      <c r="J41" s="366"/>
      <c r="K41" s="366"/>
      <c r="L41" s="366"/>
      <c r="M41" s="366"/>
      <c r="N41" s="368">
        <f t="shared" si="0"/>
        <v>0</v>
      </c>
      <c r="O41" s="366"/>
      <c r="P41" s="328"/>
    </row>
    <row r="42" spans="1:16" ht="15" hidden="1" customHeight="1" outlineLevel="1" x14ac:dyDescent="0.2">
      <c r="A42" s="324"/>
      <c r="B42" s="365"/>
      <c r="C42" s="326" t="s">
        <v>219</v>
      </c>
      <c r="D42" s="327" t="s">
        <v>219</v>
      </c>
      <c r="E42" s="366"/>
      <c r="F42" s="367"/>
      <c r="G42" s="366"/>
      <c r="H42" s="366"/>
      <c r="I42" s="366"/>
      <c r="J42" s="366"/>
      <c r="K42" s="366"/>
      <c r="L42" s="366"/>
      <c r="M42" s="366"/>
      <c r="N42" s="368">
        <f t="shared" si="0"/>
        <v>0</v>
      </c>
      <c r="O42" s="366"/>
      <c r="P42" s="328"/>
    </row>
    <row r="43" spans="1:16" ht="15" hidden="1" customHeight="1" outlineLevel="1" x14ac:dyDescent="0.2">
      <c r="A43" s="324"/>
      <c r="B43" s="365"/>
      <c r="C43" s="326" t="s">
        <v>219</v>
      </c>
      <c r="D43" s="327" t="s">
        <v>219</v>
      </c>
      <c r="E43" s="366"/>
      <c r="F43" s="367"/>
      <c r="G43" s="366"/>
      <c r="H43" s="366"/>
      <c r="I43" s="366"/>
      <c r="J43" s="366"/>
      <c r="K43" s="366"/>
      <c r="L43" s="366"/>
      <c r="M43" s="366"/>
      <c r="N43" s="368">
        <f t="shared" si="0"/>
        <v>0</v>
      </c>
      <c r="O43" s="366"/>
      <c r="P43" s="328"/>
    </row>
    <row r="44" spans="1:16" ht="15" hidden="1" customHeight="1" outlineLevel="1" x14ac:dyDescent="0.2">
      <c r="A44" s="324"/>
      <c r="B44" s="365"/>
      <c r="C44" s="326" t="s">
        <v>219</v>
      </c>
      <c r="D44" s="327" t="s">
        <v>219</v>
      </c>
      <c r="E44" s="366"/>
      <c r="F44" s="367"/>
      <c r="G44" s="366"/>
      <c r="H44" s="366"/>
      <c r="I44" s="366"/>
      <c r="J44" s="366"/>
      <c r="K44" s="366"/>
      <c r="L44" s="366"/>
      <c r="M44" s="366"/>
      <c r="N44" s="368">
        <f t="shared" si="0"/>
        <v>0</v>
      </c>
      <c r="O44" s="366"/>
      <c r="P44" s="328"/>
    </row>
    <row r="45" spans="1:16" ht="15" hidden="1" customHeight="1" outlineLevel="1" x14ac:dyDescent="0.2">
      <c r="A45" s="324"/>
      <c r="B45" s="365"/>
      <c r="C45" s="326" t="s">
        <v>219</v>
      </c>
      <c r="D45" s="327" t="s">
        <v>219</v>
      </c>
      <c r="E45" s="366"/>
      <c r="F45" s="367"/>
      <c r="G45" s="366"/>
      <c r="H45" s="366"/>
      <c r="I45" s="366"/>
      <c r="J45" s="366"/>
      <c r="K45" s="366"/>
      <c r="L45" s="366"/>
      <c r="M45" s="366"/>
      <c r="N45" s="368">
        <f t="shared" si="0"/>
        <v>0</v>
      </c>
      <c r="O45" s="366"/>
      <c r="P45" s="328"/>
    </row>
    <row r="46" spans="1:16" ht="15" hidden="1" customHeight="1" outlineLevel="1" x14ac:dyDescent="0.2">
      <c r="A46" s="324"/>
      <c r="B46" s="365"/>
      <c r="C46" s="326" t="s">
        <v>219</v>
      </c>
      <c r="D46" s="327" t="s">
        <v>219</v>
      </c>
      <c r="E46" s="366"/>
      <c r="F46" s="367"/>
      <c r="G46" s="366"/>
      <c r="H46" s="366"/>
      <c r="I46" s="366"/>
      <c r="J46" s="366"/>
      <c r="K46" s="366"/>
      <c r="L46" s="366"/>
      <c r="M46" s="366"/>
      <c r="N46" s="368">
        <f t="shared" si="0"/>
        <v>0</v>
      </c>
      <c r="O46" s="366"/>
      <c r="P46" s="328"/>
    </row>
    <row r="47" spans="1:16" ht="15" hidden="1" customHeight="1" outlineLevel="1" x14ac:dyDescent="0.2">
      <c r="A47" s="324"/>
      <c r="B47" s="365"/>
      <c r="C47" s="326" t="s">
        <v>219</v>
      </c>
      <c r="D47" s="327" t="s">
        <v>219</v>
      </c>
      <c r="E47" s="366"/>
      <c r="F47" s="367"/>
      <c r="G47" s="366"/>
      <c r="H47" s="366"/>
      <c r="I47" s="366"/>
      <c r="J47" s="366"/>
      <c r="K47" s="366"/>
      <c r="L47" s="366"/>
      <c r="M47" s="366"/>
      <c r="N47" s="368">
        <f t="shared" si="0"/>
        <v>0</v>
      </c>
      <c r="O47" s="366"/>
      <c r="P47" s="328"/>
    </row>
    <row r="48" spans="1:16" ht="15" hidden="1" customHeight="1" outlineLevel="1" x14ac:dyDescent="0.2">
      <c r="A48" s="324"/>
      <c r="B48" s="365"/>
      <c r="C48" s="326" t="s">
        <v>219</v>
      </c>
      <c r="D48" s="327" t="s">
        <v>219</v>
      </c>
      <c r="E48" s="366"/>
      <c r="F48" s="367"/>
      <c r="G48" s="366"/>
      <c r="H48" s="366"/>
      <c r="I48" s="366"/>
      <c r="J48" s="366"/>
      <c r="K48" s="366"/>
      <c r="L48" s="366"/>
      <c r="M48" s="366"/>
      <c r="N48" s="368">
        <f t="shared" si="0"/>
        <v>0</v>
      </c>
      <c r="O48" s="366"/>
      <c r="P48" s="328"/>
    </row>
    <row r="49" spans="1:16" ht="15" hidden="1" customHeight="1" outlineLevel="1" x14ac:dyDescent="0.2">
      <c r="A49" s="324"/>
      <c r="B49" s="365"/>
      <c r="C49" s="326" t="s">
        <v>219</v>
      </c>
      <c r="D49" s="327" t="s">
        <v>219</v>
      </c>
      <c r="E49" s="366"/>
      <c r="F49" s="367"/>
      <c r="G49" s="366"/>
      <c r="H49" s="366"/>
      <c r="I49" s="366"/>
      <c r="J49" s="366"/>
      <c r="K49" s="366"/>
      <c r="L49" s="366"/>
      <c r="M49" s="366"/>
      <c r="N49" s="368">
        <f t="shared" si="0"/>
        <v>0</v>
      </c>
      <c r="O49" s="366"/>
      <c r="P49" s="328"/>
    </row>
    <row r="50" spans="1:16" ht="15" hidden="1" customHeight="1" outlineLevel="1" x14ac:dyDescent="0.2">
      <c r="A50" s="324"/>
      <c r="B50" s="365"/>
      <c r="C50" s="326" t="s">
        <v>219</v>
      </c>
      <c r="D50" s="327" t="s">
        <v>219</v>
      </c>
      <c r="E50" s="366"/>
      <c r="F50" s="367"/>
      <c r="G50" s="366"/>
      <c r="H50" s="366"/>
      <c r="I50" s="366"/>
      <c r="J50" s="366"/>
      <c r="K50" s="366"/>
      <c r="L50" s="366"/>
      <c r="M50" s="366"/>
      <c r="N50" s="368">
        <f t="shared" si="0"/>
        <v>0</v>
      </c>
      <c r="O50" s="366"/>
      <c r="P50" s="328"/>
    </row>
    <row r="51" spans="1:16" ht="15" hidden="1" customHeight="1" outlineLevel="1" x14ac:dyDescent="0.2">
      <c r="A51" s="324"/>
      <c r="B51" s="365"/>
      <c r="C51" s="326" t="s">
        <v>219</v>
      </c>
      <c r="D51" s="327" t="s">
        <v>219</v>
      </c>
      <c r="E51" s="366"/>
      <c r="F51" s="367"/>
      <c r="G51" s="366"/>
      <c r="H51" s="366"/>
      <c r="I51" s="366"/>
      <c r="J51" s="366"/>
      <c r="K51" s="366"/>
      <c r="L51" s="366"/>
      <c r="M51" s="366"/>
      <c r="N51" s="368">
        <f t="shared" si="0"/>
        <v>0</v>
      </c>
      <c r="O51" s="366"/>
      <c r="P51" s="328"/>
    </row>
    <row r="52" spans="1:16" ht="15" hidden="1" customHeight="1" outlineLevel="1" x14ac:dyDescent="0.2">
      <c r="A52" s="324"/>
      <c r="B52" s="365"/>
      <c r="C52" s="326" t="s">
        <v>219</v>
      </c>
      <c r="D52" s="327" t="s">
        <v>219</v>
      </c>
      <c r="E52" s="366"/>
      <c r="F52" s="367"/>
      <c r="G52" s="366"/>
      <c r="H52" s="366"/>
      <c r="I52" s="366"/>
      <c r="J52" s="366"/>
      <c r="K52" s="366"/>
      <c r="L52" s="366"/>
      <c r="M52" s="366"/>
      <c r="N52" s="368">
        <f t="shared" si="0"/>
        <v>0</v>
      </c>
      <c r="O52" s="366"/>
      <c r="P52" s="328"/>
    </row>
    <row r="53" spans="1:16" ht="15" hidden="1" customHeight="1" outlineLevel="1" x14ac:dyDescent="0.2">
      <c r="A53" s="324"/>
      <c r="B53" s="365"/>
      <c r="C53" s="326" t="s">
        <v>219</v>
      </c>
      <c r="D53" s="327" t="s">
        <v>219</v>
      </c>
      <c r="E53" s="366"/>
      <c r="F53" s="367"/>
      <c r="G53" s="366"/>
      <c r="H53" s="366"/>
      <c r="I53" s="366"/>
      <c r="J53" s="366"/>
      <c r="K53" s="366"/>
      <c r="L53" s="366"/>
      <c r="M53" s="366"/>
      <c r="N53" s="368">
        <f t="shared" si="0"/>
        <v>0</v>
      </c>
      <c r="O53" s="366"/>
      <c r="P53" s="328"/>
    </row>
    <row r="54" spans="1:16" ht="15" hidden="1" customHeight="1" outlineLevel="1" x14ac:dyDescent="0.2">
      <c r="A54" s="324"/>
      <c r="B54" s="365"/>
      <c r="C54" s="326" t="s">
        <v>219</v>
      </c>
      <c r="D54" s="327" t="s">
        <v>219</v>
      </c>
      <c r="E54" s="366"/>
      <c r="F54" s="367"/>
      <c r="G54" s="366"/>
      <c r="H54" s="366"/>
      <c r="I54" s="366"/>
      <c r="J54" s="366"/>
      <c r="K54" s="366"/>
      <c r="L54" s="366"/>
      <c r="M54" s="366"/>
      <c r="N54" s="368">
        <f t="shared" si="0"/>
        <v>0</v>
      </c>
      <c r="O54" s="366"/>
      <c r="P54" s="328"/>
    </row>
    <row r="55" spans="1:16" ht="15" hidden="1" customHeight="1" outlineLevel="1" x14ac:dyDescent="0.2">
      <c r="A55" s="324"/>
      <c r="B55" s="365"/>
      <c r="C55" s="326" t="s">
        <v>219</v>
      </c>
      <c r="D55" s="327" t="s">
        <v>219</v>
      </c>
      <c r="E55" s="366"/>
      <c r="F55" s="367"/>
      <c r="G55" s="366"/>
      <c r="H55" s="366"/>
      <c r="I55" s="366"/>
      <c r="J55" s="366"/>
      <c r="K55" s="366"/>
      <c r="L55" s="366"/>
      <c r="M55" s="366"/>
      <c r="N55" s="368">
        <f t="shared" si="0"/>
        <v>0</v>
      </c>
      <c r="O55" s="366"/>
      <c r="P55" s="328"/>
    </row>
    <row r="56" spans="1:16" ht="15" hidden="1" customHeight="1" outlineLevel="1" x14ac:dyDescent="0.2">
      <c r="A56" s="324"/>
      <c r="B56" s="365"/>
      <c r="C56" s="326" t="s">
        <v>219</v>
      </c>
      <c r="D56" s="327" t="s">
        <v>219</v>
      </c>
      <c r="E56" s="366"/>
      <c r="F56" s="367"/>
      <c r="G56" s="366"/>
      <c r="H56" s="366"/>
      <c r="I56" s="366"/>
      <c r="J56" s="366"/>
      <c r="K56" s="366"/>
      <c r="L56" s="366"/>
      <c r="M56" s="366"/>
      <c r="N56" s="368">
        <f t="shared" si="0"/>
        <v>0</v>
      </c>
      <c r="O56" s="366"/>
      <c r="P56" s="328"/>
    </row>
    <row r="57" spans="1:16" ht="15" hidden="1" customHeight="1" outlineLevel="1" x14ac:dyDescent="0.2">
      <c r="A57" s="324"/>
      <c r="B57" s="365"/>
      <c r="C57" s="326" t="s">
        <v>219</v>
      </c>
      <c r="D57" s="327" t="s">
        <v>219</v>
      </c>
      <c r="E57" s="366"/>
      <c r="F57" s="367"/>
      <c r="G57" s="366"/>
      <c r="H57" s="366"/>
      <c r="I57" s="366"/>
      <c r="J57" s="366"/>
      <c r="K57" s="366"/>
      <c r="L57" s="366"/>
      <c r="M57" s="366"/>
      <c r="N57" s="368">
        <f t="shared" si="0"/>
        <v>0</v>
      </c>
      <c r="O57" s="366"/>
      <c r="P57" s="328"/>
    </row>
    <row r="58" spans="1:16" ht="15" hidden="1" customHeight="1" outlineLevel="1" x14ac:dyDescent="0.2">
      <c r="A58" s="324"/>
      <c r="B58" s="365"/>
      <c r="C58" s="326" t="s">
        <v>219</v>
      </c>
      <c r="D58" s="327" t="s">
        <v>219</v>
      </c>
      <c r="E58" s="366"/>
      <c r="F58" s="367"/>
      <c r="G58" s="366"/>
      <c r="H58" s="366"/>
      <c r="I58" s="366"/>
      <c r="J58" s="366"/>
      <c r="K58" s="366"/>
      <c r="L58" s="366"/>
      <c r="M58" s="366"/>
      <c r="N58" s="368">
        <f t="shared" si="0"/>
        <v>0</v>
      </c>
      <c r="O58" s="366"/>
      <c r="P58" s="328"/>
    </row>
    <row r="59" spans="1:16" ht="15" hidden="1" customHeight="1" outlineLevel="1" x14ac:dyDescent="0.2">
      <c r="A59" s="324"/>
      <c r="B59" s="365"/>
      <c r="C59" s="326" t="s">
        <v>219</v>
      </c>
      <c r="D59" s="327" t="s">
        <v>219</v>
      </c>
      <c r="E59" s="366"/>
      <c r="F59" s="367"/>
      <c r="G59" s="366"/>
      <c r="H59" s="366"/>
      <c r="I59" s="366"/>
      <c r="J59" s="366"/>
      <c r="K59" s="366"/>
      <c r="L59" s="366"/>
      <c r="M59" s="366"/>
      <c r="N59" s="368">
        <f t="shared" si="0"/>
        <v>0</v>
      </c>
      <c r="O59" s="366"/>
      <c r="P59" s="328"/>
    </row>
    <row r="60" spans="1:16" ht="15" hidden="1" customHeight="1" outlineLevel="1" x14ac:dyDescent="0.2">
      <c r="A60" s="324"/>
      <c r="B60" s="365"/>
      <c r="C60" s="326" t="s">
        <v>219</v>
      </c>
      <c r="D60" s="327" t="s">
        <v>219</v>
      </c>
      <c r="E60" s="366"/>
      <c r="F60" s="367"/>
      <c r="G60" s="366"/>
      <c r="H60" s="366"/>
      <c r="I60" s="366"/>
      <c r="J60" s="366"/>
      <c r="K60" s="366"/>
      <c r="L60" s="366"/>
      <c r="M60" s="366"/>
      <c r="N60" s="368">
        <f t="shared" si="0"/>
        <v>0</v>
      </c>
      <c r="O60" s="366"/>
      <c r="P60" s="328"/>
    </row>
    <row r="61" spans="1:16" ht="15" hidden="1" customHeight="1" outlineLevel="1" x14ac:dyDescent="0.2">
      <c r="A61" s="324"/>
      <c r="B61" s="365"/>
      <c r="C61" s="326" t="s">
        <v>219</v>
      </c>
      <c r="D61" s="327" t="s">
        <v>219</v>
      </c>
      <c r="E61" s="366"/>
      <c r="F61" s="367"/>
      <c r="G61" s="366"/>
      <c r="H61" s="366"/>
      <c r="I61" s="366"/>
      <c r="J61" s="366"/>
      <c r="K61" s="366"/>
      <c r="L61" s="366"/>
      <c r="M61" s="366"/>
      <c r="N61" s="368">
        <f t="shared" si="0"/>
        <v>0</v>
      </c>
      <c r="O61" s="366"/>
      <c r="P61" s="328"/>
    </row>
    <row r="62" spans="1:16" ht="15" hidden="1" customHeight="1" outlineLevel="1" x14ac:dyDescent="0.2">
      <c r="A62" s="324"/>
      <c r="B62" s="365"/>
      <c r="C62" s="326" t="s">
        <v>219</v>
      </c>
      <c r="D62" s="327" t="s">
        <v>219</v>
      </c>
      <c r="E62" s="366"/>
      <c r="F62" s="367"/>
      <c r="G62" s="366"/>
      <c r="H62" s="366"/>
      <c r="I62" s="366"/>
      <c r="J62" s="366"/>
      <c r="K62" s="366"/>
      <c r="L62" s="366"/>
      <c r="M62" s="366"/>
      <c r="N62" s="368">
        <f t="shared" si="0"/>
        <v>0</v>
      </c>
      <c r="O62" s="366"/>
      <c r="P62" s="328"/>
    </row>
    <row r="63" spans="1:16" ht="15" hidden="1" customHeight="1" outlineLevel="1" x14ac:dyDescent="0.2">
      <c r="A63" s="324"/>
      <c r="B63" s="365"/>
      <c r="C63" s="326" t="s">
        <v>219</v>
      </c>
      <c r="D63" s="327" t="s">
        <v>219</v>
      </c>
      <c r="E63" s="366"/>
      <c r="F63" s="367"/>
      <c r="G63" s="366"/>
      <c r="H63" s="366"/>
      <c r="I63" s="366"/>
      <c r="J63" s="366"/>
      <c r="K63" s="366"/>
      <c r="L63" s="366"/>
      <c r="M63" s="366"/>
      <c r="N63" s="368">
        <f t="shared" si="0"/>
        <v>0</v>
      </c>
      <c r="O63" s="366"/>
      <c r="P63" s="328"/>
    </row>
    <row r="64" spans="1:16" ht="15" hidden="1" customHeight="1" outlineLevel="1" x14ac:dyDescent="0.2">
      <c r="A64" s="324"/>
      <c r="B64" s="365"/>
      <c r="C64" s="326" t="s">
        <v>219</v>
      </c>
      <c r="D64" s="327" t="s">
        <v>219</v>
      </c>
      <c r="E64" s="366"/>
      <c r="F64" s="367"/>
      <c r="G64" s="366"/>
      <c r="H64" s="366"/>
      <c r="I64" s="366"/>
      <c r="J64" s="366"/>
      <c r="K64" s="366"/>
      <c r="L64" s="366"/>
      <c r="M64" s="366"/>
      <c r="N64" s="368">
        <f t="shared" si="0"/>
        <v>0</v>
      </c>
      <c r="O64" s="366"/>
      <c r="P64" s="328"/>
    </row>
    <row r="65" spans="1:16" ht="15" hidden="1" customHeight="1" outlineLevel="1" x14ac:dyDescent="0.2">
      <c r="A65" s="324"/>
      <c r="B65" s="365"/>
      <c r="C65" s="326" t="s">
        <v>219</v>
      </c>
      <c r="D65" s="327" t="s">
        <v>219</v>
      </c>
      <c r="E65" s="366"/>
      <c r="F65" s="367"/>
      <c r="G65" s="366"/>
      <c r="H65" s="366"/>
      <c r="I65" s="366"/>
      <c r="J65" s="366"/>
      <c r="K65" s="366"/>
      <c r="L65" s="366"/>
      <c r="M65" s="366"/>
      <c r="N65" s="368">
        <f t="shared" si="0"/>
        <v>0</v>
      </c>
      <c r="O65" s="366"/>
      <c r="P65" s="328"/>
    </row>
    <row r="66" spans="1:16" ht="15" hidden="1" customHeight="1" outlineLevel="1" x14ac:dyDescent="0.2">
      <c r="A66" s="324"/>
      <c r="B66" s="365"/>
      <c r="C66" s="326" t="s">
        <v>219</v>
      </c>
      <c r="D66" s="327" t="s">
        <v>219</v>
      </c>
      <c r="E66" s="366"/>
      <c r="F66" s="367"/>
      <c r="G66" s="366"/>
      <c r="H66" s="366"/>
      <c r="I66" s="366"/>
      <c r="J66" s="366"/>
      <c r="K66" s="366"/>
      <c r="L66" s="366"/>
      <c r="M66" s="366"/>
      <c r="N66" s="368">
        <f t="shared" si="0"/>
        <v>0</v>
      </c>
      <c r="O66" s="366"/>
      <c r="P66" s="328"/>
    </row>
    <row r="67" spans="1:16" ht="15" hidden="1" customHeight="1" outlineLevel="1" x14ac:dyDescent="0.2">
      <c r="A67" s="324"/>
      <c r="B67" s="365"/>
      <c r="C67" s="326" t="s">
        <v>219</v>
      </c>
      <c r="D67" s="327" t="s">
        <v>219</v>
      </c>
      <c r="E67" s="366"/>
      <c r="F67" s="367"/>
      <c r="G67" s="366"/>
      <c r="H67" s="366"/>
      <c r="I67" s="366"/>
      <c r="J67" s="366"/>
      <c r="K67" s="366"/>
      <c r="L67" s="366"/>
      <c r="M67" s="366"/>
      <c r="N67" s="368">
        <f t="shared" si="0"/>
        <v>0</v>
      </c>
      <c r="O67" s="366"/>
      <c r="P67" s="328"/>
    </row>
    <row r="68" spans="1:16" ht="15" hidden="1" customHeight="1" outlineLevel="1" x14ac:dyDescent="0.2">
      <c r="A68" s="324"/>
      <c r="B68" s="365"/>
      <c r="C68" s="326" t="s">
        <v>219</v>
      </c>
      <c r="D68" s="327" t="s">
        <v>219</v>
      </c>
      <c r="E68" s="366"/>
      <c r="F68" s="367"/>
      <c r="G68" s="366"/>
      <c r="H68" s="366"/>
      <c r="I68" s="366"/>
      <c r="J68" s="366"/>
      <c r="K68" s="366"/>
      <c r="L68" s="366"/>
      <c r="M68" s="366"/>
      <c r="N68" s="368">
        <f t="shared" si="0"/>
        <v>0</v>
      </c>
      <c r="O68" s="366"/>
      <c r="P68" s="328"/>
    </row>
    <row r="69" spans="1:16" ht="15" hidden="1" customHeight="1" outlineLevel="1" x14ac:dyDescent="0.2">
      <c r="A69" s="324"/>
      <c r="B69" s="365"/>
      <c r="C69" s="326" t="s">
        <v>219</v>
      </c>
      <c r="D69" s="327" t="s">
        <v>219</v>
      </c>
      <c r="E69" s="366"/>
      <c r="F69" s="367"/>
      <c r="G69" s="366"/>
      <c r="H69" s="366"/>
      <c r="I69" s="366"/>
      <c r="J69" s="366"/>
      <c r="K69" s="366"/>
      <c r="L69" s="366"/>
      <c r="M69" s="366"/>
      <c r="N69" s="368">
        <f t="shared" si="0"/>
        <v>0</v>
      </c>
      <c r="O69" s="366"/>
      <c r="P69" s="328"/>
    </row>
    <row r="70" spans="1:16" ht="15" hidden="1" customHeight="1" outlineLevel="1" x14ac:dyDescent="0.2">
      <c r="A70" s="324"/>
      <c r="B70" s="365"/>
      <c r="C70" s="326" t="s">
        <v>219</v>
      </c>
      <c r="D70" s="327" t="s">
        <v>219</v>
      </c>
      <c r="E70" s="366"/>
      <c r="F70" s="367"/>
      <c r="G70" s="366"/>
      <c r="H70" s="366"/>
      <c r="I70" s="366"/>
      <c r="J70" s="366"/>
      <c r="K70" s="366"/>
      <c r="L70" s="366"/>
      <c r="M70" s="366"/>
      <c r="N70" s="368">
        <f t="shared" si="0"/>
        <v>0</v>
      </c>
      <c r="O70" s="366"/>
      <c r="P70" s="328"/>
    </row>
    <row r="71" spans="1:16" ht="15" hidden="1" customHeight="1" outlineLevel="1" x14ac:dyDescent="0.2">
      <c r="A71" s="324"/>
      <c r="B71" s="365"/>
      <c r="C71" s="326" t="s">
        <v>219</v>
      </c>
      <c r="D71" s="327" t="s">
        <v>219</v>
      </c>
      <c r="E71" s="366"/>
      <c r="F71" s="367"/>
      <c r="G71" s="366"/>
      <c r="H71" s="366"/>
      <c r="I71" s="366"/>
      <c r="J71" s="366"/>
      <c r="K71" s="366"/>
      <c r="L71" s="366"/>
      <c r="M71" s="366"/>
      <c r="N71" s="368">
        <f t="shared" si="0"/>
        <v>0</v>
      </c>
      <c r="O71" s="366"/>
      <c r="P71" s="328"/>
    </row>
    <row r="72" spans="1:16" ht="15" hidden="1" customHeight="1" outlineLevel="1" x14ac:dyDescent="0.2">
      <c r="A72" s="324"/>
      <c r="B72" s="365"/>
      <c r="C72" s="326" t="s">
        <v>219</v>
      </c>
      <c r="D72" s="327" t="s">
        <v>219</v>
      </c>
      <c r="E72" s="366"/>
      <c r="F72" s="367"/>
      <c r="G72" s="366"/>
      <c r="H72" s="366"/>
      <c r="I72" s="366"/>
      <c r="J72" s="366"/>
      <c r="K72" s="366"/>
      <c r="L72" s="366"/>
      <c r="M72" s="366"/>
      <c r="N72" s="368">
        <f t="shared" si="0"/>
        <v>0</v>
      </c>
      <c r="O72" s="366"/>
      <c r="P72" s="328"/>
    </row>
    <row r="73" spans="1:16" ht="15" hidden="1" customHeight="1" outlineLevel="1" x14ac:dyDescent="0.2">
      <c r="A73" s="324"/>
      <c r="B73" s="365"/>
      <c r="C73" s="326" t="s">
        <v>219</v>
      </c>
      <c r="D73" s="327" t="s">
        <v>219</v>
      </c>
      <c r="E73" s="366"/>
      <c r="F73" s="367"/>
      <c r="G73" s="366"/>
      <c r="H73" s="366"/>
      <c r="I73" s="366"/>
      <c r="J73" s="366"/>
      <c r="K73" s="366"/>
      <c r="L73" s="366"/>
      <c r="M73" s="366"/>
      <c r="N73" s="368">
        <f t="shared" si="0"/>
        <v>0</v>
      </c>
      <c r="O73" s="366"/>
      <c r="P73" s="328"/>
    </row>
    <row r="74" spans="1:16" ht="15" hidden="1" customHeight="1" outlineLevel="1" x14ac:dyDescent="0.2">
      <c r="A74" s="324"/>
      <c r="B74" s="365"/>
      <c r="C74" s="326" t="s">
        <v>219</v>
      </c>
      <c r="D74" s="327" t="s">
        <v>219</v>
      </c>
      <c r="E74" s="366"/>
      <c r="F74" s="367"/>
      <c r="G74" s="366"/>
      <c r="H74" s="366"/>
      <c r="I74" s="366"/>
      <c r="J74" s="366"/>
      <c r="K74" s="366"/>
      <c r="L74" s="366"/>
      <c r="M74" s="366"/>
      <c r="N74" s="368">
        <f t="shared" si="0"/>
        <v>0</v>
      </c>
      <c r="O74" s="366"/>
      <c r="P74" s="328"/>
    </row>
    <row r="75" spans="1:16" ht="15" hidden="1" customHeight="1" outlineLevel="1" x14ac:dyDescent="0.2">
      <c r="A75" s="324"/>
      <c r="B75" s="365"/>
      <c r="C75" s="326" t="s">
        <v>219</v>
      </c>
      <c r="D75" s="327" t="s">
        <v>219</v>
      </c>
      <c r="E75" s="366"/>
      <c r="F75" s="367"/>
      <c r="G75" s="366"/>
      <c r="H75" s="366"/>
      <c r="I75" s="366"/>
      <c r="J75" s="366"/>
      <c r="K75" s="366"/>
      <c r="L75" s="366"/>
      <c r="M75" s="366"/>
      <c r="N75" s="368">
        <f t="shared" ref="N75:N138" si="1">(E75*F75/100)+G75+H75+I75+K75+J75+L75-M75</f>
        <v>0</v>
      </c>
      <c r="O75" s="366"/>
      <c r="P75" s="328"/>
    </row>
    <row r="76" spans="1:16" ht="15" hidden="1" customHeight="1" outlineLevel="1" x14ac:dyDescent="0.2">
      <c r="A76" s="324"/>
      <c r="B76" s="365"/>
      <c r="C76" s="326" t="s">
        <v>219</v>
      </c>
      <c r="D76" s="327" t="s">
        <v>219</v>
      </c>
      <c r="E76" s="366"/>
      <c r="F76" s="367"/>
      <c r="G76" s="366"/>
      <c r="H76" s="366"/>
      <c r="I76" s="366"/>
      <c r="J76" s="366"/>
      <c r="K76" s="366"/>
      <c r="L76" s="366"/>
      <c r="M76" s="366"/>
      <c r="N76" s="368">
        <f t="shared" si="1"/>
        <v>0</v>
      </c>
      <c r="O76" s="366"/>
      <c r="P76" s="328"/>
    </row>
    <row r="77" spans="1:16" ht="15" hidden="1" customHeight="1" outlineLevel="1" x14ac:dyDescent="0.2">
      <c r="A77" s="324"/>
      <c r="B77" s="365"/>
      <c r="C77" s="326" t="s">
        <v>219</v>
      </c>
      <c r="D77" s="327" t="s">
        <v>219</v>
      </c>
      <c r="E77" s="366"/>
      <c r="F77" s="367"/>
      <c r="G77" s="366"/>
      <c r="H77" s="366"/>
      <c r="I77" s="366"/>
      <c r="J77" s="366"/>
      <c r="K77" s="366"/>
      <c r="L77" s="366"/>
      <c r="M77" s="366"/>
      <c r="N77" s="368">
        <f t="shared" si="1"/>
        <v>0</v>
      </c>
      <c r="O77" s="366"/>
      <c r="P77" s="328"/>
    </row>
    <row r="78" spans="1:16" ht="15" hidden="1" customHeight="1" outlineLevel="1" x14ac:dyDescent="0.2">
      <c r="A78" s="324"/>
      <c r="B78" s="365"/>
      <c r="C78" s="326" t="s">
        <v>219</v>
      </c>
      <c r="D78" s="327" t="s">
        <v>219</v>
      </c>
      <c r="E78" s="366"/>
      <c r="F78" s="367"/>
      <c r="G78" s="366"/>
      <c r="H78" s="366"/>
      <c r="I78" s="366"/>
      <c r="J78" s="366"/>
      <c r="K78" s="366"/>
      <c r="L78" s="366"/>
      <c r="M78" s="366"/>
      <c r="N78" s="368">
        <f t="shared" si="1"/>
        <v>0</v>
      </c>
      <c r="O78" s="366"/>
      <c r="P78" s="328"/>
    </row>
    <row r="79" spans="1:16" ht="15" hidden="1" customHeight="1" outlineLevel="1" x14ac:dyDescent="0.2">
      <c r="A79" s="324"/>
      <c r="B79" s="365"/>
      <c r="C79" s="326" t="s">
        <v>219</v>
      </c>
      <c r="D79" s="327" t="s">
        <v>219</v>
      </c>
      <c r="E79" s="366"/>
      <c r="F79" s="367"/>
      <c r="G79" s="366"/>
      <c r="H79" s="366"/>
      <c r="I79" s="366"/>
      <c r="J79" s="366"/>
      <c r="K79" s="366"/>
      <c r="L79" s="366"/>
      <c r="M79" s="366"/>
      <c r="N79" s="368">
        <f t="shared" si="1"/>
        <v>0</v>
      </c>
      <c r="O79" s="366"/>
      <c r="P79" s="328"/>
    </row>
    <row r="80" spans="1:16" ht="15" hidden="1" customHeight="1" outlineLevel="1" x14ac:dyDescent="0.2">
      <c r="A80" s="324"/>
      <c r="B80" s="365"/>
      <c r="C80" s="326" t="s">
        <v>219</v>
      </c>
      <c r="D80" s="327" t="s">
        <v>219</v>
      </c>
      <c r="E80" s="366"/>
      <c r="F80" s="367"/>
      <c r="G80" s="366"/>
      <c r="H80" s="366"/>
      <c r="I80" s="366"/>
      <c r="J80" s="366"/>
      <c r="K80" s="366"/>
      <c r="L80" s="366"/>
      <c r="M80" s="366"/>
      <c r="N80" s="368">
        <f t="shared" si="1"/>
        <v>0</v>
      </c>
      <c r="O80" s="366"/>
      <c r="P80" s="328"/>
    </row>
    <row r="81" spans="1:16" ht="15" hidden="1" customHeight="1" outlineLevel="1" x14ac:dyDescent="0.2">
      <c r="A81" s="324"/>
      <c r="B81" s="365"/>
      <c r="C81" s="326" t="s">
        <v>219</v>
      </c>
      <c r="D81" s="327" t="s">
        <v>219</v>
      </c>
      <c r="E81" s="366"/>
      <c r="F81" s="367"/>
      <c r="G81" s="366"/>
      <c r="H81" s="366"/>
      <c r="I81" s="366"/>
      <c r="J81" s="366"/>
      <c r="K81" s="366"/>
      <c r="L81" s="366"/>
      <c r="M81" s="366"/>
      <c r="N81" s="368">
        <f t="shared" si="1"/>
        <v>0</v>
      </c>
      <c r="O81" s="366"/>
      <c r="P81" s="328"/>
    </row>
    <row r="82" spans="1:16" ht="15" hidden="1" customHeight="1" outlineLevel="1" x14ac:dyDescent="0.2">
      <c r="A82" s="324"/>
      <c r="B82" s="365"/>
      <c r="C82" s="326" t="s">
        <v>219</v>
      </c>
      <c r="D82" s="327" t="s">
        <v>219</v>
      </c>
      <c r="E82" s="366"/>
      <c r="F82" s="367"/>
      <c r="G82" s="366"/>
      <c r="H82" s="366"/>
      <c r="I82" s="366"/>
      <c r="J82" s="366"/>
      <c r="K82" s="366"/>
      <c r="L82" s="366"/>
      <c r="M82" s="366"/>
      <c r="N82" s="368">
        <f t="shared" si="1"/>
        <v>0</v>
      </c>
      <c r="O82" s="366"/>
      <c r="P82" s="328"/>
    </row>
    <row r="83" spans="1:16" ht="15" hidden="1" customHeight="1" outlineLevel="1" x14ac:dyDescent="0.2">
      <c r="A83" s="324"/>
      <c r="B83" s="365"/>
      <c r="C83" s="326" t="s">
        <v>219</v>
      </c>
      <c r="D83" s="327" t="s">
        <v>219</v>
      </c>
      <c r="E83" s="366"/>
      <c r="F83" s="367"/>
      <c r="G83" s="366"/>
      <c r="H83" s="366"/>
      <c r="I83" s="366"/>
      <c r="J83" s="366"/>
      <c r="K83" s="366"/>
      <c r="L83" s="366"/>
      <c r="M83" s="366"/>
      <c r="N83" s="368">
        <f t="shared" si="1"/>
        <v>0</v>
      </c>
      <c r="O83" s="366"/>
      <c r="P83" s="328"/>
    </row>
    <row r="84" spans="1:16" ht="15" hidden="1" customHeight="1" outlineLevel="1" x14ac:dyDescent="0.2">
      <c r="A84" s="324"/>
      <c r="B84" s="365"/>
      <c r="C84" s="326" t="s">
        <v>219</v>
      </c>
      <c r="D84" s="327" t="s">
        <v>219</v>
      </c>
      <c r="E84" s="366"/>
      <c r="F84" s="367"/>
      <c r="G84" s="366"/>
      <c r="H84" s="366"/>
      <c r="I84" s="366"/>
      <c r="J84" s="366"/>
      <c r="K84" s="366"/>
      <c r="L84" s="366"/>
      <c r="M84" s="366"/>
      <c r="N84" s="368">
        <f t="shared" si="1"/>
        <v>0</v>
      </c>
      <c r="O84" s="366"/>
      <c r="P84" s="328"/>
    </row>
    <row r="85" spans="1:16" ht="15" hidden="1" customHeight="1" outlineLevel="1" x14ac:dyDescent="0.2">
      <c r="A85" s="324"/>
      <c r="B85" s="365"/>
      <c r="C85" s="326" t="s">
        <v>219</v>
      </c>
      <c r="D85" s="327" t="s">
        <v>219</v>
      </c>
      <c r="E85" s="366"/>
      <c r="F85" s="367"/>
      <c r="G85" s="366"/>
      <c r="H85" s="366"/>
      <c r="I85" s="366"/>
      <c r="J85" s="366"/>
      <c r="K85" s="366"/>
      <c r="L85" s="366"/>
      <c r="M85" s="366"/>
      <c r="N85" s="368">
        <f t="shared" si="1"/>
        <v>0</v>
      </c>
      <c r="O85" s="366"/>
      <c r="P85" s="328"/>
    </row>
    <row r="86" spans="1:16" ht="15" hidden="1" customHeight="1" outlineLevel="1" x14ac:dyDescent="0.2">
      <c r="A86" s="324"/>
      <c r="B86" s="365"/>
      <c r="C86" s="326" t="s">
        <v>219</v>
      </c>
      <c r="D86" s="327" t="s">
        <v>219</v>
      </c>
      <c r="E86" s="366"/>
      <c r="F86" s="367"/>
      <c r="G86" s="366"/>
      <c r="H86" s="366"/>
      <c r="I86" s="366"/>
      <c r="J86" s="366"/>
      <c r="K86" s="366"/>
      <c r="L86" s="366"/>
      <c r="M86" s="366"/>
      <c r="N86" s="368">
        <f t="shared" si="1"/>
        <v>0</v>
      </c>
      <c r="O86" s="366"/>
      <c r="P86" s="328"/>
    </row>
    <row r="87" spans="1:16" ht="15" hidden="1" customHeight="1" outlineLevel="1" x14ac:dyDescent="0.2">
      <c r="A87" s="324"/>
      <c r="B87" s="365"/>
      <c r="C87" s="326" t="s">
        <v>219</v>
      </c>
      <c r="D87" s="327" t="s">
        <v>219</v>
      </c>
      <c r="E87" s="366"/>
      <c r="F87" s="367"/>
      <c r="G87" s="366"/>
      <c r="H87" s="366"/>
      <c r="I87" s="366"/>
      <c r="J87" s="366"/>
      <c r="K87" s="366"/>
      <c r="L87" s="366"/>
      <c r="M87" s="366"/>
      <c r="N87" s="368">
        <f t="shared" si="1"/>
        <v>0</v>
      </c>
      <c r="O87" s="366"/>
      <c r="P87" s="328"/>
    </row>
    <row r="88" spans="1:16" ht="15" hidden="1" customHeight="1" outlineLevel="1" x14ac:dyDescent="0.2">
      <c r="A88" s="324"/>
      <c r="B88" s="365"/>
      <c r="C88" s="326" t="s">
        <v>219</v>
      </c>
      <c r="D88" s="327" t="s">
        <v>219</v>
      </c>
      <c r="E88" s="366"/>
      <c r="F88" s="367"/>
      <c r="G88" s="366"/>
      <c r="H88" s="366"/>
      <c r="I88" s="366"/>
      <c r="J88" s="366"/>
      <c r="K88" s="366"/>
      <c r="L88" s="366"/>
      <c r="M88" s="366"/>
      <c r="N88" s="368">
        <f t="shared" si="1"/>
        <v>0</v>
      </c>
      <c r="O88" s="366"/>
      <c r="P88" s="328"/>
    </row>
    <row r="89" spans="1:16" ht="15" hidden="1" customHeight="1" outlineLevel="1" x14ac:dyDescent="0.2">
      <c r="A89" s="324"/>
      <c r="B89" s="365"/>
      <c r="C89" s="326" t="s">
        <v>219</v>
      </c>
      <c r="D89" s="327" t="s">
        <v>219</v>
      </c>
      <c r="E89" s="366"/>
      <c r="F89" s="367"/>
      <c r="G89" s="366"/>
      <c r="H89" s="366"/>
      <c r="I89" s="366"/>
      <c r="J89" s="366"/>
      <c r="K89" s="366"/>
      <c r="L89" s="366"/>
      <c r="M89" s="366"/>
      <c r="N89" s="368">
        <f t="shared" si="1"/>
        <v>0</v>
      </c>
      <c r="O89" s="366"/>
      <c r="P89" s="328"/>
    </row>
    <row r="90" spans="1:16" ht="15" hidden="1" customHeight="1" outlineLevel="1" x14ac:dyDescent="0.2">
      <c r="A90" s="324"/>
      <c r="B90" s="365"/>
      <c r="C90" s="326" t="s">
        <v>219</v>
      </c>
      <c r="D90" s="327" t="s">
        <v>219</v>
      </c>
      <c r="E90" s="366"/>
      <c r="F90" s="367"/>
      <c r="G90" s="366"/>
      <c r="H90" s="366"/>
      <c r="I90" s="366"/>
      <c r="J90" s="366"/>
      <c r="K90" s="366"/>
      <c r="L90" s="366"/>
      <c r="M90" s="366"/>
      <c r="N90" s="368">
        <f t="shared" si="1"/>
        <v>0</v>
      </c>
      <c r="O90" s="366"/>
      <c r="P90" s="328"/>
    </row>
    <row r="91" spans="1:16" ht="15" hidden="1" customHeight="1" outlineLevel="1" x14ac:dyDescent="0.2">
      <c r="A91" s="324"/>
      <c r="B91" s="365"/>
      <c r="C91" s="326" t="s">
        <v>219</v>
      </c>
      <c r="D91" s="327" t="s">
        <v>219</v>
      </c>
      <c r="E91" s="366"/>
      <c r="F91" s="367"/>
      <c r="G91" s="366"/>
      <c r="H91" s="366"/>
      <c r="I91" s="366"/>
      <c r="J91" s="366"/>
      <c r="K91" s="366"/>
      <c r="L91" s="366"/>
      <c r="M91" s="366"/>
      <c r="N91" s="368">
        <f t="shared" si="1"/>
        <v>0</v>
      </c>
      <c r="O91" s="366"/>
      <c r="P91" s="328"/>
    </row>
    <row r="92" spans="1:16" ht="15" hidden="1" customHeight="1" outlineLevel="1" x14ac:dyDescent="0.2">
      <c r="A92" s="324"/>
      <c r="B92" s="365"/>
      <c r="C92" s="326" t="s">
        <v>219</v>
      </c>
      <c r="D92" s="327" t="s">
        <v>219</v>
      </c>
      <c r="E92" s="366"/>
      <c r="F92" s="367"/>
      <c r="G92" s="366"/>
      <c r="H92" s="366"/>
      <c r="I92" s="366"/>
      <c r="J92" s="366"/>
      <c r="K92" s="366"/>
      <c r="L92" s="366"/>
      <c r="M92" s="366"/>
      <c r="N92" s="368">
        <f t="shared" si="1"/>
        <v>0</v>
      </c>
      <c r="O92" s="366"/>
      <c r="P92" s="328"/>
    </row>
    <row r="93" spans="1:16" ht="15" hidden="1" customHeight="1" outlineLevel="1" x14ac:dyDescent="0.2">
      <c r="A93" s="324"/>
      <c r="B93" s="365"/>
      <c r="C93" s="326" t="s">
        <v>219</v>
      </c>
      <c r="D93" s="327" t="s">
        <v>219</v>
      </c>
      <c r="E93" s="366"/>
      <c r="F93" s="367"/>
      <c r="G93" s="366"/>
      <c r="H93" s="366"/>
      <c r="I93" s="366"/>
      <c r="J93" s="366"/>
      <c r="K93" s="366"/>
      <c r="L93" s="366"/>
      <c r="M93" s="366"/>
      <c r="N93" s="368">
        <f t="shared" si="1"/>
        <v>0</v>
      </c>
      <c r="O93" s="366"/>
      <c r="P93" s="328"/>
    </row>
    <row r="94" spans="1:16" ht="15" hidden="1" customHeight="1" outlineLevel="1" x14ac:dyDescent="0.2">
      <c r="A94" s="324"/>
      <c r="B94" s="365"/>
      <c r="C94" s="326" t="s">
        <v>219</v>
      </c>
      <c r="D94" s="327" t="s">
        <v>219</v>
      </c>
      <c r="E94" s="366"/>
      <c r="F94" s="367"/>
      <c r="G94" s="366"/>
      <c r="H94" s="366"/>
      <c r="I94" s="366"/>
      <c r="J94" s="366"/>
      <c r="K94" s="366"/>
      <c r="L94" s="366"/>
      <c r="M94" s="366"/>
      <c r="N94" s="368">
        <f t="shared" si="1"/>
        <v>0</v>
      </c>
      <c r="O94" s="366"/>
      <c r="P94" s="328"/>
    </row>
    <row r="95" spans="1:16" ht="15" hidden="1" customHeight="1" outlineLevel="1" x14ac:dyDescent="0.2">
      <c r="A95" s="324"/>
      <c r="B95" s="365"/>
      <c r="C95" s="326" t="s">
        <v>219</v>
      </c>
      <c r="D95" s="327" t="s">
        <v>219</v>
      </c>
      <c r="E95" s="366"/>
      <c r="F95" s="367"/>
      <c r="G95" s="366"/>
      <c r="H95" s="366"/>
      <c r="I95" s="366"/>
      <c r="J95" s="366"/>
      <c r="K95" s="366"/>
      <c r="L95" s="366"/>
      <c r="M95" s="366"/>
      <c r="N95" s="368">
        <f t="shared" si="1"/>
        <v>0</v>
      </c>
      <c r="O95" s="366"/>
      <c r="P95" s="328"/>
    </row>
    <row r="96" spans="1:16" ht="15" hidden="1" customHeight="1" outlineLevel="1" x14ac:dyDescent="0.2">
      <c r="A96" s="324"/>
      <c r="B96" s="365"/>
      <c r="C96" s="326" t="s">
        <v>219</v>
      </c>
      <c r="D96" s="327" t="s">
        <v>219</v>
      </c>
      <c r="E96" s="366"/>
      <c r="F96" s="367"/>
      <c r="G96" s="366"/>
      <c r="H96" s="366"/>
      <c r="I96" s="366"/>
      <c r="J96" s="366"/>
      <c r="K96" s="366"/>
      <c r="L96" s="366"/>
      <c r="M96" s="366"/>
      <c r="N96" s="368">
        <f t="shared" si="1"/>
        <v>0</v>
      </c>
      <c r="O96" s="366"/>
      <c r="P96" s="328"/>
    </row>
    <row r="97" spans="1:16" ht="15" hidden="1" customHeight="1" outlineLevel="1" x14ac:dyDescent="0.2">
      <c r="A97" s="324"/>
      <c r="B97" s="365"/>
      <c r="C97" s="326" t="s">
        <v>219</v>
      </c>
      <c r="D97" s="327" t="s">
        <v>219</v>
      </c>
      <c r="E97" s="366"/>
      <c r="F97" s="367"/>
      <c r="G97" s="366"/>
      <c r="H97" s="366"/>
      <c r="I97" s="366"/>
      <c r="J97" s="366"/>
      <c r="K97" s="366"/>
      <c r="L97" s="366"/>
      <c r="M97" s="366"/>
      <c r="N97" s="368">
        <f t="shared" si="1"/>
        <v>0</v>
      </c>
      <c r="O97" s="366"/>
      <c r="P97" s="328"/>
    </row>
    <row r="98" spans="1:16" ht="15" hidden="1" customHeight="1" outlineLevel="1" x14ac:dyDescent="0.2">
      <c r="A98" s="324"/>
      <c r="B98" s="365"/>
      <c r="C98" s="326" t="s">
        <v>219</v>
      </c>
      <c r="D98" s="327" t="s">
        <v>219</v>
      </c>
      <c r="E98" s="366"/>
      <c r="F98" s="367"/>
      <c r="G98" s="366"/>
      <c r="H98" s="366"/>
      <c r="I98" s="366"/>
      <c r="J98" s="366"/>
      <c r="K98" s="366"/>
      <c r="L98" s="366"/>
      <c r="M98" s="366"/>
      <c r="N98" s="368">
        <f t="shared" si="1"/>
        <v>0</v>
      </c>
      <c r="O98" s="366"/>
      <c r="P98" s="328"/>
    </row>
    <row r="99" spans="1:16" ht="15" hidden="1" customHeight="1" outlineLevel="1" x14ac:dyDescent="0.2">
      <c r="A99" s="324"/>
      <c r="B99" s="365"/>
      <c r="C99" s="326" t="s">
        <v>219</v>
      </c>
      <c r="D99" s="327" t="s">
        <v>219</v>
      </c>
      <c r="E99" s="366"/>
      <c r="F99" s="367"/>
      <c r="G99" s="366"/>
      <c r="H99" s="366"/>
      <c r="I99" s="366"/>
      <c r="J99" s="366"/>
      <c r="K99" s="366"/>
      <c r="L99" s="366"/>
      <c r="M99" s="366"/>
      <c r="N99" s="368">
        <f t="shared" si="1"/>
        <v>0</v>
      </c>
      <c r="O99" s="366"/>
      <c r="P99" s="328"/>
    </row>
    <row r="100" spans="1:16" ht="15" hidden="1" customHeight="1" outlineLevel="1" x14ac:dyDescent="0.2">
      <c r="A100" s="324"/>
      <c r="B100" s="365"/>
      <c r="C100" s="326" t="s">
        <v>219</v>
      </c>
      <c r="D100" s="327" t="s">
        <v>219</v>
      </c>
      <c r="E100" s="366"/>
      <c r="F100" s="367"/>
      <c r="G100" s="366"/>
      <c r="H100" s="366"/>
      <c r="I100" s="366"/>
      <c r="J100" s="366"/>
      <c r="K100" s="366"/>
      <c r="L100" s="366"/>
      <c r="M100" s="366"/>
      <c r="N100" s="368">
        <f t="shared" si="1"/>
        <v>0</v>
      </c>
      <c r="O100" s="366"/>
      <c r="P100" s="328"/>
    </row>
    <row r="101" spans="1:16" ht="15" hidden="1" customHeight="1" outlineLevel="1" x14ac:dyDescent="0.2">
      <c r="A101" s="324"/>
      <c r="B101" s="365"/>
      <c r="C101" s="326" t="s">
        <v>219</v>
      </c>
      <c r="D101" s="327" t="s">
        <v>219</v>
      </c>
      <c r="E101" s="366"/>
      <c r="F101" s="367"/>
      <c r="G101" s="366"/>
      <c r="H101" s="366"/>
      <c r="I101" s="366"/>
      <c r="J101" s="366"/>
      <c r="K101" s="366"/>
      <c r="L101" s="366"/>
      <c r="M101" s="366"/>
      <c r="N101" s="368">
        <f t="shared" si="1"/>
        <v>0</v>
      </c>
      <c r="O101" s="366"/>
      <c r="P101" s="328"/>
    </row>
    <row r="102" spans="1:16" ht="15" hidden="1" customHeight="1" outlineLevel="1" x14ac:dyDescent="0.2">
      <c r="A102" s="324"/>
      <c r="B102" s="365"/>
      <c r="C102" s="326" t="s">
        <v>219</v>
      </c>
      <c r="D102" s="327" t="s">
        <v>219</v>
      </c>
      <c r="E102" s="366"/>
      <c r="F102" s="367"/>
      <c r="G102" s="366"/>
      <c r="H102" s="366"/>
      <c r="I102" s="366"/>
      <c r="J102" s="366"/>
      <c r="K102" s="366"/>
      <c r="L102" s="366"/>
      <c r="M102" s="366"/>
      <c r="N102" s="368">
        <f t="shared" si="1"/>
        <v>0</v>
      </c>
      <c r="O102" s="366"/>
      <c r="P102" s="328"/>
    </row>
    <row r="103" spans="1:16" ht="15" hidden="1" customHeight="1" outlineLevel="1" x14ac:dyDescent="0.2">
      <c r="A103" s="324"/>
      <c r="B103" s="365"/>
      <c r="C103" s="326" t="s">
        <v>219</v>
      </c>
      <c r="D103" s="327" t="s">
        <v>219</v>
      </c>
      <c r="E103" s="366"/>
      <c r="F103" s="367"/>
      <c r="G103" s="366"/>
      <c r="H103" s="366"/>
      <c r="I103" s="366"/>
      <c r="J103" s="366"/>
      <c r="K103" s="366"/>
      <c r="L103" s="366"/>
      <c r="M103" s="366"/>
      <c r="N103" s="368">
        <f t="shared" si="1"/>
        <v>0</v>
      </c>
      <c r="O103" s="366"/>
      <c r="P103" s="328"/>
    </row>
    <row r="104" spans="1:16" ht="15" hidden="1" customHeight="1" outlineLevel="1" x14ac:dyDescent="0.2">
      <c r="A104" s="324"/>
      <c r="B104" s="365"/>
      <c r="C104" s="326" t="s">
        <v>219</v>
      </c>
      <c r="D104" s="327" t="s">
        <v>219</v>
      </c>
      <c r="E104" s="366"/>
      <c r="F104" s="367"/>
      <c r="G104" s="366"/>
      <c r="H104" s="366"/>
      <c r="I104" s="366"/>
      <c r="J104" s="366"/>
      <c r="K104" s="366"/>
      <c r="L104" s="366"/>
      <c r="M104" s="366"/>
      <c r="N104" s="368">
        <f t="shared" si="1"/>
        <v>0</v>
      </c>
      <c r="O104" s="366"/>
      <c r="P104" s="328"/>
    </row>
    <row r="105" spans="1:16" ht="15" hidden="1" customHeight="1" outlineLevel="1" x14ac:dyDescent="0.2">
      <c r="A105" s="324"/>
      <c r="B105" s="365"/>
      <c r="C105" s="326" t="s">
        <v>219</v>
      </c>
      <c r="D105" s="327" t="s">
        <v>219</v>
      </c>
      <c r="E105" s="366"/>
      <c r="F105" s="367"/>
      <c r="G105" s="366"/>
      <c r="H105" s="366"/>
      <c r="I105" s="366"/>
      <c r="J105" s="366"/>
      <c r="K105" s="366"/>
      <c r="L105" s="366"/>
      <c r="M105" s="366"/>
      <c r="N105" s="368">
        <f t="shared" si="1"/>
        <v>0</v>
      </c>
      <c r="O105" s="366"/>
      <c r="P105" s="328"/>
    </row>
    <row r="106" spans="1:16" ht="15" hidden="1" customHeight="1" outlineLevel="1" x14ac:dyDescent="0.2">
      <c r="A106" s="324"/>
      <c r="B106" s="365"/>
      <c r="C106" s="326" t="s">
        <v>219</v>
      </c>
      <c r="D106" s="327" t="s">
        <v>219</v>
      </c>
      <c r="E106" s="366"/>
      <c r="F106" s="367"/>
      <c r="G106" s="366"/>
      <c r="H106" s="366"/>
      <c r="I106" s="366"/>
      <c r="J106" s="366"/>
      <c r="K106" s="366"/>
      <c r="L106" s="366"/>
      <c r="M106" s="366"/>
      <c r="N106" s="368">
        <f t="shared" si="1"/>
        <v>0</v>
      </c>
      <c r="O106" s="366"/>
      <c r="P106" s="328"/>
    </row>
    <row r="107" spans="1:16" ht="15" hidden="1" customHeight="1" outlineLevel="1" x14ac:dyDescent="0.2">
      <c r="A107" s="324"/>
      <c r="B107" s="365"/>
      <c r="C107" s="326" t="s">
        <v>219</v>
      </c>
      <c r="D107" s="327" t="s">
        <v>219</v>
      </c>
      <c r="E107" s="366"/>
      <c r="F107" s="367"/>
      <c r="G107" s="366"/>
      <c r="H107" s="366"/>
      <c r="I107" s="366"/>
      <c r="J107" s="366"/>
      <c r="K107" s="366"/>
      <c r="L107" s="366"/>
      <c r="M107" s="366"/>
      <c r="N107" s="368">
        <f t="shared" si="1"/>
        <v>0</v>
      </c>
      <c r="O107" s="366"/>
      <c r="P107" s="328"/>
    </row>
    <row r="108" spans="1:16" ht="15" hidden="1" customHeight="1" outlineLevel="1" x14ac:dyDescent="0.2">
      <c r="A108" s="324"/>
      <c r="B108" s="365"/>
      <c r="C108" s="326" t="s">
        <v>219</v>
      </c>
      <c r="D108" s="327" t="s">
        <v>219</v>
      </c>
      <c r="E108" s="366"/>
      <c r="F108" s="367"/>
      <c r="G108" s="366"/>
      <c r="H108" s="366"/>
      <c r="I108" s="366"/>
      <c r="J108" s="366"/>
      <c r="K108" s="366"/>
      <c r="L108" s="366"/>
      <c r="M108" s="366"/>
      <c r="N108" s="368">
        <f t="shared" si="1"/>
        <v>0</v>
      </c>
      <c r="O108" s="366"/>
      <c r="P108" s="328"/>
    </row>
    <row r="109" spans="1:16" ht="15" hidden="1" customHeight="1" outlineLevel="1" x14ac:dyDescent="0.2">
      <c r="A109" s="324"/>
      <c r="B109" s="365"/>
      <c r="C109" s="326" t="s">
        <v>219</v>
      </c>
      <c r="D109" s="327" t="s">
        <v>219</v>
      </c>
      <c r="E109" s="366"/>
      <c r="F109" s="367"/>
      <c r="G109" s="366"/>
      <c r="H109" s="366"/>
      <c r="I109" s="366"/>
      <c r="J109" s="366"/>
      <c r="K109" s="366"/>
      <c r="L109" s="366"/>
      <c r="M109" s="366"/>
      <c r="N109" s="368">
        <f t="shared" si="1"/>
        <v>0</v>
      </c>
      <c r="O109" s="366"/>
      <c r="P109" s="328"/>
    </row>
    <row r="110" spans="1:16" hidden="1" outlineLevel="1" x14ac:dyDescent="0.2">
      <c r="A110" s="324"/>
      <c r="B110" s="365"/>
      <c r="C110" s="326" t="s">
        <v>219</v>
      </c>
      <c r="D110" s="327" t="s">
        <v>219</v>
      </c>
      <c r="E110" s="366"/>
      <c r="F110" s="367"/>
      <c r="G110" s="366"/>
      <c r="H110" s="366"/>
      <c r="I110" s="366"/>
      <c r="J110" s="366"/>
      <c r="K110" s="366"/>
      <c r="L110" s="366"/>
      <c r="M110" s="366"/>
      <c r="N110" s="368">
        <f t="shared" si="1"/>
        <v>0</v>
      </c>
      <c r="O110" s="366"/>
      <c r="P110" s="328"/>
    </row>
    <row r="111" spans="1:16" ht="15" hidden="1" customHeight="1" outlineLevel="1" x14ac:dyDescent="0.2">
      <c r="A111" s="324"/>
      <c r="B111" s="365"/>
      <c r="C111" s="326" t="s">
        <v>219</v>
      </c>
      <c r="D111" s="327" t="s">
        <v>219</v>
      </c>
      <c r="E111" s="366"/>
      <c r="F111" s="367"/>
      <c r="G111" s="366"/>
      <c r="H111" s="366"/>
      <c r="I111" s="366"/>
      <c r="J111" s="366"/>
      <c r="K111" s="366"/>
      <c r="L111" s="366"/>
      <c r="M111" s="366"/>
      <c r="N111" s="368">
        <f t="shared" si="1"/>
        <v>0</v>
      </c>
      <c r="O111" s="366"/>
      <c r="P111" s="328"/>
    </row>
    <row r="112" spans="1:16" ht="12" hidden="1" customHeight="1" outlineLevel="1" x14ac:dyDescent="0.2">
      <c r="A112" s="324"/>
      <c r="B112" s="365"/>
      <c r="C112" s="326" t="s">
        <v>219</v>
      </c>
      <c r="D112" s="327" t="s">
        <v>219</v>
      </c>
      <c r="E112" s="366"/>
      <c r="F112" s="367"/>
      <c r="G112" s="366"/>
      <c r="H112" s="366"/>
      <c r="I112" s="366"/>
      <c r="J112" s="366"/>
      <c r="K112" s="366"/>
      <c r="L112" s="366"/>
      <c r="M112" s="366"/>
      <c r="N112" s="368">
        <f t="shared" si="1"/>
        <v>0</v>
      </c>
      <c r="O112" s="366"/>
      <c r="P112" s="328"/>
    </row>
    <row r="113" spans="1:16" ht="16.5" hidden="1" customHeight="1" outlineLevel="1" x14ac:dyDescent="0.2">
      <c r="A113" s="324"/>
      <c r="B113" s="365"/>
      <c r="C113" s="326" t="s">
        <v>219</v>
      </c>
      <c r="D113" s="327" t="s">
        <v>219</v>
      </c>
      <c r="E113" s="366"/>
      <c r="F113" s="367"/>
      <c r="G113" s="366"/>
      <c r="H113" s="366"/>
      <c r="I113" s="366"/>
      <c r="J113" s="366"/>
      <c r="K113" s="366"/>
      <c r="L113" s="366"/>
      <c r="M113" s="366"/>
      <c r="N113" s="368">
        <f t="shared" si="1"/>
        <v>0</v>
      </c>
      <c r="O113" s="366"/>
      <c r="P113" s="328"/>
    </row>
    <row r="114" spans="1:16" hidden="1" outlineLevel="1" x14ac:dyDescent="0.2">
      <c r="B114" s="365"/>
      <c r="C114" s="326" t="s">
        <v>219</v>
      </c>
      <c r="D114" s="327" t="s">
        <v>219</v>
      </c>
      <c r="E114" s="366"/>
      <c r="F114" s="367"/>
      <c r="G114" s="366"/>
      <c r="H114" s="366"/>
      <c r="I114" s="366"/>
      <c r="J114" s="366"/>
      <c r="K114" s="366"/>
      <c r="L114" s="366"/>
      <c r="M114" s="366"/>
      <c r="N114" s="368">
        <f t="shared" si="1"/>
        <v>0</v>
      </c>
      <c r="O114" s="366"/>
      <c r="P114" s="328"/>
    </row>
    <row r="115" spans="1:16" hidden="1" outlineLevel="1" x14ac:dyDescent="0.2">
      <c r="B115" s="365"/>
      <c r="C115" s="326" t="s">
        <v>219</v>
      </c>
      <c r="D115" s="327" t="s">
        <v>219</v>
      </c>
      <c r="E115" s="366"/>
      <c r="F115" s="367"/>
      <c r="G115" s="366"/>
      <c r="H115" s="366"/>
      <c r="I115" s="366"/>
      <c r="J115" s="366"/>
      <c r="K115" s="366"/>
      <c r="L115" s="366"/>
      <c r="M115" s="366"/>
      <c r="N115" s="368">
        <f t="shared" si="1"/>
        <v>0</v>
      </c>
      <c r="O115" s="366"/>
      <c r="P115" s="328"/>
    </row>
    <row r="116" spans="1:16" hidden="1" outlineLevel="1" x14ac:dyDescent="0.2">
      <c r="B116" s="365"/>
      <c r="C116" s="326" t="s">
        <v>219</v>
      </c>
      <c r="D116" s="327" t="s">
        <v>219</v>
      </c>
      <c r="E116" s="366"/>
      <c r="F116" s="367"/>
      <c r="G116" s="366"/>
      <c r="H116" s="366"/>
      <c r="I116" s="366"/>
      <c r="J116" s="366"/>
      <c r="K116" s="366"/>
      <c r="L116" s="366"/>
      <c r="M116" s="366"/>
      <c r="N116" s="368">
        <f t="shared" si="1"/>
        <v>0</v>
      </c>
      <c r="O116" s="366"/>
      <c r="P116" s="328"/>
    </row>
    <row r="117" spans="1:16" hidden="1" outlineLevel="1" x14ac:dyDescent="0.2">
      <c r="B117" s="365"/>
      <c r="C117" s="326" t="s">
        <v>219</v>
      </c>
      <c r="D117" s="327" t="s">
        <v>219</v>
      </c>
      <c r="E117" s="366"/>
      <c r="F117" s="367"/>
      <c r="G117" s="366"/>
      <c r="H117" s="366"/>
      <c r="I117" s="366"/>
      <c r="J117" s="366"/>
      <c r="K117" s="366"/>
      <c r="L117" s="366"/>
      <c r="M117" s="366"/>
      <c r="N117" s="368">
        <f t="shared" si="1"/>
        <v>0</v>
      </c>
      <c r="O117" s="366"/>
      <c r="P117" s="328"/>
    </row>
    <row r="118" spans="1:16" hidden="1" outlineLevel="1" x14ac:dyDescent="0.2">
      <c r="B118" s="365"/>
      <c r="C118" s="326" t="s">
        <v>219</v>
      </c>
      <c r="D118" s="327" t="s">
        <v>219</v>
      </c>
      <c r="E118" s="366"/>
      <c r="F118" s="367"/>
      <c r="G118" s="366"/>
      <c r="H118" s="366"/>
      <c r="I118" s="366"/>
      <c r="J118" s="366"/>
      <c r="K118" s="366"/>
      <c r="L118" s="366"/>
      <c r="M118" s="366"/>
      <c r="N118" s="368">
        <f t="shared" si="1"/>
        <v>0</v>
      </c>
      <c r="O118" s="366"/>
      <c r="P118" s="328"/>
    </row>
    <row r="119" spans="1:16" hidden="1" outlineLevel="1" x14ac:dyDescent="0.2">
      <c r="B119" s="365"/>
      <c r="C119" s="326" t="s">
        <v>219</v>
      </c>
      <c r="D119" s="327" t="s">
        <v>219</v>
      </c>
      <c r="E119" s="366"/>
      <c r="F119" s="367"/>
      <c r="G119" s="366"/>
      <c r="H119" s="366"/>
      <c r="I119" s="366"/>
      <c r="J119" s="366"/>
      <c r="K119" s="366"/>
      <c r="L119" s="366"/>
      <c r="M119" s="366"/>
      <c r="N119" s="368">
        <f t="shared" si="1"/>
        <v>0</v>
      </c>
      <c r="O119" s="366"/>
      <c r="P119" s="328"/>
    </row>
    <row r="120" spans="1:16" hidden="1" outlineLevel="1" x14ac:dyDescent="0.2">
      <c r="B120" s="365"/>
      <c r="C120" s="326" t="s">
        <v>219</v>
      </c>
      <c r="D120" s="327" t="s">
        <v>219</v>
      </c>
      <c r="E120" s="366"/>
      <c r="F120" s="367"/>
      <c r="G120" s="366"/>
      <c r="H120" s="366"/>
      <c r="I120" s="366"/>
      <c r="J120" s="366"/>
      <c r="K120" s="366"/>
      <c r="L120" s="366"/>
      <c r="M120" s="366"/>
      <c r="N120" s="368">
        <f t="shared" si="1"/>
        <v>0</v>
      </c>
      <c r="O120" s="366"/>
      <c r="P120" s="328"/>
    </row>
    <row r="121" spans="1:16" hidden="1" outlineLevel="1" x14ac:dyDescent="0.2">
      <c r="B121" s="365"/>
      <c r="C121" s="326" t="s">
        <v>219</v>
      </c>
      <c r="D121" s="327" t="s">
        <v>219</v>
      </c>
      <c r="E121" s="366"/>
      <c r="F121" s="367"/>
      <c r="G121" s="366"/>
      <c r="H121" s="366"/>
      <c r="I121" s="366"/>
      <c r="J121" s="366"/>
      <c r="K121" s="366"/>
      <c r="L121" s="366"/>
      <c r="M121" s="366"/>
      <c r="N121" s="368">
        <f t="shared" si="1"/>
        <v>0</v>
      </c>
      <c r="O121" s="366"/>
      <c r="P121" s="328"/>
    </row>
    <row r="122" spans="1:16" hidden="1" outlineLevel="1" x14ac:dyDescent="0.2">
      <c r="B122" s="365"/>
      <c r="C122" s="326" t="s">
        <v>219</v>
      </c>
      <c r="D122" s="327" t="s">
        <v>219</v>
      </c>
      <c r="E122" s="366"/>
      <c r="F122" s="367"/>
      <c r="G122" s="366"/>
      <c r="H122" s="366"/>
      <c r="I122" s="366"/>
      <c r="J122" s="366"/>
      <c r="K122" s="366"/>
      <c r="L122" s="366"/>
      <c r="M122" s="366"/>
      <c r="N122" s="368">
        <f t="shared" si="1"/>
        <v>0</v>
      </c>
      <c r="O122" s="366"/>
      <c r="P122" s="328"/>
    </row>
    <row r="123" spans="1:16" hidden="1" outlineLevel="1" x14ac:dyDescent="0.2">
      <c r="B123" s="365"/>
      <c r="C123" s="326" t="s">
        <v>219</v>
      </c>
      <c r="D123" s="327" t="s">
        <v>219</v>
      </c>
      <c r="E123" s="366"/>
      <c r="F123" s="367"/>
      <c r="G123" s="366"/>
      <c r="H123" s="366"/>
      <c r="I123" s="366"/>
      <c r="J123" s="366"/>
      <c r="K123" s="366"/>
      <c r="L123" s="366"/>
      <c r="M123" s="366"/>
      <c r="N123" s="368">
        <f t="shared" si="1"/>
        <v>0</v>
      </c>
      <c r="O123" s="366"/>
      <c r="P123" s="328"/>
    </row>
    <row r="124" spans="1:16" hidden="1" outlineLevel="1" x14ac:dyDescent="0.2">
      <c r="B124" s="365"/>
      <c r="C124" s="326" t="s">
        <v>219</v>
      </c>
      <c r="D124" s="327" t="s">
        <v>219</v>
      </c>
      <c r="E124" s="366"/>
      <c r="F124" s="367"/>
      <c r="G124" s="366"/>
      <c r="H124" s="366"/>
      <c r="I124" s="366"/>
      <c r="J124" s="366"/>
      <c r="K124" s="366"/>
      <c r="L124" s="366"/>
      <c r="M124" s="366"/>
      <c r="N124" s="368">
        <f t="shared" si="1"/>
        <v>0</v>
      </c>
      <c r="O124" s="366"/>
      <c r="P124" s="328"/>
    </row>
    <row r="125" spans="1:16" hidden="1" outlineLevel="1" x14ac:dyDescent="0.2">
      <c r="B125" s="365"/>
      <c r="C125" s="326" t="s">
        <v>219</v>
      </c>
      <c r="D125" s="327" t="s">
        <v>219</v>
      </c>
      <c r="E125" s="366"/>
      <c r="F125" s="367"/>
      <c r="G125" s="366"/>
      <c r="H125" s="366"/>
      <c r="I125" s="366"/>
      <c r="J125" s="366"/>
      <c r="K125" s="366"/>
      <c r="L125" s="366"/>
      <c r="M125" s="366"/>
      <c r="N125" s="368">
        <f t="shared" si="1"/>
        <v>0</v>
      </c>
      <c r="O125" s="366"/>
      <c r="P125" s="328"/>
    </row>
    <row r="126" spans="1:16" hidden="1" outlineLevel="1" x14ac:dyDescent="0.2">
      <c r="B126" s="365"/>
      <c r="C126" s="326" t="s">
        <v>219</v>
      </c>
      <c r="D126" s="327" t="s">
        <v>219</v>
      </c>
      <c r="E126" s="366"/>
      <c r="F126" s="367"/>
      <c r="G126" s="366"/>
      <c r="H126" s="366"/>
      <c r="I126" s="366"/>
      <c r="J126" s="366"/>
      <c r="K126" s="366"/>
      <c r="L126" s="366"/>
      <c r="M126" s="366"/>
      <c r="N126" s="368">
        <f t="shared" si="1"/>
        <v>0</v>
      </c>
      <c r="O126" s="366"/>
      <c r="P126" s="328"/>
    </row>
    <row r="127" spans="1:16" hidden="1" outlineLevel="1" x14ac:dyDescent="0.2">
      <c r="B127" s="365"/>
      <c r="C127" s="326" t="s">
        <v>219</v>
      </c>
      <c r="D127" s="327" t="s">
        <v>219</v>
      </c>
      <c r="E127" s="366"/>
      <c r="F127" s="367"/>
      <c r="G127" s="366"/>
      <c r="H127" s="366"/>
      <c r="I127" s="366"/>
      <c r="J127" s="366"/>
      <c r="K127" s="366"/>
      <c r="L127" s="366"/>
      <c r="M127" s="366"/>
      <c r="N127" s="368">
        <f t="shared" si="1"/>
        <v>0</v>
      </c>
      <c r="O127" s="366"/>
      <c r="P127" s="328"/>
    </row>
    <row r="128" spans="1:16" hidden="1" outlineLevel="1" x14ac:dyDescent="0.2">
      <c r="B128" s="365"/>
      <c r="C128" s="326" t="s">
        <v>219</v>
      </c>
      <c r="D128" s="327" t="s">
        <v>219</v>
      </c>
      <c r="E128" s="366"/>
      <c r="F128" s="367"/>
      <c r="G128" s="366"/>
      <c r="H128" s="366"/>
      <c r="I128" s="366"/>
      <c r="J128" s="366"/>
      <c r="K128" s="366"/>
      <c r="L128" s="366"/>
      <c r="M128" s="366"/>
      <c r="N128" s="368">
        <f t="shared" si="1"/>
        <v>0</v>
      </c>
      <c r="O128" s="366"/>
      <c r="P128" s="328"/>
    </row>
    <row r="129" spans="2:16" hidden="1" outlineLevel="1" x14ac:dyDescent="0.2">
      <c r="B129" s="365"/>
      <c r="C129" s="326" t="s">
        <v>219</v>
      </c>
      <c r="D129" s="327" t="s">
        <v>219</v>
      </c>
      <c r="E129" s="366"/>
      <c r="F129" s="367"/>
      <c r="G129" s="366"/>
      <c r="H129" s="366"/>
      <c r="I129" s="366"/>
      <c r="J129" s="366"/>
      <c r="K129" s="366"/>
      <c r="L129" s="366"/>
      <c r="M129" s="366"/>
      <c r="N129" s="368">
        <f t="shared" si="1"/>
        <v>0</v>
      </c>
      <c r="O129" s="366"/>
      <c r="P129" s="328"/>
    </row>
    <row r="130" spans="2:16" hidden="1" outlineLevel="1" x14ac:dyDescent="0.2">
      <c r="B130" s="365"/>
      <c r="C130" s="326" t="s">
        <v>219</v>
      </c>
      <c r="D130" s="327" t="s">
        <v>219</v>
      </c>
      <c r="E130" s="366"/>
      <c r="F130" s="367"/>
      <c r="G130" s="366"/>
      <c r="H130" s="366"/>
      <c r="I130" s="366"/>
      <c r="J130" s="366"/>
      <c r="K130" s="366"/>
      <c r="L130" s="366"/>
      <c r="M130" s="366"/>
      <c r="N130" s="368">
        <f t="shared" si="1"/>
        <v>0</v>
      </c>
      <c r="O130" s="366"/>
      <c r="P130" s="328"/>
    </row>
    <row r="131" spans="2:16" hidden="1" outlineLevel="1" x14ac:dyDescent="0.2">
      <c r="B131" s="365"/>
      <c r="C131" s="326" t="s">
        <v>219</v>
      </c>
      <c r="D131" s="327" t="s">
        <v>219</v>
      </c>
      <c r="E131" s="366"/>
      <c r="F131" s="367"/>
      <c r="G131" s="366"/>
      <c r="H131" s="366"/>
      <c r="I131" s="366"/>
      <c r="J131" s="366"/>
      <c r="K131" s="366"/>
      <c r="L131" s="366"/>
      <c r="M131" s="366"/>
      <c r="N131" s="368">
        <f t="shared" si="1"/>
        <v>0</v>
      </c>
      <c r="O131" s="366"/>
      <c r="P131" s="328"/>
    </row>
    <row r="132" spans="2:16" hidden="1" outlineLevel="1" x14ac:dyDescent="0.2">
      <c r="B132" s="365"/>
      <c r="C132" s="326" t="s">
        <v>219</v>
      </c>
      <c r="D132" s="327" t="s">
        <v>219</v>
      </c>
      <c r="E132" s="366"/>
      <c r="F132" s="367"/>
      <c r="G132" s="366"/>
      <c r="H132" s="366"/>
      <c r="I132" s="366"/>
      <c r="J132" s="366"/>
      <c r="K132" s="366"/>
      <c r="L132" s="366"/>
      <c r="M132" s="366"/>
      <c r="N132" s="368">
        <f t="shared" si="1"/>
        <v>0</v>
      </c>
      <c r="O132" s="366"/>
      <c r="P132" s="328"/>
    </row>
    <row r="133" spans="2:16" hidden="1" outlineLevel="1" x14ac:dyDescent="0.2">
      <c r="B133" s="365"/>
      <c r="C133" s="326" t="s">
        <v>219</v>
      </c>
      <c r="D133" s="327" t="s">
        <v>219</v>
      </c>
      <c r="E133" s="366"/>
      <c r="F133" s="367"/>
      <c r="G133" s="366"/>
      <c r="H133" s="366"/>
      <c r="I133" s="366"/>
      <c r="J133" s="366"/>
      <c r="K133" s="366"/>
      <c r="L133" s="366"/>
      <c r="M133" s="366"/>
      <c r="N133" s="368">
        <f t="shared" si="1"/>
        <v>0</v>
      </c>
      <c r="O133" s="366"/>
      <c r="P133" s="328"/>
    </row>
    <row r="134" spans="2:16" hidden="1" outlineLevel="1" x14ac:dyDescent="0.2">
      <c r="B134" s="365"/>
      <c r="C134" s="326" t="s">
        <v>219</v>
      </c>
      <c r="D134" s="327" t="s">
        <v>219</v>
      </c>
      <c r="E134" s="366"/>
      <c r="F134" s="367"/>
      <c r="G134" s="366"/>
      <c r="H134" s="366"/>
      <c r="I134" s="366"/>
      <c r="J134" s="366"/>
      <c r="K134" s="366"/>
      <c r="L134" s="366"/>
      <c r="M134" s="366"/>
      <c r="N134" s="368">
        <f t="shared" si="1"/>
        <v>0</v>
      </c>
      <c r="O134" s="366"/>
      <c r="P134" s="328"/>
    </row>
    <row r="135" spans="2:16" hidden="1" outlineLevel="1" x14ac:dyDescent="0.2">
      <c r="B135" s="365"/>
      <c r="C135" s="326" t="s">
        <v>219</v>
      </c>
      <c r="D135" s="327" t="s">
        <v>219</v>
      </c>
      <c r="E135" s="366"/>
      <c r="F135" s="367"/>
      <c r="G135" s="366"/>
      <c r="H135" s="366"/>
      <c r="I135" s="366"/>
      <c r="J135" s="366"/>
      <c r="K135" s="366"/>
      <c r="L135" s="366"/>
      <c r="M135" s="366"/>
      <c r="N135" s="368">
        <f t="shared" si="1"/>
        <v>0</v>
      </c>
      <c r="O135" s="366"/>
      <c r="P135" s="328"/>
    </row>
    <row r="136" spans="2:16" hidden="1" outlineLevel="1" x14ac:dyDescent="0.2">
      <c r="B136" s="365"/>
      <c r="C136" s="326" t="s">
        <v>219</v>
      </c>
      <c r="D136" s="327" t="s">
        <v>219</v>
      </c>
      <c r="E136" s="366"/>
      <c r="F136" s="367"/>
      <c r="G136" s="366"/>
      <c r="H136" s="366"/>
      <c r="I136" s="366"/>
      <c r="J136" s="366"/>
      <c r="K136" s="366"/>
      <c r="L136" s="366"/>
      <c r="M136" s="366"/>
      <c r="N136" s="368">
        <f t="shared" si="1"/>
        <v>0</v>
      </c>
      <c r="O136" s="366"/>
      <c r="P136" s="328"/>
    </row>
    <row r="137" spans="2:16" hidden="1" outlineLevel="1" x14ac:dyDescent="0.2">
      <c r="B137" s="365"/>
      <c r="C137" s="326" t="s">
        <v>219</v>
      </c>
      <c r="D137" s="327" t="s">
        <v>219</v>
      </c>
      <c r="E137" s="366"/>
      <c r="F137" s="367"/>
      <c r="G137" s="366"/>
      <c r="H137" s="366"/>
      <c r="I137" s="366"/>
      <c r="J137" s="366"/>
      <c r="K137" s="366"/>
      <c r="L137" s="366"/>
      <c r="M137" s="366"/>
      <c r="N137" s="368">
        <f t="shared" si="1"/>
        <v>0</v>
      </c>
      <c r="O137" s="366"/>
      <c r="P137" s="328"/>
    </row>
    <row r="138" spans="2:16" hidden="1" outlineLevel="1" x14ac:dyDescent="0.2">
      <c r="B138" s="365"/>
      <c r="C138" s="326" t="s">
        <v>219</v>
      </c>
      <c r="D138" s="327" t="s">
        <v>219</v>
      </c>
      <c r="E138" s="366"/>
      <c r="F138" s="367"/>
      <c r="G138" s="366"/>
      <c r="H138" s="366"/>
      <c r="I138" s="366"/>
      <c r="J138" s="366"/>
      <c r="K138" s="366"/>
      <c r="L138" s="366"/>
      <c r="M138" s="366"/>
      <c r="N138" s="368">
        <f t="shared" si="1"/>
        <v>0</v>
      </c>
      <c r="O138" s="366"/>
      <c r="P138" s="328"/>
    </row>
    <row r="139" spans="2:16" hidden="1" outlineLevel="1" x14ac:dyDescent="0.2">
      <c r="B139" s="365"/>
      <c r="C139" s="326" t="s">
        <v>219</v>
      </c>
      <c r="D139" s="327" t="s">
        <v>219</v>
      </c>
      <c r="E139" s="366"/>
      <c r="F139" s="367"/>
      <c r="G139" s="366"/>
      <c r="H139" s="366"/>
      <c r="I139" s="366"/>
      <c r="J139" s="366"/>
      <c r="K139" s="366"/>
      <c r="L139" s="366"/>
      <c r="M139" s="366"/>
      <c r="N139" s="368">
        <f t="shared" ref="N139:N202" si="2">(E139*F139/100)+G139+H139+I139+K139+J139+L139-M139</f>
        <v>0</v>
      </c>
      <c r="O139" s="366"/>
      <c r="P139" s="328"/>
    </row>
    <row r="140" spans="2:16" hidden="1" outlineLevel="1" x14ac:dyDescent="0.2">
      <c r="B140" s="365"/>
      <c r="C140" s="326" t="s">
        <v>219</v>
      </c>
      <c r="D140" s="327" t="s">
        <v>219</v>
      </c>
      <c r="E140" s="366"/>
      <c r="F140" s="367"/>
      <c r="G140" s="366"/>
      <c r="H140" s="366"/>
      <c r="I140" s="366"/>
      <c r="J140" s="366"/>
      <c r="K140" s="366"/>
      <c r="L140" s="366"/>
      <c r="M140" s="366"/>
      <c r="N140" s="368">
        <f t="shared" si="2"/>
        <v>0</v>
      </c>
      <c r="O140" s="366"/>
      <c r="P140" s="328"/>
    </row>
    <row r="141" spans="2:16" hidden="1" outlineLevel="1" x14ac:dyDescent="0.2">
      <c r="B141" s="365"/>
      <c r="C141" s="326" t="s">
        <v>219</v>
      </c>
      <c r="D141" s="327" t="s">
        <v>219</v>
      </c>
      <c r="E141" s="366"/>
      <c r="F141" s="367"/>
      <c r="G141" s="366"/>
      <c r="H141" s="366"/>
      <c r="I141" s="366"/>
      <c r="J141" s="366"/>
      <c r="K141" s="366"/>
      <c r="L141" s="366"/>
      <c r="M141" s="366"/>
      <c r="N141" s="368">
        <f t="shared" si="2"/>
        <v>0</v>
      </c>
      <c r="O141" s="366"/>
      <c r="P141" s="328"/>
    </row>
    <row r="142" spans="2:16" hidden="1" outlineLevel="1" x14ac:dyDescent="0.2">
      <c r="B142" s="365"/>
      <c r="C142" s="326" t="s">
        <v>219</v>
      </c>
      <c r="D142" s="327" t="s">
        <v>219</v>
      </c>
      <c r="E142" s="366"/>
      <c r="F142" s="367"/>
      <c r="G142" s="366"/>
      <c r="H142" s="366"/>
      <c r="I142" s="366"/>
      <c r="J142" s="366"/>
      <c r="K142" s="366"/>
      <c r="L142" s="366"/>
      <c r="M142" s="366"/>
      <c r="N142" s="368">
        <f t="shared" si="2"/>
        <v>0</v>
      </c>
      <c r="O142" s="366"/>
      <c r="P142" s="328"/>
    </row>
    <row r="143" spans="2:16" hidden="1" outlineLevel="1" x14ac:dyDescent="0.2">
      <c r="B143" s="365"/>
      <c r="C143" s="326" t="s">
        <v>219</v>
      </c>
      <c r="D143" s="327" t="s">
        <v>219</v>
      </c>
      <c r="E143" s="366"/>
      <c r="F143" s="367"/>
      <c r="G143" s="366"/>
      <c r="H143" s="366"/>
      <c r="I143" s="366"/>
      <c r="J143" s="366"/>
      <c r="K143" s="366"/>
      <c r="L143" s="366"/>
      <c r="M143" s="366"/>
      <c r="N143" s="368">
        <f t="shared" si="2"/>
        <v>0</v>
      </c>
      <c r="O143" s="366"/>
      <c r="P143" s="328"/>
    </row>
    <row r="144" spans="2:16" hidden="1" outlineLevel="1" x14ac:dyDescent="0.2">
      <c r="B144" s="365"/>
      <c r="C144" s="326" t="s">
        <v>219</v>
      </c>
      <c r="D144" s="327" t="s">
        <v>219</v>
      </c>
      <c r="E144" s="366"/>
      <c r="F144" s="367"/>
      <c r="G144" s="366"/>
      <c r="H144" s="366"/>
      <c r="I144" s="366"/>
      <c r="J144" s="366"/>
      <c r="K144" s="366"/>
      <c r="L144" s="366"/>
      <c r="M144" s="366"/>
      <c r="N144" s="368">
        <f t="shared" si="2"/>
        <v>0</v>
      </c>
      <c r="O144" s="366"/>
      <c r="P144" s="328"/>
    </row>
    <row r="145" spans="2:16" hidden="1" outlineLevel="1" x14ac:dyDescent="0.2">
      <c r="B145" s="365"/>
      <c r="C145" s="326" t="s">
        <v>219</v>
      </c>
      <c r="D145" s="327" t="s">
        <v>219</v>
      </c>
      <c r="E145" s="366"/>
      <c r="F145" s="367"/>
      <c r="G145" s="366"/>
      <c r="H145" s="366"/>
      <c r="I145" s="366"/>
      <c r="J145" s="366"/>
      <c r="K145" s="366"/>
      <c r="L145" s="366"/>
      <c r="M145" s="366"/>
      <c r="N145" s="368">
        <f t="shared" si="2"/>
        <v>0</v>
      </c>
      <c r="O145" s="366"/>
      <c r="P145" s="328"/>
    </row>
    <row r="146" spans="2:16" hidden="1" outlineLevel="1" x14ac:dyDescent="0.2">
      <c r="B146" s="365"/>
      <c r="C146" s="326" t="s">
        <v>219</v>
      </c>
      <c r="D146" s="327" t="s">
        <v>219</v>
      </c>
      <c r="E146" s="366"/>
      <c r="F146" s="367"/>
      <c r="G146" s="366"/>
      <c r="H146" s="366"/>
      <c r="I146" s="366"/>
      <c r="J146" s="366"/>
      <c r="K146" s="366"/>
      <c r="L146" s="366"/>
      <c r="M146" s="366"/>
      <c r="N146" s="368">
        <f t="shared" si="2"/>
        <v>0</v>
      </c>
      <c r="O146" s="366"/>
      <c r="P146" s="328"/>
    </row>
    <row r="147" spans="2:16" hidden="1" outlineLevel="1" x14ac:dyDescent="0.2">
      <c r="B147" s="365"/>
      <c r="C147" s="326" t="s">
        <v>219</v>
      </c>
      <c r="D147" s="327" t="s">
        <v>219</v>
      </c>
      <c r="E147" s="366"/>
      <c r="F147" s="367"/>
      <c r="G147" s="366"/>
      <c r="H147" s="366"/>
      <c r="I147" s="366"/>
      <c r="J147" s="366"/>
      <c r="K147" s="366"/>
      <c r="L147" s="366"/>
      <c r="M147" s="366"/>
      <c r="N147" s="368">
        <f t="shared" si="2"/>
        <v>0</v>
      </c>
      <c r="O147" s="366"/>
      <c r="P147" s="328"/>
    </row>
    <row r="148" spans="2:16" hidden="1" outlineLevel="1" x14ac:dyDescent="0.2">
      <c r="B148" s="365"/>
      <c r="C148" s="326" t="s">
        <v>219</v>
      </c>
      <c r="D148" s="327" t="s">
        <v>219</v>
      </c>
      <c r="E148" s="366"/>
      <c r="F148" s="367"/>
      <c r="G148" s="366"/>
      <c r="H148" s="366"/>
      <c r="I148" s="366"/>
      <c r="J148" s="366"/>
      <c r="K148" s="366"/>
      <c r="L148" s="366"/>
      <c r="M148" s="366"/>
      <c r="N148" s="368">
        <f t="shared" si="2"/>
        <v>0</v>
      </c>
      <c r="O148" s="366"/>
      <c r="P148" s="328"/>
    </row>
    <row r="149" spans="2:16" hidden="1" outlineLevel="1" x14ac:dyDescent="0.2">
      <c r="B149" s="365"/>
      <c r="C149" s="326" t="s">
        <v>219</v>
      </c>
      <c r="D149" s="327" t="s">
        <v>219</v>
      </c>
      <c r="E149" s="366"/>
      <c r="F149" s="367"/>
      <c r="G149" s="366"/>
      <c r="H149" s="366"/>
      <c r="I149" s="366"/>
      <c r="J149" s="366"/>
      <c r="K149" s="366"/>
      <c r="L149" s="366"/>
      <c r="M149" s="366"/>
      <c r="N149" s="368">
        <f t="shared" si="2"/>
        <v>0</v>
      </c>
      <c r="O149" s="366"/>
      <c r="P149" s="328"/>
    </row>
    <row r="150" spans="2:16" hidden="1" outlineLevel="1" x14ac:dyDescent="0.2">
      <c r="B150" s="365"/>
      <c r="C150" s="326" t="s">
        <v>219</v>
      </c>
      <c r="D150" s="327" t="s">
        <v>219</v>
      </c>
      <c r="E150" s="366"/>
      <c r="F150" s="367"/>
      <c r="G150" s="366"/>
      <c r="H150" s="366"/>
      <c r="I150" s="366"/>
      <c r="J150" s="366"/>
      <c r="K150" s="366"/>
      <c r="L150" s="366"/>
      <c r="M150" s="366"/>
      <c r="N150" s="368">
        <f t="shared" si="2"/>
        <v>0</v>
      </c>
      <c r="O150" s="366"/>
      <c r="P150" s="328"/>
    </row>
    <row r="151" spans="2:16" hidden="1" outlineLevel="1" x14ac:dyDescent="0.2">
      <c r="B151" s="365"/>
      <c r="C151" s="326" t="s">
        <v>219</v>
      </c>
      <c r="D151" s="327" t="s">
        <v>219</v>
      </c>
      <c r="E151" s="366"/>
      <c r="F151" s="367"/>
      <c r="G151" s="366"/>
      <c r="H151" s="366"/>
      <c r="I151" s="366"/>
      <c r="J151" s="366"/>
      <c r="K151" s="366"/>
      <c r="L151" s="366"/>
      <c r="M151" s="366"/>
      <c r="N151" s="368">
        <f t="shared" si="2"/>
        <v>0</v>
      </c>
      <c r="O151" s="366"/>
      <c r="P151" s="328"/>
    </row>
    <row r="152" spans="2:16" hidden="1" outlineLevel="1" x14ac:dyDescent="0.2">
      <c r="B152" s="365"/>
      <c r="C152" s="326" t="s">
        <v>219</v>
      </c>
      <c r="D152" s="327" t="s">
        <v>219</v>
      </c>
      <c r="E152" s="366"/>
      <c r="F152" s="367"/>
      <c r="G152" s="366"/>
      <c r="H152" s="366"/>
      <c r="I152" s="366"/>
      <c r="J152" s="366"/>
      <c r="K152" s="366"/>
      <c r="L152" s="366"/>
      <c r="M152" s="366"/>
      <c r="N152" s="368">
        <f t="shared" si="2"/>
        <v>0</v>
      </c>
      <c r="O152" s="366"/>
      <c r="P152" s="328"/>
    </row>
    <row r="153" spans="2:16" hidden="1" outlineLevel="1" x14ac:dyDescent="0.2">
      <c r="B153" s="365"/>
      <c r="C153" s="326" t="s">
        <v>219</v>
      </c>
      <c r="D153" s="327" t="s">
        <v>219</v>
      </c>
      <c r="E153" s="366"/>
      <c r="F153" s="367"/>
      <c r="G153" s="366"/>
      <c r="H153" s="366"/>
      <c r="I153" s="366"/>
      <c r="J153" s="366"/>
      <c r="K153" s="366"/>
      <c r="L153" s="366"/>
      <c r="M153" s="366"/>
      <c r="N153" s="368">
        <f t="shared" si="2"/>
        <v>0</v>
      </c>
      <c r="O153" s="366"/>
      <c r="P153" s="328"/>
    </row>
    <row r="154" spans="2:16" hidden="1" outlineLevel="1" x14ac:dyDescent="0.2">
      <c r="B154" s="365"/>
      <c r="C154" s="326" t="s">
        <v>219</v>
      </c>
      <c r="D154" s="327" t="s">
        <v>219</v>
      </c>
      <c r="E154" s="366"/>
      <c r="F154" s="367"/>
      <c r="G154" s="366"/>
      <c r="H154" s="366"/>
      <c r="I154" s="366"/>
      <c r="J154" s="366"/>
      <c r="K154" s="366"/>
      <c r="L154" s="366"/>
      <c r="M154" s="366"/>
      <c r="N154" s="368">
        <f t="shared" si="2"/>
        <v>0</v>
      </c>
      <c r="O154" s="366"/>
      <c r="P154" s="328"/>
    </row>
    <row r="155" spans="2:16" hidden="1" outlineLevel="1" x14ac:dyDescent="0.2">
      <c r="B155" s="365"/>
      <c r="C155" s="326" t="s">
        <v>219</v>
      </c>
      <c r="D155" s="327" t="s">
        <v>219</v>
      </c>
      <c r="E155" s="366"/>
      <c r="F155" s="367"/>
      <c r="G155" s="366"/>
      <c r="H155" s="366"/>
      <c r="I155" s="366"/>
      <c r="J155" s="366"/>
      <c r="K155" s="366"/>
      <c r="L155" s="366"/>
      <c r="M155" s="366"/>
      <c r="N155" s="368">
        <f t="shared" si="2"/>
        <v>0</v>
      </c>
      <c r="O155" s="366"/>
      <c r="P155" s="328"/>
    </row>
    <row r="156" spans="2:16" hidden="1" outlineLevel="1" x14ac:dyDescent="0.2">
      <c r="B156" s="365"/>
      <c r="C156" s="326" t="s">
        <v>219</v>
      </c>
      <c r="D156" s="327" t="s">
        <v>219</v>
      </c>
      <c r="E156" s="366"/>
      <c r="F156" s="367"/>
      <c r="G156" s="366"/>
      <c r="H156" s="366"/>
      <c r="I156" s="366"/>
      <c r="J156" s="366"/>
      <c r="K156" s="366"/>
      <c r="L156" s="366"/>
      <c r="M156" s="366"/>
      <c r="N156" s="368">
        <f t="shared" si="2"/>
        <v>0</v>
      </c>
      <c r="O156" s="366"/>
      <c r="P156" s="328"/>
    </row>
    <row r="157" spans="2:16" hidden="1" outlineLevel="1" x14ac:dyDescent="0.2">
      <c r="B157" s="365"/>
      <c r="C157" s="326" t="s">
        <v>219</v>
      </c>
      <c r="D157" s="327" t="s">
        <v>219</v>
      </c>
      <c r="E157" s="366"/>
      <c r="F157" s="367"/>
      <c r="G157" s="366"/>
      <c r="H157" s="366"/>
      <c r="I157" s="366"/>
      <c r="J157" s="366"/>
      <c r="K157" s="366"/>
      <c r="L157" s="366"/>
      <c r="M157" s="366"/>
      <c r="N157" s="368">
        <f t="shared" si="2"/>
        <v>0</v>
      </c>
      <c r="O157" s="366"/>
      <c r="P157" s="328"/>
    </row>
    <row r="158" spans="2:16" hidden="1" outlineLevel="1" x14ac:dyDescent="0.2">
      <c r="B158" s="365"/>
      <c r="C158" s="326" t="s">
        <v>219</v>
      </c>
      <c r="D158" s="327" t="s">
        <v>219</v>
      </c>
      <c r="E158" s="366"/>
      <c r="F158" s="367"/>
      <c r="G158" s="366"/>
      <c r="H158" s="366"/>
      <c r="I158" s="366"/>
      <c r="J158" s="366"/>
      <c r="K158" s="366"/>
      <c r="L158" s="366"/>
      <c r="M158" s="366"/>
      <c r="N158" s="368">
        <f t="shared" si="2"/>
        <v>0</v>
      </c>
      <c r="O158" s="366"/>
      <c r="P158" s="328"/>
    </row>
    <row r="159" spans="2:16" hidden="1" outlineLevel="1" x14ac:dyDescent="0.2">
      <c r="B159" s="365"/>
      <c r="C159" s="326" t="s">
        <v>219</v>
      </c>
      <c r="D159" s="327" t="s">
        <v>219</v>
      </c>
      <c r="E159" s="366"/>
      <c r="F159" s="367"/>
      <c r="G159" s="366"/>
      <c r="H159" s="366"/>
      <c r="I159" s="366"/>
      <c r="J159" s="366"/>
      <c r="K159" s="366"/>
      <c r="L159" s="366"/>
      <c r="M159" s="366"/>
      <c r="N159" s="368">
        <f t="shared" si="2"/>
        <v>0</v>
      </c>
      <c r="O159" s="366"/>
      <c r="P159" s="328"/>
    </row>
    <row r="160" spans="2:16" hidden="1" outlineLevel="1" x14ac:dyDescent="0.2">
      <c r="B160" s="365"/>
      <c r="C160" s="326" t="s">
        <v>219</v>
      </c>
      <c r="D160" s="327" t="s">
        <v>219</v>
      </c>
      <c r="E160" s="366"/>
      <c r="F160" s="367"/>
      <c r="G160" s="366"/>
      <c r="H160" s="366"/>
      <c r="I160" s="366"/>
      <c r="J160" s="366"/>
      <c r="K160" s="366"/>
      <c r="L160" s="366"/>
      <c r="M160" s="366"/>
      <c r="N160" s="368">
        <f t="shared" si="2"/>
        <v>0</v>
      </c>
      <c r="O160" s="366"/>
      <c r="P160" s="328"/>
    </row>
    <row r="161" spans="2:16" hidden="1" outlineLevel="1" x14ac:dyDescent="0.2">
      <c r="B161" s="365"/>
      <c r="C161" s="326" t="s">
        <v>219</v>
      </c>
      <c r="D161" s="327" t="s">
        <v>219</v>
      </c>
      <c r="E161" s="366"/>
      <c r="F161" s="367"/>
      <c r="G161" s="366"/>
      <c r="H161" s="366"/>
      <c r="I161" s="366"/>
      <c r="J161" s="366"/>
      <c r="K161" s="366"/>
      <c r="L161" s="366"/>
      <c r="M161" s="366"/>
      <c r="N161" s="368">
        <f t="shared" si="2"/>
        <v>0</v>
      </c>
      <c r="O161" s="366"/>
      <c r="P161" s="328"/>
    </row>
    <row r="162" spans="2:16" hidden="1" outlineLevel="1" x14ac:dyDescent="0.2">
      <c r="B162" s="365"/>
      <c r="C162" s="326" t="s">
        <v>219</v>
      </c>
      <c r="D162" s="327" t="s">
        <v>219</v>
      </c>
      <c r="E162" s="366"/>
      <c r="F162" s="367"/>
      <c r="G162" s="366"/>
      <c r="H162" s="366"/>
      <c r="I162" s="366"/>
      <c r="J162" s="366"/>
      <c r="K162" s="366"/>
      <c r="L162" s="366"/>
      <c r="M162" s="366"/>
      <c r="N162" s="368">
        <f t="shared" si="2"/>
        <v>0</v>
      </c>
      <c r="O162" s="366"/>
      <c r="P162" s="328"/>
    </row>
    <row r="163" spans="2:16" hidden="1" outlineLevel="1" x14ac:dyDescent="0.2">
      <c r="B163" s="365"/>
      <c r="C163" s="326" t="s">
        <v>219</v>
      </c>
      <c r="D163" s="327" t="s">
        <v>219</v>
      </c>
      <c r="E163" s="366"/>
      <c r="F163" s="367"/>
      <c r="G163" s="366"/>
      <c r="H163" s="366"/>
      <c r="I163" s="366"/>
      <c r="J163" s="366"/>
      <c r="K163" s="366"/>
      <c r="L163" s="366"/>
      <c r="M163" s="366"/>
      <c r="N163" s="368">
        <f t="shared" si="2"/>
        <v>0</v>
      </c>
      <c r="O163" s="366"/>
      <c r="P163" s="328"/>
    </row>
    <row r="164" spans="2:16" hidden="1" outlineLevel="1" x14ac:dyDescent="0.2">
      <c r="B164" s="365"/>
      <c r="C164" s="326" t="s">
        <v>219</v>
      </c>
      <c r="D164" s="327" t="s">
        <v>219</v>
      </c>
      <c r="E164" s="366"/>
      <c r="F164" s="367"/>
      <c r="G164" s="366"/>
      <c r="H164" s="366"/>
      <c r="I164" s="366"/>
      <c r="J164" s="366"/>
      <c r="K164" s="366"/>
      <c r="L164" s="366"/>
      <c r="M164" s="366"/>
      <c r="N164" s="368">
        <f t="shared" si="2"/>
        <v>0</v>
      </c>
      <c r="O164" s="366"/>
      <c r="P164" s="328"/>
    </row>
    <row r="165" spans="2:16" hidden="1" outlineLevel="1" x14ac:dyDescent="0.2">
      <c r="B165" s="365"/>
      <c r="C165" s="326" t="s">
        <v>219</v>
      </c>
      <c r="D165" s="327" t="s">
        <v>219</v>
      </c>
      <c r="E165" s="366"/>
      <c r="F165" s="367"/>
      <c r="G165" s="366"/>
      <c r="H165" s="366"/>
      <c r="I165" s="366"/>
      <c r="J165" s="366"/>
      <c r="K165" s="366"/>
      <c r="L165" s="366"/>
      <c r="M165" s="366"/>
      <c r="N165" s="368">
        <f t="shared" si="2"/>
        <v>0</v>
      </c>
      <c r="O165" s="366"/>
      <c r="P165" s="328"/>
    </row>
    <row r="166" spans="2:16" hidden="1" outlineLevel="1" x14ac:dyDescent="0.2">
      <c r="B166" s="365"/>
      <c r="C166" s="326" t="s">
        <v>219</v>
      </c>
      <c r="D166" s="327" t="s">
        <v>219</v>
      </c>
      <c r="E166" s="366"/>
      <c r="F166" s="367"/>
      <c r="G166" s="366"/>
      <c r="H166" s="366"/>
      <c r="I166" s="366"/>
      <c r="J166" s="366"/>
      <c r="K166" s="366"/>
      <c r="L166" s="366"/>
      <c r="M166" s="366"/>
      <c r="N166" s="368">
        <f t="shared" si="2"/>
        <v>0</v>
      </c>
      <c r="O166" s="366"/>
      <c r="P166" s="328"/>
    </row>
    <row r="167" spans="2:16" hidden="1" outlineLevel="1" x14ac:dyDescent="0.2">
      <c r="B167" s="365"/>
      <c r="C167" s="326" t="s">
        <v>219</v>
      </c>
      <c r="D167" s="327" t="s">
        <v>219</v>
      </c>
      <c r="E167" s="366"/>
      <c r="F167" s="367"/>
      <c r="G167" s="366"/>
      <c r="H167" s="366"/>
      <c r="I167" s="366"/>
      <c r="J167" s="366"/>
      <c r="K167" s="366"/>
      <c r="L167" s="366"/>
      <c r="M167" s="366"/>
      <c r="N167" s="368">
        <f t="shared" si="2"/>
        <v>0</v>
      </c>
      <c r="O167" s="366"/>
      <c r="P167" s="328"/>
    </row>
    <row r="168" spans="2:16" hidden="1" outlineLevel="1" x14ac:dyDescent="0.2">
      <c r="B168" s="365"/>
      <c r="C168" s="326" t="s">
        <v>219</v>
      </c>
      <c r="D168" s="327" t="s">
        <v>219</v>
      </c>
      <c r="E168" s="366"/>
      <c r="F168" s="367"/>
      <c r="G168" s="366"/>
      <c r="H168" s="366"/>
      <c r="I168" s="366"/>
      <c r="J168" s="366"/>
      <c r="K168" s="366"/>
      <c r="L168" s="366"/>
      <c r="M168" s="366"/>
      <c r="N168" s="368">
        <f t="shared" si="2"/>
        <v>0</v>
      </c>
      <c r="O168" s="366"/>
      <c r="P168" s="328"/>
    </row>
    <row r="169" spans="2:16" hidden="1" outlineLevel="1" x14ac:dyDescent="0.2">
      <c r="B169" s="365"/>
      <c r="C169" s="326" t="s">
        <v>219</v>
      </c>
      <c r="D169" s="327" t="s">
        <v>219</v>
      </c>
      <c r="E169" s="366"/>
      <c r="F169" s="367"/>
      <c r="G169" s="366"/>
      <c r="H169" s="366"/>
      <c r="I169" s="366"/>
      <c r="J169" s="366"/>
      <c r="K169" s="366"/>
      <c r="L169" s="366"/>
      <c r="M169" s="366"/>
      <c r="N169" s="368">
        <f t="shared" si="2"/>
        <v>0</v>
      </c>
      <c r="O169" s="366"/>
      <c r="P169" s="328"/>
    </row>
    <row r="170" spans="2:16" hidden="1" outlineLevel="1" x14ac:dyDescent="0.2">
      <c r="B170" s="365"/>
      <c r="C170" s="326" t="s">
        <v>219</v>
      </c>
      <c r="D170" s="327" t="s">
        <v>219</v>
      </c>
      <c r="E170" s="366"/>
      <c r="F170" s="367"/>
      <c r="G170" s="366"/>
      <c r="H170" s="366"/>
      <c r="I170" s="366"/>
      <c r="J170" s="366"/>
      <c r="K170" s="366"/>
      <c r="L170" s="366"/>
      <c r="M170" s="366"/>
      <c r="N170" s="368">
        <f t="shared" si="2"/>
        <v>0</v>
      </c>
      <c r="O170" s="366"/>
      <c r="P170" s="328"/>
    </row>
    <row r="171" spans="2:16" hidden="1" outlineLevel="1" x14ac:dyDescent="0.2">
      <c r="B171" s="365"/>
      <c r="C171" s="326" t="s">
        <v>219</v>
      </c>
      <c r="D171" s="327" t="s">
        <v>219</v>
      </c>
      <c r="E171" s="366"/>
      <c r="F171" s="367"/>
      <c r="G171" s="366"/>
      <c r="H171" s="366"/>
      <c r="I171" s="366"/>
      <c r="J171" s="366"/>
      <c r="K171" s="366"/>
      <c r="L171" s="366"/>
      <c r="M171" s="366"/>
      <c r="N171" s="368">
        <f t="shared" si="2"/>
        <v>0</v>
      </c>
      <c r="O171" s="366"/>
      <c r="P171" s="328"/>
    </row>
    <row r="172" spans="2:16" hidden="1" outlineLevel="1" x14ac:dyDescent="0.2">
      <c r="B172" s="365"/>
      <c r="C172" s="326" t="s">
        <v>219</v>
      </c>
      <c r="D172" s="327" t="s">
        <v>219</v>
      </c>
      <c r="E172" s="366"/>
      <c r="F172" s="367"/>
      <c r="G172" s="366"/>
      <c r="H172" s="366"/>
      <c r="I172" s="366"/>
      <c r="J172" s="366"/>
      <c r="K172" s="366"/>
      <c r="L172" s="366"/>
      <c r="M172" s="366"/>
      <c r="N172" s="368">
        <f t="shared" si="2"/>
        <v>0</v>
      </c>
      <c r="O172" s="366"/>
      <c r="P172" s="328"/>
    </row>
    <row r="173" spans="2:16" hidden="1" outlineLevel="1" x14ac:dyDescent="0.2">
      <c r="B173" s="365"/>
      <c r="C173" s="326" t="s">
        <v>219</v>
      </c>
      <c r="D173" s="327" t="s">
        <v>219</v>
      </c>
      <c r="E173" s="366"/>
      <c r="F173" s="367"/>
      <c r="G173" s="366"/>
      <c r="H173" s="366"/>
      <c r="I173" s="366"/>
      <c r="J173" s="366"/>
      <c r="K173" s="366"/>
      <c r="L173" s="366"/>
      <c r="M173" s="366"/>
      <c r="N173" s="368">
        <f t="shared" si="2"/>
        <v>0</v>
      </c>
      <c r="O173" s="366"/>
      <c r="P173" s="328"/>
    </row>
    <row r="174" spans="2:16" hidden="1" outlineLevel="1" x14ac:dyDescent="0.2">
      <c r="B174" s="365"/>
      <c r="C174" s="326" t="s">
        <v>219</v>
      </c>
      <c r="D174" s="327" t="s">
        <v>219</v>
      </c>
      <c r="E174" s="366"/>
      <c r="F174" s="367"/>
      <c r="G174" s="366"/>
      <c r="H174" s="366"/>
      <c r="I174" s="366"/>
      <c r="J174" s="366"/>
      <c r="K174" s="366"/>
      <c r="L174" s="366"/>
      <c r="M174" s="366"/>
      <c r="N174" s="368">
        <f t="shared" si="2"/>
        <v>0</v>
      </c>
      <c r="O174" s="366"/>
      <c r="P174" s="328"/>
    </row>
    <row r="175" spans="2:16" hidden="1" outlineLevel="1" x14ac:dyDescent="0.2">
      <c r="B175" s="365"/>
      <c r="C175" s="326" t="s">
        <v>219</v>
      </c>
      <c r="D175" s="327" t="s">
        <v>219</v>
      </c>
      <c r="E175" s="366"/>
      <c r="F175" s="367"/>
      <c r="G175" s="366"/>
      <c r="H175" s="366"/>
      <c r="I175" s="366"/>
      <c r="J175" s="366"/>
      <c r="K175" s="366"/>
      <c r="L175" s="366"/>
      <c r="M175" s="366"/>
      <c r="N175" s="368">
        <f t="shared" si="2"/>
        <v>0</v>
      </c>
      <c r="O175" s="366"/>
      <c r="P175" s="328"/>
    </row>
    <row r="176" spans="2:16" hidden="1" outlineLevel="1" x14ac:dyDescent="0.2">
      <c r="B176" s="365"/>
      <c r="C176" s="326" t="s">
        <v>219</v>
      </c>
      <c r="D176" s="327" t="s">
        <v>219</v>
      </c>
      <c r="E176" s="366"/>
      <c r="F176" s="367"/>
      <c r="G176" s="366"/>
      <c r="H176" s="366"/>
      <c r="I176" s="366"/>
      <c r="J176" s="366"/>
      <c r="K176" s="366"/>
      <c r="L176" s="366"/>
      <c r="M176" s="366"/>
      <c r="N176" s="368">
        <f t="shared" si="2"/>
        <v>0</v>
      </c>
      <c r="O176" s="366"/>
      <c r="P176" s="328"/>
    </row>
    <row r="177" spans="2:16" hidden="1" outlineLevel="1" x14ac:dyDescent="0.2">
      <c r="B177" s="365"/>
      <c r="C177" s="326" t="s">
        <v>219</v>
      </c>
      <c r="D177" s="327" t="s">
        <v>219</v>
      </c>
      <c r="E177" s="366"/>
      <c r="F177" s="367"/>
      <c r="G177" s="366"/>
      <c r="H177" s="366"/>
      <c r="I177" s="366"/>
      <c r="J177" s="366"/>
      <c r="K177" s="366"/>
      <c r="L177" s="366"/>
      <c r="M177" s="366"/>
      <c r="N177" s="368">
        <f t="shared" si="2"/>
        <v>0</v>
      </c>
      <c r="O177" s="366"/>
      <c r="P177" s="328"/>
    </row>
    <row r="178" spans="2:16" hidden="1" outlineLevel="1" x14ac:dyDescent="0.2">
      <c r="B178" s="365"/>
      <c r="C178" s="326" t="s">
        <v>219</v>
      </c>
      <c r="D178" s="327" t="s">
        <v>219</v>
      </c>
      <c r="E178" s="366"/>
      <c r="F178" s="367"/>
      <c r="G178" s="366"/>
      <c r="H178" s="366"/>
      <c r="I178" s="366"/>
      <c r="J178" s="366"/>
      <c r="K178" s="366"/>
      <c r="L178" s="366"/>
      <c r="M178" s="366"/>
      <c r="N178" s="368">
        <f t="shared" si="2"/>
        <v>0</v>
      </c>
      <c r="O178" s="366"/>
      <c r="P178" s="328"/>
    </row>
    <row r="179" spans="2:16" hidden="1" outlineLevel="1" x14ac:dyDescent="0.2">
      <c r="B179" s="365"/>
      <c r="C179" s="326" t="s">
        <v>219</v>
      </c>
      <c r="D179" s="327" t="s">
        <v>219</v>
      </c>
      <c r="E179" s="366"/>
      <c r="F179" s="367"/>
      <c r="G179" s="366"/>
      <c r="H179" s="366"/>
      <c r="I179" s="366"/>
      <c r="J179" s="366"/>
      <c r="K179" s="366"/>
      <c r="L179" s="366"/>
      <c r="M179" s="366"/>
      <c r="N179" s="368">
        <f t="shared" si="2"/>
        <v>0</v>
      </c>
      <c r="O179" s="366"/>
      <c r="P179" s="328"/>
    </row>
    <row r="180" spans="2:16" hidden="1" outlineLevel="1" x14ac:dyDescent="0.2">
      <c r="B180" s="365"/>
      <c r="C180" s="326" t="s">
        <v>219</v>
      </c>
      <c r="D180" s="327" t="s">
        <v>219</v>
      </c>
      <c r="E180" s="366"/>
      <c r="F180" s="367"/>
      <c r="G180" s="366"/>
      <c r="H180" s="366"/>
      <c r="I180" s="366"/>
      <c r="J180" s="366"/>
      <c r="K180" s="366"/>
      <c r="L180" s="366"/>
      <c r="M180" s="366"/>
      <c r="N180" s="368">
        <f t="shared" si="2"/>
        <v>0</v>
      </c>
      <c r="O180" s="366"/>
      <c r="P180" s="328"/>
    </row>
    <row r="181" spans="2:16" hidden="1" outlineLevel="1" x14ac:dyDescent="0.2">
      <c r="B181" s="365"/>
      <c r="C181" s="326" t="s">
        <v>219</v>
      </c>
      <c r="D181" s="327" t="s">
        <v>219</v>
      </c>
      <c r="E181" s="366"/>
      <c r="F181" s="367"/>
      <c r="G181" s="366"/>
      <c r="H181" s="366"/>
      <c r="I181" s="366"/>
      <c r="J181" s="366"/>
      <c r="K181" s="366"/>
      <c r="L181" s="366"/>
      <c r="M181" s="366"/>
      <c r="N181" s="368">
        <f t="shared" si="2"/>
        <v>0</v>
      </c>
      <c r="O181" s="366"/>
      <c r="P181" s="328"/>
    </row>
    <row r="182" spans="2:16" hidden="1" outlineLevel="1" x14ac:dyDescent="0.2">
      <c r="B182" s="365"/>
      <c r="C182" s="326" t="s">
        <v>219</v>
      </c>
      <c r="D182" s="327" t="s">
        <v>219</v>
      </c>
      <c r="E182" s="366"/>
      <c r="F182" s="367"/>
      <c r="G182" s="366"/>
      <c r="H182" s="366"/>
      <c r="I182" s="366"/>
      <c r="J182" s="366"/>
      <c r="K182" s="366"/>
      <c r="L182" s="366"/>
      <c r="M182" s="366"/>
      <c r="N182" s="368">
        <f t="shared" si="2"/>
        <v>0</v>
      </c>
      <c r="O182" s="366"/>
      <c r="P182" s="328"/>
    </row>
    <row r="183" spans="2:16" hidden="1" outlineLevel="1" x14ac:dyDescent="0.2">
      <c r="B183" s="365"/>
      <c r="C183" s="326" t="s">
        <v>219</v>
      </c>
      <c r="D183" s="327" t="s">
        <v>219</v>
      </c>
      <c r="E183" s="366"/>
      <c r="F183" s="367"/>
      <c r="G183" s="366"/>
      <c r="H183" s="366"/>
      <c r="I183" s="366"/>
      <c r="J183" s="366"/>
      <c r="K183" s="366"/>
      <c r="L183" s="366"/>
      <c r="M183" s="366"/>
      <c r="N183" s="368">
        <f t="shared" si="2"/>
        <v>0</v>
      </c>
      <c r="O183" s="366"/>
      <c r="P183" s="328"/>
    </row>
    <row r="184" spans="2:16" hidden="1" outlineLevel="1" x14ac:dyDescent="0.2">
      <c r="B184" s="365"/>
      <c r="C184" s="326" t="s">
        <v>219</v>
      </c>
      <c r="D184" s="327" t="s">
        <v>219</v>
      </c>
      <c r="E184" s="366"/>
      <c r="F184" s="367"/>
      <c r="G184" s="366"/>
      <c r="H184" s="366"/>
      <c r="I184" s="366"/>
      <c r="J184" s="366"/>
      <c r="K184" s="366"/>
      <c r="L184" s="366"/>
      <c r="M184" s="366"/>
      <c r="N184" s="368">
        <f t="shared" si="2"/>
        <v>0</v>
      </c>
      <c r="O184" s="366"/>
      <c r="P184" s="328"/>
    </row>
    <row r="185" spans="2:16" hidden="1" outlineLevel="1" x14ac:dyDescent="0.2">
      <c r="B185" s="365"/>
      <c r="C185" s="326" t="s">
        <v>219</v>
      </c>
      <c r="D185" s="327" t="s">
        <v>219</v>
      </c>
      <c r="E185" s="366"/>
      <c r="F185" s="367"/>
      <c r="G185" s="366"/>
      <c r="H185" s="366"/>
      <c r="I185" s="366"/>
      <c r="J185" s="366"/>
      <c r="K185" s="366"/>
      <c r="L185" s="366"/>
      <c r="M185" s="366"/>
      <c r="N185" s="368">
        <f t="shared" si="2"/>
        <v>0</v>
      </c>
      <c r="O185" s="366"/>
      <c r="P185" s="328"/>
    </row>
    <row r="186" spans="2:16" hidden="1" outlineLevel="1" x14ac:dyDescent="0.2">
      <c r="B186" s="365"/>
      <c r="C186" s="326" t="s">
        <v>219</v>
      </c>
      <c r="D186" s="327" t="s">
        <v>219</v>
      </c>
      <c r="E186" s="366"/>
      <c r="F186" s="367"/>
      <c r="G186" s="366"/>
      <c r="H186" s="366"/>
      <c r="I186" s="366"/>
      <c r="J186" s="366"/>
      <c r="K186" s="366"/>
      <c r="L186" s="366"/>
      <c r="M186" s="366"/>
      <c r="N186" s="368">
        <f t="shared" si="2"/>
        <v>0</v>
      </c>
      <c r="O186" s="366"/>
      <c r="P186" s="328"/>
    </row>
    <row r="187" spans="2:16" hidden="1" outlineLevel="1" x14ac:dyDescent="0.2">
      <c r="B187" s="365"/>
      <c r="C187" s="326" t="s">
        <v>219</v>
      </c>
      <c r="D187" s="327" t="s">
        <v>219</v>
      </c>
      <c r="E187" s="366"/>
      <c r="F187" s="367"/>
      <c r="G187" s="366"/>
      <c r="H187" s="366"/>
      <c r="I187" s="366"/>
      <c r="J187" s="366"/>
      <c r="K187" s="366"/>
      <c r="L187" s="366"/>
      <c r="M187" s="366"/>
      <c r="N187" s="368">
        <f t="shared" si="2"/>
        <v>0</v>
      </c>
      <c r="O187" s="366"/>
      <c r="P187" s="328"/>
    </row>
    <row r="188" spans="2:16" hidden="1" outlineLevel="1" x14ac:dyDescent="0.2">
      <c r="B188" s="365"/>
      <c r="C188" s="326" t="s">
        <v>219</v>
      </c>
      <c r="D188" s="327" t="s">
        <v>219</v>
      </c>
      <c r="E188" s="366"/>
      <c r="F188" s="367"/>
      <c r="G188" s="366"/>
      <c r="H188" s="366"/>
      <c r="I188" s="366"/>
      <c r="J188" s="366"/>
      <c r="K188" s="366"/>
      <c r="L188" s="366"/>
      <c r="M188" s="366"/>
      <c r="N188" s="368">
        <f t="shared" si="2"/>
        <v>0</v>
      </c>
      <c r="O188" s="366"/>
      <c r="P188" s="328"/>
    </row>
    <row r="189" spans="2:16" hidden="1" outlineLevel="1" x14ac:dyDescent="0.2">
      <c r="B189" s="365"/>
      <c r="C189" s="326" t="s">
        <v>219</v>
      </c>
      <c r="D189" s="327" t="s">
        <v>219</v>
      </c>
      <c r="E189" s="366"/>
      <c r="F189" s="367"/>
      <c r="G189" s="366"/>
      <c r="H189" s="366"/>
      <c r="I189" s="366"/>
      <c r="J189" s="366"/>
      <c r="K189" s="366"/>
      <c r="L189" s="366"/>
      <c r="M189" s="366"/>
      <c r="N189" s="368">
        <f t="shared" si="2"/>
        <v>0</v>
      </c>
      <c r="O189" s="366"/>
      <c r="P189" s="328"/>
    </row>
    <row r="190" spans="2:16" hidden="1" outlineLevel="1" x14ac:dyDescent="0.2">
      <c r="B190" s="365"/>
      <c r="C190" s="326" t="s">
        <v>219</v>
      </c>
      <c r="D190" s="327" t="s">
        <v>219</v>
      </c>
      <c r="E190" s="366"/>
      <c r="F190" s="367"/>
      <c r="G190" s="366"/>
      <c r="H190" s="366"/>
      <c r="I190" s="366"/>
      <c r="J190" s="366"/>
      <c r="K190" s="366"/>
      <c r="L190" s="366"/>
      <c r="M190" s="366"/>
      <c r="N190" s="368">
        <f t="shared" si="2"/>
        <v>0</v>
      </c>
      <c r="O190" s="366"/>
      <c r="P190" s="328"/>
    </row>
    <row r="191" spans="2:16" hidden="1" outlineLevel="1" x14ac:dyDescent="0.2">
      <c r="B191" s="365"/>
      <c r="C191" s="326" t="s">
        <v>219</v>
      </c>
      <c r="D191" s="327" t="s">
        <v>219</v>
      </c>
      <c r="E191" s="366"/>
      <c r="F191" s="367"/>
      <c r="G191" s="366"/>
      <c r="H191" s="366"/>
      <c r="I191" s="366"/>
      <c r="J191" s="366"/>
      <c r="K191" s="366"/>
      <c r="L191" s="366"/>
      <c r="M191" s="366"/>
      <c r="N191" s="368">
        <f t="shared" si="2"/>
        <v>0</v>
      </c>
      <c r="O191" s="366"/>
      <c r="P191" s="328"/>
    </row>
    <row r="192" spans="2:16" hidden="1" outlineLevel="1" x14ac:dyDescent="0.2">
      <c r="B192" s="365"/>
      <c r="C192" s="326" t="s">
        <v>219</v>
      </c>
      <c r="D192" s="327" t="s">
        <v>219</v>
      </c>
      <c r="E192" s="366"/>
      <c r="F192" s="367"/>
      <c r="G192" s="366"/>
      <c r="H192" s="366"/>
      <c r="I192" s="366"/>
      <c r="J192" s="366"/>
      <c r="K192" s="366"/>
      <c r="L192" s="366"/>
      <c r="M192" s="366"/>
      <c r="N192" s="368">
        <f t="shared" si="2"/>
        <v>0</v>
      </c>
      <c r="O192" s="366"/>
      <c r="P192" s="328"/>
    </row>
    <row r="193" spans="2:16" hidden="1" outlineLevel="1" x14ac:dyDescent="0.2">
      <c r="B193" s="365"/>
      <c r="C193" s="326" t="s">
        <v>219</v>
      </c>
      <c r="D193" s="327" t="s">
        <v>219</v>
      </c>
      <c r="E193" s="366"/>
      <c r="F193" s="367"/>
      <c r="G193" s="366"/>
      <c r="H193" s="366"/>
      <c r="I193" s="366"/>
      <c r="J193" s="366"/>
      <c r="K193" s="366"/>
      <c r="L193" s="366"/>
      <c r="M193" s="366"/>
      <c r="N193" s="368">
        <f t="shared" si="2"/>
        <v>0</v>
      </c>
      <c r="O193" s="366"/>
      <c r="P193" s="328"/>
    </row>
    <row r="194" spans="2:16" hidden="1" outlineLevel="1" x14ac:dyDescent="0.2">
      <c r="B194" s="365"/>
      <c r="C194" s="326" t="s">
        <v>219</v>
      </c>
      <c r="D194" s="327" t="s">
        <v>219</v>
      </c>
      <c r="E194" s="366"/>
      <c r="F194" s="367"/>
      <c r="G194" s="366"/>
      <c r="H194" s="366"/>
      <c r="I194" s="366"/>
      <c r="J194" s="366"/>
      <c r="K194" s="366"/>
      <c r="L194" s="366"/>
      <c r="M194" s="366"/>
      <c r="N194" s="368">
        <f t="shared" si="2"/>
        <v>0</v>
      </c>
      <c r="O194" s="366"/>
      <c r="P194" s="328"/>
    </row>
    <row r="195" spans="2:16" hidden="1" outlineLevel="1" x14ac:dyDescent="0.2">
      <c r="B195" s="365"/>
      <c r="C195" s="326" t="s">
        <v>219</v>
      </c>
      <c r="D195" s="327" t="s">
        <v>219</v>
      </c>
      <c r="E195" s="366"/>
      <c r="F195" s="367"/>
      <c r="G195" s="366"/>
      <c r="H195" s="366"/>
      <c r="I195" s="366"/>
      <c r="J195" s="366"/>
      <c r="K195" s="366"/>
      <c r="L195" s="366"/>
      <c r="M195" s="366"/>
      <c r="N195" s="368">
        <f t="shared" si="2"/>
        <v>0</v>
      </c>
      <c r="O195" s="366"/>
      <c r="P195" s="328"/>
    </row>
    <row r="196" spans="2:16" hidden="1" outlineLevel="1" x14ac:dyDescent="0.2">
      <c r="B196" s="365"/>
      <c r="C196" s="326" t="s">
        <v>219</v>
      </c>
      <c r="D196" s="327" t="s">
        <v>219</v>
      </c>
      <c r="E196" s="366"/>
      <c r="F196" s="367"/>
      <c r="G196" s="366"/>
      <c r="H196" s="366"/>
      <c r="I196" s="366"/>
      <c r="J196" s="366"/>
      <c r="K196" s="366"/>
      <c r="L196" s="366"/>
      <c r="M196" s="366"/>
      <c r="N196" s="368">
        <f t="shared" si="2"/>
        <v>0</v>
      </c>
      <c r="O196" s="366"/>
      <c r="P196" s="328"/>
    </row>
    <row r="197" spans="2:16" hidden="1" outlineLevel="1" x14ac:dyDescent="0.2">
      <c r="B197" s="365"/>
      <c r="C197" s="326" t="s">
        <v>219</v>
      </c>
      <c r="D197" s="327" t="s">
        <v>219</v>
      </c>
      <c r="E197" s="366"/>
      <c r="F197" s="367"/>
      <c r="G197" s="366"/>
      <c r="H197" s="366"/>
      <c r="I197" s="366"/>
      <c r="J197" s="366"/>
      <c r="K197" s="366"/>
      <c r="L197" s="366"/>
      <c r="M197" s="366"/>
      <c r="N197" s="368">
        <f t="shared" si="2"/>
        <v>0</v>
      </c>
      <c r="O197" s="366"/>
      <c r="P197" s="328"/>
    </row>
    <row r="198" spans="2:16" hidden="1" outlineLevel="1" x14ac:dyDescent="0.2">
      <c r="B198" s="365"/>
      <c r="C198" s="326" t="s">
        <v>219</v>
      </c>
      <c r="D198" s="327" t="s">
        <v>219</v>
      </c>
      <c r="E198" s="366"/>
      <c r="F198" s="367"/>
      <c r="G198" s="366"/>
      <c r="H198" s="366"/>
      <c r="I198" s="366"/>
      <c r="J198" s="366"/>
      <c r="K198" s="366"/>
      <c r="L198" s="366"/>
      <c r="M198" s="366"/>
      <c r="N198" s="368">
        <f t="shared" si="2"/>
        <v>0</v>
      </c>
      <c r="O198" s="366"/>
      <c r="P198" s="328"/>
    </row>
    <row r="199" spans="2:16" hidden="1" outlineLevel="1" x14ac:dyDescent="0.2">
      <c r="B199" s="365"/>
      <c r="C199" s="326" t="s">
        <v>219</v>
      </c>
      <c r="D199" s="327" t="s">
        <v>219</v>
      </c>
      <c r="E199" s="366"/>
      <c r="F199" s="367"/>
      <c r="G199" s="366"/>
      <c r="H199" s="366"/>
      <c r="I199" s="366"/>
      <c r="J199" s="366"/>
      <c r="K199" s="366"/>
      <c r="L199" s="366"/>
      <c r="M199" s="366"/>
      <c r="N199" s="368">
        <f t="shared" si="2"/>
        <v>0</v>
      </c>
      <c r="O199" s="366"/>
      <c r="P199" s="328"/>
    </row>
    <row r="200" spans="2:16" hidden="1" outlineLevel="1" x14ac:dyDescent="0.2">
      <c r="B200" s="365"/>
      <c r="C200" s="326" t="s">
        <v>219</v>
      </c>
      <c r="D200" s="327" t="s">
        <v>219</v>
      </c>
      <c r="E200" s="366"/>
      <c r="F200" s="367"/>
      <c r="G200" s="366"/>
      <c r="H200" s="366"/>
      <c r="I200" s="366"/>
      <c r="J200" s="366"/>
      <c r="K200" s="366"/>
      <c r="L200" s="366"/>
      <c r="M200" s="366"/>
      <c r="N200" s="368">
        <f t="shared" si="2"/>
        <v>0</v>
      </c>
      <c r="O200" s="366"/>
      <c r="P200" s="328"/>
    </row>
    <row r="201" spans="2:16" hidden="1" outlineLevel="1" x14ac:dyDescent="0.2">
      <c r="B201" s="365"/>
      <c r="C201" s="326" t="s">
        <v>219</v>
      </c>
      <c r="D201" s="327" t="s">
        <v>219</v>
      </c>
      <c r="E201" s="366"/>
      <c r="F201" s="367"/>
      <c r="G201" s="366"/>
      <c r="H201" s="366"/>
      <c r="I201" s="366"/>
      <c r="J201" s="366"/>
      <c r="K201" s="366"/>
      <c r="L201" s="366"/>
      <c r="M201" s="366"/>
      <c r="N201" s="368">
        <f t="shared" si="2"/>
        <v>0</v>
      </c>
      <c r="O201" s="366"/>
      <c r="P201" s="328"/>
    </row>
    <row r="202" spans="2:16" hidden="1" outlineLevel="1" x14ac:dyDescent="0.2">
      <c r="B202" s="365"/>
      <c r="C202" s="326" t="s">
        <v>219</v>
      </c>
      <c r="D202" s="327" t="s">
        <v>219</v>
      </c>
      <c r="E202" s="366"/>
      <c r="F202" s="367"/>
      <c r="G202" s="366"/>
      <c r="H202" s="366"/>
      <c r="I202" s="366"/>
      <c r="J202" s="366"/>
      <c r="K202" s="366"/>
      <c r="L202" s="366"/>
      <c r="M202" s="366"/>
      <c r="N202" s="368">
        <f t="shared" si="2"/>
        <v>0</v>
      </c>
      <c r="O202" s="366"/>
      <c r="P202" s="328"/>
    </row>
    <row r="203" spans="2:16" hidden="1" outlineLevel="1" x14ac:dyDescent="0.2">
      <c r="B203" s="365"/>
      <c r="C203" s="326" t="s">
        <v>219</v>
      </c>
      <c r="D203" s="327" t="s">
        <v>219</v>
      </c>
      <c r="E203" s="366"/>
      <c r="F203" s="367"/>
      <c r="G203" s="366"/>
      <c r="H203" s="366"/>
      <c r="I203" s="366"/>
      <c r="J203" s="366"/>
      <c r="K203" s="366"/>
      <c r="L203" s="366"/>
      <c r="M203" s="366"/>
      <c r="N203" s="368">
        <f t="shared" ref="N203:N266" si="3">(E203*F203/100)+G203+H203+I203+K203+J203+L203-M203</f>
        <v>0</v>
      </c>
      <c r="O203" s="366"/>
      <c r="P203" s="328"/>
    </row>
    <row r="204" spans="2:16" hidden="1" outlineLevel="1" x14ac:dyDescent="0.2">
      <c r="B204" s="365"/>
      <c r="C204" s="326" t="s">
        <v>219</v>
      </c>
      <c r="D204" s="327" t="s">
        <v>219</v>
      </c>
      <c r="E204" s="366"/>
      <c r="F204" s="367"/>
      <c r="G204" s="366"/>
      <c r="H204" s="366"/>
      <c r="I204" s="366"/>
      <c r="J204" s="366"/>
      <c r="K204" s="366"/>
      <c r="L204" s="366"/>
      <c r="M204" s="366"/>
      <c r="N204" s="368">
        <f t="shared" si="3"/>
        <v>0</v>
      </c>
      <c r="O204" s="366"/>
      <c r="P204" s="328"/>
    </row>
    <row r="205" spans="2:16" hidden="1" outlineLevel="1" x14ac:dyDescent="0.2">
      <c r="B205" s="365"/>
      <c r="C205" s="326" t="s">
        <v>219</v>
      </c>
      <c r="D205" s="327" t="s">
        <v>219</v>
      </c>
      <c r="E205" s="366"/>
      <c r="F205" s="367"/>
      <c r="G205" s="366"/>
      <c r="H205" s="366"/>
      <c r="I205" s="366"/>
      <c r="J205" s="366"/>
      <c r="K205" s="366"/>
      <c r="L205" s="366"/>
      <c r="M205" s="366"/>
      <c r="N205" s="368">
        <f t="shared" si="3"/>
        <v>0</v>
      </c>
      <c r="O205" s="366"/>
      <c r="P205" s="328"/>
    </row>
    <row r="206" spans="2:16" hidden="1" outlineLevel="1" x14ac:dyDescent="0.2">
      <c r="B206" s="365"/>
      <c r="C206" s="326" t="s">
        <v>219</v>
      </c>
      <c r="D206" s="327" t="s">
        <v>219</v>
      </c>
      <c r="E206" s="366"/>
      <c r="F206" s="367"/>
      <c r="G206" s="366"/>
      <c r="H206" s="366"/>
      <c r="I206" s="366"/>
      <c r="J206" s="366"/>
      <c r="K206" s="366"/>
      <c r="L206" s="366"/>
      <c r="M206" s="366"/>
      <c r="N206" s="368">
        <f t="shared" si="3"/>
        <v>0</v>
      </c>
      <c r="O206" s="366"/>
      <c r="P206" s="328"/>
    </row>
    <row r="207" spans="2:16" hidden="1" outlineLevel="1" x14ac:dyDescent="0.2">
      <c r="B207" s="365"/>
      <c r="C207" s="326" t="s">
        <v>219</v>
      </c>
      <c r="D207" s="327" t="s">
        <v>219</v>
      </c>
      <c r="E207" s="366"/>
      <c r="F207" s="367"/>
      <c r="G207" s="366"/>
      <c r="H207" s="366"/>
      <c r="I207" s="366"/>
      <c r="J207" s="366"/>
      <c r="K207" s="366"/>
      <c r="L207" s="366"/>
      <c r="M207" s="366"/>
      <c r="N207" s="368">
        <f t="shared" si="3"/>
        <v>0</v>
      </c>
      <c r="O207" s="366"/>
      <c r="P207" s="328"/>
    </row>
    <row r="208" spans="2:16" hidden="1" outlineLevel="1" x14ac:dyDescent="0.2">
      <c r="B208" s="365"/>
      <c r="C208" s="326" t="s">
        <v>219</v>
      </c>
      <c r="D208" s="327" t="s">
        <v>219</v>
      </c>
      <c r="E208" s="366"/>
      <c r="F208" s="367"/>
      <c r="G208" s="366"/>
      <c r="H208" s="366"/>
      <c r="I208" s="366"/>
      <c r="J208" s="366"/>
      <c r="K208" s="366"/>
      <c r="L208" s="366"/>
      <c r="M208" s="366"/>
      <c r="N208" s="368">
        <f t="shared" si="3"/>
        <v>0</v>
      </c>
      <c r="O208" s="366"/>
      <c r="P208" s="328"/>
    </row>
    <row r="209" spans="2:16" hidden="1" outlineLevel="1" x14ac:dyDescent="0.2">
      <c r="B209" s="365"/>
      <c r="C209" s="326" t="s">
        <v>219</v>
      </c>
      <c r="D209" s="327" t="s">
        <v>219</v>
      </c>
      <c r="E209" s="366"/>
      <c r="F209" s="367"/>
      <c r="G209" s="366"/>
      <c r="H209" s="366"/>
      <c r="I209" s="366"/>
      <c r="J209" s="366"/>
      <c r="K209" s="366"/>
      <c r="L209" s="366"/>
      <c r="M209" s="366"/>
      <c r="N209" s="368">
        <f t="shared" si="3"/>
        <v>0</v>
      </c>
      <c r="O209" s="366"/>
      <c r="P209" s="328"/>
    </row>
    <row r="210" spans="2:16" hidden="1" outlineLevel="1" x14ac:dyDescent="0.2">
      <c r="B210" s="365"/>
      <c r="C210" s="326" t="s">
        <v>219</v>
      </c>
      <c r="D210" s="327" t="s">
        <v>219</v>
      </c>
      <c r="E210" s="366"/>
      <c r="F210" s="367"/>
      <c r="G210" s="366"/>
      <c r="H210" s="366"/>
      <c r="I210" s="366"/>
      <c r="J210" s="366"/>
      <c r="K210" s="366"/>
      <c r="L210" s="366"/>
      <c r="M210" s="366"/>
      <c r="N210" s="368">
        <f t="shared" si="3"/>
        <v>0</v>
      </c>
      <c r="O210" s="366"/>
      <c r="P210" s="328"/>
    </row>
    <row r="211" spans="2:16" hidden="1" outlineLevel="1" x14ac:dyDescent="0.2">
      <c r="B211" s="365"/>
      <c r="C211" s="326" t="s">
        <v>219</v>
      </c>
      <c r="D211" s="327" t="s">
        <v>219</v>
      </c>
      <c r="E211" s="366"/>
      <c r="F211" s="367"/>
      <c r="G211" s="366"/>
      <c r="H211" s="366"/>
      <c r="I211" s="366"/>
      <c r="J211" s="366"/>
      <c r="K211" s="366"/>
      <c r="L211" s="366"/>
      <c r="M211" s="366"/>
      <c r="N211" s="368">
        <f t="shared" si="3"/>
        <v>0</v>
      </c>
      <c r="O211" s="366"/>
      <c r="P211" s="328"/>
    </row>
    <row r="212" spans="2:16" hidden="1" outlineLevel="1" x14ac:dyDescent="0.2">
      <c r="B212" s="365"/>
      <c r="C212" s="326" t="s">
        <v>219</v>
      </c>
      <c r="D212" s="327" t="s">
        <v>219</v>
      </c>
      <c r="E212" s="366"/>
      <c r="F212" s="367"/>
      <c r="G212" s="366"/>
      <c r="H212" s="366"/>
      <c r="I212" s="366"/>
      <c r="J212" s="366"/>
      <c r="K212" s="366"/>
      <c r="L212" s="366"/>
      <c r="M212" s="366"/>
      <c r="N212" s="368">
        <f t="shared" si="3"/>
        <v>0</v>
      </c>
      <c r="O212" s="366"/>
      <c r="P212" s="328"/>
    </row>
    <row r="213" spans="2:16" hidden="1" outlineLevel="1" x14ac:dyDescent="0.2">
      <c r="B213" s="365"/>
      <c r="C213" s="326" t="s">
        <v>219</v>
      </c>
      <c r="D213" s="327" t="s">
        <v>219</v>
      </c>
      <c r="E213" s="366"/>
      <c r="F213" s="367"/>
      <c r="G213" s="366"/>
      <c r="H213" s="366"/>
      <c r="I213" s="366"/>
      <c r="J213" s="366"/>
      <c r="K213" s="366"/>
      <c r="L213" s="366"/>
      <c r="M213" s="366"/>
      <c r="N213" s="368">
        <f t="shared" si="3"/>
        <v>0</v>
      </c>
      <c r="O213" s="366"/>
      <c r="P213" s="328"/>
    </row>
    <row r="214" spans="2:16" hidden="1" outlineLevel="1" x14ac:dyDescent="0.2">
      <c r="B214" s="365"/>
      <c r="C214" s="326" t="s">
        <v>219</v>
      </c>
      <c r="D214" s="327" t="s">
        <v>219</v>
      </c>
      <c r="E214" s="366"/>
      <c r="F214" s="367"/>
      <c r="G214" s="366"/>
      <c r="H214" s="366"/>
      <c r="I214" s="366"/>
      <c r="J214" s="366"/>
      <c r="K214" s="366"/>
      <c r="L214" s="366"/>
      <c r="M214" s="366"/>
      <c r="N214" s="368">
        <f t="shared" si="3"/>
        <v>0</v>
      </c>
      <c r="O214" s="366"/>
      <c r="P214" s="328"/>
    </row>
    <row r="215" spans="2:16" hidden="1" outlineLevel="1" x14ac:dyDescent="0.2">
      <c r="B215" s="365"/>
      <c r="C215" s="326" t="s">
        <v>219</v>
      </c>
      <c r="D215" s="327" t="s">
        <v>219</v>
      </c>
      <c r="E215" s="366"/>
      <c r="F215" s="367"/>
      <c r="G215" s="366"/>
      <c r="H215" s="366"/>
      <c r="I215" s="366"/>
      <c r="J215" s="366"/>
      <c r="K215" s="366"/>
      <c r="L215" s="366"/>
      <c r="M215" s="366"/>
      <c r="N215" s="368">
        <f t="shared" si="3"/>
        <v>0</v>
      </c>
      <c r="O215" s="366"/>
      <c r="P215" s="328"/>
    </row>
    <row r="216" spans="2:16" hidden="1" outlineLevel="1" x14ac:dyDescent="0.2">
      <c r="B216" s="365"/>
      <c r="C216" s="326" t="s">
        <v>219</v>
      </c>
      <c r="D216" s="327" t="s">
        <v>219</v>
      </c>
      <c r="E216" s="366"/>
      <c r="F216" s="367"/>
      <c r="G216" s="366"/>
      <c r="H216" s="366"/>
      <c r="I216" s="366"/>
      <c r="J216" s="366"/>
      <c r="K216" s="366"/>
      <c r="L216" s="366"/>
      <c r="M216" s="366"/>
      <c r="N216" s="368">
        <f t="shared" si="3"/>
        <v>0</v>
      </c>
      <c r="O216" s="366"/>
      <c r="P216" s="328"/>
    </row>
    <row r="217" spans="2:16" hidden="1" outlineLevel="1" x14ac:dyDescent="0.2">
      <c r="B217" s="365"/>
      <c r="C217" s="326" t="s">
        <v>219</v>
      </c>
      <c r="D217" s="327" t="s">
        <v>219</v>
      </c>
      <c r="E217" s="366"/>
      <c r="F217" s="367"/>
      <c r="G217" s="366"/>
      <c r="H217" s="366"/>
      <c r="I217" s="366"/>
      <c r="J217" s="366"/>
      <c r="K217" s="366"/>
      <c r="L217" s="366"/>
      <c r="M217" s="366"/>
      <c r="N217" s="368">
        <f t="shared" si="3"/>
        <v>0</v>
      </c>
      <c r="O217" s="366"/>
      <c r="P217" s="328"/>
    </row>
    <row r="218" spans="2:16" hidden="1" outlineLevel="1" x14ac:dyDescent="0.2">
      <c r="B218" s="365"/>
      <c r="C218" s="326" t="s">
        <v>219</v>
      </c>
      <c r="D218" s="327" t="s">
        <v>219</v>
      </c>
      <c r="E218" s="366"/>
      <c r="F218" s="367"/>
      <c r="G218" s="366"/>
      <c r="H218" s="366"/>
      <c r="I218" s="366"/>
      <c r="J218" s="366"/>
      <c r="K218" s="366"/>
      <c r="L218" s="366"/>
      <c r="M218" s="366"/>
      <c r="N218" s="368">
        <f t="shared" si="3"/>
        <v>0</v>
      </c>
      <c r="O218" s="366"/>
      <c r="P218" s="328"/>
    </row>
    <row r="219" spans="2:16" hidden="1" outlineLevel="1" x14ac:dyDescent="0.2">
      <c r="B219" s="365"/>
      <c r="C219" s="326" t="s">
        <v>219</v>
      </c>
      <c r="D219" s="327" t="s">
        <v>219</v>
      </c>
      <c r="E219" s="366"/>
      <c r="F219" s="367"/>
      <c r="G219" s="366"/>
      <c r="H219" s="366"/>
      <c r="I219" s="366"/>
      <c r="J219" s="366"/>
      <c r="K219" s="366"/>
      <c r="L219" s="366"/>
      <c r="M219" s="366"/>
      <c r="N219" s="368">
        <f t="shared" si="3"/>
        <v>0</v>
      </c>
      <c r="O219" s="366"/>
      <c r="P219" s="328"/>
    </row>
    <row r="220" spans="2:16" hidden="1" outlineLevel="1" x14ac:dyDescent="0.2">
      <c r="B220" s="365"/>
      <c r="C220" s="326" t="s">
        <v>219</v>
      </c>
      <c r="D220" s="327" t="s">
        <v>219</v>
      </c>
      <c r="E220" s="366"/>
      <c r="F220" s="367"/>
      <c r="G220" s="366"/>
      <c r="H220" s="366"/>
      <c r="I220" s="366"/>
      <c r="J220" s="366"/>
      <c r="K220" s="366"/>
      <c r="L220" s="366"/>
      <c r="M220" s="366"/>
      <c r="N220" s="368">
        <f t="shared" si="3"/>
        <v>0</v>
      </c>
      <c r="O220" s="366"/>
      <c r="P220" s="328"/>
    </row>
    <row r="221" spans="2:16" hidden="1" outlineLevel="1" x14ac:dyDescent="0.2">
      <c r="B221" s="365"/>
      <c r="C221" s="326" t="s">
        <v>219</v>
      </c>
      <c r="D221" s="327" t="s">
        <v>219</v>
      </c>
      <c r="E221" s="366"/>
      <c r="F221" s="367"/>
      <c r="G221" s="366"/>
      <c r="H221" s="366"/>
      <c r="I221" s="366"/>
      <c r="J221" s="366"/>
      <c r="K221" s="366"/>
      <c r="L221" s="366"/>
      <c r="M221" s="366"/>
      <c r="N221" s="368">
        <f t="shared" si="3"/>
        <v>0</v>
      </c>
      <c r="O221" s="366"/>
      <c r="P221" s="328"/>
    </row>
    <row r="222" spans="2:16" hidden="1" outlineLevel="1" x14ac:dyDescent="0.2">
      <c r="B222" s="365"/>
      <c r="C222" s="326" t="s">
        <v>219</v>
      </c>
      <c r="D222" s="327" t="s">
        <v>219</v>
      </c>
      <c r="E222" s="366"/>
      <c r="F222" s="367"/>
      <c r="G222" s="366"/>
      <c r="H222" s="366"/>
      <c r="I222" s="366"/>
      <c r="J222" s="366"/>
      <c r="K222" s="366"/>
      <c r="L222" s="366"/>
      <c r="M222" s="366"/>
      <c r="N222" s="368">
        <f t="shared" si="3"/>
        <v>0</v>
      </c>
      <c r="O222" s="366"/>
      <c r="P222" s="328"/>
    </row>
    <row r="223" spans="2:16" hidden="1" outlineLevel="1" x14ac:dyDescent="0.2">
      <c r="B223" s="365"/>
      <c r="C223" s="326" t="s">
        <v>219</v>
      </c>
      <c r="D223" s="327" t="s">
        <v>219</v>
      </c>
      <c r="E223" s="366"/>
      <c r="F223" s="367"/>
      <c r="G223" s="366"/>
      <c r="H223" s="366"/>
      <c r="I223" s="366"/>
      <c r="J223" s="366"/>
      <c r="K223" s="366"/>
      <c r="L223" s="366"/>
      <c r="M223" s="366"/>
      <c r="N223" s="368">
        <f t="shared" si="3"/>
        <v>0</v>
      </c>
      <c r="O223" s="366"/>
      <c r="P223" s="328"/>
    </row>
    <row r="224" spans="2:16" hidden="1" outlineLevel="1" x14ac:dyDescent="0.2">
      <c r="B224" s="365"/>
      <c r="C224" s="326" t="s">
        <v>219</v>
      </c>
      <c r="D224" s="327" t="s">
        <v>219</v>
      </c>
      <c r="E224" s="366"/>
      <c r="F224" s="367"/>
      <c r="G224" s="366"/>
      <c r="H224" s="366"/>
      <c r="I224" s="366"/>
      <c r="J224" s="366"/>
      <c r="K224" s="366"/>
      <c r="L224" s="366"/>
      <c r="M224" s="366"/>
      <c r="N224" s="368">
        <f t="shared" si="3"/>
        <v>0</v>
      </c>
      <c r="O224" s="366"/>
      <c r="P224" s="328"/>
    </row>
    <row r="225" spans="2:16" hidden="1" outlineLevel="1" x14ac:dyDescent="0.2">
      <c r="B225" s="365"/>
      <c r="C225" s="326" t="s">
        <v>219</v>
      </c>
      <c r="D225" s="327" t="s">
        <v>219</v>
      </c>
      <c r="E225" s="366"/>
      <c r="F225" s="367"/>
      <c r="G225" s="366"/>
      <c r="H225" s="366"/>
      <c r="I225" s="366"/>
      <c r="J225" s="366"/>
      <c r="K225" s="366"/>
      <c r="L225" s="366"/>
      <c r="M225" s="366"/>
      <c r="N225" s="368">
        <f t="shared" si="3"/>
        <v>0</v>
      </c>
      <c r="O225" s="366"/>
      <c r="P225" s="328"/>
    </row>
    <row r="226" spans="2:16" hidden="1" outlineLevel="1" x14ac:dyDescent="0.2">
      <c r="B226" s="365"/>
      <c r="C226" s="326" t="s">
        <v>219</v>
      </c>
      <c r="D226" s="327" t="s">
        <v>219</v>
      </c>
      <c r="E226" s="366"/>
      <c r="F226" s="367"/>
      <c r="G226" s="366"/>
      <c r="H226" s="366"/>
      <c r="I226" s="366"/>
      <c r="J226" s="366"/>
      <c r="K226" s="366"/>
      <c r="L226" s="366"/>
      <c r="M226" s="366"/>
      <c r="N226" s="368">
        <f t="shared" si="3"/>
        <v>0</v>
      </c>
      <c r="O226" s="366"/>
      <c r="P226" s="328"/>
    </row>
    <row r="227" spans="2:16" hidden="1" outlineLevel="1" x14ac:dyDescent="0.2">
      <c r="B227" s="365"/>
      <c r="C227" s="326" t="s">
        <v>219</v>
      </c>
      <c r="D227" s="327" t="s">
        <v>219</v>
      </c>
      <c r="E227" s="366"/>
      <c r="F227" s="367"/>
      <c r="G227" s="366"/>
      <c r="H227" s="366"/>
      <c r="I227" s="366"/>
      <c r="J227" s="366"/>
      <c r="K227" s="366"/>
      <c r="L227" s="366"/>
      <c r="M227" s="366"/>
      <c r="N227" s="368">
        <f t="shared" si="3"/>
        <v>0</v>
      </c>
      <c r="O227" s="366"/>
      <c r="P227" s="328"/>
    </row>
    <row r="228" spans="2:16" hidden="1" outlineLevel="1" x14ac:dyDescent="0.2">
      <c r="B228" s="365"/>
      <c r="C228" s="326" t="s">
        <v>219</v>
      </c>
      <c r="D228" s="327" t="s">
        <v>219</v>
      </c>
      <c r="E228" s="366"/>
      <c r="F228" s="367"/>
      <c r="G228" s="366"/>
      <c r="H228" s="366"/>
      <c r="I228" s="366"/>
      <c r="J228" s="366"/>
      <c r="K228" s="366"/>
      <c r="L228" s="366"/>
      <c r="M228" s="366"/>
      <c r="N228" s="368">
        <f t="shared" si="3"/>
        <v>0</v>
      </c>
      <c r="O228" s="366"/>
      <c r="P228" s="328"/>
    </row>
    <row r="229" spans="2:16" hidden="1" outlineLevel="1" x14ac:dyDescent="0.2">
      <c r="B229" s="365"/>
      <c r="C229" s="326" t="s">
        <v>219</v>
      </c>
      <c r="D229" s="327" t="s">
        <v>219</v>
      </c>
      <c r="E229" s="366"/>
      <c r="F229" s="367"/>
      <c r="G229" s="366"/>
      <c r="H229" s="366"/>
      <c r="I229" s="366"/>
      <c r="J229" s="366"/>
      <c r="K229" s="366"/>
      <c r="L229" s="366"/>
      <c r="M229" s="366"/>
      <c r="N229" s="368">
        <f t="shared" si="3"/>
        <v>0</v>
      </c>
      <c r="O229" s="366"/>
      <c r="P229" s="328"/>
    </row>
    <row r="230" spans="2:16" hidden="1" outlineLevel="1" x14ac:dyDescent="0.2">
      <c r="B230" s="365"/>
      <c r="C230" s="326" t="s">
        <v>219</v>
      </c>
      <c r="D230" s="327" t="s">
        <v>219</v>
      </c>
      <c r="E230" s="366"/>
      <c r="F230" s="367"/>
      <c r="G230" s="366"/>
      <c r="H230" s="366"/>
      <c r="I230" s="366"/>
      <c r="J230" s="366"/>
      <c r="K230" s="366"/>
      <c r="L230" s="366"/>
      <c r="M230" s="366"/>
      <c r="N230" s="368">
        <f t="shared" si="3"/>
        <v>0</v>
      </c>
      <c r="O230" s="366"/>
      <c r="P230" s="328"/>
    </row>
    <row r="231" spans="2:16" hidden="1" outlineLevel="1" x14ac:dyDescent="0.2">
      <c r="B231" s="365"/>
      <c r="C231" s="326" t="s">
        <v>219</v>
      </c>
      <c r="D231" s="327" t="s">
        <v>219</v>
      </c>
      <c r="E231" s="366"/>
      <c r="F231" s="367"/>
      <c r="G231" s="366"/>
      <c r="H231" s="366"/>
      <c r="I231" s="366"/>
      <c r="J231" s="366"/>
      <c r="K231" s="366"/>
      <c r="L231" s="366"/>
      <c r="M231" s="366"/>
      <c r="N231" s="368">
        <f t="shared" si="3"/>
        <v>0</v>
      </c>
      <c r="O231" s="366"/>
      <c r="P231" s="328"/>
    </row>
    <row r="232" spans="2:16" hidden="1" outlineLevel="1" x14ac:dyDescent="0.2">
      <c r="B232" s="365"/>
      <c r="C232" s="326" t="s">
        <v>219</v>
      </c>
      <c r="D232" s="327" t="s">
        <v>219</v>
      </c>
      <c r="E232" s="366"/>
      <c r="F232" s="367"/>
      <c r="G232" s="366"/>
      <c r="H232" s="366"/>
      <c r="I232" s="366"/>
      <c r="J232" s="366"/>
      <c r="K232" s="366"/>
      <c r="L232" s="366"/>
      <c r="M232" s="366"/>
      <c r="N232" s="368">
        <f t="shared" si="3"/>
        <v>0</v>
      </c>
      <c r="O232" s="366"/>
      <c r="P232" s="328"/>
    </row>
    <row r="233" spans="2:16" hidden="1" outlineLevel="1" x14ac:dyDescent="0.2">
      <c r="B233" s="365"/>
      <c r="C233" s="326" t="s">
        <v>219</v>
      </c>
      <c r="D233" s="327" t="s">
        <v>219</v>
      </c>
      <c r="E233" s="366"/>
      <c r="F233" s="367"/>
      <c r="G233" s="366"/>
      <c r="H233" s="366"/>
      <c r="I233" s="366"/>
      <c r="J233" s="366"/>
      <c r="K233" s="366"/>
      <c r="L233" s="366"/>
      <c r="M233" s="366"/>
      <c r="N233" s="368">
        <f t="shared" si="3"/>
        <v>0</v>
      </c>
      <c r="O233" s="366"/>
      <c r="P233" s="328"/>
    </row>
    <row r="234" spans="2:16" hidden="1" outlineLevel="1" x14ac:dyDescent="0.2">
      <c r="B234" s="365"/>
      <c r="C234" s="326" t="s">
        <v>219</v>
      </c>
      <c r="D234" s="327" t="s">
        <v>219</v>
      </c>
      <c r="E234" s="366"/>
      <c r="F234" s="367"/>
      <c r="G234" s="366"/>
      <c r="H234" s="366"/>
      <c r="I234" s="366"/>
      <c r="J234" s="366"/>
      <c r="K234" s="366"/>
      <c r="L234" s="366"/>
      <c r="M234" s="366"/>
      <c r="N234" s="368">
        <f t="shared" si="3"/>
        <v>0</v>
      </c>
      <c r="O234" s="366"/>
      <c r="P234" s="328"/>
    </row>
    <row r="235" spans="2:16" hidden="1" outlineLevel="1" x14ac:dyDescent="0.2">
      <c r="B235" s="365"/>
      <c r="C235" s="326" t="s">
        <v>219</v>
      </c>
      <c r="D235" s="327" t="s">
        <v>219</v>
      </c>
      <c r="E235" s="366"/>
      <c r="F235" s="367"/>
      <c r="G235" s="366"/>
      <c r="H235" s="366"/>
      <c r="I235" s="366"/>
      <c r="J235" s="366"/>
      <c r="K235" s="366"/>
      <c r="L235" s="366"/>
      <c r="M235" s="366"/>
      <c r="N235" s="368">
        <f t="shared" si="3"/>
        <v>0</v>
      </c>
      <c r="O235" s="366"/>
      <c r="P235" s="328"/>
    </row>
    <row r="236" spans="2:16" hidden="1" outlineLevel="1" x14ac:dyDescent="0.2">
      <c r="B236" s="365"/>
      <c r="C236" s="326" t="s">
        <v>219</v>
      </c>
      <c r="D236" s="327" t="s">
        <v>219</v>
      </c>
      <c r="E236" s="366"/>
      <c r="F236" s="367"/>
      <c r="G236" s="366"/>
      <c r="H236" s="366"/>
      <c r="I236" s="366"/>
      <c r="J236" s="366"/>
      <c r="K236" s="366"/>
      <c r="L236" s="366"/>
      <c r="M236" s="366"/>
      <c r="N236" s="368">
        <f t="shared" si="3"/>
        <v>0</v>
      </c>
      <c r="O236" s="366"/>
      <c r="P236" s="328"/>
    </row>
    <row r="237" spans="2:16" hidden="1" outlineLevel="1" x14ac:dyDescent="0.2">
      <c r="B237" s="365"/>
      <c r="C237" s="326" t="s">
        <v>219</v>
      </c>
      <c r="D237" s="327" t="s">
        <v>219</v>
      </c>
      <c r="E237" s="366"/>
      <c r="F237" s="367"/>
      <c r="G237" s="366"/>
      <c r="H237" s="366"/>
      <c r="I237" s="366"/>
      <c r="J237" s="366"/>
      <c r="K237" s="366"/>
      <c r="L237" s="366"/>
      <c r="M237" s="366"/>
      <c r="N237" s="368">
        <f t="shared" si="3"/>
        <v>0</v>
      </c>
      <c r="O237" s="366"/>
      <c r="P237" s="328"/>
    </row>
    <row r="238" spans="2:16" hidden="1" outlineLevel="1" x14ac:dyDescent="0.2">
      <c r="B238" s="365"/>
      <c r="C238" s="326" t="s">
        <v>219</v>
      </c>
      <c r="D238" s="327" t="s">
        <v>219</v>
      </c>
      <c r="E238" s="366"/>
      <c r="F238" s="367"/>
      <c r="G238" s="366"/>
      <c r="H238" s="366"/>
      <c r="I238" s="366"/>
      <c r="J238" s="366"/>
      <c r="K238" s="366"/>
      <c r="L238" s="366"/>
      <c r="M238" s="366"/>
      <c r="N238" s="368">
        <f t="shared" si="3"/>
        <v>0</v>
      </c>
      <c r="O238" s="366"/>
      <c r="P238" s="328"/>
    </row>
    <row r="239" spans="2:16" hidden="1" outlineLevel="1" x14ac:dyDescent="0.2">
      <c r="B239" s="365"/>
      <c r="C239" s="326" t="s">
        <v>219</v>
      </c>
      <c r="D239" s="327" t="s">
        <v>219</v>
      </c>
      <c r="E239" s="366"/>
      <c r="F239" s="367"/>
      <c r="G239" s="366"/>
      <c r="H239" s="366"/>
      <c r="I239" s="366"/>
      <c r="J239" s="366"/>
      <c r="K239" s="366"/>
      <c r="L239" s="366"/>
      <c r="M239" s="366"/>
      <c r="N239" s="368">
        <f t="shared" si="3"/>
        <v>0</v>
      </c>
      <c r="O239" s="366"/>
      <c r="P239" s="328"/>
    </row>
    <row r="240" spans="2:16" hidden="1" outlineLevel="1" x14ac:dyDescent="0.2">
      <c r="B240" s="365"/>
      <c r="C240" s="326" t="s">
        <v>219</v>
      </c>
      <c r="D240" s="327" t="s">
        <v>219</v>
      </c>
      <c r="E240" s="366"/>
      <c r="F240" s="367"/>
      <c r="G240" s="366"/>
      <c r="H240" s="366"/>
      <c r="I240" s="366"/>
      <c r="J240" s="366"/>
      <c r="K240" s="366"/>
      <c r="L240" s="366"/>
      <c r="M240" s="366"/>
      <c r="N240" s="368">
        <f t="shared" si="3"/>
        <v>0</v>
      </c>
      <c r="O240" s="366"/>
      <c r="P240" s="328"/>
    </row>
    <row r="241" spans="2:16" hidden="1" outlineLevel="1" x14ac:dyDescent="0.2">
      <c r="B241" s="365"/>
      <c r="C241" s="326" t="s">
        <v>219</v>
      </c>
      <c r="D241" s="327" t="s">
        <v>219</v>
      </c>
      <c r="E241" s="366"/>
      <c r="F241" s="367"/>
      <c r="G241" s="366"/>
      <c r="H241" s="366"/>
      <c r="I241" s="366"/>
      <c r="J241" s="366"/>
      <c r="K241" s="366"/>
      <c r="L241" s="366"/>
      <c r="M241" s="366"/>
      <c r="N241" s="368">
        <f t="shared" si="3"/>
        <v>0</v>
      </c>
      <c r="O241" s="366"/>
      <c r="P241" s="328"/>
    </row>
    <row r="242" spans="2:16" hidden="1" outlineLevel="1" x14ac:dyDescent="0.2">
      <c r="B242" s="365"/>
      <c r="C242" s="326" t="s">
        <v>219</v>
      </c>
      <c r="D242" s="327" t="s">
        <v>219</v>
      </c>
      <c r="E242" s="366"/>
      <c r="F242" s="367"/>
      <c r="G242" s="366"/>
      <c r="H242" s="366"/>
      <c r="I242" s="366"/>
      <c r="J242" s="366"/>
      <c r="K242" s="366"/>
      <c r="L242" s="366"/>
      <c r="M242" s="366"/>
      <c r="N242" s="368">
        <f t="shared" si="3"/>
        <v>0</v>
      </c>
      <c r="O242" s="366"/>
      <c r="P242" s="328"/>
    </row>
    <row r="243" spans="2:16" hidden="1" outlineLevel="1" x14ac:dyDescent="0.2">
      <c r="B243" s="365"/>
      <c r="C243" s="326" t="s">
        <v>219</v>
      </c>
      <c r="D243" s="327" t="s">
        <v>219</v>
      </c>
      <c r="E243" s="366"/>
      <c r="F243" s="367"/>
      <c r="G243" s="366"/>
      <c r="H243" s="366"/>
      <c r="I243" s="366"/>
      <c r="J243" s="366"/>
      <c r="K243" s="366"/>
      <c r="L243" s="366"/>
      <c r="M243" s="366"/>
      <c r="N243" s="368">
        <f t="shared" si="3"/>
        <v>0</v>
      </c>
      <c r="O243" s="366"/>
      <c r="P243" s="328"/>
    </row>
    <row r="244" spans="2:16" hidden="1" outlineLevel="1" x14ac:dyDescent="0.2">
      <c r="B244" s="365"/>
      <c r="C244" s="326" t="s">
        <v>219</v>
      </c>
      <c r="D244" s="327" t="s">
        <v>219</v>
      </c>
      <c r="E244" s="366"/>
      <c r="F244" s="367"/>
      <c r="G244" s="366"/>
      <c r="H244" s="366"/>
      <c r="I244" s="366"/>
      <c r="J244" s="366"/>
      <c r="K244" s="366"/>
      <c r="L244" s="366"/>
      <c r="M244" s="366"/>
      <c r="N244" s="368">
        <f t="shared" si="3"/>
        <v>0</v>
      </c>
      <c r="O244" s="366"/>
      <c r="P244" s="328"/>
    </row>
    <row r="245" spans="2:16" hidden="1" outlineLevel="1" x14ac:dyDescent="0.2">
      <c r="B245" s="365"/>
      <c r="C245" s="326" t="s">
        <v>219</v>
      </c>
      <c r="D245" s="327" t="s">
        <v>219</v>
      </c>
      <c r="E245" s="366"/>
      <c r="F245" s="367"/>
      <c r="G245" s="366"/>
      <c r="H245" s="366"/>
      <c r="I245" s="366"/>
      <c r="J245" s="366"/>
      <c r="K245" s="366"/>
      <c r="L245" s="366"/>
      <c r="M245" s="366"/>
      <c r="N245" s="368">
        <f t="shared" si="3"/>
        <v>0</v>
      </c>
      <c r="O245" s="366"/>
      <c r="P245" s="328"/>
    </row>
    <row r="246" spans="2:16" hidden="1" outlineLevel="1" x14ac:dyDescent="0.2">
      <c r="B246" s="365"/>
      <c r="C246" s="326" t="s">
        <v>219</v>
      </c>
      <c r="D246" s="327" t="s">
        <v>219</v>
      </c>
      <c r="E246" s="366"/>
      <c r="F246" s="367"/>
      <c r="G246" s="366"/>
      <c r="H246" s="366"/>
      <c r="I246" s="366"/>
      <c r="J246" s="366"/>
      <c r="K246" s="366"/>
      <c r="L246" s="366"/>
      <c r="M246" s="366"/>
      <c r="N246" s="368">
        <f t="shared" si="3"/>
        <v>0</v>
      </c>
      <c r="O246" s="366"/>
      <c r="P246" s="328"/>
    </row>
    <row r="247" spans="2:16" hidden="1" outlineLevel="1" x14ac:dyDescent="0.2">
      <c r="B247" s="365"/>
      <c r="C247" s="326" t="s">
        <v>219</v>
      </c>
      <c r="D247" s="327" t="s">
        <v>219</v>
      </c>
      <c r="E247" s="366"/>
      <c r="F247" s="367"/>
      <c r="G247" s="366"/>
      <c r="H247" s="366"/>
      <c r="I247" s="366"/>
      <c r="J247" s="366"/>
      <c r="K247" s="366"/>
      <c r="L247" s="366"/>
      <c r="M247" s="366"/>
      <c r="N247" s="368">
        <f t="shared" si="3"/>
        <v>0</v>
      </c>
      <c r="O247" s="366"/>
      <c r="P247" s="328"/>
    </row>
    <row r="248" spans="2:16" hidden="1" outlineLevel="1" x14ac:dyDescent="0.2">
      <c r="B248" s="365"/>
      <c r="C248" s="326" t="s">
        <v>219</v>
      </c>
      <c r="D248" s="327" t="s">
        <v>219</v>
      </c>
      <c r="E248" s="366"/>
      <c r="F248" s="367"/>
      <c r="G248" s="366"/>
      <c r="H248" s="366"/>
      <c r="I248" s="366"/>
      <c r="J248" s="366"/>
      <c r="K248" s="366"/>
      <c r="L248" s="366"/>
      <c r="M248" s="366"/>
      <c r="N248" s="368">
        <f t="shared" si="3"/>
        <v>0</v>
      </c>
      <c r="O248" s="366"/>
      <c r="P248" s="328"/>
    </row>
    <row r="249" spans="2:16" hidden="1" outlineLevel="1" x14ac:dyDescent="0.2">
      <c r="B249" s="365"/>
      <c r="C249" s="326" t="s">
        <v>219</v>
      </c>
      <c r="D249" s="327" t="s">
        <v>219</v>
      </c>
      <c r="E249" s="366"/>
      <c r="F249" s="367"/>
      <c r="G249" s="366"/>
      <c r="H249" s="366"/>
      <c r="I249" s="366"/>
      <c r="J249" s="366"/>
      <c r="K249" s="366"/>
      <c r="L249" s="366"/>
      <c r="M249" s="366"/>
      <c r="N249" s="368">
        <f t="shared" si="3"/>
        <v>0</v>
      </c>
      <c r="O249" s="366"/>
      <c r="P249" s="328"/>
    </row>
    <row r="250" spans="2:16" hidden="1" outlineLevel="1" x14ac:dyDescent="0.2">
      <c r="B250" s="365"/>
      <c r="C250" s="326" t="s">
        <v>219</v>
      </c>
      <c r="D250" s="327" t="s">
        <v>219</v>
      </c>
      <c r="E250" s="366"/>
      <c r="F250" s="367"/>
      <c r="G250" s="366"/>
      <c r="H250" s="366"/>
      <c r="I250" s="366"/>
      <c r="J250" s="366"/>
      <c r="K250" s="366"/>
      <c r="L250" s="366"/>
      <c r="M250" s="366"/>
      <c r="N250" s="368">
        <f t="shared" si="3"/>
        <v>0</v>
      </c>
      <c r="O250" s="366"/>
      <c r="P250" s="328"/>
    </row>
    <row r="251" spans="2:16" hidden="1" outlineLevel="1" x14ac:dyDescent="0.2">
      <c r="B251" s="365"/>
      <c r="C251" s="326" t="s">
        <v>219</v>
      </c>
      <c r="D251" s="327" t="s">
        <v>219</v>
      </c>
      <c r="E251" s="366"/>
      <c r="F251" s="367"/>
      <c r="G251" s="366"/>
      <c r="H251" s="366"/>
      <c r="I251" s="366"/>
      <c r="J251" s="366"/>
      <c r="K251" s="366"/>
      <c r="L251" s="366"/>
      <c r="M251" s="366"/>
      <c r="N251" s="368">
        <f t="shared" si="3"/>
        <v>0</v>
      </c>
      <c r="O251" s="366"/>
      <c r="P251" s="328"/>
    </row>
    <row r="252" spans="2:16" hidden="1" outlineLevel="1" x14ac:dyDescent="0.2">
      <c r="B252" s="365"/>
      <c r="C252" s="326" t="s">
        <v>219</v>
      </c>
      <c r="D252" s="327" t="s">
        <v>219</v>
      </c>
      <c r="E252" s="366"/>
      <c r="F252" s="367"/>
      <c r="G252" s="366"/>
      <c r="H252" s="366"/>
      <c r="I252" s="366"/>
      <c r="J252" s="366"/>
      <c r="K252" s="366"/>
      <c r="L252" s="366"/>
      <c r="M252" s="366"/>
      <c r="N252" s="368">
        <f t="shared" si="3"/>
        <v>0</v>
      </c>
      <c r="O252" s="366"/>
      <c r="P252" s="328"/>
    </row>
    <row r="253" spans="2:16" hidden="1" outlineLevel="1" x14ac:dyDescent="0.2">
      <c r="B253" s="365"/>
      <c r="C253" s="326" t="s">
        <v>219</v>
      </c>
      <c r="D253" s="327" t="s">
        <v>219</v>
      </c>
      <c r="E253" s="366"/>
      <c r="F253" s="367"/>
      <c r="G253" s="366"/>
      <c r="H253" s="366"/>
      <c r="I253" s="366"/>
      <c r="J253" s="366"/>
      <c r="K253" s="366"/>
      <c r="L253" s="366"/>
      <c r="M253" s="366"/>
      <c r="N253" s="368">
        <f t="shared" si="3"/>
        <v>0</v>
      </c>
      <c r="O253" s="366"/>
      <c r="P253" s="328"/>
    </row>
    <row r="254" spans="2:16" hidden="1" outlineLevel="1" x14ac:dyDescent="0.2">
      <c r="B254" s="365"/>
      <c r="C254" s="326" t="s">
        <v>219</v>
      </c>
      <c r="D254" s="327" t="s">
        <v>219</v>
      </c>
      <c r="E254" s="366"/>
      <c r="F254" s="367"/>
      <c r="G254" s="366"/>
      <c r="H254" s="366"/>
      <c r="I254" s="366"/>
      <c r="J254" s="366"/>
      <c r="K254" s="366"/>
      <c r="L254" s="366"/>
      <c r="M254" s="366"/>
      <c r="N254" s="368">
        <f t="shared" si="3"/>
        <v>0</v>
      </c>
      <c r="O254" s="366"/>
      <c r="P254" s="328"/>
    </row>
    <row r="255" spans="2:16" hidden="1" outlineLevel="1" x14ac:dyDescent="0.2">
      <c r="B255" s="365"/>
      <c r="C255" s="326" t="s">
        <v>219</v>
      </c>
      <c r="D255" s="327" t="s">
        <v>219</v>
      </c>
      <c r="E255" s="366"/>
      <c r="F255" s="367"/>
      <c r="G255" s="366"/>
      <c r="H255" s="366"/>
      <c r="I255" s="366"/>
      <c r="J255" s="366"/>
      <c r="K255" s="366"/>
      <c r="L255" s="366"/>
      <c r="M255" s="366"/>
      <c r="N255" s="368">
        <f t="shared" si="3"/>
        <v>0</v>
      </c>
      <c r="O255" s="366"/>
      <c r="P255" s="328"/>
    </row>
    <row r="256" spans="2:16" hidden="1" outlineLevel="1" x14ac:dyDescent="0.2">
      <c r="B256" s="365"/>
      <c r="C256" s="326" t="s">
        <v>219</v>
      </c>
      <c r="D256" s="327" t="s">
        <v>219</v>
      </c>
      <c r="E256" s="366"/>
      <c r="F256" s="367"/>
      <c r="G256" s="366"/>
      <c r="H256" s="366"/>
      <c r="I256" s="366"/>
      <c r="J256" s="366"/>
      <c r="K256" s="366"/>
      <c r="L256" s="366"/>
      <c r="M256" s="366"/>
      <c r="N256" s="368">
        <f t="shared" si="3"/>
        <v>0</v>
      </c>
      <c r="O256" s="366"/>
      <c r="P256" s="328"/>
    </row>
    <row r="257" spans="2:16" hidden="1" outlineLevel="1" x14ac:dyDescent="0.2">
      <c r="B257" s="365"/>
      <c r="C257" s="326" t="s">
        <v>219</v>
      </c>
      <c r="D257" s="327" t="s">
        <v>219</v>
      </c>
      <c r="E257" s="366"/>
      <c r="F257" s="367"/>
      <c r="G257" s="366"/>
      <c r="H257" s="366"/>
      <c r="I257" s="366"/>
      <c r="J257" s="366"/>
      <c r="K257" s="366"/>
      <c r="L257" s="366"/>
      <c r="M257" s="366"/>
      <c r="N257" s="368">
        <f t="shared" si="3"/>
        <v>0</v>
      </c>
      <c r="O257" s="366"/>
      <c r="P257" s="328"/>
    </row>
    <row r="258" spans="2:16" hidden="1" outlineLevel="1" x14ac:dyDescent="0.2">
      <c r="B258" s="365"/>
      <c r="C258" s="326" t="s">
        <v>219</v>
      </c>
      <c r="D258" s="327" t="s">
        <v>219</v>
      </c>
      <c r="E258" s="366"/>
      <c r="F258" s="367"/>
      <c r="G258" s="366"/>
      <c r="H258" s="366"/>
      <c r="I258" s="366"/>
      <c r="J258" s="366"/>
      <c r="K258" s="366"/>
      <c r="L258" s="366"/>
      <c r="M258" s="366"/>
      <c r="N258" s="368">
        <f t="shared" si="3"/>
        <v>0</v>
      </c>
      <c r="O258" s="366"/>
      <c r="P258" s="328"/>
    </row>
    <row r="259" spans="2:16" hidden="1" outlineLevel="1" x14ac:dyDescent="0.2">
      <c r="B259" s="365"/>
      <c r="C259" s="326" t="s">
        <v>219</v>
      </c>
      <c r="D259" s="327" t="s">
        <v>219</v>
      </c>
      <c r="E259" s="366"/>
      <c r="F259" s="367"/>
      <c r="G259" s="366"/>
      <c r="H259" s="366"/>
      <c r="I259" s="366"/>
      <c r="J259" s="366"/>
      <c r="K259" s="366"/>
      <c r="L259" s="366"/>
      <c r="M259" s="366"/>
      <c r="N259" s="368">
        <f t="shared" si="3"/>
        <v>0</v>
      </c>
      <c r="O259" s="366"/>
      <c r="P259" s="328"/>
    </row>
    <row r="260" spans="2:16" hidden="1" outlineLevel="1" x14ac:dyDescent="0.2">
      <c r="B260" s="365"/>
      <c r="C260" s="326" t="s">
        <v>219</v>
      </c>
      <c r="D260" s="327" t="s">
        <v>219</v>
      </c>
      <c r="E260" s="366"/>
      <c r="F260" s="367"/>
      <c r="G260" s="366"/>
      <c r="H260" s="366"/>
      <c r="I260" s="366"/>
      <c r="J260" s="366"/>
      <c r="K260" s="366"/>
      <c r="L260" s="366"/>
      <c r="M260" s="366"/>
      <c r="N260" s="368">
        <f t="shared" si="3"/>
        <v>0</v>
      </c>
      <c r="O260" s="366"/>
      <c r="P260" s="328"/>
    </row>
    <row r="261" spans="2:16" hidden="1" outlineLevel="1" x14ac:dyDescent="0.2">
      <c r="B261" s="365"/>
      <c r="C261" s="326" t="s">
        <v>219</v>
      </c>
      <c r="D261" s="327" t="s">
        <v>219</v>
      </c>
      <c r="E261" s="366"/>
      <c r="F261" s="367"/>
      <c r="G261" s="366"/>
      <c r="H261" s="366"/>
      <c r="I261" s="366"/>
      <c r="J261" s="366"/>
      <c r="K261" s="366"/>
      <c r="L261" s="366"/>
      <c r="M261" s="366"/>
      <c r="N261" s="368">
        <f t="shared" si="3"/>
        <v>0</v>
      </c>
      <c r="O261" s="366"/>
      <c r="P261" s="328"/>
    </row>
    <row r="262" spans="2:16" hidden="1" outlineLevel="1" x14ac:dyDescent="0.2">
      <c r="B262" s="365"/>
      <c r="C262" s="326" t="s">
        <v>219</v>
      </c>
      <c r="D262" s="327" t="s">
        <v>219</v>
      </c>
      <c r="E262" s="366"/>
      <c r="F262" s="367"/>
      <c r="G262" s="366"/>
      <c r="H262" s="366"/>
      <c r="I262" s="366"/>
      <c r="J262" s="366"/>
      <c r="K262" s="366"/>
      <c r="L262" s="366"/>
      <c r="M262" s="366"/>
      <c r="N262" s="368">
        <f t="shared" si="3"/>
        <v>0</v>
      </c>
      <c r="O262" s="366"/>
      <c r="P262" s="328"/>
    </row>
    <row r="263" spans="2:16" hidden="1" outlineLevel="1" x14ac:dyDescent="0.2">
      <c r="B263" s="365"/>
      <c r="C263" s="326" t="s">
        <v>219</v>
      </c>
      <c r="D263" s="327" t="s">
        <v>219</v>
      </c>
      <c r="E263" s="366"/>
      <c r="F263" s="367"/>
      <c r="G263" s="366"/>
      <c r="H263" s="366"/>
      <c r="I263" s="366"/>
      <c r="J263" s="366"/>
      <c r="K263" s="366"/>
      <c r="L263" s="366"/>
      <c r="M263" s="366"/>
      <c r="N263" s="368">
        <f t="shared" si="3"/>
        <v>0</v>
      </c>
      <c r="O263" s="366"/>
      <c r="P263" s="328"/>
    </row>
    <row r="264" spans="2:16" hidden="1" outlineLevel="1" x14ac:dyDescent="0.2">
      <c r="B264" s="365"/>
      <c r="C264" s="326" t="s">
        <v>219</v>
      </c>
      <c r="D264" s="327" t="s">
        <v>219</v>
      </c>
      <c r="E264" s="366"/>
      <c r="F264" s="367"/>
      <c r="G264" s="366"/>
      <c r="H264" s="366"/>
      <c r="I264" s="366"/>
      <c r="J264" s="366"/>
      <c r="K264" s="366"/>
      <c r="L264" s="366"/>
      <c r="M264" s="366"/>
      <c r="N264" s="368">
        <f t="shared" si="3"/>
        <v>0</v>
      </c>
      <c r="O264" s="366"/>
      <c r="P264" s="328"/>
    </row>
    <row r="265" spans="2:16" hidden="1" outlineLevel="1" x14ac:dyDescent="0.2">
      <c r="B265" s="365"/>
      <c r="C265" s="326" t="s">
        <v>219</v>
      </c>
      <c r="D265" s="327" t="s">
        <v>219</v>
      </c>
      <c r="E265" s="366"/>
      <c r="F265" s="367"/>
      <c r="G265" s="366"/>
      <c r="H265" s="366"/>
      <c r="I265" s="366"/>
      <c r="J265" s="366"/>
      <c r="K265" s="366"/>
      <c r="L265" s="366"/>
      <c r="M265" s="366"/>
      <c r="N265" s="368">
        <f t="shared" si="3"/>
        <v>0</v>
      </c>
      <c r="O265" s="366"/>
      <c r="P265" s="328"/>
    </row>
    <row r="266" spans="2:16" hidden="1" outlineLevel="1" x14ac:dyDescent="0.2">
      <c r="B266" s="365"/>
      <c r="C266" s="326" t="s">
        <v>219</v>
      </c>
      <c r="D266" s="327" t="s">
        <v>219</v>
      </c>
      <c r="E266" s="366"/>
      <c r="F266" s="367"/>
      <c r="G266" s="366"/>
      <c r="H266" s="366"/>
      <c r="I266" s="366"/>
      <c r="J266" s="366"/>
      <c r="K266" s="366"/>
      <c r="L266" s="366"/>
      <c r="M266" s="366"/>
      <c r="N266" s="368">
        <f t="shared" si="3"/>
        <v>0</v>
      </c>
      <c r="O266" s="366"/>
      <c r="P266" s="328"/>
    </row>
    <row r="267" spans="2:16" hidden="1" outlineLevel="1" x14ac:dyDescent="0.2">
      <c r="B267" s="365"/>
      <c r="C267" s="326" t="s">
        <v>219</v>
      </c>
      <c r="D267" s="327" t="s">
        <v>219</v>
      </c>
      <c r="E267" s="366"/>
      <c r="F267" s="367"/>
      <c r="G267" s="366"/>
      <c r="H267" s="366"/>
      <c r="I267" s="366"/>
      <c r="J267" s="366"/>
      <c r="K267" s="366"/>
      <c r="L267" s="366"/>
      <c r="M267" s="366"/>
      <c r="N267" s="368">
        <f t="shared" ref="N267:N309" si="4">(E267*F267/100)+G267+H267+I267+K267+J267+L267-M267</f>
        <v>0</v>
      </c>
      <c r="O267" s="366"/>
      <c r="P267" s="328"/>
    </row>
    <row r="268" spans="2:16" hidden="1" outlineLevel="1" x14ac:dyDescent="0.2">
      <c r="B268" s="365"/>
      <c r="C268" s="326" t="s">
        <v>219</v>
      </c>
      <c r="D268" s="327" t="s">
        <v>219</v>
      </c>
      <c r="E268" s="366"/>
      <c r="F268" s="367"/>
      <c r="G268" s="366"/>
      <c r="H268" s="366"/>
      <c r="I268" s="366"/>
      <c r="J268" s="366"/>
      <c r="K268" s="366"/>
      <c r="L268" s="366"/>
      <c r="M268" s="366"/>
      <c r="N268" s="368">
        <f t="shared" si="4"/>
        <v>0</v>
      </c>
      <c r="O268" s="366"/>
      <c r="P268" s="328"/>
    </row>
    <row r="269" spans="2:16" hidden="1" outlineLevel="1" x14ac:dyDescent="0.2">
      <c r="B269" s="365"/>
      <c r="C269" s="326" t="s">
        <v>219</v>
      </c>
      <c r="D269" s="327" t="s">
        <v>219</v>
      </c>
      <c r="E269" s="366"/>
      <c r="F269" s="367"/>
      <c r="G269" s="366"/>
      <c r="H269" s="366"/>
      <c r="I269" s="366"/>
      <c r="J269" s="366"/>
      <c r="K269" s="366"/>
      <c r="L269" s="366"/>
      <c r="M269" s="366"/>
      <c r="N269" s="368">
        <f t="shared" si="4"/>
        <v>0</v>
      </c>
      <c r="O269" s="366"/>
      <c r="P269" s="328"/>
    </row>
    <row r="270" spans="2:16" hidden="1" outlineLevel="1" x14ac:dyDescent="0.2">
      <c r="B270" s="365"/>
      <c r="C270" s="326" t="s">
        <v>219</v>
      </c>
      <c r="D270" s="327" t="s">
        <v>219</v>
      </c>
      <c r="E270" s="366"/>
      <c r="F270" s="367"/>
      <c r="G270" s="366"/>
      <c r="H270" s="366"/>
      <c r="I270" s="366"/>
      <c r="J270" s="366"/>
      <c r="K270" s="366"/>
      <c r="L270" s="366"/>
      <c r="M270" s="366"/>
      <c r="N270" s="368">
        <f t="shared" si="4"/>
        <v>0</v>
      </c>
      <c r="O270" s="366"/>
      <c r="P270" s="328"/>
    </row>
    <row r="271" spans="2:16" hidden="1" outlineLevel="1" x14ac:dyDescent="0.2">
      <c r="B271" s="365"/>
      <c r="C271" s="326" t="s">
        <v>219</v>
      </c>
      <c r="D271" s="327" t="s">
        <v>219</v>
      </c>
      <c r="E271" s="366"/>
      <c r="F271" s="367"/>
      <c r="G271" s="366"/>
      <c r="H271" s="366"/>
      <c r="I271" s="366"/>
      <c r="J271" s="366"/>
      <c r="K271" s="366"/>
      <c r="L271" s="366"/>
      <c r="M271" s="366"/>
      <c r="N271" s="368">
        <f t="shared" si="4"/>
        <v>0</v>
      </c>
      <c r="O271" s="366"/>
      <c r="P271" s="328"/>
    </row>
    <row r="272" spans="2:16" hidden="1" outlineLevel="1" x14ac:dyDescent="0.2">
      <c r="B272" s="365"/>
      <c r="C272" s="326" t="s">
        <v>219</v>
      </c>
      <c r="D272" s="327" t="s">
        <v>219</v>
      </c>
      <c r="E272" s="366"/>
      <c r="F272" s="367"/>
      <c r="G272" s="366"/>
      <c r="H272" s="366"/>
      <c r="I272" s="366"/>
      <c r="J272" s="366"/>
      <c r="K272" s="366"/>
      <c r="L272" s="366"/>
      <c r="M272" s="366"/>
      <c r="N272" s="368">
        <f t="shared" si="4"/>
        <v>0</v>
      </c>
      <c r="O272" s="366"/>
      <c r="P272" s="328"/>
    </row>
    <row r="273" spans="2:16" hidden="1" outlineLevel="1" x14ac:dyDescent="0.2">
      <c r="B273" s="365"/>
      <c r="C273" s="326" t="s">
        <v>219</v>
      </c>
      <c r="D273" s="327" t="s">
        <v>219</v>
      </c>
      <c r="E273" s="366"/>
      <c r="F273" s="367"/>
      <c r="G273" s="366"/>
      <c r="H273" s="366"/>
      <c r="I273" s="366"/>
      <c r="J273" s="366"/>
      <c r="K273" s="366"/>
      <c r="L273" s="366"/>
      <c r="M273" s="366"/>
      <c r="N273" s="368">
        <f t="shared" si="4"/>
        <v>0</v>
      </c>
      <c r="O273" s="366"/>
      <c r="P273" s="328"/>
    </row>
    <row r="274" spans="2:16" hidden="1" outlineLevel="1" x14ac:dyDescent="0.2">
      <c r="B274" s="365"/>
      <c r="C274" s="326" t="s">
        <v>219</v>
      </c>
      <c r="D274" s="327" t="s">
        <v>219</v>
      </c>
      <c r="E274" s="366"/>
      <c r="F274" s="367"/>
      <c r="G274" s="366"/>
      <c r="H274" s="366"/>
      <c r="I274" s="366"/>
      <c r="J274" s="366"/>
      <c r="K274" s="366"/>
      <c r="L274" s="366"/>
      <c r="M274" s="366"/>
      <c r="N274" s="368">
        <f t="shared" si="4"/>
        <v>0</v>
      </c>
      <c r="O274" s="366"/>
      <c r="P274" s="328"/>
    </row>
    <row r="275" spans="2:16" hidden="1" outlineLevel="1" x14ac:dyDescent="0.2">
      <c r="B275" s="365"/>
      <c r="C275" s="326" t="s">
        <v>219</v>
      </c>
      <c r="D275" s="327" t="s">
        <v>219</v>
      </c>
      <c r="E275" s="366"/>
      <c r="F275" s="367"/>
      <c r="G275" s="366"/>
      <c r="H275" s="366"/>
      <c r="I275" s="366"/>
      <c r="J275" s="366"/>
      <c r="K275" s="366"/>
      <c r="L275" s="366"/>
      <c r="M275" s="366"/>
      <c r="N275" s="368">
        <f t="shared" si="4"/>
        <v>0</v>
      </c>
      <c r="O275" s="366"/>
      <c r="P275" s="328"/>
    </row>
    <row r="276" spans="2:16" hidden="1" outlineLevel="1" x14ac:dyDescent="0.2">
      <c r="B276" s="365"/>
      <c r="C276" s="326" t="s">
        <v>219</v>
      </c>
      <c r="D276" s="327" t="s">
        <v>219</v>
      </c>
      <c r="E276" s="366"/>
      <c r="F276" s="367"/>
      <c r="G276" s="366"/>
      <c r="H276" s="366"/>
      <c r="I276" s="366"/>
      <c r="J276" s="366"/>
      <c r="K276" s="366"/>
      <c r="L276" s="366"/>
      <c r="M276" s="366"/>
      <c r="N276" s="368">
        <f t="shared" si="4"/>
        <v>0</v>
      </c>
      <c r="O276" s="366"/>
      <c r="P276" s="328"/>
    </row>
    <row r="277" spans="2:16" hidden="1" outlineLevel="1" x14ac:dyDescent="0.2">
      <c r="B277" s="365"/>
      <c r="C277" s="326" t="s">
        <v>219</v>
      </c>
      <c r="D277" s="327" t="s">
        <v>219</v>
      </c>
      <c r="E277" s="366"/>
      <c r="F277" s="367"/>
      <c r="G277" s="366"/>
      <c r="H277" s="366"/>
      <c r="I277" s="366"/>
      <c r="J277" s="366"/>
      <c r="K277" s="366"/>
      <c r="L277" s="366"/>
      <c r="M277" s="366"/>
      <c r="N277" s="368">
        <f t="shared" si="4"/>
        <v>0</v>
      </c>
      <c r="O277" s="366"/>
      <c r="P277" s="328"/>
    </row>
    <row r="278" spans="2:16" hidden="1" outlineLevel="1" x14ac:dyDescent="0.2">
      <c r="B278" s="365"/>
      <c r="C278" s="326" t="s">
        <v>219</v>
      </c>
      <c r="D278" s="327" t="s">
        <v>219</v>
      </c>
      <c r="E278" s="366"/>
      <c r="F278" s="367"/>
      <c r="G278" s="366"/>
      <c r="H278" s="366"/>
      <c r="I278" s="366"/>
      <c r="J278" s="366"/>
      <c r="K278" s="366"/>
      <c r="L278" s="366"/>
      <c r="M278" s="366"/>
      <c r="N278" s="368">
        <f t="shared" si="4"/>
        <v>0</v>
      </c>
      <c r="O278" s="366"/>
      <c r="P278" s="328"/>
    </row>
    <row r="279" spans="2:16" hidden="1" outlineLevel="1" x14ac:dyDescent="0.2">
      <c r="B279" s="365"/>
      <c r="C279" s="326" t="s">
        <v>219</v>
      </c>
      <c r="D279" s="327" t="s">
        <v>219</v>
      </c>
      <c r="E279" s="366"/>
      <c r="F279" s="367"/>
      <c r="G279" s="366"/>
      <c r="H279" s="366"/>
      <c r="I279" s="366"/>
      <c r="J279" s="366"/>
      <c r="K279" s="366"/>
      <c r="L279" s="366"/>
      <c r="M279" s="366"/>
      <c r="N279" s="368">
        <f t="shared" si="4"/>
        <v>0</v>
      </c>
      <c r="O279" s="366"/>
      <c r="P279" s="328"/>
    </row>
    <row r="280" spans="2:16" hidden="1" outlineLevel="1" x14ac:dyDescent="0.2">
      <c r="B280" s="365"/>
      <c r="C280" s="326" t="s">
        <v>219</v>
      </c>
      <c r="D280" s="327" t="s">
        <v>219</v>
      </c>
      <c r="E280" s="366"/>
      <c r="F280" s="367"/>
      <c r="G280" s="366"/>
      <c r="H280" s="366"/>
      <c r="I280" s="366"/>
      <c r="J280" s="366"/>
      <c r="K280" s="366"/>
      <c r="L280" s="366"/>
      <c r="M280" s="366"/>
      <c r="N280" s="368">
        <f t="shared" si="4"/>
        <v>0</v>
      </c>
      <c r="O280" s="366"/>
      <c r="P280" s="328"/>
    </row>
    <row r="281" spans="2:16" hidden="1" outlineLevel="1" x14ac:dyDescent="0.2">
      <c r="B281" s="365"/>
      <c r="C281" s="326" t="s">
        <v>219</v>
      </c>
      <c r="D281" s="327" t="s">
        <v>219</v>
      </c>
      <c r="E281" s="366"/>
      <c r="F281" s="367"/>
      <c r="G281" s="366"/>
      <c r="H281" s="366"/>
      <c r="I281" s="366"/>
      <c r="J281" s="366"/>
      <c r="K281" s="366"/>
      <c r="L281" s="366"/>
      <c r="M281" s="366"/>
      <c r="N281" s="368">
        <f t="shared" si="4"/>
        <v>0</v>
      </c>
      <c r="O281" s="366"/>
      <c r="P281" s="328"/>
    </row>
    <row r="282" spans="2:16" hidden="1" outlineLevel="1" x14ac:dyDescent="0.2">
      <c r="B282" s="365"/>
      <c r="C282" s="326" t="s">
        <v>219</v>
      </c>
      <c r="D282" s="327" t="s">
        <v>219</v>
      </c>
      <c r="E282" s="366"/>
      <c r="F282" s="367"/>
      <c r="G282" s="366"/>
      <c r="H282" s="366"/>
      <c r="I282" s="366"/>
      <c r="J282" s="366"/>
      <c r="K282" s="366"/>
      <c r="L282" s="366"/>
      <c r="M282" s="366"/>
      <c r="N282" s="368">
        <f t="shared" si="4"/>
        <v>0</v>
      </c>
      <c r="O282" s="366"/>
      <c r="P282" s="328"/>
    </row>
    <row r="283" spans="2:16" hidden="1" outlineLevel="1" x14ac:dyDescent="0.2">
      <c r="B283" s="365"/>
      <c r="C283" s="326" t="s">
        <v>219</v>
      </c>
      <c r="D283" s="327" t="s">
        <v>219</v>
      </c>
      <c r="E283" s="366"/>
      <c r="F283" s="367"/>
      <c r="G283" s="366"/>
      <c r="H283" s="366"/>
      <c r="I283" s="366"/>
      <c r="J283" s="366"/>
      <c r="K283" s="366"/>
      <c r="L283" s="366"/>
      <c r="M283" s="366"/>
      <c r="N283" s="368">
        <f t="shared" si="4"/>
        <v>0</v>
      </c>
      <c r="O283" s="366"/>
      <c r="P283" s="328"/>
    </row>
    <row r="284" spans="2:16" hidden="1" outlineLevel="1" x14ac:dyDescent="0.2">
      <c r="B284" s="365"/>
      <c r="C284" s="326" t="s">
        <v>219</v>
      </c>
      <c r="D284" s="327" t="s">
        <v>219</v>
      </c>
      <c r="E284" s="366"/>
      <c r="F284" s="367"/>
      <c r="G284" s="366"/>
      <c r="H284" s="366"/>
      <c r="I284" s="366"/>
      <c r="J284" s="366"/>
      <c r="K284" s="366"/>
      <c r="L284" s="366"/>
      <c r="M284" s="366"/>
      <c r="N284" s="368">
        <f t="shared" si="4"/>
        <v>0</v>
      </c>
      <c r="O284" s="366"/>
      <c r="P284" s="328"/>
    </row>
    <row r="285" spans="2:16" hidden="1" outlineLevel="1" x14ac:dyDescent="0.2">
      <c r="B285" s="365"/>
      <c r="C285" s="326" t="s">
        <v>219</v>
      </c>
      <c r="D285" s="327" t="s">
        <v>219</v>
      </c>
      <c r="E285" s="366"/>
      <c r="F285" s="367"/>
      <c r="G285" s="366"/>
      <c r="H285" s="366"/>
      <c r="I285" s="366"/>
      <c r="J285" s="366"/>
      <c r="K285" s="366"/>
      <c r="L285" s="366"/>
      <c r="M285" s="366"/>
      <c r="N285" s="368">
        <f t="shared" si="4"/>
        <v>0</v>
      </c>
      <c r="O285" s="366"/>
      <c r="P285" s="328"/>
    </row>
    <row r="286" spans="2:16" hidden="1" outlineLevel="1" x14ac:dyDescent="0.2">
      <c r="B286" s="365"/>
      <c r="C286" s="326" t="s">
        <v>219</v>
      </c>
      <c r="D286" s="327" t="s">
        <v>219</v>
      </c>
      <c r="E286" s="366"/>
      <c r="F286" s="367"/>
      <c r="G286" s="366"/>
      <c r="H286" s="366"/>
      <c r="I286" s="366"/>
      <c r="J286" s="366"/>
      <c r="K286" s="366"/>
      <c r="L286" s="366"/>
      <c r="M286" s="366"/>
      <c r="N286" s="368">
        <f t="shared" si="4"/>
        <v>0</v>
      </c>
      <c r="O286" s="366"/>
      <c r="P286" s="328"/>
    </row>
    <row r="287" spans="2:16" hidden="1" outlineLevel="1" x14ac:dyDescent="0.2">
      <c r="B287" s="365"/>
      <c r="C287" s="326" t="s">
        <v>219</v>
      </c>
      <c r="D287" s="327" t="s">
        <v>219</v>
      </c>
      <c r="E287" s="366"/>
      <c r="F287" s="367"/>
      <c r="G287" s="366"/>
      <c r="H287" s="366"/>
      <c r="I287" s="366"/>
      <c r="J287" s="366"/>
      <c r="K287" s="366"/>
      <c r="L287" s="366"/>
      <c r="M287" s="366"/>
      <c r="N287" s="368">
        <f t="shared" si="4"/>
        <v>0</v>
      </c>
      <c r="O287" s="366"/>
      <c r="P287" s="328"/>
    </row>
    <row r="288" spans="2:16" hidden="1" outlineLevel="1" x14ac:dyDescent="0.2">
      <c r="B288" s="365"/>
      <c r="C288" s="326" t="s">
        <v>219</v>
      </c>
      <c r="D288" s="327" t="s">
        <v>219</v>
      </c>
      <c r="E288" s="366"/>
      <c r="F288" s="367"/>
      <c r="G288" s="366"/>
      <c r="H288" s="366"/>
      <c r="I288" s="366"/>
      <c r="J288" s="366"/>
      <c r="K288" s="366"/>
      <c r="L288" s="366"/>
      <c r="M288" s="366"/>
      <c r="N288" s="368">
        <f t="shared" si="4"/>
        <v>0</v>
      </c>
      <c r="O288" s="366"/>
      <c r="P288" s="328"/>
    </row>
    <row r="289" spans="2:16" hidden="1" outlineLevel="1" x14ac:dyDescent="0.2">
      <c r="B289" s="365"/>
      <c r="C289" s="326" t="s">
        <v>219</v>
      </c>
      <c r="D289" s="327" t="s">
        <v>219</v>
      </c>
      <c r="E289" s="366"/>
      <c r="F289" s="367"/>
      <c r="G289" s="366"/>
      <c r="H289" s="366"/>
      <c r="I289" s="366"/>
      <c r="J289" s="366"/>
      <c r="K289" s="366"/>
      <c r="L289" s="366"/>
      <c r="M289" s="366"/>
      <c r="N289" s="368">
        <f t="shared" si="4"/>
        <v>0</v>
      </c>
      <c r="O289" s="366"/>
      <c r="P289" s="328"/>
    </row>
    <row r="290" spans="2:16" hidden="1" outlineLevel="1" x14ac:dyDescent="0.2">
      <c r="B290" s="365"/>
      <c r="C290" s="326" t="s">
        <v>219</v>
      </c>
      <c r="D290" s="327" t="s">
        <v>219</v>
      </c>
      <c r="E290" s="366"/>
      <c r="F290" s="367"/>
      <c r="G290" s="366"/>
      <c r="H290" s="366"/>
      <c r="I290" s="366"/>
      <c r="J290" s="366"/>
      <c r="K290" s="366"/>
      <c r="L290" s="366"/>
      <c r="M290" s="366"/>
      <c r="N290" s="368">
        <f t="shared" si="4"/>
        <v>0</v>
      </c>
      <c r="O290" s="366"/>
      <c r="P290" s="328"/>
    </row>
    <row r="291" spans="2:16" hidden="1" outlineLevel="1" x14ac:dyDescent="0.2">
      <c r="B291" s="365"/>
      <c r="C291" s="326" t="s">
        <v>219</v>
      </c>
      <c r="D291" s="327" t="s">
        <v>219</v>
      </c>
      <c r="E291" s="366"/>
      <c r="F291" s="367"/>
      <c r="G291" s="366"/>
      <c r="H291" s="366"/>
      <c r="I291" s="366"/>
      <c r="J291" s="366"/>
      <c r="K291" s="366"/>
      <c r="L291" s="366"/>
      <c r="M291" s="366"/>
      <c r="N291" s="368">
        <f t="shared" si="4"/>
        <v>0</v>
      </c>
      <c r="O291" s="366"/>
      <c r="P291" s="328"/>
    </row>
    <row r="292" spans="2:16" hidden="1" outlineLevel="1" x14ac:dyDescent="0.2">
      <c r="B292" s="365"/>
      <c r="C292" s="326" t="s">
        <v>219</v>
      </c>
      <c r="D292" s="327" t="s">
        <v>219</v>
      </c>
      <c r="E292" s="366"/>
      <c r="F292" s="367"/>
      <c r="G292" s="366"/>
      <c r="H292" s="366"/>
      <c r="I292" s="366"/>
      <c r="J292" s="366"/>
      <c r="K292" s="366"/>
      <c r="L292" s="366"/>
      <c r="M292" s="366"/>
      <c r="N292" s="368">
        <f t="shared" si="4"/>
        <v>0</v>
      </c>
      <c r="O292" s="366"/>
      <c r="P292" s="328"/>
    </row>
    <row r="293" spans="2:16" hidden="1" outlineLevel="1" x14ac:dyDescent="0.2">
      <c r="B293" s="365"/>
      <c r="C293" s="326" t="s">
        <v>219</v>
      </c>
      <c r="D293" s="327" t="s">
        <v>219</v>
      </c>
      <c r="E293" s="366"/>
      <c r="F293" s="367"/>
      <c r="G293" s="366"/>
      <c r="H293" s="366"/>
      <c r="I293" s="366"/>
      <c r="J293" s="366"/>
      <c r="K293" s="366"/>
      <c r="L293" s="366"/>
      <c r="M293" s="366"/>
      <c r="N293" s="368">
        <f t="shared" si="4"/>
        <v>0</v>
      </c>
      <c r="O293" s="366"/>
      <c r="P293" s="328"/>
    </row>
    <row r="294" spans="2:16" hidden="1" outlineLevel="1" x14ac:dyDescent="0.2">
      <c r="B294" s="365"/>
      <c r="C294" s="326" t="s">
        <v>219</v>
      </c>
      <c r="D294" s="327" t="s">
        <v>219</v>
      </c>
      <c r="E294" s="366"/>
      <c r="F294" s="367"/>
      <c r="G294" s="366"/>
      <c r="H294" s="366"/>
      <c r="I294" s="366"/>
      <c r="J294" s="366"/>
      <c r="K294" s="366"/>
      <c r="L294" s="366"/>
      <c r="M294" s="366"/>
      <c r="N294" s="368">
        <f t="shared" si="4"/>
        <v>0</v>
      </c>
      <c r="O294" s="366"/>
      <c r="P294" s="328"/>
    </row>
    <row r="295" spans="2:16" hidden="1" outlineLevel="1" x14ac:dyDescent="0.2">
      <c r="B295" s="365"/>
      <c r="C295" s="326" t="s">
        <v>219</v>
      </c>
      <c r="D295" s="327" t="s">
        <v>219</v>
      </c>
      <c r="E295" s="366"/>
      <c r="F295" s="367"/>
      <c r="G295" s="366"/>
      <c r="H295" s="366"/>
      <c r="I295" s="366"/>
      <c r="J295" s="366"/>
      <c r="K295" s="366"/>
      <c r="L295" s="366"/>
      <c r="M295" s="366"/>
      <c r="N295" s="368">
        <f t="shared" si="4"/>
        <v>0</v>
      </c>
      <c r="O295" s="366"/>
      <c r="P295" s="328"/>
    </row>
    <row r="296" spans="2:16" hidden="1" outlineLevel="1" x14ac:dyDescent="0.2">
      <c r="B296" s="365"/>
      <c r="C296" s="326" t="s">
        <v>219</v>
      </c>
      <c r="D296" s="327" t="s">
        <v>219</v>
      </c>
      <c r="E296" s="366"/>
      <c r="F296" s="367"/>
      <c r="G296" s="366"/>
      <c r="H296" s="366"/>
      <c r="I296" s="366"/>
      <c r="J296" s="366"/>
      <c r="K296" s="366"/>
      <c r="L296" s="366"/>
      <c r="M296" s="366"/>
      <c r="N296" s="368">
        <f t="shared" si="4"/>
        <v>0</v>
      </c>
      <c r="O296" s="366"/>
      <c r="P296" s="328"/>
    </row>
    <row r="297" spans="2:16" hidden="1" outlineLevel="1" x14ac:dyDescent="0.2">
      <c r="B297" s="365"/>
      <c r="C297" s="326" t="s">
        <v>219</v>
      </c>
      <c r="D297" s="327" t="s">
        <v>219</v>
      </c>
      <c r="E297" s="366"/>
      <c r="F297" s="367"/>
      <c r="G297" s="366"/>
      <c r="H297" s="366"/>
      <c r="I297" s="366"/>
      <c r="J297" s="366"/>
      <c r="K297" s="366"/>
      <c r="L297" s="366"/>
      <c r="M297" s="366"/>
      <c r="N297" s="368">
        <f t="shared" si="4"/>
        <v>0</v>
      </c>
      <c r="O297" s="366"/>
      <c r="P297" s="328"/>
    </row>
    <row r="298" spans="2:16" hidden="1" outlineLevel="1" x14ac:dyDescent="0.2">
      <c r="B298" s="365"/>
      <c r="C298" s="326" t="s">
        <v>219</v>
      </c>
      <c r="D298" s="327" t="s">
        <v>219</v>
      </c>
      <c r="E298" s="366"/>
      <c r="F298" s="367"/>
      <c r="G298" s="366"/>
      <c r="H298" s="366"/>
      <c r="I298" s="366"/>
      <c r="J298" s="366"/>
      <c r="K298" s="366"/>
      <c r="L298" s="366"/>
      <c r="M298" s="366"/>
      <c r="N298" s="368">
        <f t="shared" si="4"/>
        <v>0</v>
      </c>
      <c r="O298" s="366"/>
      <c r="P298" s="328"/>
    </row>
    <row r="299" spans="2:16" hidden="1" outlineLevel="1" x14ac:dyDescent="0.2">
      <c r="B299" s="365"/>
      <c r="C299" s="326" t="s">
        <v>219</v>
      </c>
      <c r="D299" s="327" t="s">
        <v>219</v>
      </c>
      <c r="E299" s="366"/>
      <c r="F299" s="367"/>
      <c r="G299" s="366"/>
      <c r="H299" s="366"/>
      <c r="I299" s="366"/>
      <c r="J299" s="366"/>
      <c r="K299" s="366"/>
      <c r="L299" s="366"/>
      <c r="M299" s="366"/>
      <c r="N299" s="368">
        <f t="shared" si="4"/>
        <v>0</v>
      </c>
      <c r="O299" s="366"/>
      <c r="P299" s="328"/>
    </row>
    <row r="300" spans="2:16" hidden="1" outlineLevel="1" x14ac:dyDescent="0.2">
      <c r="B300" s="365"/>
      <c r="C300" s="326" t="s">
        <v>219</v>
      </c>
      <c r="D300" s="327" t="s">
        <v>219</v>
      </c>
      <c r="E300" s="366"/>
      <c r="F300" s="367"/>
      <c r="G300" s="366"/>
      <c r="H300" s="366"/>
      <c r="I300" s="366"/>
      <c r="J300" s="366"/>
      <c r="K300" s="366"/>
      <c r="L300" s="366"/>
      <c r="M300" s="366"/>
      <c r="N300" s="368">
        <f t="shared" si="4"/>
        <v>0</v>
      </c>
      <c r="O300" s="366"/>
      <c r="P300" s="328"/>
    </row>
    <row r="301" spans="2:16" hidden="1" outlineLevel="1" x14ac:dyDescent="0.2">
      <c r="B301" s="365"/>
      <c r="C301" s="326" t="s">
        <v>219</v>
      </c>
      <c r="D301" s="327" t="s">
        <v>219</v>
      </c>
      <c r="E301" s="366"/>
      <c r="F301" s="367"/>
      <c r="G301" s="366"/>
      <c r="H301" s="366"/>
      <c r="I301" s="366"/>
      <c r="J301" s="366"/>
      <c r="K301" s="366"/>
      <c r="L301" s="366"/>
      <c r="M301" s="366"/>
      <c r="N301" s="368">
        <f t="shared" si="4"/>
        <v>0</v>
      </c>
      <c r="O301" s="366"/>
      <c r="P301" s="328"/>
    </row>
    <row r="302" spans="2:16" hidden="1" outlineLevel="1" x14ac:dyDescent="0.2">
      <c r="B302" s="365"/>
      <c r="C302" s="326" t="s">
        <v>219</v>
      </c>
      <c r="D302" s="327" t="s">
        <v>219</v>
      </c>
      <c r="E302" s="366"/>
      <c r="F302" s="367"/>
      <c r="G302" s="366"/>
      <c r="H302" s="366"/>
      <c r="I302" s="366"/>
      <c r="J302" s="366"/>
      <c r="K302" s="366"/>
      <c r="L302" s="366"/>
      <c r="M302" s="366"/>
      <c r="N302" s="368">
        <f t="shared" si="4"/>
        <v>0</v>
      </c>
      <c r="O302" s="366"/>
      <c r="P302" s="328"/>
    </row>
    <row r="303" spans="2:16" hidden="1" outlineLevel="1" x14ac:dyDescent="0.2">
      <c r="B303" s="365"/>
      <c r="C303" s="326" t="s">
        <v>219</v>
      </c>
      <c r="D303" s="327" t="s">
        <v>219</v>
      </c>
      <c r="E303" s="366"/>
      <c r="F303" s="367"/>
      <c r="G303" s="366"/>
      <c r="H303" s="366"/>
      <c r="I303" s="366"/>
      <c r="J303" s="366"/>
      <c r="K303" s="366"/>
      <c r="L303" s="366"/>
      <c r="M303" s="366"/>
      <c r="N303" s="368">
        <f t="shared" si="4"/>
        <v>0</v>
      </c>
      <c r="O303" s="366"/>
      <c r="P303" s="328"/>
    </row>
    <row r="304" spans="2:16" hidden="1" outlineLevel="1" x14ac:dyDescent="0.2">
      <c r="B304" s="365"/>
      <c r="C304" s="326" t="s">
        <v>219</v>
      </c>
      <c r="D304" s="327" t="s">
        <v>219</v>
      </c>
      <c r="E304" s="366"/>
      <c r="F304" s="367"/>
      <c r="G304" s="366"/>
      <c r="H304" s="366"/>
      <c r="I304" s="366"/>
      <c r="J304" s="366"/>
      <c r="K304" s="366"/>
      <c r="L304" s="366"/>
      <c r="M304" s="366"/>
      <c r="N304" s="368">
        <f t="shared" si="4"/>
        <v>0</v>
      </c>
      <c r="O304" s="366"/>
      <c r="P304" s="328"/>
    </row>
    <row r="305" spans="2:16" hidden="1" outlineLevel="1" x14ac:dyDescent="0.2">
      <c r="B305" s="365"/>
      <c r="C305" s="326" t="s">
        <v>219</v>
      </c>
      <c r="D305" s="327" t="s">
        <v>219</v>
      </c>
      <c r="E305" s="366"/>
      <c r="F305" s="367"/>
      <c r="G305" s="366"/>
      <c r="H305" s="366"/>
      <c r="I305" s="366"/>
      <c r="J305" s="366"/>
      <c r="K305" s="366"/>
      <c r="L305" s="366"/>
      <c r="M305" s="366"/>
      <c r="N305" s="368">
        <f t="shared" si="4"/>
        <v>0</v>
      </c>
      <c r="O305" s="366"/>
      <c r="P305" s="328"/>
    </row>
    <row r="306" spans="2:16" hidden="1" outlineLevel="1" x14ac:dyDescent="0.2">
      <c r="B306" s="365"/>
      <c r="C306" s="326" t="s">
        <v>219</v>
      </c>
      <c r="D306" s="327" t="s">
        <v>219</v>
      </c>
      <c r="E306" s="366"/>
      <c r="F306" s="367"/>
      <c r="G306" s="366"/>
      <c r="H306" s="366"/>
      <c r="I306" s="366"/>
      <c r="J306" s="366"/>
      <c r="K306" s="366"/>
      <c r="L306" s="366"/>
      <c r="M306" s="366"/>
      <c r="N306" s="368">
        <f t="shared" si="4"/>
        <v>0</v>
      </c>
      <c r="O306" s="366"/>
      <c r="P306" s="328"/>
    </row>
    <row r="307" spans="2:16" hidden="1" outlineLevel="1" x14ac:dyDescent="0.2">
      <c r="B307" s="365"/>
      <c r="C307" s="326" t="s">
        <v>219</v>
      </c>
      <c r="D307" s="327" t="s">
        <v>219</v>
      </c>
      <c r="E307" s="366"/>
      <c r="F307" s="367"/>
      <c r="G307" s="366"/>
      <c r="H307" s="366"/>
      <c r="I307" s="366"/>
      <c r="J307" s="366"/>
      <c r="K307" s="366"/>
      <c r="L307" s="366"/>
      <c r="M307" s="366"/>
      <c r="N307" s="368">
        <f t="shared" si="4"/>
        <v>0</v>
      </c>
      <c r="O307" s="366"/>
      <c r="P307" s="328"/>
    </row>
    <row r="308" spans="2:16" hidden="1" outlineLevel="1" x14ac:dyDescent="0.2">
      <c r="B308" s="365"/>
      <c r="C308" s="326" t="s">
        <v>219</v>
      </c>
      <c r="D308" s="327" t="s">
        <v>219</v>
      </c>
      <c r="E308" s="366"/>
      <c r="F308" s="367"/>
      <c r="G308" s="366"/>
      <c r="H308" s="366"/>
      <c r="I308" s="366"/>
      <c r="J308" s="366"/>
      <c r="K308" s="366"/>
      <c r="L308" s="366"/>
      <c r="M308" s="366"/>
      <c r="N308" s="368">
        <f t="shared" si="4"/>
        <v>0</v>
      </c>
      <c r="O308" s="366"/>
      <c r="P308" s="328"/>
    </row>
    <row r="309" spans="2:16" ht="15" hidden="1" outlineLevel="1" thickBot="1" x14ac:dyDescent="0.25">
      <c r="B309" s="369"/>
      <c r="C309" s="329" t="s">
        <v>219</v>
      </c>
      <c r="D309" s="370" t="s">
        <v>219</v>
      </c>
      <c r="E309" s="371"/>
      <c r="F309" s="372"/>
      <c r="G309" s="371"/>
      <c r="H309" s="371"/>
      <c r="I309" s="371"/>
      <c r="J309" s="371"/>
      <c r="K309" s="371"/>
      <c r="L309" s="371"/>
      <c r="M309" s="371"/>
      <c r="N309" s="373">
        <f t="shared" si="4"/>
        <v>0</v>
      </c>
      <c r="O309" s="371"/>
      <c r="P309" s="330"/>
    </row>
    <row r="310" spans="2:16" collapsed="1" x14ac:dyDescent="0.2"/>
    <row r="311" spans="2:16" x14ac:dyDescent="0.2">
      <c r="D311" s="737"/>
    </row>
  </sheetData>
  <mergeCells count="1">
    <mergeCell ref="B4:C4"/>
  </mergeCells>
  <dataValidations count="2">
    <dataValidation type="list" allowBlank="1" showInputMessage="1" showErrorMessage="1" sqref="C10:C309" xr:uid="{00000000-0002-0000-0E00-000000000000}">
      <formula1>"Bitte wählen,HöS,HöS/HS,HS,HS/MS,MS,MS/NS,NS"</formula1>
    </dataValidation>
    <dataValidation type="list" allowBlank="1" showInputMessage="1" showErrorMessage="1" sqref="D24:D309" xr:uid="{00000000-0002-0000-0E00-000001000000}"/>
  </dataValidations>
  <pageMargins left="0.43307086614173229" right="0.47244094488188981" top="0.43307086614173229" bottom="0.47244094488188981" header="0.31496062992125984" footer="0.27559055118110237"/>
  <pageSetup paperSize="9" scale="40" orientation="landscape" r:id="rId1"/>
  <headerFooter alignWithMargins="0">
    <oddFooter>&amp;L&amp;D&amp;R&amp;A_&amp;F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0AF166-5376-42AC-8FB7-224F37974209}">
          <x14:formula1>
            <xm:f>Listen!$T$2:$T$16</xm:f>
          </x14:formula1>
          <xm:sqref>D10:D23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1BE3-E0DB-4D75-9D52-7652FB0C57EF}">
  <sheetPr>
    <tabColor theme="8" tint="-0.249977111117893"/>
    <pageSetUpPr fitToPage="1"/>
  </sheetPr>
  <dimension ref="A1:U54"/>
  <sheetViews>
    <sheetView showGridLines="0" showZeros="0" zoomScale="90" zoomScaleNormal="90" workbookViewId="0">
      <pane ySplit="24" topLeftCell="A25" activePane="bottomLeft" state="frozen"/>
      <selection activeCell="D50" sqref="D50"/>
      <selection pane="bottomLeft" activeCell="E4" sqref="E4"/>
    </sheetView>
  </sheetViews>
  <sheetFormatPr baseColWidth="10" defaultColWidth="11.42578125" defaultRowHeight="14.25" outlineLevelRow="5" x14ac:dyDescent="0.2"/>
  <cols>
    <col min="1" max="1" width="9.85546875" style="557" customWidth="1"/>
    <col min="2" max="2" width="35.7109375" style="557" customWidth="1"/>
    <col min="3" max="3" width="20.28515625" style="557" customWidth="1"/>
    <col min="4" max="16" width="17.7109375" style="557" customWidth="1"/>
    <col min="17" max="17" width="3.42578125" style="557" customWidth="1"/>
    <col min="18" max="19" width="12.28515625" style="557" customWidth="1"/>
    <col min="20" max="20" width="3.42578125" style="557" customWidth="1"/>
    <col min="21" max="21" width="12.28515625" style="557" customWidth="1"/>
    <col min="22" max="28" width="11.7109375" style="557" bestFit="1" customWidth="1"/>
    <col min="29" max="16384" width="11.42578125" style="557"/>
  </cols>
  <sheetData>
    <row r="1" spans="1:16" ht="20.100000000000001" customHeight="1" x14ac:dyDescent="0.2">
      <c r="A1" s="556" t="str">
        <f>"Berechnung des Kapitalkostenaufschlag "  &amp;Allgemeines!C13</f>
        <v>Berechnung des Kapitalkostenaufschlag 2024</v>
      </c>
    </row>
    <row r="2" spans="1:16" ht="20.100000000000001" customHeight="1" thickBot="1" x14ac:dyDescent="0.3">
      <c r="A2" s="556"/>
      <c r="E2" s="643"/>
    </row>
    <row r="3" spans="1:16" ht="20.100000000000001" customHeight="1" x14ac:dyDescent="0.2">
      <c r="A3" s="886" t="s">
        <v>288</v>
      </c>
      <c r="B3" s="887"/>
      <c r="C3" s="39" t="s">
        <v>54</v>
      </c>
    </row>
    <row r="4" spans="1:16" ht="20.100000000000001" customHeight="1" x14ac:dyDescent="0.2">
      <c r="A4" s="882" t="s">
        <v>48</v>
      </c>
      <c r="B4" s="883"/>
      <c r="C4" s="41">
        <f>P10</f>
        <v>0</v>
      </c>
      <c r="D4" s="632"/>
    </row>
    <row r="5" spans="1:16" ht="20.100000000000001" customHeight="1" x14ac:dyDescent="0.2">
      <c r="A5" s="882" t="s">
        <v>49</v>
      </c>
      <c r="B5" s="883"/>
      <c r="C5" s="219"/>
    </row>
    <row r="6" spans="1:16" ht="20.100000000000001" customHeight="1" thickBot="1" x14ac:dyDescent="0.25">
      <c r="A6" s="884" t="s">
        <v>45</v>
      </c>
      <c r="B6" s="885"/>
      <c r="C6" s="42">
        <f>C4-C5</f>
        <v>0</v>
      </c>
    </row>
    <row r="7" spans="1:16" ht="20.100000000000001" customHeight="1" x14ac:dyDescent="0.2">
      <c r="A7" s="556"/>
      <c r="G7" s="644"/>
      <c r="J7" s="632"/>
    </row>
    <row r="8" spans="1:16" ht="15" x14ac:dyDescent="0.25">
      <c r="D8" s="558" t="s">
        <v>100</v>
      </c>
      <c r="E8" s="558"/>
      <c r="F8" s="559"/>
      <c r="G8" s="558" t="str">
        <f>"kalkulatorische Restwerte zum 01.01."&amp;Allgemeines!C13</f>
        <v>kalkulatorische Restwerte zum 01.01.2024</v>
      </c>
      <c r="H8" s="560"/>
      <c r="I8" s="559"/>
      <c r="J8" s="558" t="str">
        <f>"kalkulatorische Restwerte zum 31.12." &amp; Allgemeines!C13</f>
        <v>kalkulatorische Restwerte zum 31.12.2024</v>
      </c>
      <c r="K8" s="560"/>
      <c r="L8" s="559"/>
    </row>
    <row r="9" spans="1:16" ht="42.75" x14ac:dyDescent="0.2">
      <c r="D9" s="561" t="s">
        <v>100</v>
      </c>
      <c r="E9" s="562" t="s">
        <v>101</v>
      </c>
      <c r="F9" s="562" t="s">
        <v>102</v>
      </c>
      <c r="G9" s="562" t="s">
        <v>103</v>
      </c>
      <c r="H9" s="562" t="s">
        <v>104</v>
      </c>
      <c r="I9" s="562" t="s">
        <v>105</v>
      </c>
      <c r="J9" s="562" t="s">
        <v>103</v>
      </c>
      <c r="K9" s="562" t="s">
        <v>104</v>
      </c>
      <c r="L9" s="562" t="s">
        <v>105</v>
      </c>
      <c r="M9" s="562" t="s">
        <v>106</v>
      </c>
      <c r="N9" s="563" t="s">
        <v>107</v>
      </c>
      <c r="O9" s="563" t="s">
        <v>108</v>
      </c>
      <c r="P9" s="563" t="s">
        <v>471</v>
      </c>
    </row>
    <row r="10" spans="1:16" ht="30" customHeight="1" x14ac:dyDescent="0.2">
      <c r="B10" s="564" t="s">
        <v>3</v>
      </c>
      <c r="C10" s="565"/>
      <c r="D10" s="566">
        <f t="shared" ref="D10:P10" si="0">SUM(D11:D20)</f>
        <v>0</v>
      </c>
      <c r="E10" s="567">
        <f t="shared" si="0"/>
        <v>0</v>
      </c>
      <c r="F10" s="567">
        <f t="shared" si="0"/>
        <v>0</v>
      </c>
      <c r="G10" s="567">
        <f t="shared" si="0"/>
        <v>0</v>
      </c>
      <c r="H10" s="567">
        <f t="shared" si="0"/>
        <v>0</v>
      </c>
      <c r="I10" s="567">
        <f t="shared" si="0"/>
        <v>0</v>
      </c>
      <c r="J10" s="567">
        <f t="shared" si="0"/>
        <v>0</v>
      </c>
      <c r="K10" s="567">
        <f t="shared" si="0"/>
        <v>0</v>
      </c>
      <c r="L10" s="567">
        <f t="shared" si="0"/>
        <v>0</v>
      </c>
      <c r="M10" s="567">
        <f t="shared" si="0"/>
        <v>0</v>
      </c>
      <c r="N10" s="568">
        <f t="shared" si="0"/>
        <v>0</v>
      </c>
      <c r="O10" s="568">
        <f t="shared" si="0"/>
        <v>0</v>
      </c>
      <c r="P10" s="568">
        <f t="shared" si="0"/>
        <v>0</v>
      </c>
    </row>
    <row r="11" spans="1:16" ht="15" x14ac:dyDescent="0.2">
      <c r="A11" s="569" t="str">
        <f>A25</f>
        <v>NB1</v>
      </c>
      <c r="B11" s="570" t="str">
        <f>B25</f>
        <v>originär</v>
      </c>
      <c r="C11" s="570"/>
      <c r="D11" s="571">
        <f t="shared" ref="D11:D20" si="1">SUMIF($A$25:$A$54,A11,$D$25:$D$54)</f>
        <v>0</v>
      </c>
      <c r="E11" s="571">
        <f t="shared" ref="E11:E20" si="2">SUMIF($A$25:$A$54,A11,$E$25:$E$54)</f>
        <v>0</v>
      </c>
      <c r="F11" s="571">
        <f t="shared" ref="F11:F20" si="3">SUMIF($A$25:$A$54,A11,$F$25:$F$54)</f>
        <v>0</v>
      </c>
      <c r="G11" s="571">
        <f t="shared" ref="G11:G20" si="4">SUMIF($A$25:$A$54,A11,$G$25:$G$54)</f>
        <v>0</v>
      </c>
      <c r="H11" s="571">
        <f t="shared" ref="H11:H20" si="5">SUMIF($A$25:$A$54,A11,$H$25:$H$54)</f>
        <v>0</v>
      </c>
      <c r="I11" s="571">
        <f>SUMIF($A$25:$A$54,A11,$I$25:$I$54)</f>
        <v>0</v>
      </c>
      <c r="J11" s="571">
        <f t="shared" ref="J11:J20" si="6">SUMIF($A$25:$A$54,A11,$J$25:$J$54)</f>
        <v>0</v>
      </c>
      <c r="K11" s="571">
        <f t="shared" ref="K11:K20" si="7">SUMIF($A$25:$A$54,A11,$K$25:$K$54)</f>
        <v>0</v>
      </c>
      <c r="L11" s="571">
        <f t="shared" ref="L11:L20" si="8">SUMIF($A$25:$A$54,A11,$L$25:$L$54)</f>
        <v>0</v>
      </c>
      <c r="M11" s="571">
        <f t="shared" ref="M11:M20" si="9">SUMIF($A$25:$A$54,A11,$M$25:$M$54)</f>
        <v>0</v>
      </c>
      <c r="N11" s="571">
        <f t="shared" ref="N11:N20" si="10">SUMIF($A$25:$A$54,A11,$N$25:$N$54)</f>
        <v>0</v>
      </c>
      <c r="O11" s="571">
        <f t="shared" ref="O11:O20" si="11">SUMIF($A$25:$A$54,A11,$O$25:$O$54)</f>
        <v>0</v>
      </c>
      <c r="P11" s="572">
        <f t="shared" ref="P11:P20" si="12">SUMIF($A$25:$A$54,A11,$P$25:$P$54)</f>
        <v>0</v>
      </c>
    </row>
    <row r="12" spans="1:16" ht="15" outlineLevel="1" x14ac:dyDescent="0.2">
      <c r="A12" s="569">
        <f>A28</f>
        <v>0</v>
      </c>
      <c r="B12" s="569">
        <f>B28</f>
        <v>0</v>
      </c>
      <c r="C12" s="569"/>
      <c r="D12" s="571">
        <f t="shared" si="1"/>
        <v>0</v>
      </c>
      <c r="E12" s="571">
        <f t="shared" si="2"/>
        <v>0</v>
      </c>
      <c r="F12" s="571">
        <f t="shared" si="3"/>
        <v>0</v>
      </c>
      <c r="G12" s="571">
        <f t="shared" si="4"/>
        <v>0</v>
      </c>
      <c r="H12" s="571">
        <f t="shared" si="5"/>
        <v>0</v>
      </c>
      <c r="I12" s="571">
        <f t="shared" ref="I12:I20" si="13">SUMIF($A$25:$A$54,A12,$I$25:$I$54)</f>
        <v>0</v>
      </c>
      <c r="J12" s="571">
        <f t="shared" si="6"/>
        <v>0</v>
      </c>
      <c r="K12" s="571">
        <f t="shared" si="7"/>
        <v>0</v>
      </c>
      <c r="L12" s="571">
        <f t="shared" si="8"/>
        <v>0</v>
      </c>
      <c r="M12" s="571">
        <f t="shared" si="9"/>
        <v>0</v>
      </c>
      <c r="N12" s="571">
        <f t="shared" si="10"/>
        <v>0</v>
      </c>
      <c r="O12" s="571">
        <f t="shared" si="11"/>
        <v>0</v>
      </c>
      <c r="P12" s="572">
        <f t="shared" si="12"/>
        <v>0</v>
      </c>
    </row>
    <row r="13" spans="1:16" ht="15" outlineLevel="2" x14ac:dyDescent="0.2">
      <c r="A13" s="569">
        <f>A31</f>
        <v>0</v>
      </c>
      <c r="B13" s="569">
        <f>B31</f>
        <v>0</v>
      </c>
      <c r="C13" s="569"/>
      <c r="D13" s="571">
        <f t="shared" si="1"/>
        <v>0</v>
      </c>
      <c r="E13" s="571">
        <f t="shared" si="2"/>
        <v>0</v>
      </c>
      <c r="F13" s="571">
        <f t="shared" si="3"/>
        <v>0</v>
      </c>
      <c r="G13" s="571">
        <f t="shared" si="4"/>
        <v>0</v>
      </c>
      <c r="H13" s="571">
        <f t="shared" si="5"/>
        <v>0</v>
      </c>
      <c r="I13" s="571">
        <f t="shared" si="13"/>
        <v>0</v>
      </c>
      <c r="J13" s="571">
        <f t="shared" si="6"/>
        <v>0</v>
      </c>
      <c r="K13" s="571">
        <f t="shared" si="7"/>
        <v>0</v>
      </c>
      <c r="L13" s="571">
        <f t="shared" si="8"/>
        <v>0</v>
      </c>
      <c r="M13" s="571">
        <f t="shared" si="9"/>
        <v>0</v>
      </c>
      <c r="N13" s="571">
        <f t="shared" si="10"/>
        <v>0</v>
      </c>
      <c r="O13" s="571">
        <f t="shared" si="11"/>
        <v>0</v>
      </c>
      <c r="P13" s="572">
        <f t="shared" si="12"/>
        <v>0</v>
      </c>
    </row>
    <row r="14" spans="1:16" ht="15" outlineLevel="3" x14ac:dyDescent="0.2">
      <c r="A14" s="569">
        <f>A34</f>
        <v>0</v>
      </c>
      <c r="B14" s="569">
        <f>B34</f>
        <v>0</v>
      </c>
      <c r="C14" s="569"/>
      <c r="D14" s="571">
        <f t="shared" si="1"/>
        <v>0</v>
      </c>
      <c r="E14" s="571">
        <f t="shared" si="2"/>
        <v>0</v>
      </c>
      <c r="F14" s="571">
        <f t="shared" si="3"/>
        <v>0</v>
      </c>
      <c r="G14" s="571">
        <f t="shared" si="4"/>
        <v>0</v>
      </c>
      <c r="H14" s="571">
        <f t="shared" si="5"/>
        <v>0</v>
      </c>
      <c r="I14" s="571">
        <f t="shared" si="13"/>
        <v>0</v>
      </c>
      <c r="J14" s="571">
        <f t="shared" si="6"/>
        <v>0</v>
      </c>
      <c r="K14" s="571">
        <f t="shared" si="7"/>
        <v>0</v>
      </c>
      <c r="L14" s="571">
        <f t="shared" si="8"/>
        <v>0</v>
      </c>
      <c r="M14" s="571">
        <f t="shared" si="9"/>
        <v>0</v>
      </c>
      <c r="N14" s="571">
        <f t="shared" si="10"/>
        <v>0</v>
      </c>
      <c r="O14" s="571">
        <f t="shared" si="11"/>
        <v>0</v>
      </c>
      <c r="P14" s="572">
        <f t="shared" si="12"/>
        <v>0</v>
      </c>
    </row>
    <row r="15" spans="1:16" ht="15" outlineLevel="4" x14ac:dyDescent="0.2">
      <c r="A15" s="569">
        <f>A37</f>
        <v>0</v>
      </c>
      <c r="B15" s="569">
        <f>B37</f>
        <v>0</v>
      </c>
      <c r="C15" s="569"/>
      <c r="D15" s="571">
        <f t="shared" si="1"/>
        <v>0</v>
      </c>
      <c r="E15" s="571">
        <f t="shared" si="2"/>
        <v>0</v>
      </c>
      <c r="F15" s="571">
        <f t="shared" si="3"/>
        <v>0</v>
      </c>
      <c r="G15" s="571">
        <f t="shared" si="4"/>
        <v>0</v>
      </c>
      <c r="H15" s="571">
        <f t="shared" si="5"/>
        <v>0</v>
      </c>
      <c r="I15" s="571">
        <f t="shared" si="13"/>
        <v>0</v>
      </c>
      <c r="J15" s="571">
        <f t="shared" si="6"/>
        <v>0</v>
      </c>
      <c r="K15" s="571">
        <f t="shared" si="7"/>
        <v>0</v>
      </c>
      <c r="L15" s="571">
        <f t="shared" si="8"/>
        <v>0</v>
      </c>
      <c r="M15" s="571">
        <f t="shared" si="9"/>
        <v>0</v>
      </c>
      <c r="N15" s="571">
        <f t="shared" si="10"/>
        <v>0</v>
      </c>
      <c r="O15" s="571">
        <f t="shared" si="11"/>
        <v>0</v>
      </c>
      <c r="P15" s="572">
        <f t="shared" si="12"/>
        <v>0</v>
      </c>
    </row>
    <row r="16" spans="1:16" ht="15" outlineLevel="5" x14ac:dyDescent="0.2">
      <c r="A16" s="569">
        <f>A40</f>
        <v>0</v>
      </c>
      <c r="B16" s="569">
        <f>B40</f>
        <v>0</v>
      </c>
      <c r="C16" s="569"/>
      <c r="D16" s="571">
        <f t="shared" si="1"/>
        <v>0</v>
      </c>
      <c r="E16" s="571">
        <f t="shared" si="2"/>
        <v>0</v>
      </c>
      <c r="F16" s="571">
        <f t="shared" si="3"/>
        <v>0</v>
      </c>
      <c r="G16" s="571">
        <f t="shared" si="4"/>
        <v>0</v>
      </c>
      <c r="H16" s="571">
        <f t="shared" si="5"/>
        <v>0</v>
      </c>
      <c r="I16" s="571">
        <f t="shared" si="13"/>
        <v>0</v>
      </c>
      <c r="J16" s="571">
        <f t="shared" si="6"/>
        <v>0</v>
      </c>
      <c r="K16" s="571">
        <f t="shared" si="7"/>
        <v>0</v>
      </c>
      <c r="L16" s="571">
        <f t="shared" si="8"/>
        <v>0</v>
      </c>
      <c r="M16" s="571">
        <f t="shared" si="9"/>
        <v>0</v>
      </c>
      <c r="N16" s="571">
        <f t="shared" si="10"/>
        <v>0</v>
      </c>
      <c r="O16" s="571">
        <f t="shared" si="11"/>
        <v>0</v>
      </c>
      <c r="P16" s="572">
        <f t="shared" si="12"/>
        <v>0</v>
      </c>
    </row>
    <row r="17" spans="1:21" ht="15" outlineLevel="5" x14ac:dyDescent="0.2">
      <c r="A17" s="569">
        <f>A43</f>
        <v>0</v>
      </c>
      <c r="B17" s="569">
        <f>B43</f>
        <v>0</v>
      </c>
      <c r="C17" s="569"/>
      <c r="D17" s="571">
        <f t="shared" si="1"/>
        <v>0</v>
      </c>
      <c r="E17" s="571">
        <f t="shared" si="2"/>
        <v>0</v>
      </c>
      <c r="F17" s="571">
        <f t="shared" si="3"/>
        <v>0</v>
      </c>
      <c r="G17" s="571">
        <f t="shared" si="4"/>
        <v>0</v>
      </c>
      <c r="H17" s="571">
        <f t="shared" si="5"/>
        <v>0</v>
      </c>
      <c r="I17" s="571">
        <f t="shared" si="13"/>
        <v>0</v>
      </c>
      <c r="J17" s="571">
        <f t="shared" si="6"/>
        <v>0</v>
      </c>
      <c r="K17" s="571">
        <f t="shared" si="7"/>
        <v>0</v>
      </c>
      <c r="L17" s="571">
        <f t="shared" si="8"/>
        <v>0</v>
      </c>
      <c r="M17" s="571">
        <f t="shared" si="9"/>
        <v>0</v>
      </c>
      <c r="N17" s="571">
        <f t="shared" si="10"/>
        <v>0</v>
      </c>
      <c r="O17" s="571">
        <f t="shared" si="11"/>
        <v>0</v>
      </c>
      <c r="P17" s="572">
        <f t="shared" si="12"/>
        <v>0</v>
      </c>
    </row>
    <row r="18" spans="1:21" ht="15" outlineLevel="5" x14ac:dyDescent="0.2">
      <c r="A18" s="569">
        <f>A46</f>
        <v>0</v>
      </c>
      <c r="B18" s="569">
        <f>B46</f>
        <v>0</v>
      </c>
      <c r="C18" s="569"/>
      <c r="D18" s="571">
        <f t="shared" si="1"/>
        <v>0</v>
      </c>
      <c r="E18" s="571">
        <f t="shared" si="2"/>
        <v>0</v>
      </c>
      <c r="F18" s="571">
        <f t="shared" si="3"/>
        <v>0</v>
      </c>
      <c r="G18" s="571">
        <f t="shared" si="4"/>
        <v>0</v>
      </c>
      <c r="H18" s="571">
        <f t="shared" si="5"/>
        <v>0</v>
      </c>
      <c r="I18" s="571">
        <f t="shared" si="13"/>
        <v>0</v>
      </c>
      <c r="J18" s="571">
        <f t="shared" si="6"/>
        <v>0</v>
      </c>
      <c r="K18" s="571">
        <f t="shared" si="7"/>
        <v>0</v>
      </c>
      <c r="L18" s="571">
        <f t="shared" si="8"/>
        <v>0</v>
      </c>
      <c r="M18" s="571">
        <f t="shared" si="9"/>
        <v>0</v>
      </c>
      <c r="N18" s="571">
        <f t="shared" si="10"/>
        <v>0</v>
      </c>
      <c r="O18" s="571">
        <f t="shared" si="11"/>
        <v>0</v>
      </c>
      <c r="P18" s="572">
        <f t="shared" si="12"/>
        <v>0</v>
      </c>
    </row>
    <row r="19" spans="1:21" ht="15" outlineLevel="5" x14ac:dyDescent="0.2">
      <c r="A19" s="569">
        <f>A49</f>
        <v>0</v>
      </c>
      <c r="B19" s="569">
        <f>B49</f>
        <v>0</v>
      </c>
      <c r="C19" s="569"/>
      <c r="D19" s="571">
        <f t="shared" si="1"/>
        <v>0</v>
      </c>
      <c r="E19" s="571">
        <f t="shared" si="2"/>
        <v>0</v>
      </c>
      <c r="F19" s="571">
        <f t="shared" si="3"/>
        <v>0</v>
      </c>
      <c r="G19" s="571">
        <f t="shared" si="4"/>
        <v>0</v>
      </c>
      <c r="H19" s="571">
        <f t="shared" si="5"/>
        <v>0</v>
      </c>
      <c r="I19" s="571">
        <f t="shared" si="13"/>
        <v>0</v>
      </c>
      <c r="J19" s="571">
        <f t="shared" si="6"/>
        <v>0</v>
      </c>
      <c r="K19" s="571">
        <f t="shared" si="7"/>
        <v>0</v>
      </c>
      <c r="L19" s="571">
        <f t="shared" si="8"/>
        <v>0</v>
      </c>
      <c r="M19" s="571">
        <f t="shared" si="9"/>
        <v>0</v>
      </c>
      <c r="N19" s="571">
        <f t="shared" si="10"/>
        <v>0</v>
      </c>
      <c r="O19" s="571">
        <f t="shared" si="11"/>
        <v>0</v>
      </c>
      <c r="P19" s="572">
        <f t="shared" si="12"/>
        <v>0</v>
      </c>
    </row>
    <row r="20" spans="1:21" ht="15" outlineLevel="5" x14ac:dyDescent="0.2">
      <c r="A20" s="569">
        <f>A52</f>
        <v>0</v>
      </c>
      <c r="B20" s="569">
        <f>B52</f>
        <v>0</v>
      </c>
      <c r="C20" s="569"/>
      <c r="D20" s="571">
        <f t="shared" si="1"/>
        <v>0</v>
      </c>
      <c r="E20" s="571">
        <f t="shared" si="2"/>
        <v>0</v>
      </c>
      <c r="F20" s="571">
        <f t="shared" si="3"/>
        <v>0</v>
      </c>
      <c r="G20" s="571">
        <f t="shared" si="4"/>
        <v>0</v>
      </c>
      <c r="H20" s="571">
        <f t="shared" si="5"/>
        <v>0</v>
      </c>
      <c r="I20" s="571">
        <f t="shared" si="13"/>
        <v>0</v>
      </c>
      <c r="J20" s="571">
        <f t="shared" si="6"/>
        <v>0</v>
      </c>
      <c r="K20" s="571">
        <f t="shared" si="7"/>
        <v>0</v>
      </c>
      <c r="L20" s="571">
        <f t="shared" si="8"/>
        <v>0</v>
      </c>
      <c r="M20" s="571">
        <f t="shared" si="9"/>
        <v>0</v>
      </c>
      <c r="N20" s="571">
        <f t="shared" si="10"/>
        <v>0</v>
      </c>
      <c r="O20" s="571">
        <f t="shared" si="11"/>
        <v>0</v>
      </c>
      <c r="P20" s="572">
        <f t="shared" si="12"/>
        <v>0</v>
      </c>
    </row>
    <row r="21" spans="1:21" ht="15" x14ac:dyDescent="0.2">
      <c r="D21" s="573"/>
      <c r="E21" s="574"/>
      <c r="F21" s="574"/>
      <c r="G21" s="575"/>
      <c r="H21" s="574"/>
      <c r="I21" s="576"/>
      <c r="J21" s="574"/>
      <c r="K21" s="574"/>
      <c r="L21" s="576"/>
      <c r="M21" s="574"/>
      <c r="N21" s="577"/>
      <c r="O21" s="577"/>
      <c r="P21" s="577"/>
    </row>
    <row r="22" spans="1:21" ht="15" x14ac:dyDescent="0.2">
      <c r="D22" s="573"/>
      <c r="E22" s="574"/>
      <c r="F22" s="574"/>
      <c r="G22" s="575"/>
      <c r="H22" s="574"/>
      <c r="I22" s="576"/>
      <c r="J22" s="574"/>
      <c r="K22" s="574"/>
      <c r="L22" s="576"/>
      <c r="M22" s="574"/>
      <c r="N22" s="577"/>
      <c r="O22" s="577"/>
      <c r="P22" s="577"/>
      <c r="S22" s="574"/>
    </row>
    <row r="23" spans="1:21" x14ac:dyDescent="0.2">
      <c r="D23" s="578"/>
      <c r="E23" s="579"/>
      <c r="F23" s="579"/>
      <c r="G23" s="578"/>
      <c r="H23" s="579"/>
      <c r="J23" s="579"/>
      <c r="K23" s="579"/>
      <c r="L23" s="579"/>
    </row>
    <row r="24" spans="1:21" ht="43.5" thickBot="1" x14ac:dyDescent="0.25">
      <c r="A24" s="580" t="s">
        <v>109</v>
      </c>
      <c r="B24" s="580" t="s">
        <v>110</v>
      </c>
      <c r="C24" s="580" t="s">
        <v>472</v>
      </c>
      <c r="D24" s="581" t="s">
        <v>100</v>
      </c>
      <c r="E24" s="582" t="s">
        <v>101</v>
      </c>
      <c r="F24" s="582" t="s">
        <v>102</v>
      </c>
      <c r="G24" s="582" t="s">
        <v>103</v>
      </c>
      <c r="H24" s="582" t="s">
        <v>104</v>
      </c>
      <c r="I24" s="582" t="s">
        <v>105</v>
      </c>
      <c r="J24" s="582" t="s">
        <v>103</v>
      </c>
      <c r="K24" s="582" t="s">
        <v>104</v>
      </c>
      <c r="L24" s="582" t="s">
        <v>105</v>
      </c>
      <c r="M24" s="582" t="s">
        <v>106</v>
      </c>
      <c r="N24" s="583" t="s">
        <v>107</v>
      </c>
      <c r="O24" s="583" t="s">
        <v>108</v>
      </c>
      <c r="P24" s="583" t="s">
        <v>471</v>
      </c>
      <c r="R24" s="584" t="s">
        <v>51</v>
      </c>
      <c r="S24" s="585" t="s">
        <v>473</v>
      </c>
      <c r="U24" s="585" t="s">
        <v>137</v>
      </c>
    </row>
    <row r="25" spans="1:21" ht="15" x14ac:dyDescent="0.25">
      <c r="A25" s="586" t="str">
        <f>Allgemeines!$B$37</f>
        <v>NB1</v>
      </c>
      <c r="B25" s="586" t="str">
        <f>Allgemeines!$C$37</f>
        <v>originär</v>
      </c>
      <c r="C25" s="586">
        <v>2022</v>
      </c>
      <c r="D25" s="587">
        <f>SUM(E25:F25)</f>
        <v>0</v>
      </c>
      <c r="E25" s="588">
        <f>SUMIFS(SAV!$AD$5:$AD$1000,SAV!$A$5:$A$1000,$A25,SAV!$C$5:$C$1000,KKAuf!C25)</f>
        <v>0</v>
      </c>
      <c r="F25" s="588">
        <f>SUMIFS(WAV!$S$5:$S$200,WAV!$A$5:$A$200,$A25,WAV!$D$5:$D$200,KKAuf!C25)</f>
        <v>0</v>
      </c>
      <c r="G25" s="588">
        <f>SUMIFS(SAV!$AC$5:$AC$1000,SAV!$A$5:$A$1000,$A25,SAV!$C$5:$C$1000,KKAuf!C25)</f>
        <v>0</v>
      </c>
      <c r="H25" s="588">
        <f>SUMIFS(WAV!$R$5:$R$200,WAV!$A$5:$A$200,$A25,WAV!$D$5:$D$200,C25)</f>
        <v>0</v>
      </c>
      <c r="I25" s="588">
        <f>SUMIFS(BKZ_NAKB_SoPo!$L$34:$L$63,BKZ_NAKB_SoPo!$B$34:$B$63,$A25,BKZ_NAKB_SoPo!$C$34:$C$63,KKAuf!C25)</f>
        <v>0</v>
      </c>
      <c r="J25" s="588">
        <f>SUMIFS(SAV!$AE$5:$AE$1000,SAV!$A$5:$A$1000,$A25,SAV!$C$5:$C$1000,KKAuf!C25)</f>
        <v>0</v>
      </c>
      <c r="K25" s="588">
        <f>SUMIFS(WAV!$T$5:$T$200,WAV!$A$5:$A$200,$A25,WAV!$D$5:$D$200,C25)</f>
        <v>0</v>
      </c>
      <c r="L25" s="588">
        <f>SUMIFS(BKZ_NAKB_SoPo!$M$34:$M$63,BKZ_NAKB_SoPo!$B$34:$B$63,$A25,BKZ_NAKB_SoPo!$C$34:$C$63,KKAuf!C25)</f>
        <v>0</v>
      </c>
      <c r="M25" s="588">
        <f>AVERAGE(SUM(G25:H25,-I25),SUM(J25:K25,-L25))</f>
        <v>0</v>
      </c>
      <c r="N25" s="587">
        <f t="shared" ref="N25:N54" si="14">$M25*S25</f>
        <v>0</v>
      </c>
      <c r="O25" s="587">
        <f>IFERROR($M25*0.4*U25*0.035*VLOOKUP(A25,Allgemeines!$B$37:$F$46,5,0),"")</f>
        <v>0</v>
      </c>
      <c r="P25" s="587">
        <f t="shared" ref="P25:P54" si="15">SUM(D25,N25:O25)</f>
        <v>0</v>
      </c>
      <c r="R25" s="589">
        <v>2022</v>
      </c>
      <c r="S25" s="653">
        <f>VLOOKUP(C25,Listen!$AB$3:$AE$5,4,0)</f>
        <v>3.0499999999999999E-2</v>
      </c>
      <c r="T25" s="591"/>
      <c r="U25" s="653">
        <f>VLOOKUP(C25,Listen!$AB$3:$AE$5,2,0)</f>
        <v>5.0700000000000002E-2</v>
      </c>
    </row>
    <row r="26" spans="1:21" ht="15" x14ac:dyDescent="0.25">
      <c r="A26" s="592" t="str">
        <f>Allgemeines!$B$37</f>
        <v>NB1</v>
      </c>
      <c r="B26" s="592" t="str">
        <f>Allgemeines!$C$37</f>
        <v>originär</v>
      </c>
      <c r="C26" s="592">
        <v>2023</v>
      </c>
      <c r="D26" s="593">
        <f t="shared" ref="D26:D54" si="16">SUM(E26:F26)</f>
        <v>0</v>
      </c>
      <c r="E26" s="594">
        <f>SUMIFS(SAV!$AD$5:$AD$1000,SAV!$A$5:$A$1000,$A26,SAV!$C$5:$C$1000,KKAuf!C26)</f>
        <v>0</v>
      </c>
      <c r="F26" s="594">
        <f>SUMIFS(WAV!$S$5:$S$200,WAV!$A$5:$A$200,$A26,WAV!$D$5:$D$200,KKAuf!C26)</f>
        <v>0</v>
      </c>
      <c r="G26" s="594">
        <f>SUMIFS(SAV!$AC$5:$AC$1000,SAV!$A$5:$A$1000,$A26,SAV!$C$5:$C$1000,KKAuf!C26)</f>
        <v>0</v>
      </c>
      <c r="H26" s="594">
        <f>SUMIFS(WAV!$R$5:$R$200,WAV!$A$5:$A$200,$A26,WAV!$D$5:$D$200,C26)</f>
        <v>0</v>
      </c>
      <c r="I26" s="594">
        <f>SUMIFS(BKZ_NAKB_SoPo!$L$34:$L$63,BKZ_NAKB_SoPo!$B$34:$B$63,$A26,BKZ_NAKB_SoPo!$C$34:$C$63,KKAuf!C26)</f>
        <v>0</v>
      </c>
      <c r="J26" s="594">
        <f>SUMIFS(SAV!$AE$5:$AE$1000,SAV!$A$5:$A$1000,$A26,SAV!$C$5:$C$1000,KKAuf!C26)</f>
        <v>0</v>
      </c>
      <c r="K26" s="594">
        <f>SUMIFS(WAV!$T$5:$T$200,WAV!$A$5:$A$200,$A26,WAV!$D$5:$D$200,C26)</f>
        <v>0</v>
      </c>
      <c r="L26" s="594">
        <f>SUMIFS(BKZ_NAKB_SoPo!$M$34:$M$63,BKZ_NAKB_SoPo!$B$34:$B$63,$A26,BKZ_NAKB_SoPo!$C$34:$C$63,KKAuf!C26)</f>
        <v>0</v>
      </c>
      <c r="M26" s="594">
        <f t="shared" ref="M26:M54" si="17">AVERAGE(SUM(G26:H26,-I26),SUM(J26:K26,-L26))</f>
        <v>0</v>
      </c>
      <c r="N26" s="593">
        <f t="shared" si="14"/>
        <v>0</v>
      </c>
      <c r="O26" s="593">
        <f>IFERROR($M26*0.4*U26*0.035*VLOOKUP(A26,Allgemeines!$B$37:$F$46,5,0),"")</f>
        <v>0</v>
      </c>
      <c r="P26" s="593">
        <f t="shared" si="15"/>
        <v>0</v>
      </c>
      <c r="R26" s="595">
        <v>2023</v>
      </c>
      <c r="S26" s="590">
        <f>VLOOKUP(C26,Listen!$AB$3:$AE$5,4,0)</f>
        <v>3.0499999999999999E-2</v>
      </c>
      <c r="T26" s="596"/>
      <c r="U26" s="590">
        <f>VLOOKUP(C26,Listen!$AB$3:$AE$5,2,0)</f>
        <v>5.0700000000000002E-2</v>
      </c>
    </row>
    <row r="27" spans="1:21" ht="15.75" thickBot="1" x14ac:dyDescent="0.3">
      <c r="A27" s="592" t="str">
        <f>Allgemeines!$B$37</f>
        <v>NB1</v>
      </c>
      <c r="B27" s="592" t="str">
        <f>Allgemeines!$C$37</f>
        <v>originär</v>
      </c>
      <c r="C27" s="592">
        <v>2024</v>
      </c>
      <c r="D27" s="593">
        <f t="shared" si="16"/>
        <v>0</v>
      </c>
      <c r="E27" s="594">
        <f>SUMIFS(SAV!$AD$5:$AD$1000,SAV!$A$5:$A$1000,$A27,SAV!$C$5:$C$1000,KKAuf!C27)</f>
        <v>0</v>
      </c>
      <c r="F27" s="594">
        <f>SUMIFS(WAV!$S$5:$S$200,WAV!$A$5:$A$200,$A27,WAV!$D$5:$D$200,KKAuf!C27)</f>
        <v>0</v>
      </c>
      <c r="G27" s="594">
        <f>SUMIFS(SAV!$AC$5:$AC$1000,SAV!$A$5:$A$1000,$A27,SAV!$C$5:$C$1000,KKAuf!C27)</f>
        <v>0</v>
      </c>
      <c r="H27" s="594">
        <f>SUMIFS(WAV!$R$5:$R$200,WAV!$A$5:$A$200,$A27,WAV!$D$5:$D$200,C27)</f>
        <v>0</v>
      </c>
      <c r="I27" s="594">
        <f>SUMIFS(BKZ_NAKB_SoPo!$L$34:$L$63,BKZ_NAKB_SoPo!$B$34:$B$63,$A27,BKZ_NAKB_SoPo!$C$34:$C$63,KKAuf!C27)</f>
        <v>0</v>
      </c>
      <c r="J27" s="594">
        <f>SUMIFS(SAV!$AE$5:$AE$1000,SAV!$A$5:$A$1000,$A27,SAV!$C$5:$C$1000,KKAuf!C27)</f>
        <v>0</v>
      </c>
      <c r="K27" s="594">
        <f>SUMIFS(WAV!$T$5:$T$200,WAV!$A$5:$A$200,$A27,WAV!$D$5:$D$200,C27)</f>
        <v>0</v>
      </c>
      <c r="L27" s="594">
        <f>SUMIFS(BKZ_NAKB_SoPo!$M$34:$M$63,BKZ_NAKB_SoPo!$B$34:$B$63,$A27,BKZ_NAKB_SoPo!$C$34:$C$63,KKAuf!C27)</f>
        <v>0</v>
      </c>
      <c r="M27" s="594">
        <f t="shared" si="17"/>
        <v>0</v>
      </c>
      <c r="N27" s="593">
        <f t="shared" si="14"/>
        <v>0</v>
      </c>
      <c r="O27" s="593">
        <f>IFERROR($M27*0.4*U27*0.035*VLOOKUP(A27,Allgemeines!$B$37:$F$46,5,0),"")</f>
        <v>0</v>
      </c>
      <c r="P27" s="593">
        <f t="shared" si="15"/>
        <v>0</v>
      </c>
      <c r="R27" s="652">
        <v>2024</v>
      </c>
      <c r="S27" s="654">
        <f>VLOOKUP(C27,Listen!$AB$3:$AE$5,4,0)</f>
        <v>5.0900000000000001E-2</v>
      </c>
      <c r="T27" s="596"/>
      <c r="U27" s="654">
        <f>VLOOKUP(C27,Listen!$AB$3:$AE$5,2,0)</f>
        <v>6.93E-2</v>
      </c>
    </row>
    <row r="28" spans="1:21" ht="15" outlineLevel="1" x14ac:dyDescent="0.25">
      <c r="A28" s="586">
        <f>Allgemeines!$B$38</f>
        <v>0</v>
      </c>
      <c r="B28" s="586">
        <f>Allgemeines!$C$38</f>
        <v>0</v>
      </c>
      <c r="C28" s="586">
        <v>2022</v>
      </c>
      <c r="D28" s="587">
        <f t="shared" si="16"/>
        <v>0</v>
      </c>
      <c r="E28" s="588">
        <f>SUMIFS(SAV!$AD$5:$AD$1000,SAV!$A$5:$A$1000,$A28,SAV!$C$5:$C$1000,KKAuf!C28)</f>
        <v>0</v>
      </c>
      <c r="F28" s="588">
        <f>SUMIFS(WAV!$S$5:$S$200,WAV!$A$5:$A$200,$A28,WAV!$D$5:$D$200,KKAuf!C28)</f>
        <v>0</v>
      </c>
      <c r="G28" s="588">
        <f>SUMIFS(SAV!$AC$5:$AC$1000,SAV!$A$5:$A$1000,$A28,SAV!$C$5:$C$1000,KKAuf!C28)</f>
        <v>0</v>
      </c>
      <c r="H28" s="588">
        <f>SUMIFS(WAV!$R$5:$R$200,WAV!$A$5:$A$200,$A28,WAV!$D$5:$D$200,C28)</f>
        <v>0</v>
      </c>
      <c r="I28" s="588">
        <f>SUMIFS(BKZ_NAKB_SoPo!$L$34:$L$63,BKZ_NAKB_SoPo!$B$34:$B$63,$A28,BKZ_NAKB_SoPo!$C$34:$C$63,KKAuf!C28)</f>
        <v>0</v>
      </c>
      <c r="J28" s="588">
        <f>SUMIFS(SAV!$AE$5:$AE$1000,SAV!$A$5:$A$1000,$A28,SAV!$C$5:$C$1000,KKAuf!C28)</f>
        <v>0</v>
      </c>
      <c r="K28" s="588">
        <f>SUMIFS(WAV!$T$5:$T$200,WAV!$A$5:$A$200,$A28,WAV!$D$5:$D$200,C28)</f>
        <v>0</v>
      </c>
      <c r="L28" s="588">
        <f>SUMIFS(BKZ_NAKB_SoPo!$M$34:$M$63,BKZ_NAKB_SoPo!$B$34:$B$63,$A28,BKZ_NAKB_SoPo!$C$34:$C$63,KKAuf!C28)</f>
        <v>0</v>
      </c>
      <c r="M28" s="588">
        <f t="shared" si="17"/>
        <v>0</v>
      </c>
      <c r="N28" s="587">
        <f t="shared" si="14"/>
        <v>0</v>
      </c>
      <c r="O28" s="587" t="str">
        <f>IFERROR($M28*0.4*U28*0.035*VLOOKUP(A28,Allgemeines!$B$37:$F$46,5,0),"")</f>
        <v/>
      </c>
      <c r="P28" s="587">
        <f t="shared" si="15"/>
        <v>0</v>
      </c>
      <c r="R28" s="589">
        <v>2022</v>
      </c>
      <c r="S28" s="653">
        <f>VLOOKUP(C28,Listen!$AB$3:$AE$5,4,0)</f>
        <v>3.0499999999999999E-2</v>
      </c>
      <c r="T28" s="591"/>
      <c r="U28" s="653">
        <f>VLOOKUP(C28,Listen!$AB$3:$AE$5,2,0)</f>
        <v>5.0700000000000002E-2</v>
      </c>
    </row>
    <row r="29" spans="1:21" ht="15" outlineLevel="1" x14ac:dyDescent="0.25">
      <c r="A29" s="592">
        <f>Allgemeines!$B$38</f>
        <v>0</v>
      </c>
      <c r="B29" s="592">
        <f>Allgemeines!$C$38</f>
        <v>0</v>
      </c>
      <c r="C29" s="592">
        <v>2023</v>
      </c>
      <c r="D29" s="593">
        <f t="shared" si="16"/>
        <v>0</v>
      </c>
      <c r="E29" s="594">
        <f>SUMIFS(SAV!$AD$5:$AD$1000,SAV!$A$5:$A$1000,$A29,SAV!$C$5:$C$1000,KKAuf!C29)</f>
        <v>0</v>
      </c>
      <c r="F29" s="594">
        <f>SUMIFS(WAV!$S$5:$S$200,WAV!$A$5:$A$200,$A29,WAV!$D$5:$D$200,KKAuf!C29)</f>
        <v>0</v>
      </c>
      <c r="G29" s="594">
        <f>SUMIFS(SAV!$AC$5:$AC$1000,SAV!$A$5:$A$1000,$A29,SAV!$C$5:$C$1000,KKAuf!C29)</f>
        <v>0</v>
      </c>
      <c r="H29" s="594">
        <f>SUMIFS(WAV!$R$5:$R$200,WAV!$A$5:$A$200,$A29,WAV!$D$5:$D$200,C29)</f>
        <v>0</v>
      </c>
      <c r="I29" s="594">
        <f>SUMIFS(BKZ_NAKB_SoPo!$L$34:$L$63,BKZ_NAKB_SoPo!$B$34:$B$63,$A29,BKZ_NAKB_SoPo!$C$34:$C$63,KKAuf!C29)</f>
        <v>0</v>
      </c>
      <c r="J29" s="594">
        <f>SUMIFS(SAV!$AE$5:$AE$1000,SAV!$A$5:$A$1000,$A29,SAV!$C$5:$C$1000,KKAuf!C29)</f>
        <v>0</v>
      </c>
      <c r="K29" s="594">
        <f>SUMIFS(WAV!$T$5:$T$200,WAV!$A$5:$A$200,$A29,WAV!$D$5:$D$200,C29)</f>
        <v>0</v>
      </c>
      <c r="L29" s="594">
        <f>SUMIFS(BKZ_NAKB_SoPo!$M$34:$M$63,BKZ_NAKB_SoPo!$B$34:$B$63,$A29,BKZ_NAKB_SoPo!$C$34:$C$63,KKAuf!C29)</f>
        <v>0</v>
      </c>
      <c r="M29" s="594">
        <f t="shared" si="17"/>
        <v>0</v>
      </c>
      <c r="N29" s="593">
        <f t="shared" si="14"/>
        <v>0</v>
      </c>
      <c r="O29" s="593" t="str">
        <f>IFERROR($M29*0.4*U29*0.035*VLOOKUP(A29,Allgemeines!$B$37:$F$46,5,0),"")</f>
        <v/>
      </c>
      <c r="P29" s="593">
        <f t="shared" si="15"/>
        <v>0</v>
      </c>
      <c r="R29" s="595">
        <v>2023</v>
      </c>
      <c r="S29" s="590">
        <f>VLOOKUP(C29,Listen!$AB$3:$AE$5,4,0)</f>
        <v>3.0499999999999999E-2</v>
      </c>
      <c r="T29" s="596"/>
      <c r="U29" s="590">
        <f>VLOOKUP(C29,Listen!$AB$3:$AE$5,2,0)</f>
        <v>5.0700000000000002E-2</v>
      </c>
    </row>
    <row r="30" spans="1:21" ht="15.75" outlineLevel="1" thickBot="1" x14ac:dyDescent="0.3">
      <c r="A30" s="592">
        <f>Allgemeines!$B$38</f>
        <v>0</v>
      </c>
      <c r="B30" s="592">
        <f>Allgemeines!$C$38</f>
        <v>0</v>
      </c>
      <c r="C30" s="592">
        <v>2024</v>
      </c>
      <c r="D30" s="593">
        <f t="shared" si="16"/>
        <v>0</v>
      </c>
      <c r="E30" s="594">
        <f>SUMIFS(SAV!$AD$5:$AD$1000,SAV!$A$5:$A$1000,$A30,SAV!$C$5:$C$1000,KKAuf!C30)</f>
        <v>0</v>
      </c>
      <c r="F30" s="594">
        <f>SUMIFS(WAV!$S$5:$S$200,WAV!$A$5:$A$200,$A30,WAV!$D$5:$D$200,KKAuf!C30)</f>
        <v>0</v>
      </c>
      <c r="G30" s="594">
        <f>SUMIFS(SAV!$AC$5:$AC$1000,SAV!$A$5:$A$1000,$A30,SAV!$C$5:$C$1000,KKAuf!C30)</f>
        <v>0</v>
      </c>
      <c r="H30" s="594">
        <f>SUMIFS(WAV!$R$5:$R$200,WAV!$A$5:$A$200,$A30,WAV!$D$5:$D$200,C30)</f>
        <v>0</v>
      </c>
      <c r="I30" s="594">
        <f>SUMIFS(BKZ_NAKB_SoPo!$L$34:$L$63,BKZ_NAKB_SoPo!$B$34:$B$63,$A30,BKZ_NAKB_SoPo!$C$34:$C$63,KKAuf!C30)</f>
        <v>0</v>
      </c>
      <c r="J30" s="594">
        <f>SUMIFS(SAV!$AE$5:$AE$1000,SAV!$A$5:$A$1000,$A30,SAV!$C$5:$C$1000,KKAuf!C30)</f>
        <v>0</v>
      </c>
      <c r="K30" s="594">
        <f>SUMIFS(WAV!$T$5:$T$200,WAV!$A$5:$A$200,$A30,WAV!$D$5:$D$200,C30)</f>
        <v>0</v>
      </c>
      <c r="L30" s="594">
        <f>SUMIFS(BKZ_NAKB_SoPo!$M$34:$M$63,BKZ_NAKB_SoPo!$B$34:$B$63,$A30,BKZ_NAKB_SoPo!$C$34:$C$63,KKAuf!C30)</f>
        <v>0</v>
      </c>
      <c r="M30" s="594">
        <f t="shared" si="17"/>
        <v>0</v>
      </c>
      <c r="N30" s="593">
        <f t="shared" si="14"/>
        <v>0</v>
      </c>
      <c r="O30" s="593" t="str">
        <f>IFERROR($M30*0.4*U30*0.035*VLOOKUP(A30,Allgemeines!$B$37:$F$46,5,0),"")</f>
        <v/>
      </c>
      <c r="P30" s="593">
        <f t="shared" si="15"/>
        <v>0</v>
      </c>
      <c r="R30" s="595">
        <v>2024</v>
      </c>
      <c r="S30" s="654">
        <f>VLOOKUP(C30,Listen!$AB$3:$AE$5,4,0)</f>
        <v>5.0900000000000001E-2</v>
      </c>
      <c r="T30" s="596"/>
      <c r="U30" s="654">
        <f>VLOOKUP(C30,Listen!$AB$3:$AE$5,2,0)</f>
        <v>6.93E-2</v>
      </c>
    </row>
    <row r="31" spans="1:21" ht="15" outlineLevel="2" x14ac:dyDescent="0.25">
      <c r="A31" s="586">
        <f>Allgemeines!$B$39</f>
        <v>0</v>
      </c>
      <c r="B31" s="586">
        <f>Allgemeines!$C$39</f>
        <v>0</v>
      </c>
      <c r="C31" s="586">
        <v>2022</v>
      </c>
      <c r="D31" s="587">
        <f t="shared" si="16"/>
        <v>0</v>
      </c>
      <c r="E31" s="588">
        <f>SUMIFS(SAV!$AD$5:$AD$1000,SAV!$A$5:$A$1000,$A31,SAV!$C$5:$C$1000,KKAuf!C31)</f>
        <v>0</v>
      </c>
      <c r="F31" s="588">
        <f>SUMIFS(WAV!$S$5:$S$200,WAV!$A$5:$A$200,$A31,WAV!$D$5:$D$200,KKAuf!C31)</f>
        <v>0</v>
      </c>
      <c r="G31" s="588">
        <f>SUMIFS(SAV!$AC$5:$AC$1000,SAV!$A$5:$A$1000,$A31,SAV!$C$5:$C$1000,KKAuf!C31)</f>
        <v>0</v>
      </c>
      <c r="H31" s="588">
        <f>SUMIFS(WAV!$R$5:$R$200,WAV!$A$5:$A$200,$A31,WAV!$D$5:$D$200,C31)</f>
        <v>0</v>
      </c>
      <c r="I31" s="588">
        <f>SUMIFS(BKZ_NAKB_SoPo!$L$34:$L$63,BKZ_NAKB_SoPo!$B$34:$B$63,$A31,BKZ_NAKB_SoPo!$C$34:$C$63,KKAuf!C31)</f>
        <v>0</v>
      </c>
      <c r="J31" s="588">
        <f>SUMIFS(SAV!$AE$5:$AE$1000,SAV!$A$5:$A$1000,$A31,SAV!$C$5:$C$1000,KKAuf!C31)</f>
        <v>0</v>
      </c>
      <c r="K31" s="588">
        <f>SUMIFS(WAV!$T$5:$T$200,WAV!$A$5:$A$200,$A31,WAV!$D$5:$D$200,C31)</f>
        <v>0</v>
      </c>
      <c r="L31" s="588">
        <f>SUMIFS(BKZ_NAKB_SoPo!$M$34:$M$63,BKZ_NAKB_SoPo!$B$34:$B$63,$A31,BKZ_NAKB_SoPo!$C$34:$C$63,KKAuf!C31)</f>
        <v>0</v>
      </c>
      <c r="M31" s="588">
        <f t="shared" si="17"/>
        <v>0</v>
      </c>
      <c r="N31" s="587">
        <f t="shared" si="14"/>
        <v>0</v>
      </c>
      <c r="O31" s="587" t="str">
        <f>IFERROR($M31*0.4*U31*0.035*VLOOKUP(A31,Allgemeines!$B$37:$F$46,5,0),"")</f>
        <v/>
      </c>
      <c r="P31" s="587">
        <f t="shared" si="15"/>
        <v>0</v>
      </c>
      <c r="R31" s="589">
        <v>2022</v>
      </c>
      <c r="S31" s="653">
        <f>VLOOKUP(C31,Listen!$AB$3:$AE$5,4,0)</f>
        <v>3.0499999999999999E-2</v>
      </c>
      <c r="T31" s="591"/>
      <c r="U31" s="653">
        <f>VLOOKUP(C31,Listen!$AB$3:$AE$5,2,0)</f>
        <v>5.0700000000000002E-2</v>
      </c>
    </row>
    <row r="32" spans="1:21" ht="15" outlineLevel="2" x14ac:dyDescent="0.25">
      <c r="A32" s="592">
        <f>Allgemeines!$B$39</f>
        <v>0</v>
      </c>
      <c r="B32" s="592">
        <f>Allgemeines!$C$39</f>
        <v>0</v>
      </c>
      <c r="C32" s="592">
        <v>2023</v>
      </c>
      <c r="D32" s="593">
        <f t="shared" si="16"/>
        <v>0</v>
      </c>
      <c r="E32" s="594">
        <f>SUMIFS(SAV!$AD$5:$AD$1000,SAV!$A$5:$A$1000,$A32,SAV!$C$5:$C$1000,KKAuf!C32)</f>
        <v>0</v>
      </c>
      <c r="F32" s="594">
        <f>SUMIFS(WAV!$S$5:$S$200,WAV!$A$5:$A$200,$A32,WAV!$D$5:$D$200,KKAuf!C32)</f>
        <v>0</v>
      </c>
      <c r="G32" s="594">
        <f>SUMIFS(SAV!$AC$5:$AC$1000,SAV!$A$5:$A$1000,$A32,SAV!$C$5:$C$1000,KKAuf!C32)</f>
        <v>0</v>
      </c>
      <c r="H32" s="594">
        <f>SUMIFS(WAV!$R$5:$R$200,WAV!$A$5:$A$200,$A32,WAV!$D$5:$D$200,C32)</f>
        <v>0</v>
      </c>
      <c r="I32" s="594">
        <f>SUMIFS(BKZ_NAKB_SoPo!$L$34:$L$63,BKZ_NAKB_SoPo!$B$34:$B$63,$A32,BKZ_NAKB_SoPo!$C$34:$C$63,KKAuf!C32)</f>
        <v>0</v>
      </c>
      <c r="J32" s="594">
        <f>SUMIFS(SAV!$AE$5:$AE$1000,SAV!$A$5:$A$1000,$A32,SAV!$C$5:$C$1000,KKAuf!C32)</f>
        <v>0</v>
      </c>
      <c r="K32" s="594">
        <f>SUMIFS(WAV!$T$5:$T$200,WAV!$A$5:$A$200,$A32,WAV!$D$5:$D$200,C32)</f>
        <v>0</v>
      </c>
      <c r="L32" s="594">
        <f>SUMIFS(BKZ_NAKB_SoPo!$M$34:$M$63,BKZ_NAKB_SoPo!$B$34:$B$63,$A32,BKZ_NAKB_SoPo!$C$34:$C$63,KKAuf!C32)</f>
        <v>0</v>
      </c>
      <c r="M32" s="594">
        <f t="shared" si="17"/>
        <v>0</v>
      </c>
      <c r="N32" s="593">
        <f t="shared" si="14"/>
        <v>0</v>
      </c>
      <c r="O32" s="593" t="str">
        <f>IFERROR($M32*0.4*U32*0.035*VLOOKUP(A32,Allgemeines!$B$37:$F$46,5,0),"")</f>
        <v/>
      </c>
      <c r="P32" s="593">
        <f t="shared" si="15"/>
        <v>0</v>
      </c>
      <c r="R32" s="595">
        <v>2023</v>
      </c>
      <c r="S32" s="590">
        <f>VLOOKUP(C32,Listen!$AB$3:$AE$5,4,0)</f>
        <v>3.0499999999999999E-2</v>
      </c>
      <c r="T32" s="596"/>
      <c r="U32" s="590">
        <f>VLOOKUP(C32,Listen!$AB$3:$AE$5,2,0)</f>
        <v>5.0700000000000002E-2</v>
      </c>
    </row>
    <row r="33" spans="1:21" ht="15.75" outlineLevel="2" thickBot="1" x14ac:dyDescent="0.3">
      <c r="A33" s="592">
        <f>Allgemeines!$B$39</f>
        <v>0</v>
      </c>
      <c r="B33" s="592">
        <f>Allgemeines!$C$39</f>
        <v>0</v>
      </c>
      <c r="C33" s="592">
        <v>2024</v>
      </c>
      <c r="D33" s="593">
        <f t="shared" si="16"/>
        <v>0</v>
      </c>
      <c r="E33" s="594">
        <f>SUMIFS(SAV!$AD$5:$AD$1000,SAV!$A$5:$A$1000,$A33,SAV!$C$5:$C$1000,KKAuf!C33)</f>
        <v>0</v>
      </c>
      <c r="F33" s="594">
        <f>SUMIFS(WAV!$S$5:$S$200,WAV!$A$5:$A$200,$A33,WAV!$D$5:$D$200,KKAuf!C33)</f>
        <v>0</v>
      </c>
      <c r="G33" s="594">
        <f>SUMIFS(SAV!$AC$5:$AC$1000,SAV!$A$5:$A$1000,$A33,SAV!$C$5:$C$1000,KKAuf!C33)</f>
        <v>0</v>
      </c>
      <c r="H33" s="594">
        <f>SUMIFS(WAV!$R$5:$R$200,WAV!$A$5:$A$200,$A33,WAV!$D$5:$D$200,C33)</f>
        <v>0</v>
      </c>
      <c r="I33" s="594">
        <f>SUMIFS(BKZ_NAKB_SoPo!$L$34:$L$63,BKZ_NAKB_SoPo!$B$34:$B$63,$A33,BKZ_NAKB_SoPo!$C$34:$C$63,KKAuf!C33)</f>
        <v>0</v>
      </c>
      <c r="J33" s="594">
        <f>SUMIFS(SAV!$AE$5:$AE$1000,SAV!$A$5:$A$1000,$A33,SAV!$C$5:$C$1000,KKAuf!C33)</f>
        <v>0</v>
      </c>
      <c r="K33" s="594">
        <f>SUMIFS(WAV!$T$5:$T$200,WAV!$A$5:$A$200,$A33,WAV!$D$5:$D$200,C33)</f>
        <v>0</v>
      </c>
      <c r="L33" s="594">
        <f>SUMIFS(BKZ_NAKB_SoPo!$M$34:$M$63,BKZ_NAKB_SoPo!$B$34:$B$63,$A33,BKZ_NAKB_SoPo!$C$34:$C$63,KKAuf!C33)</f>
        <v>0</v>
      </c>
      <c r="M33" s="594">
        <f t="shared" si="17"/>
        <v>0</v>
      </c>
      <c r="N33" s="593">
        <f t="shared" si="14"/>
        <v>0</v>
      </c>
      <c r="O33" s="593" t="str">
        <f>IFERROR($M33*0.4*U33*0.035*VLOOKUP(A33,Allgemeines!$B$37:$F$46,5,0),"")</f>
        <v/>
      </c>
      <c r="P33" s="593">
        <f t="shared" si="15"/>
        <v>0</v>
      </c>
      <c r="R33" s="595">
        <v>2024</v>
      </c>
      <c r="S33" s="654">
        <f>VLOOKUP(C33,Listen!$AB$3:$AE$5,4,0)</f>
        <v>5.0900000000000001E-2</v>
      </c>
      <c r="T33" s="596"/>
      <c r="U33" s="654">
        <f>VLOOKUP(C33,Listen!$AB$3:$AE$5,2,0)</f>
        <v>6.93E-2</v>
      </c>
    </row>
    <row r="34" spans="1:21" ht="15" outlineLevel="3" x14ac:dyDescent="0.25">
      <c r="A34" s="586">
        <f>Allgemeines!$B$40</f>
        <v>0</v>
      </c>
      <c r="B34" s="586">
        <f>Allgemeines!$C$40</f>
        <v>0</v>
      </c>
      <c r="C34" s="586">
        <v>2022</v>
      </c>
      <c r="D34" s="587">
        <f t="shared" si="16"/>
        <v>0</v>
      </c>
      <c r="E34" s="588">
        <f>SUMIFS(SAV!$AD$5:$AD$1000,SAV!$A$5:$A$1000,$A34,SAV!$C$5:$C$1000,KKAuf!C34)</f>
        <v>0</v>
      </c>
      <c r="F34" s="588">
        <f>SUMIFS(WAV!$S$5:$S$200,WAV!$A$5:$A$200,$A34,WAV!$D$5:$D$200,KKAuf!C34)</f>
        <v>0</v>
      </c>
      <c r="G34" s="588">
        <f>SUMIFS(SAV!$AC$5:$AC$1000,SAV!$A$5:$A$1000,$A34,SAV!$C$5:$C$1000,KKAuf!C34)</f>
        <v>0</v>
      </c>
      <c r="H34" s="588">
        <f>SUMIFS(WAV!$R$5:$R$200,WAV!$A$5:$A$200,$A34,WAV!$D$5:$D$200,C34)</f>
        <v>0</v>
      </c>
      <c r="I34" s="588">
        <f>SUMIFS(BKZ_NAKB_SoPo!$L$34:$L$63,BKZ_NAKB_SoPo!$B$34:$B$63,$A34,BKZ_NAKB_SoPo!$C$34:$C$63,KKAuf!C34)</f>
        <v>0</v>
      </c>
      <c r="J34" s="588">
        <f>SUMIFS(SAV!$AE$5:$AE$1000,SAV!$A$5:$A$1000,$A34,SAV!$C$5:$C$1000,KKAuf!C34)</f>
        <v>0</v>
      </c>
      <c r="K34" s="588">
        <f>SUMIFS(WAV!$T$5:$T$200,WAV!$A$5:$A$200,$A34,WAV!$D$5:$D$200,C34)</f>
        <v>0</v>
      </c>
      <c r="L34" s="588">
        <f>SUMIFS(BKZ_NAKB_SoPo!$M$34:$M$63,BKZ_NAKB_SoPo!$B$34:$B$63,$A34,BKZ_NAKB_SoPo!$C$34:$C$63,KKAuf!C34)</f>
        <v>0</v>
      </c>
      <c r="M34" s="588">
        <f t="shared" si="17"/>
        <v>0</v>
      </c>
      <c r="N34" s="587">
        <f t="shared" si="14"/>
        <v>0</v>
      </c>
      <c r="O34" s="587" t="str">
        <f>IFERROR($M34*0.4*U34*0.035*VLOOKUP(A34,Allgemeines!$B$37:$F$46,5,0),"")</f>
        <v/>
      </c>
      <c r="P34" s="587">
        <f t="shared" si="15"/>
        <v>0</v>
      </c>
      <c r="R34" s="589">
        <v>2022</v>
      </c>
      <c r="S34" s="653">
        <f>VLOOKUP(C34,Listen!$AB$3:$AE$5,4,0)</f>
        <v>3.0499999999999999E-2</v>
      </c>
      <c r="T34" s="591"/>
      <c r="U34" s="653">
        <f>VLOOKUP(C34,Listen!$AB$3:$AE$5,2,0)</f>
        <v>5.0700000000000002E-2</v>
      </c>
    </row>
    <row r="35" spans="1:21" ht="15" outlineLevel="3" x14ac:dyDescent="0.25">
      <c r="A35" s="592">
        <f>Allgemeines!$B$40</f>
        <v>0</v>
      </c>
      <c r="B35" s="592">
        <f>Allgemeines!$C$40</f>
        <v>0</v>
      </c>
      <c r="C35" s="592">
        <v>2023</v>
      </c>
      <c r="D35" s="593">
        <f t="shared" si="16"/>
        <v>0</v>
      </c>
      <c r="E35" s="594">
        <f>SUMIFS(SAV!$AD$5:$AD$1000,SAV!$A$5:$A$1000,$A35,SAV!$C$5:$C$1000,KKAuf!C35)</f>
        <v>0</v>
      </c>
      <c r="F35" s="594">
        <f>SUMIFS(WAV!$S$5:$S$200,WAV!$A$5:$A$200,$A35,WAV!$D$5:$D$200,KKAuf!C35)</f>
        <v>0</v>
      </c>
      <c r="G35" s="594">
        <f>SUMIFS(SAV!$AC$5:$AC$1000,SAV!$A$5:$A$1000,$A35,SAV!$C$5:$C$1000,KKAuf!C35)</f>
        <v>0</v>
      </c>
      <c r="H35" s="594">
        <f>SUMIFS(WAV!$R$5:$R$200,WAV!$A$5:$A$200,$A35,WAV!$D$5:$D$200,C35)</f>
        <v>0</v>
      </c>
      <c r="I35" s="594">
        <f>SUMIFS(BKZ_NAKB_SoPo!$L$34:$L$63,BKZ_NAKB_SoPo!$B$34:$B$63,$A35,BKZ_NAKB_SoPo!$C$34:$C$63,KKAuf!C35)</f>
        <v>0</v>
      </c>
      <c r="J35" s="594">
        <f>SUMIFS(SAV!$AE$5:$AE$1000,SAV!$A$5:$A$1000,$A35,SAV!$C$5:$C$1000,KKAuf!C35)</f>
        <v>0</v>
      </c>
      <c r="K35" s="594">
        <f>SUMIFS(WAV!$T$5:$T$200,WAV!$A$5:$A$200,$A35,WAV!$D$5:$D$200,C35)</f>
        <v>0</v>
      </c>
      <c r="L35" s="594">
        <f>SUMIFS(BKZ_NAKB_SoPo!$M$34:$M$63,BKZ_NAKB_SoPo!$B$34:$B$63,$A35,BKZ_NAKB_SoPo!$C$34:$C$63,KKAuf!C35)</f>
        <v>0</v>
      </c>
      <c r="M35" s="594">
        <f t="shared" si="17"/>
        <v>0</v>
      </c>
      <c r="N35" s="593">
        <f t="shared" si="14"/>
        <v>0</v>
      </c>
      <c r="O35" s="593" t="str">
        <f>IFERROR($M35*0.4*U35*0.035*VLOOKUP(A35,Allgemeines!$B$37:$F$46,5,0),"")</f>
        <v/>
      </c>
      <c r="P35" s="593">
        <f t="shared" si="15"/>
        <v>0</v>
      </c>
      <c r="R35" s="595">
        <v>2023</v>
      </c>
      <c r="S35" s="590">
        <f>VLOOKUP(C35,Listen!$AB$3:$AE$5,4,0)</f>
        <v>3.0499999999999999E-2</v>
      </c>
      <c r="T35" s="596"/>
      <c r="U35" s="590">
        <f>VLOOKUP(C35,Listen!$AB$3:$AE$5,2,0)</f>
        <v>5.0700000000000002E-2</v>
      </c>
    </row>
    <row r="36" spans="1:21" ht="15.75" outlineLevel="3" thickBot="1" x14ac:dyDescent="0.3">
      <c r="A36" s="592">
        <f>Allgemeines!$B$40</f>
        <v>0</v>
      </c>
      <c r="B36" s="592">
        <f>Allgemeines!$C$40</f>
        <v>0</v>
      </c>
      <c r="C36" s="592">
        <v>2024</v>
      </c>
      <c r="D36" s="593">
        <f t="shared" si="16"/>
        <v>0</v>
      </c>
      <c r="E36" s="594">
        <f>SUMIFS(SAV!$AD$5:$AD$1000,SAV!$A$5:$A$1000,$A36,SAV!$C$5:$C$1000,KKAuf!C36)</f>
        <v>0</v>
      </c>
      <c r="F36" s="594">
        <f>SUMIFS(WAV!$S$5:$S$200,WAV!$A$5:$A$200,$A36,WAV!$D$5:$D$200,KKAuf!C36)</f>
        <v>0</v>
      </c>
      <c r="G36" s="594">
        <f>SUMIFS(SAV!$AC$5:$AC$1000,SAV!$A$5:$A$1000,$A36,SAV!$C$5:$C$1000,KKAuf!C36)</f>
        <v>0</v>
      </c>
      <c r="H36" s="594">
        <f>SUMIFS(WAV!$R$5:$R$200,WAV!$A$5:$A$200,$A36,WAV!$D$5:$D$200,C36)</f>
        <v>0</v>
      </c>
      <c r="I36" s="594">
        <f>SUMIFS(BKZ_NAKB_SoPo!$L$34:$L$63,BKZ_NAKB_SoPo!$B$34:$B$63,$A36,BKZ_NAKB_SoPo!$C$34:$C$63,KKAuf!C36)</f>
        <v>0</v>
      </c>
      <c r="J36" s="594">
        <f>SUMIFS(SAV!$AE$5:$AE$1000,SAV!$A$5:$A$1000,$A36,SAV!$C$5:$C$1000,KKAuf!C36)</f>
        <v>0</v>
      </c>
      <c r="K36" s="594">
        <f>SUMIFS(WAV!$T$5:$T$200,WAV!$A$5:$A$200,$A36,WAV!$D$5:$D$200,C36)</f>
        <v>0</v>
      </c>
      <c r="L36" s="594">
        <f>SUMIFS(BKZ_NAKB_SoPo!$M$34:$M$63,BKZ_NAKB_SoPo!$B$34:$B$63,$A36,BKZ_NAKB_SoPo!$C$34:$C$63,KKAuf!C36)</f>
        <v>0</v>
      </c>
      <c r="M36" s="594">
        <f t="shared" si="17"/>
        <v>0</v>
      </c>
      <c r="N36" s="593">
        <f t="shared" si="14"/>
        <v>0</v>
      </c>
      <c r="O36" s="593" t="str">
        <f>IFERROR($M36*0.4*U36*0.035*VLOOKUP(A36,Allgemeines!$B$37:$F$46,5,0),"")</f>
        <v/>
      </c>
      <c r="P36" s="593">
        <f t="shared" si="15"/>
        <v>0</v>
      </c>
      <c r="R36" s="595">
        <v>2024</v>
      </c>
      <c r="S36" s="654">
        <f>VLOOKUP(C36,Listen!$AB$3:$AE$5,4,0)</f>
        <v>5.0900000000000001E-2</v>
      </c>
      <c r="T36" s="596"/>
      <c r="U36" s="654">
        <f>VLOOKUP(C36,Listen!$AB$3:$AE$5,2,0)</f>
        <v>6.93E-2</v>
      </c>
    </row>
    <row r="37" spans="1:21" ht="15" outlineLevel="4" x14ac:dyDescent="0.25">
      <c r="A37" s="767">
        <f>Allgemeines!$B$41</f>
        <v>0</v>
      </c>
      <c r="B37" s="586">
        <f>Allgemeines!$C$41</f>
        <v>0</v>
      </c>
      <c r="C37" s="586">
        <v>2022</v>
      </c>
      <c r="D37" s="587">
        <f t="shared" si="16"/>
        <v>0</v>
      </c>
      <c r="E37" s="588">
        <f>SUMIFS(SAV!$AD$5:$AD$1000,SAV!$A$5:$A$1000,$A37,SAV!$C$5:$C$1000,KKAuf!C37)</f>
        <v>0</v>
      </c>
      <c r="F37" s="588">
        <f>SUMIFS(WAV!$S$5:$S$200,WAV!$A$5:$A$200,$A37,WAV!$D$5:$D$200,KKAuf!C37)</f>
        <v>0</v>
      </c>
      <c r="G37" s="588">
        <f>SUMIFS(SAV!$AC$5:$AC$1000,SAV!$A$5:$A$1000,$A37,SAV!$C$5:$C$1000,KKAuf!C37)</f>
        <v>0</v>
      </c>
      <c r="H37" s="588">
        <f>SUMIFS(WAV!$R$5:$R$200,WAV!$A$5:$A$200,$A37,WAV!$D$5:$D$200,C37)</f>
        <v>0</v>
      </c>
      <c r="I37" s="588">
        <f>SUMIFS(BKZ_NAKB_SoPo!$L$34:$L$63,BKZ_NAKB_SoPo!$B$34:$B$63,$A37,BKZ_NAKB_SoPo!$C$34:$C$63,KKAuf!C37)</f>
        <v>0</v>
      </c>
      <c r="J37" s="588">
        <f>SUMIFS(SAV!$AE$5:$AE$1000,SAV!$A$5:$A$1000,$A37,SAV!$C$5:$C$1000,KKAuf!C37)</f>
        <v>0</v>
      </c>
      <c r="K37" s="588">
        <f>SUMIFS(WAV!$T$5:$T$200,WAV!$A$5:$A$200,$A37,WAV!$D$5:$D$200,C37)</f>
        <v>0</v>
      </c>
      <c r="L37" s="588">
        <f>SUMIFS(BKZ_NAKB_SoPo!$M$34:$M$63,BKZ_NAKB_SoPo!$B$34:$B$63,$A37,BKZ_NAKB_SoPo!$C$34:$C$63,KKAuf!C37)</f>
        <v>0</v>
      </c>
      <c r="M37" s="588">
        <f t="shared" si="17"/>
        <v>0</v>
      </c>
      <c r="N37" s="587">
        <f t="shared" si="14"/>
        <v>0</v>
      </c>
      <c r="O37" s="587" t="str">
        <f>IFERROR($M37*0.4*U37*0.035*VLOOKUP(A37,Allgemeines!$B$37:$F$46,5,0),"")</f>
        <v/>
      </c>
      <c r="P37" s="587">
        <f t="shared" si="15"/>
        <v>0</v>
      </c>
      <c r="R37" s="589">
        <v>2022</v>
      </c>
      <c r="S37" s="653">
        <f>VLOOKUP(C37,Listen!$AB$3:$AE$5,4,0)</f>
        <v>3.0499999999999999E-2</v>
      </c>
      <c r="T37" s="591"/>
      <c r="U37" s="653">
        <f>VLOOKUP(C37,Listen!$AB$3:$AE$5,2,0)</f>
        <v>5.0700000000000002E-2</v>
      </c>
    </row>
    <row r="38" spans="1:21" ht="15" outlineLevel="4" x14ac:dyDescent="0.25">
      <c r="A38" s="592">
        <f>Allgemeines!$B$41</f>
        <v>0</v>
      </c>
      <c r="B38" s="592">
        <f>Allgemeines!$C$41</f>
        <v>0</v>
      </c>
      <c r="C38" s="592">
        <v>2023</v>
      </c>
      <c r="D38" s="593">
        <f t="shared" si="16"/>
        <v>0</v>
      </c>
      <c r="E38" s="594">
        <f>SUMIFS(SAV!$AD$5:$AD$1000,SAV!$A$5:$A$1000,$A38,SAV!$C$5:$C$1000,KKAuf!C38)</f>
        <v>0</v>
      </c>
      <c r="F38" s="594">
        <f>SUMIFS(WAV!$S$5:$S$200,WAV!$A$5:$A$200,$A38,WAV!$D$5:$D$200,KKAuf!C38)</f>
        <v>0</v>
      </c>
      <c r="G38" s="594">
        <f>SUMIFS(SAV!$AC$5:$AC$1000,SAV!$A$5:$A$1000,$A38,SAV!$C$5:$C$1000,KKAuf!C38)</f>
        <v>0</v>
      </c>
      <c r="H38" s="594">
        <f>SUMIFS(WAV!$R$5:$R$200,WAV!$A$5:$A$200,$A38,WAV!$D$5:$D$200,C38)</f>
        <v>0</v>
      </c>
      <c r="I38" s="594">
        <f>SUMIFS(BKZ_NAKB_SoPo!$L$34:$L$63,BKZ_NAKB_SoPo!$B$34:$B$63,$A38,BKZ_NAKB_SoPo!$C$34:$C$63,KKAuf!C38)</f>
        <v>0</v>
      </c>
      <c r="J38" s="594">
        <f>SUMIFS(SAV!$AE$5:$AE$1000,SAV!$A$5:$A$1000,$A38,SAV!$C$5:$C$1000,KKAuf!C38)</f>
        <v>0</v>
      </c>
      <c r="K38" s="594">
        <f>SUMIFS(WAV!$T$5:$T$200,WAV!$A$5:$A$200,$A38,WAV!$D$5:$D$200,C38)</f>
        <v>0</v>
      </c>
      <c r="L38" s="594">
        <f>SUMIFS(BKZ_NAKB_SoPo!$M$34:$M$63,BKZ_NAKB_SoPo!$B$34:$B$63,$A38,BKZ_NAKB_SoPo!$C$34:$C$63,KKAuf!C38)</f>
        <v>0</v>
      </c>
      <c r="M38" s="594">
        <f t="shared" si="17"/>
        <v>0</v>
      </c>
      <c r="N38" s="593">
        <f t="shared" si="14"/>
        <v>0</v>
      </c>
      <c r="O38" s="593" t="str">
        <f>IFERROR($M38*0.4*U38*0.035*VLOOKUP(A38,Allgemeines!$B$37:$F$46,5,0),"")</f>
        <v/>
      </c>
      <c r="P38" s="593">
        <f t="shared" si="15"/>
        <v>0</v>
      </c>
      <c r="R38" s="595">
        <v>2023</v>
      </c>
      <c r="S38" s="590">
        <f>VLOOKUP(C38,Listen!$AB$3:$AE$5,4,0)</f>
        <v>3.0499999999999999E-2</v>
      </c>
      <c r="T38" s="596"/>
      <c r="U38" s="590">
        <f>VLOOKUP(C38,Listen!$AB$3:$AE$5,2,0)</f>
        <v>5.0700000000000002E-2</v>
      </c>
    </row>
    <row r="39" spans="1:21" ht="15.75" outlineLevel="4" thickBot="1" x14ac:dyDescent="0.3">
      <c r="A39" s="592">
        <f>Allgemeines!$B$41</f>
        <v>0</v>
      </c>
      <c r="B39" s="592">
        <f>Allgemeines!$C$41</f>
        <v>0</v>
      </c>
      <c r="C39" s="592">
        <v>2024</v>
      </c>
      <c r="D39" s="593">
        <f t="shared" si="16"/>
        <v>0</v>
      </c>
      <c r="E39" s="594">
        <f>SUMIFS(SAV!$AD$5:$AD$1000,SAV!$A$5:$A$1000,$A39,SAV!$C$5:$C$1000,KKAuf!C39)</f>
        <v>0</v>
      </c>
      <c r="F39" s="594">
        <f>SUMIFS(WAV!$S$5:$S$200,WAV!$A$5:$A$200,$A39,WAV!$D$5:$D$200,KKAuf!C39)</f>
        <v>0</v>
      </c>
      <c r="G39" s="594">
        <f>SUMIFS(SAV!$AC$5:$AC$1000,SAV!$A$5:$A$1000,$A39,SAV!$C$5:$C$1000,KKAuf!C39)</f>
        <v>0</v>
      </c>
      <c r="H39" s="594">
        <f>SUMIFS(WAV!$R$5:$R$200,WAV!$A$5:$A$200,$A39,WAV!$D$5:$D$200,C39)</f>
        <v>0</v>
      </c>
      <c r="I39" s="594">
        <f>SUMIFS(BKZ_NAKB_SoPo!$L$34:$L$63,BKZ_NAKB_SoPo!$B$34:$B$63,$A39,BKZ_NAKB_SoPo!$C$34:$C$63,KKAuf!C39)</f>
        <v>0</v>
      </c>
      <c r="J39" s="594">
        <f>SUMIFS(SAV!$AE$5:$AE$1000,SAV!$A$5:$A$1000,$A39,SAV!$C$5:$C$1000,KKAuf!C39)</f>
        <v>0</v>
      </c>
      <c r="K39" s="594">
        <f>SUMIFS(WAV!$T$5:$T$200,WAV!$A$5:$A$200,$A39,WAV!$D$5:$D$200,C39)</f>
        <v>0</v>
      </c>
      <c r="L39" s="594">
        <f>SUMIFS(BKZ_NAKB_SoPo!$M$34:$M$63,BKZ_NAKB_SoPo!$B$34:$B$63,$A39,BKZ_NAKB_SoPo!$C$34:$C$63,KKAuf!C39)</f>
        <v>0</v>
      </c>
      <c r="M39" s="594">
        <f t="shared" si="17"/>
        <v>0</v>
      </c>
      <c r="N39" s="593">
        <f t="shared" si="14"/>
        <v>0</v>
      </c>
      <c r="O39" s="593" t="str">
        <f>IFERROR($M39*0.4*U39*0.035*VLOOKUP(A39,Allgemeines!$B$37:$F$46,5,0),"")</f>
        <v/>
      </c>
      <c r="P39" s="593">
        <f t="shared" si="15"/>
        <v>0</v>
      </c>
      <c r="R39" s="595">
        <v>2024</v>
      </c>
      <c r="S39" s="654">
        <f>VLOOKUP(C39,Listen!$AB$3:$AE$5,4,0)</f>
        <v>5.0900000000000001E-2</v>
      </c>
      <c r="T39" s="596"/>
      <c r="U39" s="654">
        <f>VLOOKUP(C39,Listen!$AB$3:$AE$5,2,0)</f>
        <v>6.93E-2</v>
      </c>
    </row>
    <row r="40" spans="1:21" ht="15" outlineLevel="5" x14ac:dyDescent="0.25">
      <c r="A40" s="586">
        <f>Allgemeines!$B$42</f>
        <v>0</v>
      </c>
      <c r="B40" s="586">
        <f>Allgemeines!$C$42</f>
        <v>0</v>
      </c>
      <c r="C40" s="586">
        <v>2022</v>
      </c>
      <c r="D40" s="587">
        <f t="shared" si="16"/>
        <v>0</v>
      </c>
      <c r="E40" s="588">
        <f>SUMIFS(SAV!$AD$5:$AD$1000,SAV!$A$5:$A$1000,$A40,SAV!$C$5:$C$1000,KKAuf!C40)</f>
        <v>0</v>
      </c>
      <c r="F40" s="588">
        <f>SUMIFS(WAV!$S$5:$S$200,WAV!$A$5:$A$200,$A40,WAV!$D$5:$D$200,KKAuf!C40)</f>
        <v>0</v>
      </c>
      <c r="G40" s="588">
        <f>SUMIFS(SAV!$AC$5:$AC$1000,SAV!$A$5:$A$1000,$A40,SAV!$C$5:$C$1000,KKAuf!C40)</f>
        <v>0</v>
      </c>
      <c r="H40" s="588">
        <f>SUMIFS(WAV!$R$5:$R$200,WAV!$A$5:$A$200,$A40,WAV!$D$5:$D$200,C40)</f>
        <v>0</v>
      </c>
      <c r="I40" s="588">
        <f>SUMIFS(BKZ_NAKB_SoPo!$L$34:$L$63,BKZ_NAKB_SoPo!$B$34:$B$63,$A40,BKZ_NAKB_SoPo!$C$34:$C$63,KKAuf!C40)</f>
        <v>0</v>
      </c>
      <c r="J40" s="588">
        <f>SUMIFS(SAV!$AE$5:$AE$1000,SAV!$A$5:$A$1000,$A40,SAV!$C$5:$C$1000,KKAuf!C40)</f>
        <v>0</v>
      </c>
      <c r="K40" s="588">
        <f>SUMIFS(WAV!$T$5:$T$200,WAV!$A$5:$A$200,$A40,WAV!$D$5:$D$200,C40)</f>
        <v>0</v>
      </c>
      <c r="L40" s="588">
        <f>SUMIFS(BKZ_NAKB_SoPo!$M$34:$M$63,BKZ_NAKB_SoPo!$B$34:$B$63,$A40,BKZ_NAKB_SoPo!$C$34:$C$63,KKAuf!C40)</f>
        <v>0</v>
      </c>
      <c r="M40" s="588">
        <f t="shared" si="17"/>
        <v>0</v>
      </c>
      <c r="N40" s="587">
        <f t="shared" si="14"/>
        <v>0</v>
      </c>
      <c r="O40" s="587" t="str">
        <f>IFERROR($M40*0.4*U40*0.035*VLOOKUP(A40,Allgemeines!$B$37:$F$46,5,0),"")</f>
        <v/>
      </c>
      <c r="P40" s="587">
        <f t="shared" si="15"/>
        <v>0</v>
      </c>
      <c r="R40" s="589">
        <v>2022</v>
      </c>
      <c r="S40" s="653">
        <f>VLOOKUP(C40,Listen!$AB$3:$AE$5,4,0)</f>
        <v>3.0499999999999999E-2</v>
      </c>
      <c r="T40" s="591"/>
      <c r="U40" s="653">
        <f>VLOOKUP(C40,Listen!$AB$3:$AE$5,2,0)</f>
        <v>5.0700000000000002E-2</v>
      </c>
    </row>
    <row r="41" spans="1:21" ht="15" outlineLevel="5" x14ac:dyDescent="0.25">
      <c r="A41" s="592">
        <f>Allgemeines!$B$42</f>
        <v>0</v>
      </c>
      <c r="B41" s="592">
        <f>Allgemeines!$C$42</f>
        <v>0</v>
      </c>
      <c r="C41" s="592">
        <v>2023</v>
      </c>
      <c r="D41" s="593">
        <f>SUM(E41:F41)</f>
        <v>0</v>
      </c>
      <c r="E41" s="594">
        <f>SUMIFS(SAV!$AD$5:$AD$1000,SAV!$A$5:$A$1000,$A41,SAV!$C$5:$C$1000,KKAuf!C41)</f>
        <v>0</v>
      </c>
      <c r="F41" s="594">
        <f>SUMIFS(WAV!$S$5:$S$200,WAV!$A$5:$A$200,$A41,WAV!$D$5:$D$200,KKAuf!C41)</f>
        <v>0</v>
      </c>
      <c r="G41" s="594">
        <f>SUMIFS(SAV!$AC$5:$AC$1000,SAV!$A$5:$A$1000,$A41,SAV!$C$5:$C$1000,KKAuf!C41)</f>
        <v>0</v>
      </c>
      <c r="H41" s="594">
        <f>SUMIFS(WAV!$R$5:$R$200,WAV!$A$5:$A$200,$A41,WAV!$D$5:$D$200,C41)</f>
        <v>0</v>
      </c>
      <c r="I41" s="594">
        <f>SUMIFS(BKZ_NAKB_SoPo!$L$34:$L$63,BKZ_NAKB_SoPo!$B$34:$B$63,$A41,BKZ_NAKB_SoPo!$C$34:$C$63,KKAuf!C41)</f>
        <v>0</v>
      </c>
      <c r="J41" s="594">
        <f>SUMIFS(SAV!$AE$5:$AE$1000,SAV!$A$5:$A$1000,$A41,SAV!$C$5:$C$1000,KKAuf!C41)</f>
        <v>0</v>
      </c>
      <c r="K41" s="594">
        <f>SUMIFS(WAV!$T$5:$T$200,WAV!$A$5:$A$200,$A41,WAV!$D$5:$D$200,C41)</f>
        <v>0</v>
      </c>
      <c r="L41" s="594">
        <f>SUMIFS(BKZ_NAKB_SoPo!$M$34:$M$63,BKZ_NAKB_SoPo!$B$34:$B$63,$A41,BKZ_NAKB_SoPo!$C$34:$C$63,KKAuf!C41)</f>
        <v>0</v>
      </c>
      <c r="M41" s="594">
        <f t="shared" si="17"/>
        <v>0</v>
      </c>
      <c r="N41" s="593">
        <f t="shared" si="14"/>
        <v>0</v>
      </c>
      <c r="O41" s="593" t="str">
        <f>IFERROR($M41*0.4*U41*0.035*VLOOKUP(A41,Allgemeines!$B$37:$F$46,5,0),"")</f>
        <v/>
      </c>
      <c r="P41" s="593">
        <f t="shared" si="15"/>
        <v>0</v>
      </c>
      <c r="R41" s="595">
        <v>2023</v>
      </c>
      <c r="S41" s="590">
        <f>VLOOKUP(C41,Listen!$AB$3:$AE$5,4,0)</f>
        <v>3.0499999999999999E-2</v>
      </c>
      <c r="T41" s="596"/>
      <c r="U41" s="590">
        <f>VLOOKUP(C41,Listen!$AB$3:$AE$5,2,0)</f>
        <v>5.0700000000000002E-2</v>
      </c>
    </row>
    <row r="42" spans="1:21" ht="15.75" outlineLevel="5" thickBot="1" x14ac:dyDescent="0.3">
      <c r="A42" s="592">
        <f>Allgemeines!$B$42</f>
        <v>0</v>
      </c>
      <c r="B42" s="592">
        <f>Allgemeines!$C$42</f>
        <v>0</v>
      </c>
      <c r="C42" s="592">
        <v>2024</v>
      </c>
      <c r="D42" s="593">
        <f t="shared" si="16"/>
        <v>0</v>
      </c>
      <c r="E42" s="594">
        <f>SUMIFS(SAV!$AD$5:$AD$1000,SAV!$A$5:$A$1000,$A42,SAV!$C$5:$C$1000,KKAuf!C42)</f>
        <v>0</v>
      </c>
      <c r="F42" s="594">
        <f>SUMIFS(WAV!$S$5:$S$200,WAV!$A$5:$A$200,$A42,WAV!$D$5:$D$200,KKAuf!C42)</f>
        <v>0</v>
      </c>
      <c r="G42" s="594">
        <f>SUMIFS(SAV!$AC$5:$AC$1000,SAV!$A$5:$A$1000,$A42,SAV!$C$5:$C$1000,KKAuf!C42)</f>
        <v>0</v>
      </c>
      <c r="H42" s="594">
        <f>SUMIFS(WAV!$R$5:$R$200,WAV!$A$5:$A$200,$A42,WAV!$D$5:$D$200,C42)</f>
        <v>0</v>
      </c>
      <c r="I42" s="594">
        <f>SUMIFS(BKZ_NAKB_SoPo!$L$34:$L$63,BKZ_NAKB_SoPo!$B$34:$B$63,$A42,BKZ_NAKB_SoPo!$C$34:$C$63,KKAuf!C42)</f>
        <v>0</v>
      </c>
      <c r="J42" s="594">
        <f>SUMIFS(SAV!$AE$5:$AE$1000,SAV!$A$5:$A$1000,$A42,SAV!$C$5:$C$1000,KKAuf!C42)</f>
        <v>0</v>
      </c>
      <c r="K42" s="594">
        <f>SUMIFS(WAV!$T$5:$T$200,WAV!$A$5:$A$200,$A42,WAV!$D$5:$D$200,C42)</f>
        <v>0</v>
      </c>
      <c r="L42" s="594">
        <f>SUMIFS(BKZ_NAKB_SoPo!$M$34:$M$63,BKZ_NAKB_SoPo!$B$34:$B$63,$A42,BKZ_NAKB_SoPo!$C$34:$C$63,KKAuf!C42)</f>
        <v>0</v>
      </c>
      <c r="M42" s="594">
        <f t="shared" si="17"/>
        <v>0</v>
      </c>
      <c r="N42" s="593">
        <f t="shared" si="14"/>
        <v>0</v>
      </c>
      <c r="O42" s="593" t="str">
        <f>IFERROR($M42*0.4*U42*0.035*VLOOKUP(A42,Allgemeines!$B$37:$F$46,5,0),"")</f>
        <v/>
      </c>
      <c r="P42" s="593">
        <f t="shared" si="15"/>
        <v>0</v>
      </c>
      <c r="R42" s="595">
        <v>2024</v>
      </c>
      <c r="S42" s="654">
        <f>VLOOKUP(C42,Listen!$AB$3:$AE$5,4,0)</f>
        <v>5.0900000000000001E-2</v>
      </c>
      <c r="T42" s="596"/>
      <c r="U42" s="654">
        <f>VLOOKUP(C42,Listen!$AB$3:$AE$5,2,0)</f>
        <v>6.93E-2</v>
      </c>
    </row>
    <row r="43" spans="1:21" ht="15" outlineLevel="5" x14ac:dyDescent="0.25">
      <c r="A43" s="586">
        <f>Allgemeines!$B$43</f>
        <v>0</v>
      </c>
      <c r="B43" s="586">
        <f>Allgemeines!$C$43</f>
        <v>0</v>
      </c>
      <c r="C43" s="586">
        <v>2022</v>
      </c>
      <c r="D43" s="587">
        <f t="shared" si="16"/>
        <v>0</v>
      </c>
      <c r="E43" s="588">
        <f>SUMIFS(SAV!$AD$5:$AD$1000,SAV!$A$5:$A$1000,$A43,SAV!$C$5:$C$1000,KKAuf!C43)</f>
        <v>0</v>
      </c>
      <c r="F43" s="588">
        <f>SUMIFS(WAV!$S$5:$S$200,WAV!$A$5:$A$200,$A43,WAV!$D$5:$D$200,KKAuf!C43)</f>
        <v>0</v>
      </c>
      <c r="G43" s="588">
        <f>SUMIFS(SAV!$AC$5:$AC$1000,SAV!$A$5:$A$1000,$A43,SAV!$C$5:$C$1000,KKAuf!C43)</f>
        <v>0</v>
      </c>
      <c r="H43" s="588">
        <f>SUMIFS(WAV!$R$5:$R$200,WAV!$A$5:$A$200,$A43,WAV!$D$5:$D$200,C43)</f>
        <v>0</v>
      </c>
      <c r="I43" s="588">
        <f>SUMIFS(BKZ_NAKB_SoPo!$L$34:$L$63,BKZ_NAKB_SoPo!$B$34:$B$63,$A43,BKZ_NAKB_SoPo!$C$34:$C$63,KKAuf!C43)</f>
        <v>0</v>
      </c>
      <c r="J43" s="588">
        <f>SUMIFS(SAV!$AE$5:$AE$1000,SAV!$A$5:$A$1000,$A43,SAV!$C$5:$C$1000,KKAuf!C43)</f>
        <v>0</v>
      </c>
      <c r="K43" s="588">
        <f>SUMIFS(WAV!$T$5:$T$200,WAV!$A$5:$A$200,$A43,WAV!$D$5:$D$200,C43)</f>
        <v>0</v>
      </c>
      <c r="L43" s="588">
        <f>SUMIFS(BKZ_NAKB_SoPo!$M$34:$M$63,BKZ_NAKB_SoPo!$B$34:$B$63,$A43,BKZ_NAKB_SoPo!$C$34:$C$63,KKAuf!C43)</f>
        <v>0</v>
      </c>
      <c r="M43" s="588">
        <f t="shared" si="17"/>
        <v>0</v>
      </c>
      <c r="N43" s="587">
        <f t="shared" si="14"/>
        <v>0</v>
      </c>
      <c r="O43" s="587" t="str">
        <f>IFERROR($M43*0.4*U43*0.035*VLOOKUP(A43,Allgemeines!$B$37:$F$46,5,0),"")</f>
        <v/>
      </c>
      <c r="P43" s="587">
        <f t="shared" si="15"/>
        <v>0</v>
      </c>
      <c r="R43" s="589">
        <v>2022</v>
      </c>
      <c r="S43" s="653">
        <f>VLOOKUP(C43,Listen!$AB$3:$AE$5,4,0)</f>
        <v>3.0499999999999999E-2</v>
      </c>
      <c r="T43" s="591"/>
      <c r="U43" s="653">
        <f>VLOOKUP(C43,Listen!$AB$3:$AE$5,2,0)</f>
        <v>5.0700000000000002E-2</v>
      </c>
    </row>
    <row r="44" spans="1:21" ht="15" outlineLevel="5" x14ac:dyDescent="0.25">
      <c r="A44" s="592">
        <f>Allgemeines!$B$43</f>
        <v>0</v>
      </c>
      <c r="B44" s="592">
        <f>Allgemeines!$C$43</f>
        <v>0</v>
      </c>
      <c r="C44" s="592">
        <v>2023</v>
      </c>
      <c r="D44" s="593">
        <f t="shared" si="16"/>
        <v>0</v>
      </c>
      <c r="E44" s="594">
        <f>SUMIFS(SAV!$AD$5:$AD$1000,SAV!$A$5:$A$1000,$A44,SAV!$C$5:$C$1000,KKAuf!C44)</f>
        <v>0</v>
      </c>
      <c r="F44" s="594">
        <f>SUMIFS(WAV!$S$5:$S$200,WAV!$A$5:$A$200,$A44,WAV!$D$5:$D$200,KKAuf!C44)</f>
        <v>0</v>
      </c>
      <c r="G44" s="594">
        <f>SUMIFS(SAV!$AC$5:$AC$1000,SAV!$A$5:$A$1000,$A44,SAV!$C$5:$C$1000,KKAuf!C44)</f>
        <v>0</v>
      </c>
      <c r="H44" s="594">
        <f>SUMIFS(WAV!$R$5:$R$200,WAV!$A$5:$A$200,$A44,WAV!$D$5:$D$200,C44)</f>
        <v>0</v>
      </c>
      <c r="I44" s="594">
        <f>SUMIFS(BKZ_NAKB_SoPo!$L$34:$L$63,BKZ_NAKB_SoPo!$B$34:$B$63,$A44,BKZ_NAKB_SoPo!$C$34:$C$63,KKAuf!C44)</f>
        <v>0</v>
      </c>
      <c r="J44" s="594">
        <f>SUMIFS(SAV!$AE$5:$AE$1000,SAV!$A$5:$A$1000,$A44,SAV!$C$5:$C$1000,KKAuf!C44)</f>
        <v>0</v>
      </c>
      <c r="K44" s="594">
        <f>SUMIFS(WAV!$T$5:$T$200,WAV!$A$5:$A$200,$A44,WAV!$D$5:$D$200,C44)</f>
        <v>0</v>
      </c>
      <c r="L44" s="594">
        <f>SUMIFS(BKZ_NAKB_SoPo!$M$34:$M$63,BKZ_NAKB_SoPo!$B$34:$B$63,$A44,BKZ_NAKB_SoPo!$C$34:$C$63,KKAuf!C44)</f>
        <v>0</v>
      </c>
      <c r="M44" s="594">
        <f t="shared" si="17"/>
        <v>0</v>
      </c>
      <c r="N44" s="593">
        <f t="shared" si="14"/>
        <v>0</v>
      </c>
      <c r="O44" s="593" t="str">
        <f>IFERROR($M44*0.4*U44*0.035*VLOOKUP(A44,Allgemeines!$B$37:$F$46,5,0),"")</f>
        <v/>
      </c>
      <c r="P44" s="593">
        <f t="shared" si="15"/>
        <v>0</v>
      </c>
      <c r="R44" s="595">
        <v>2023</v>
      </c>
      <c r="S44" s="590">
        <f>VLOOKUP(C44,Listen!$AB$3:$AE$5,4,0)</f>
        <v>3.0499999999999999E-2</v>
      </c>
      <c r="T44" s="596"/>
      <c r="U44" s="590">
        <f>VLOOKUP(C44,Listen!$AB$3:$AE$5,2,0)</f>
        <v>5.0700000000000002E-2</v>
      </c>
    </row>
    <row r="45" spans="1:21" ht="15.75" outlineLevel="5" thickBot="1" x14ac:dyDescent="0.3">
      <c r="A45" s="592">
        <f>Allgemeines!$B$43</f>
        <v>0</v>
      </c>
      <c r="B45" s="592">
        <f>Allgemeines!$C$43</f>
        <v>0</v>
      </c>
      <c r="C45" s="592">
        <v>2024</v>
      </c>
      <c r="D45" s="593">
        <f t="shared" si="16"/>
        <v>0</v>
      </c>
      <c r="E45" s="594">
        <f>SUMIFS(SAV!$AD$5:$AD$1000,SAV!$A$5:$A$1000,$A45,SAV!$C$5:$C$1000,KKAuf!C45)</f>
        <v>0</v>
      </c>
      <c r="F45" s="594">
        <f>SUMIFS(WAV!$S$5:$S$200,WAV!$A$5:$A$200,$A45,WAV!$D$5:$D$200,KKAuf!C45)</f>
        <v>0</v>
      </c>
      <c r="G45" s="594">
        <f>SUMIFS(SAV!$AC$5:$AC$1000,SAV!$A$5:$A$1000,$A45,SAV!$C$5:$C$1000,KKAuf!C45)</f>
        <v>0</v>
      </c>
      <c r="H45" s="594">
        <f>SUMIFS(WAV!$R$5:$R$200,WAV!$A$5:$A$200,$A45,WAV!$D$5:$D$200,C45)</f>
        <v>0</v>
      </c>
      <c r="I45" s="594">
        <f>SUMIFS(BKZ_NAKB_SoPo!$L$34:$L$63,BKZ_NAKB_SoPo!$B$34:$B$63,$A45,BKZ_NAKB_SoPo!$C$34:$C$63,KKAuf!C45)</f>
        <v>0</v>
      </c>
      <c r="J45" s="594">
        <f>SUMIFS(SAV!$AE$5:$AE$1000,SAV!$A$5:$A$1000,$A45,SAV!$C$5:$C$1000,KKAuf!C45)</f>
        <v>0</v>
      </c>
      <c r="K45" s="594">
        <f>SUMIFS(WAV!$T$5:$T$200,WAV!$A$5:$A$200,$A45,WAV!$D$5:$D$200,C45)</f>
        <v>0</v>
      </c>
      <c r="L45" s="594">
        <f>SUMIFS(BKZ_NAKB_SoPo!$M$34:$M$63,BKZ_NAKB_SoPo!$B$34:$B$63,$A45,BKZ_NAKB_SoPo!$C$34:$C$63,KKAuf!C45)</f>
        <v>0</v>
      </c>
      <c r="M45" s="594">
        <f t="shared" si="17"/>
        <v>0</v>
      </c>
      <c r="N45" s="593">
        <f t="shared" si="14"/>
        <v>0</v>
      </c>
      <c r="O45" s="593" t="str">
        <f>IFERROR($M45*0.4*U45*0.035*VLOOKUP(A45,Allgemeines!$B$37:$F$46,5,0),"")</f>
        <v/>
      </c>
      <c r="P45" s="593">
        <f t="shared" si="15"/>
        <v>0</v>
      </c>
      <c r="R45" s="595">
        <v>2024</v>
      </c>
      <c r="S45" s="654">
        <f>VLOOKUP(C45,Listen!$AB$3:$AE$5,4,0)</f>
        <v>5.0900000000000001E-2</v>
      </c>
      <c r="T45" s="596"/>
      <c r="U45" s="654">
        <f>VLOOKUP(C45,Listen!$AB$3:$AE$5,2,0)</f>
        <v>6.93E-2</v>
      </c>
    </row>
    <row r="46" spans="1:21" ht="15" outlineLevel="5" x14ac:dyDescent="0.25">
      <c r="A46" s="586">
        <f>Allgemeines!$B$44</f>
        <v>0</v>
      </c>
      <c r="B46" s="586">
        <f>Allgemeines!$C$44</f>
        <v>0</v>
      </c>
      <c r="C46" s="586">
        <v>2022</v>
      </c>
      <c r="D46" s="587">
        <f t="shared" si="16"/>
        <v>0</v>
      </c>
      <c r="E46" s="588">
        <f>SUMIFS(SAV!$AD$5:$AD$1000,SAV!$A$5:$A$1000,$A46,SAV!$C$5:$C$1000,KKAuf!C46)</f>
        <v>0</v>
      </c>
      <c r="F46" s="588">
        <f>SUMIFS(WAV!$S$5:$S$200,WAV!$A$5:$A$200,$A46,WAV!$D$5:$D$200,KKAuf!C46)</f>
        <v>0</v>
      </c>
      <c r="G46" s="588">
        <f>SUMIFS(SAV!$AC$5:$AC$1000,SAV!$A$5:$A$1000,$A46,SAV!$C$5:$C$1000,KKAuf!C46)</f>
        <v>0</v>
      </c>
      <c r="H46" s="588">
        <f>SUMIFS(WAV!$R$5:$R$200,WAV!$A$5:$A$200,$A46,WAV!$D$5:$D$200,C46)</f>
        <v>0</v>
      </c>
      <c r="I46" s="588">
        <f>SUMIFS(BKZ_NAKB_SoPo!$L$34:$L$63,BKZ_NAKB_SoPo!$B$34:$B$63,$A46,BKZ_NAKB_SoPo!$C$34:$C$63,KKAuf!C46)</f>
        <v>0</v>
      </c>
      <c r="J46" s="588">
        <f>SUMIFS(SAV!$AE$5:$AE$1000,SAV!$A$5:$A$1000,$A46,SAV!$C$5:$C$1000,KKAuf!C46)</f>
        <v>0</v>
      </c>
      <c r="K46" s="588">
        <f>SUMIFS(WAV!$T$5:$T$200,WAV!$A$5:$A$200,$A46,WAV!$D$5:$D$200,C46)</f>
        <v>0</v>
      </c>
      <c r="L46" s="588">
        <f>SUMIFS(BKZ_NAKB_SoPo!$M$34:$M$63,BKZ_NAKB_SoPo!$B$34:$B$63,$A46,BKZ_NAKB_SoPo!$C$34:$C$63,KKAuf!C46)</f>
        <v>0</v>
      </c>
      <c r="M46" s="588">
        <f t="shared" si="17"/>
        <v>0</v>
      </c>
      <c r="N46" s="587">
        <f t="shared" si="14"/>
        <v>0</v>
      </c>
      <c r="O46" s="587" t="str">
        <f>IFERROR($M46*0.4*U46*0.035*VLOOKUP(A46,Allgemeines!$B$37:$F$46,5,0),"")</f>
        <v/>
      </c>
      <c r="P46" s="587">
        <f t="shared" si="15"/>
        <v>0</v>
      </c>
      <c r="R46" s="589">
        <v>2022</v>
      </c>
      <c r="S46" s="653">
        <f>VLOOKUP(C46,Listen!$AB$3:$AE$5,4,0)</f>
        <v>3.0499999999999999E-2</v>
      </c>
      <c r="T46" s="591"/>
      <c r="U46" s="653">
        <f>VLOOKUP(C46,Listen!$AB$3:$AE$5,2,0)</f>
        <v>5.0700000000000002E-2</v>
      </c>
    </row>
    <row r="47" spans="1:21" ht="15" outlineLevel="5" x14ac:dyDescent="0.25">
      <c r="A47" s="592">
        <f>Allgemeines!$B$44</f>
        <v>0</v>
      </c>
      <c r="B47" s="592">
        <f>Allgemeines!$C$44</f>
        <v>0</v>
      </c>
      <c r="C47" s="592">
        <v>2023</v>
      </c>
      <c r="D47" s="593">
        <f t="shared" si="16"/>
        <v>0</v>
      </c>
      <c r="E47" s="594">
        <f>SUMIFS(SAV!$AD$5:$AD$1000,SAV!$A$5:$A$1000,$A47,SAV!$C$5:$C$1000,KKAuf!C47)</f>
        <v>0</v>
      </c>
      <c r="F47" s="594">
        <f>SUMIFS(WAV!$S$5:$S$200,WAV!$A$5:$A$200,$A47,WAV!$D$5:$D$200,KKAuf!C47)</f>
        <v>0</v>
      </c>
      <c r="G47" s="594">
        <f>SUMIFS(SAV!$AC$5:$AC$1000,SAV!$A$5:$A$1000,$A47,SAV!$C$5:$C$1000,KKAuf!C47)</f>
        <v>0</v>
      </c>
      <c r="H47" s="594">
        <f>SUMIFS(WAV!$R$5:$R$200,WAV!$A$5:$A$200,$A47,WAV!$D$5:$D$200,C47)</f>
        <v>0</v>
      </c>
      <c r="I47" s="594">
        <f>SUMIFS(BKZ_NAKB_SoPo!$L$34:$L$63,BKZ_NAKB_SoPo!$B$34:$B$63,$A47,BKZ_NAKB_SoPo!$C$34:$C$63,KKAuf!C47)</f>
        <v>0</v>
      </c>
      <c r="J47" s="594">
        <f>SUMIFS(SAV!$AE$5:$AE$1000,SAV!$A$5:$A$1000,$A47,SAV!$C$5:$C$1000,KKAuf!C47)</f>
        <v>0</v>
      </c>
      <c r="K47" s="594">
        <f>SUMIFS(WAV!$T$5:$T$200,WAV!$A$5:$A$200,$A47,WAV!$D$5:$D$200,C47)</f>
        <v>0</v>
      </c>
      <c r="L47" s="594">
        <f>SUMIFS(BKZ_NAKB_SoPo!$M$34:$M$63,BKZ_NAKB_SoPo!$B$34:$B$63,$A47,BKZ_NAKB_SoPo!$C$34:$C$63,KKAuf!C47)</f>
        <v>0</v>
      </c>
      <c r="M47" s="594">
        <f t="shared" si="17"/>
        <v>0</v>
      </c>
      <c r="N47" s="593">
        <f t="shared" si="14"/>
        <v>0</v>
      </c>
      <c r="O47" s="593" t="str">
        <f>IFERROR($M47*0.4*U47*0.035*VLOOKUP(A47,Allgemeines!$B$37:$F$46,5,0),"")</f>
        <v/>
      </c>
      <c r="P47" s="593">
        <f t="shared" si="15"/>
        <v>0</v>
      </c>
      <c r="R47" s="595">
        <v>2023</v>
      </c>
      <c r="S47" s="590">
        <f>VLOOKUP(C47,Listen!$AB$3:$AE$5,4,0)</f>
        <v>3.0499999999999999E-2</v>
      </c>
      <c r="T47" s="596"/>
      <c r="U47" s="590">
        <f>VLOOKUP(C47,Listen!$AB$3:$AE$5,2,0)</f>
        <v>5.0700000000000002E-2</v>
      </c>
    </row>
    <row r="48" spans="1:21" ht="15.75" outlineLevel="5" thickBot="1" x14ac:dyDescent="0.3">
      <c r="A48" s="592">
        <f>Allgemeines!$B$44</f>
        <v>0</v>
      </c>
      <c r="B48" s="592">
        <f>Allgemeines!$C$44</f>
        <v>0</v>
      </c>
      <c r="C48" s="592">
        <v>2024</v>
      </c>
      <c r="D48" s="593">
        <f t="shared" si="16"/>
        <v>0</v>
      </c>
      <c r="E48" s="594">
        <f>SUMIFS(SAV!$AD$5:$AD$1000,SAV!$A$5:$A$1000,$A48,SAV!$C$5:$C$1000,KKAuf!C48)</f>
        <v>0</v>
      </c>
      <c r="F48" s="594">
        <f>SUMIFS(WAV!$S$5:$S$200,WAV!$A$5:$A$200,$A48,WAV!$D$5:$D$200,KKAuf!C48)</f>
        <v>0</v>
      </c>
      <c r="G48" s="594">
        <f>SUMIFS(SAV!$AC$5:$AC$1000,SAV!$A$5:$A$1000,$A48,SAV!$C$5:$C$1000,KKAuf!C48)</f>
        <v>0</v>
      </c>
      <c r="H48" s="594">
        <f>SUMIFS(WAV!$R$5:$R$200,WAV!$A$5:$A$200,$A48,WAV!$D$5:$D$200,C48)</f>
        <v>0</v>
      </c>
      <c r="I48" s="594">
        <f>SUMIFS(BKZ_NAKB_SoPo!$L$34:$L$63,BKZ_NAKB_SoPo!$B$34:$B$63,$A48,BKZ_NAKB_SoPo!$C$34:$C$63,KKAuf!C48)</f>
        <v>0</v>
      </c>
      <c r="J48" s="594">
        <f>SUMIFS(SAV!$AE$5:$AE$1000,SAV!$A$5:$A$1000,$A48,SAV!$C$5:$C$1000,KKAuf!C48)</f>
        <v>0</v>
      </c>
      <c r="K48" s="594">
        <f>SUMIFS(WAV!$T$5:$T$200,WAV!$A$5:$A$200,$A48,WAV!$D$5:$D$200,C48)</f>
        <v>0</v>
      </c>
      <c r="L48" s="594">
        <f>SUMIFS(BKZ_NAKB_SoPo!$M$34:$M$63,BKZ_NAKB_SoPo!$B$34:$B$63,$A48,BKZ_NAKB_SoPo!$C$34:$C$63,KKAuf!C48)</f>
        <v>0</v>
      </c>
      <c r="M48" s="594">
        <f t="shared" si="17"/>
        <v>0</v>
      </c>
      <c r="N48" s="593">
        <f t="shared" si="14"/>
        <v>0</v>
      </c>
      <c r="O48" s="593" t="str">
        <f>IFERROR($M48*0.4*U48*0.035*VLOOKUP(A48,Allgemeines!$B$37:$F$46,5,0),"")</f>
        <v/>
      </c>
      <c r="P48" s="593">
        <f t="shared" si="15"/>
        <v>0</v>
      </c>
      <c r="R48" s="595">
        <v>2024</v>
      </c>
      <c r="S48" s="654">
        <f>VLOOKUP(C48,Listen!$AB$3:$AE$5,4,0)</f>
        <v>5.0900000000000001E-2</v>
      </c>
      <c r="T48" s="596"/>
      <c r="U48" s="654">
        <f>VLOOKUP(C48,Listen!$AB$3:$AE$5,2,0)</f>
        <v>6.93E-2</v>
      </c>
    </row>
    <row r="49" spans="1:21" ht="15" outlineLevel="5" x14ac:dyDescent="0.25">
      <c r="A49" s="586">
        <f>Allgemeines!$B$45</f>
        <v>0</v>
      </c>
      <c r="B49" s="586">
        <f>Allgemeines!$C$45</f>
        <v>0</v>
      </c>
      <c r="C49" s="586">
        <v>2022</v>
      </c>
      <c r="D49" s="587">
        <f t="shared" si="16"/>
        <v>0</v>
      </c>
      <c r="E49" s="588">
        <f>SUMIFS(SAV!$AD$5:$AD$1000,SAV!$A$5:$A$1000,$A49,SAV!$C$5:$C$1000,KKAuf!C49)</f>
        <v>0</v>
      </c>
      <c r="F49" s="588">
        <f>SUMIFS(WAV!$S$5:$S$200,WAV!$A$5:$A$200,$A49,WAV!$D$5:$D$200,KKAuf!C49)</f>
        <v>0</v>
      </c>
      <c r="G49" s="588">
        <f>SUMIFS(SAV!$AC$5:$AC$1000,SAV!$A$5:$A$1000,$A49,SAV!$C$5:$C$1000,KKAuf!C49)</f>
        <v>0</v>
      </c>
      <c r="H49" s="588">
        <f>SUMIFS(WAV!$R$5:$R$200,WAV!$A$5:$A$200,$A49,WAV!$D$5:$D$200,C49)</f>
        <v>0</v>
      </c>
      <c r="I49" s="588">
        <f>SUMIFS(BKZ_NAKB_SoPo!$L$34:$L$63,BKZ_NAKB_SoPo!$B$34:$B$63,$A49,BKZ_NAKB_SoPo!$C$34:$C$63,KKAuf!C49)</f>
        <v>0</v>
      </c>
      <c r="J49" s="588">
        <f>SUMIFS(SAV!$AE$5:$AE$1000,SAV!$A$5:$A$1000,$A49,SAV!$C$5:$C$1000,KKAuf!C49)</f>
        <v>0</v>
      </c>
      <c r="K49" s="588">
        <f>SUMIFS(WAV!$T$5:$T$200,WAV!$A$5:$A$200,$A49,WAV!$D$5:$D$200,C49)</f>
        <v>0</v>
      </c>
      <c r="L49" s="588">
        <f>SUMIFS(BKZ_NAKB_SoPo!$M$34:$M$63,BKZ_NAKB_SoPo!$B$34:$B$63,$A49,BKZ_NAKB_SoPo!$C$34:$C$63,KKAuf!C49)</f>
        <v>0</v>
      </c>
      <c r="M49" s="588">
        <f t="shared" si="17"/>
        <v>0</v>
      </c>
      <c r="N49" s="587">
        <f t="shared" si="14"/>
        <v>0</v>
      </c>
      <c r="O49" s="587" t="str">
        <f>IFERROR($M49*0.4*U49*0.035*VLOOKUP(A49,Allgemeines!$B$37:$F$46,5,0),"")</f>
        <v/>
      </c>
      <c r="P49" s="587">
        <f t="shared" si="15"/>
        <v>0</v>
      </c>
      <c r="R49" s="589">
        <v>2022</v>
      </c>
      <c r="S49" s="653">
        <f>VLOOKUP(C49,Listen!$AB$3:$AE$5,4,0)</f>
        <v>3.0499999999999999E-2</v>
      </c>
      <c r="T49" s="591"/>
      <c r="U49" s="653">
        <f>VLOOKUP(C49,Listen!$AB$3:$AE$5,2,0)</f>
        <v>5.0700000000000002E-2</v>
      </c>
    </row>
    <row r="50" spans="1:21" ht="15" outlineLevel="5" x14ac:dyDescent="0.25">
      <c r="A50" s="592">
        <f>Allgemeines!$B$45</f>
        <v>0</v>
      </c>
      <c r="B50" s="592">
        <f>Allgemeines!$C$45</f>
        <v>0</v>
      </c>
      <c r="C50" s="592">
        <v>2023</v>
      </c>
      <c r="D50" s="593">
        <f t="shared" si="16"/>
        <v>0</v>
      </c>
      <c r="E50" s="594">
        <f>SUMIFS(SAV!$AD$5:$AD$1000,SAV!$A$5:$A$1000,$A50,SAV!$C$5:$C$1000,KKAuf!C50)</f>
        <v>0</v>
      </c>
      <c r="F50" s="594">
        <f>SUMIFS(WAV!$S$5:$S$200,WAV!$A$5:$A$200,$A50,WAV!$D$5:$D$200,KKAuf!C50)</f>
        <v>0</v>
      </c>
      <c r="G50" s="594">
        <f>SUMIFS(SAV!$AC$5:$AC$1000,SAV!$A$5:$A$1000,$A50,SAV!$C$5:$C$1000,KKAuf!C50)</f>
        <v>0</v>
      </c>
      <c r="H50" s="594">
        <f>SUMIFS(WAV!$R$5:$R$200,WAV!$A$5:$A$200,$A50,WAV!$D$5:$D$200,C50)</f>
        <v>0</v>
      </c>
      <c r="I50" s="594">
        <f>SUMIFS(BKZ_NAKB_SoPo!$L$34:$L$63,BKZ_NAKB_SoPo!$B$34:$B$63,$A50,BKZ_NAKB_SoPo!$C$34:$C$63,KKAuf!C50)</f>
        <v>0</v>
      </c>
      <c r="J50" s="594">
        <f>SUMIFS(SAV!$AE$5:$AE$1000,SAV!$A$5:$A$1000,$A50,SAV!$C$5:$C$1000,KKAuf!C50)</f>
        <v>0</v>
      </c>
      <c r="K50" s="594">
        <f>SUMIFS(WAV!$T$5:$T$200,WAV!$A$5:$A$200,$A50,WAV!$D$5:$D$200,C50)</f>
        <v>0</v>
      </c>
      <c r="L50" s="594">
        <f>SUMIFS(BKZ_NAKB_SoPo!$M$34:$M$63,BKZ_NAKB_SoPo!$B$34:$B$63,$A50,BKZ_NAKB_SoPo!$C$34:$C$63,KKAuf!C50)</f>
        <v>0</v>
      </c>
      <c r="M50" s="594">
        <f t="shared" si="17"/>
        <v>0</v>
      </c>
      <c r="N50" s="593">
        <f t="shared" si="14"/>
        <v>0</v>
      </c>
      <c r="O50" s="593" t="str">
        <f>IFERROR($M50*0.4*U50*0.035*VLOOKUP(A50,Allgemeines!$B$37:$F$46,5,0),"")</f>
        <v/>
      </c>
      <c r="P50" s="593">
        <f t="shared" si="15"/>
        <v>0</v>
      </c>
      <c r="R50" s="595">
        <v>2023</v>
      </c>
      <c r="S50" s="590">
        <f>VLOOKUP(C50,Listen!$AB$3:$AE$5,4,0)</f>
        <v>3.0499999999999999E-2</v>
      </c>
      <c r="T50" s="596"/>
      <c r="U50" s="590">
        <f>VLOOKUP(C50,Listen!$AB$3:$AE$5,2,0)</f>
        <v>5.0700000000000002E-2</v>
      </c>
    </row>
    <row r="51" spans="1:21" ht="15.75" outlineLevel="5" thickBot="1" x14ac:dyDescent="0.3">
      <c r="A51" s="592">
        <f>Allgemeines!$B$45</f>
        <v>0</v>
      </c>
      <c r="B51" s="592">
        <f>Allgemeines!$C$45</f>
        <v>0</v>
      </c>
      <c r="C51" s="592">
        <v>2024</v>
      </c>
      <c r="D51" s="593">
        <f t="shared" si="16"/>
        <v>0</v>
      </c>
      <c r="E51" s="594">
        <f>SUMIFS(SAV!$AD$5:$AD$1000,SAV!$A$5:$A$1000,$A51,SAV!$C$5:$C$1000,KKAuf!C51)</f>
        <v>0</v>
      </c>
      <c r="F51" s="594">
        <f>SUMIFS(WAV!$S$5:$S$200,WAV!$A$5:$A$200,$A51,WAV!$D$5:$D$200,KKAuf!C51)</f>
        <v>0</v>
      </c>
      <c r="G51" s="594">
        <f>SUMIFS(SAV!$AC$5:$AC$1000,SAV!$A$5:$A$1000,$A51,SAV!$C$5:$C$1000,KKAuf!C51)</f>
        <v>0</v>
      </c>
      <c r="H51" s="594">
        <f>SUMIFS(WAV!$R$5:$R$200,WAV!$A$5:$A$200,$A51,WAV!$D$5:$D$200,C51)</f>
        <v>0</v>
      </c>
      <c r="I51" s="594">
        <f>SUMIFS(BKZ_NAKB_SoPo!$L$34:$L$63,BKZ_NAKB_SoPo!$B$34:$B$63,$A51,BKZ_NAKB_SoPo!$C$34:$C$63,KKAuf!C51)</f>
        <v>0</v>
      </c>
      <c r="J51" s="594">
        <f>SUMIFS(SAV!$AE$5:$AE$1000,SAV!$A$5:$A$1000,$A51,SAV!$C$5:$C$1000,KKAuf!C51)</f>
        <v>0</v>
      </c>
      <c r="K51" s="594">
        <f>SUMIFS(WAV!$T$5:$T$200,WAV!$A$5:$A$200,$A51,WAV!$D$5:$D$200,C51)</f>
        <v>0</v>
      </c>
      <c r="L51" s="594">
        <f>SUMIFS(BKZ_NAKB_SoPo!$M$34:$M$63,BKZ_NAKB_SoPo!$B$34:$B$63,$A51,BKZ_NAKB_SoPo!$C$34:$C$63,KKAuf!C51)</f>
        <v>0</v>
      </c>
      <c r="M51" s="594">
        <f t="shared" si="17"/>
        <v>0</v>
      </c>
      <c r="N51" s="593">
        <f t="shared" si="14"/>
        <v>0</v>
      </c>
      <c r="O51" s="593" t="str">
        <f>IFERROR($M51*0.4*U51*0.035*VLOOKUP(A51,Allgemeines!$B$37:$F$46,5,0),"")</f>
        <v/>
      </c>
      <c r="P51" s="593">
        <f t="shared" si="15"/>
        <v>0</v>
      </c>
      <c r="R51" s="595">
        <v>2024</v>
      </c>
      <c r="S51" s="654">
        <f>VLOOKUP(C51,Listen!$AB$3:$AE$5,4,0)</f>
        <v>5.0900000000000001E-2</v>
      </c>
      <c r="T51" s="596"/>
      <c r="U51" s="654">
        <f>VLOOKUP(C51,Listen!$AB$3:$AE$5,2,0)</f>
        <v>6.93E-2</v>
      </c>
    </row>
    <row r="52" spans="1:21" ht="15" outlineLevel="5" x14ac:dyDescent="0.25">
      <c r="A52" s="586">
        <f>Allgemeines!$B$46</f>
        <v>0</v>
      </c>
      <c r="B52" s="586">
        <f>Allgemeines!$C$46</f>
        <v>0</v>
      </c>
      <c r="C52" s="586">
        <v>2022</v>
      </c>
      <c r="D52" s="587">
        <f t="shared" si="16"/>
        <v>0</v>
      </c>
      <c r="E52" s="588">
        <f>SUMIFS(SAV!$AD$5:$AD$1000,SAV!$A$5:$A$1000,$A52,SAV!$C$5:$C$1000,KKAuf!C52)</f>
        <v>0</v>
      </c>
      <c r="F52" s="588">
        <f>SUMIFS(WAV!$S$5:$S$200,WAV!$A$5:$A$200,$A52,WAV!$D$5:$D$200,KKAuf!C52)</f>
        <v>0</v>
      </c>
      <c r="G52" s="588">
        <f>SUMIFS(SAV!$AC$5:$AC$1000,SAV!$A$5:$A$1000,$A52,SAV!$C$5:$C$1000,KKAuf!C52)</f>
        <v>0</v>
      </c>
      <c r="H52" s="588">
        <f>SUMIFS(WAV!$R$5:$R$200,WAV!$A$5:$A$200,$A52,WAV!$D$5:$D$200,C52)</f>
        <v>0</v>
      </c>
      <c r="I52" s="588">
        <f>SUMIFS(BKZ_NAKB_SoPo!$L$34:$L$63,BKZ_NAKB_SoPo!$B$34:$B$63,$A52,BKZ_NAKB_SoPo!$C$34:$C$63,KKAuf!C52)</f>
        <v>0</v>
      </c>
      <c r="J52" s="588">
        <f>SUMIFS(SAV!$AE$5:$AE$1000,SAV!$A$5:$A$1000,$A52,SAV!$C$5:$C$1000,KKAuf!C52)</f>
        <v>0</v>
      </c>
      <c r="K52" s="588">
        <f>SUMIFS(WAV!$T$5:$T$200,WAV!$A$5:$A$200,$A52,WAV!$D$5:$D$200,C52)</f>
        <v>0</v>
      </c>
      <c r="L52" s="588">
        <f>SUMIFS(BKZ_NAKB_SoPo!$M$34:$M$63,BKZ_NAKB_SoPo!$B$34:$B$63,$A52,BKZ_NAKB_SoPo!$C$34:$C$63,KKAuf!C52)</f>
        <v>0</v>
      </c>
      <c r="M52" s="588">
        <f t="shared" si="17"/>
        <v>0</v>
      </c>
      <c r="N52" s="587">
        <f t="shared" si="14"/>
        <v>0</v>
      </c>
      <c r="O52" s="587" t="str">
        <f>IFERROR($M52*0.4*U52*0.035*VLOOKUP(A52,Allgemeines!$B$37:$F$46,5,0),"")</f>
        <v/>
      </c>
      <c r="P52" s="587">
        <f t="shared" si="15"/>
        <v>0</v>
      </c>
      <c r="R52" s="589">
        <v>2022</v>
      </c>
      <c r="S52" s="653">
        <f>VLOOKUP(C52,Listen!$AB$3:$AE$5,4,0)</f>
        <v>3.0499999999999999E-2</v>
      </c>
      <c r="T52" s="591"/>
      <c r="U52" s="653">
        <f>VLOOKUP(C52,Listen!$AB$3:$AE$5,2,0)</f>
        <v>5.0700000000000002E-2</v>
      </c>
    </row>
    <row r="53" spans="1:21" ht="15" outlineLevel="5" x14ac:dyDescent="0.25">
      <c r="A53" s="592">
        <f>Allgemeines!$B$46</f>
        <v>0</v>
      </c>
      <c r="B53" s="592">
        <f>Allgemeines!$C$46</f>
        <v>0</v>
      </c>
      <c r="C53" s="592">
        <v>2023</v>
      </c>
      <c r="D53" s="593">
        <f t="shared" si="16"/>
        <v>0</v>
      </c>
      <c r="E53" s="594">
        <f>SUMIFS(SAV!$AD$5:$AD$1000,SAV!$A$5:$A$1000,$A53,SAV!$C$5:$C$1000,KKAuf!C53)</f>
        <v>0</v>
      </c>
      <c r="F53" s="594">
        <f>SUMIFS(WAV!$S$5:$S$200,WAV!$A$5:$A$200,$A53,WAV!$D$5:$D$200,KKAuf!C53)</f>
        <v>0</v>
      </c>
      <c r="G53" s="594">
        <f>SUMIFS(SAV!$AC$5:$AC$1000,SAV!$A$5:$A$1000,$A53,SAV!$C$5:$C$1000,KKAuf!C53)</f>
        <v>0</v>
      </c>
      <c r="H53" s="594">
        <f>SUMIFS(WAV!$R$5:$R$200,WAV!$A$5:$A$200,$A53,WAV!$D$5:$D$200,C53)</f>
        <v>0</v>
      </c>
      <c r="I53" s="594">
        <f>SUMIFS(BKZ_NAKB_SoPo!$L$34:$L$63,BKZ_NAKB_SoPo!$B$34:$B$63,$A53,BKZ_NAKB_SoPo!$C$34:$C$63,KKAuf!C53)</f>
        <v>0</v>
      </c>
      <c r="J53" s="594">
        <f>SUMIFS(SAV!$AE$5:$AE$1000,SAV!$A$5:$A$1000,$A53,SAV!$C$5:$C$1000,KKAuf!C53)</f>
        <v>0</v>
      </c>
      <c r="K53" s="594">
        <f>SUMIFS(WAV!$T$5:$T$200,WAV!$A$5:$A$200,$A53,WAV!$D$5:$D$200,C53)</f>
        <v>0</v>
      </c>
      <c r="L53" s="594">
        <f>SUMIFS(BKZ_NAKB_SoPo!$M$34:$M$63,BKZ_NAKB_SoPo!$B$34:$B$63,$A53,BKZ_NAKB_SoPo!$C$34:$C$63,KKAuf!C53)</f>
        <v>0</v>
      </c>
      <c r="M53" s="594">
        <f t="shared" si="17"/>
        <v>0</v>
      </c>
      <c r="N53" s="593">
        <f t="shared" si="14"/>
        <v>0</v>
      </c>
      <c r="O53" s="593" t="str">
        <f>IFERROR($M53*0.4*U53*0.035*VLOOKUP(A53,Allgemeines!$B$37:$F$46,5,0),"")</f>
        <v/>
      </c>
      <c r="P53" s="593">
        <f t="shared" si="15"/>
        <v>0</v>
      </c>
      <c r="R53" s="595">
        <v>2023</v>
      </c>
      <c r="S53" s="590">
        <f>VLOOKUP(C53,Listen!$AB$3:$AE$5,4,0)</f>
        <v>3.0499999999999999E-2</v>
      </c>
      <c r="T53" s="596"/>
      <c r="U53" s="590">
        <f>VLOOKUP(C53,Listen!$AB$3:$AE$5,2,0)</f>
        <v>5.0700000000000002E-2</v>
      </c>
    </row>
    <row r="54" spans="1:21" ht="15.75" outlineLevel="5" thickBot="1" x14ac:dyDescent="0.3">
      <c r="A54" s="592">
        <f>Allgemeines!$B$46</f>
        <v>0</v>
      </c>
      <c r="B54" s="592">
        <f>Allgemeines!$C$46</f>
        <v>0</v>
      </c>
      <c r="C54" s="592">
        <v>2024</v>
      </c>
      <c r="D54" s="593">
        <f t="shared" si="16"/>
        <v>0</v>
      </c>
      <c r="E54" s="594">
        <f>SUMIFS(SAV!$AD$5:$AD$1000,SAV!$A$5:$A$1000,$A54,SAV!$C$5:$C$1000,KKAuf!C54)</f>
        <v>0</v>
      </c>
      <c r="F54" s="594">
        <f>SUMIFS(WAV!$S$5:$S$200,WAV!$A$5:$A$200,$A54,WAV!$D$5:$D$200,KKAuf!C54)</f>
        <v>0</v>
      </c>
      <c r="G54" s="594">
        <f>SUMIFS(SAV!$AC$5:$AC$1000,SAV!$A$5:$A$1000,$A54,SAV!$C$5:$C$1000,KKAuf!C54)</f>
        <v>0</v>
      </c>
      <c r="H54" s="594">
        <f>SUMIFS(WAV!$R$5:$R$200,WAV!$A$5:$A$200,$A54,WAV!$D$5:$D$200,C54)</f>
        <v>0</v>
      </c>
      <c r="I54" s="594">
        <f>SUMIFS(BKZ_NAKB_SoPo!$L$34:$L$63,BKZ_NAKB_SoPo!$B$34:$B$63,$A54,BKZ_NAKB_SoPo!$C$34:$C$63,KKAuf!C54)</f>
        <v>0</v>
      </c>
      <c r="J54" s="594">
        <f>SUMIFS(SAV!$AE$5:$AE$1000,SAV!$A$5:$A$1000,$A54,SAV!$C$5:$C$1000,KKAuf!C54)</f>
        <v>0</v>
      </c>
      <c r="K54" s="594">
        <f>SUMIFS(WAV!$T$5:$T$200,WAV!$A$5:$A$200,$A54,WAV!$D$5:$D$200,C54)</f>
        <v>0</v>
      </c>
      <c r="L54" s="594">
        <f>SUMIFS(BKZ_NAKB_SoPo!$M$34:$M$63,BKZ_NAKB_SoPo!$B$34:$B$63,$A54,BKZ_NAKB_SoPo!$C$34:$C$63,KKAuf!C54)</f>
        <v>0</v>
      </c>
      <c r="M54" s="594">
        <f t="shared" si="17"/>
        <v>0</v>
      </c>
      <c r="N54" s="593">
        <f t="shared" si="14"/>
        <v>0</v>
      </c>
      <c r="O54" s="593" t="str">
        <f>IFERROR($M54*0.4*U54*0.035*VLOOKUP(A54,Allgemeines!$B$37:$F$46,5,0),"")</f>
        <v/>
      </c>
      <c r="P54" s="593">
        <f t="shared" si="15"/>
        <v>0</v>
      </c>
      <c r="R54" s="652">
        <v>2024</v>
      </c>
      <c r="S54" s="654">
        <f>VLOOKUP(C54,Listen!$AB$3:$AE$5,4,0)</f>
        <v>5.0900000000000001E-2</v>
      </c>
      <c r="T54" s="596"/>
      <c r="U54" s="654">
        <f>VLOOKUP(C54,Listen!$AB$3:$AE$5,2,0)</f>
        <v>6.93E-2</v>
      </c>
    </row>
  </sheetData>
  <autoFilter ref="A24:P54" xr:uid="{00000000-0009-0000-0000-000002000000}"/>
  <mergeCells count="4">
    <mergeCell ref="A4:B4"/>
    <mergeCell ref="A5:B5"/>
    <mergeCell ref="A6:B6"/>
    <mergeCell ref="A3:B3"/>
  </mergeCells>
  <pageMargins left="0.70866141732283472" right="0.70866141732283472" top="0.78740157480314965" bottom="0.78740157480314965" header="0.31496062992125984" footer="0.31496062992125984"/>
  <pageSetup paperSize="9" scale="38" fitToHeight="0" orientation="landscape"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4365A59-80EB-4F5D-96ED-4C72220D1031}">
          <x14:formula1>
            <xm:f>Allgemeines!B$37:B$46</xm:f>
          </x14:formula1>
          <xm:sqref>A25:A54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DB30-BAC1-4366-A463-1EA533004B6F}">
  <sheetPr>
    <tabColor theme="8" tint="-0.249977111117893"/>
    <pageSetUpPr fitToPage="1"/>
  </sheetPr>
  <dimension ref="A1:AN1000"/>
  <sheetViews>
    <sheetView showGridLines="0" showZeros="0" zoomScale="80" zoomScaleNormal="80" workbookViewId="0">
      <pane ySplit="4" topLeftCell="A956" activePane="bottomLeft" state="frozen"/>
      <selection activeCell="D50" sqref="D50"/>
      <selection pane="bottomLeft" activeCell="E41" sqref="E41:E42"/>
    </sheetView>
  </sheetViews>
  <sheetFormatPr baseColWidth="10" defaultColWidth="9.140625" defaultRowHeight="15" x14ac:dyDescent="0.25"/>
  <cols>
    <col min="1" max="1" width="9.7109375" style="597" customWidth="1"/>
    <col min="2" max="2" width="83.5703125" style="597" customWidth="1"/>
    <col min="3" max="3" width="13.7109375" style="631" customWidth="1"/>
    <col min="4" max="4" width="19.7109375" style="597" customWidth="1"/>
    <col min="5" max="5" width="15.7109375" style="597" customWidth="1"/>
    <col min="6" max="6" width="20.5703125" style="597" customWidth="1"/>
    <col min="7" max="7" width="17.28515625" style="597" customWidth="1"/>
    <col min="8" max="12" width="15.7109375" style="597" customWidth="1"/>
    <col min="13" max="13" width="17.28515625" style="597" customWidth="1"/>
    <col min="14" max="14" width="16.28515625" style="597" customWidth="1"/>
    <col min="15" max="17" width="15.7109375" style="597" customWidth="1"/>
    <col min="18" max="18" width="11.7109375" style="597" customWidth="1"/>
    <col min="19" max="19" width="19.5703125" style="597" customWidth="1"/>
    <col min="20" max="21" width="11.42578125" style="597" customWidth="1"/>
    <col min="22" max="28" width="9.7109375" style="597" customWidth="1"/>
    <col min="29" max="29" width="15.140625" style="597" customWidth="1"/>
    <col min="30" max="30" width="16.42578125" style="597" customWidth="1"/>
    <col min="31" max="31" width="23.28515625" style="597" customWidth="1"/>
    <col min="32" max="32" width="16.85546875" style="597" customWidth="1"/>
    <col min="33" max="33" width="13.28515625" style="597" customWidth="1"/>
    <col min="34" max="38" width="12.140625" style="597" bestFit="1" customWidth="1"/>
    <col min="39" max="39" width="9.140625" style="597"/>
    <col min="40" max="40" width="12.7109375" style="597" customWidth="1"/>
    <col min="41" max="16384" width="9.140625" style="597"/>
  </cols>
  <sheetData>
    <row r="1" spans="1:40" ht="24.95" customHeight="1" x14ac:dyDescent="0.25">
      <c r="A1" s="655" t="s">
        <v>510</v>
      </c>
      <c r="B1" s="656"/>
      <c r="C1" s="656"/>
      <c r="T1" s="656"/>
      <c r="U1" s="656"/>
      <c r="V1" s="598"/>
      <c r="W1" s="598"/>
      <c r="X1" s="598"/>
      <c r="Y1" s="598"/>
      <c r="Z1" s="598"/>
      <c r="AA1" s="598"/>
      <c r="AB1" s="598"/>
    </row>
    <row r="2" spans="1:40" ht="20.100000000000001" customHeight="1" x14ac:dyDescent="0.25">
      <c r="A2" s="599" t="str">
        <f>ROMAN(COLUMN())</f>
        <v>I</v>
      </c>
      <c r="B2" s="599" t="str">
        <f t="shared" ref="B2:AB2" si="0">ROMAN(COLUMN())</f>
        <v>II</v>
      </c>
      <c r="C2" s="599" t="str">
        <f t="shared" si="0"/>
        <v>III</v>
      </c>
      <c r="D2" s="599" t="str">
        <f t="shared" si="0"/>
        <v>IV</v>
      </c>
      <c r="E2" s="599" t="str">
        <f t="shared" si="0"/>
        <v>V</v>
      </c>
      <c r="F2" s="599" t="str">
        <f t="shared" si="0"/>
        <v>VI</v>
      </c>
      <c r="G2" s="599" t="str">
        <f t="shared" si="0"/>
        <v>VII</v>
      </c>
      <c r="H2" s="599" t="str">
        <f t="shared" si="0"/>
        <v>VIII</v>
      </c>
      <c r="I2" s="599" t="str">
        <f t="shared" si="0"/>
        <v>IX</v>
      </c>
      <c r="J2" s="599" t="str">
        <f t="shared" si="0"/>
        <v>X</v>
      </c>
      <c r="K2" s="599" t="str">
        <f t="shared" si="0"/>
        <v>XI</v>
      </c>
      <c r="L2" s="599" t="str">
        <f t="shared" si="0"/>
        <v>XII</v>
      </c>
      <c r="M2" s="599" t="str">
        <f t="shared" si="0"/>
        <v>XIII</v>
      </c>
      <c r="N2" s="599" t="str">
        <f t="shared" si="0"/>
        <v>XIV</v>
      </c>
      <c r="O2" s="599" t="str">
        <f t="shared" si="0"/>
        <v>XV</v>
      </c>
      <c r="P2" s="599" t="str">
        <f t="shared" si="0"/>
        <v>XVI</v>
      </c>
      <c r="Q2" s="599" t="str">
        <f t="shared" si="0"/>
        <v>XVII</v>
      </c>
      <c r="R2" s="599" t="str">
        <f t="shared" si="0"/>
        <v>XVIII</v>
      </c>
      <c r="S2" s="599" t="str">
        <f t="shared" si="0"/>
        <v>XIX</v>
      </c>
      <c r="T2" s="599" t="str">
        <f t="shared" si="0"/>
        <v>XX</v>
      </c>
      <c r="U2" s="599" t="str">
        <f t="shared" si="0"/>
        <v>XXI</v>
      </c>
      <c r="V2" s="599" t="str">
        <f t="shared" si="0"/>
        <v>XXII</v>
      </c>
      <c r="W2" s="599" t="str">
        <f t="shared" si="0"/>
        <v>XXIII</v>
      </c>
      <c r="X2" s="599" t="str">
        <f t="shared" si="0"/>
        <v>XXIV</v>
      </c>
      <c r="Y2" s="599" t="str">
        <f t="shared" si="0"/>
        <v>XXV</v>
      </c>
      <c r="Z2" s="599" t="str">
        <f t="shared" si="0"/>
        <v>XXVI</v>
      </c>
      <c r="AA2" s="599" t="str">
        <f t="shared" si="0"/>
        <v>XXVII</v>
      </c>
      <c r="AB2" s="599" t="str">
        <f t="shared" si="0"/>
        <v>XXVIII</v>
      </c>
    </row>
    <row r="3" spans="1:40" ht="20.100000000000001" customHeight="1" x14ac:dyDescent="0.3">
      <c r="A3" s="600" t="s">
        <v>111</v>
      </c>
      <c r="B3" s="601"/>
      <c r="C3" s="602"/>
      <c r="D3" s="600" t="s">
        <v>112</v>
      </c>
      <c r="E3" s="601"/>
      <c r="F3" s="601"/>
      <c r="G3" s="601"/>
      <c r="H3" s="601"/>
      <c r="I3" s="601"/>
      <c r="J3" s="601"/>
      <c r="K3" s="603" t="s">
        <v>113</v>
      </c>
      <c r="L3" s="604"/>
      <c r="M3" s="604"/>
      <c r="N3" s="604"/>
      <c r="O3" s="604"/>
      <c r="P3" s="604"/>
      <c r="Q3" s="604"/>
      <c r="R3" s="605"/>
      <c r="S3" s="603" t="s">
        <v>114</v>
      </c>
      <c r="T3" s="604"/>
      <c r="U3" s="605"/>
      <c r="V3" s="603" t="s">
        <v>115</v>
      </c>
      <c r="W3" s="604"/>
      <c r="X3" s="604"/>
      <c r="Y3" s="604"/>
      <c r="Z3" s="604"/>
      <c r="AA3" s="604"/>
      <c r="AB3" s="605"/>
    </row>
    <row r="4" spans="1:40" s="611" customFormat="1" ht="120" customHeight="1" x14ac:dyDescent="0.2">
      <c r="A4" s="606" t="s">
        <v>109</v>
      </c>
      <c r="B4" s="607" t="s">
        <v>116</v>
      </c>
      <c r="C4" s="607" t="s">
        <v>117</v>
      </c>
      <c r="D4" s="607" t="s">
        <v>474</v>
      </c>
      <c r="E4" s="607" t="s">
        <v>234</v>
      </c>
      <c r="F4" s="607" t="s">
        <v>290</v>
      </c>
      <c r="G4" s="607" t="s">
        <v>228</v>
      </c>
      <c r="H4" s="607" t="s">
        <v>229</v>
      </c>
      <c r="I4" s="607" t="s">
        <v>230</v>
      </c>
      <c r="J4" s="607" t="s">
        <v>231</v>
      </c>
      <c r="K4" s="607" t="s">
        <v>232</v>
      </c>
      <c r="L4" s="607" t="s">
        <v>233</v>
      </c>
      <c r="M4" s="607" t="s">
        <v>475</v>
      </c>
      <c r="N4" s="607" t="s">
        <v>341</v>
      </c>
      <c r="O4" s="607" t="s">
        <v>476</v>
      </c>
      <c r="P4" s="607" t="s">
        <v>342</v>
      </c>
      <c r="Q4" s="608" t="s">
        <v>477</v>
      </c>
      <c r="R4" s="607" t="s">
        <v>478</v>
      </c>
      <c r="S4" s="608" t="s">
        <v>479</v>
      </c>
      <c r="T4" s="607" t="s">
        <v>119</v>
      </c>
      <c r="U4" s="607" t="s">
        <v>120</v>
      </c>
      <c r="V4" s="607" t="s">
        <v>480</v>
      </c>
      <c r="W4" s="607" t="s">
        <v>481</v>
      </c>
      <c r="X4" s="607" t="s">
        <v>482</v>
      </c>
      <c r="Y4" s="607" t="s">
        <v>483</v>
      </c>
      <c r="Z4" s="607" t="s">
        <v>484</v>
      </c>
      <c r="AA4" s="607" t="s">
        <v>485</v>
      </c>
      <c r="AB4" s="607" t="s">
        <v>486</v>
      </c>
      <c r="AC4" s="607" t="s">
        <v>487</v>
      </c>
      <c r="AD4" s="607" t="s">
        <v>488</v>
      </c>
      <c r="AE4" s="607" t="s">
        <v>489</v>
      </c>
      <c r="AF4" s="609" t="s">
        <v>490</v>
      </c>
      <c r="AG4" s="609" t="s">
        <v>491</v>
      </c>
      <c r="AH4" s="609" t="s">
        <v>492</v>
      </c>
      <c r="AI4" s="609" t="s">
        <v>493</v>
      </c>
      <c r="AJ4" s="609" t="s">
        <v>494</v>
      </c>
      <c r="AK4" s="609" t="s">
        <v>495</v>
      </c>
      <c r="AL4" s="610" t="s">
        <v>496</v>
      </c>
    </row>
    <row r="5" spans="1:40" x14ac:dyDescent="0.25">
      <c r="A5" s="612"/>
      <c r="B5" s="613"/>
      <c r="C5" s="614"/>
      <c r="D5" s="615"/>
      <c r="E5" s="616"/>
      <c r="F5" s="616"/>
      <c r="G5" s="617">
        <f t="shared" ref="G5:G69" si="1">D5*E5/100</f>
        <v>0</v>
      </c>
      <c r="H5" s="615"/>
      <c r="I5" s="615"/>
      <c r="J5" s="615"/>
      <c r="K5" s="615"/>
      <c r="L5" s="615"/>
      <c r="M5" s="615"/>
      <c r="N5" s="618"/>
      <c r="O5" s="618"/>
      <c r="P5" s="618"/>
      <c r="Q5" s="619">
        <f>IF(C5&gt;Allgemeines!$C$13,0,SUM(G5,H5,J5,K5,M5,N5)-SUM(I5,L5,O5,P5))</f>
        <v>0</v>
      </c>
      <c r="R5" s="620"/>
      <c r="S5" s="621">
        <f t="shared" ref="S5:S68" si="2">Q5</f>
        <v>0</v>
      </c>
      <c r="T5" s="622">
        <f>IF(ISBLANK($B5),0,VLOOKUP($B5,Listen!$A$2:$C$44,2,FALSE))</f>
        <v>0</v>
      </c>
      <c r="U5" s="622">
        <f>IF(ISBLANK($B5),0,VLOOKUP($B5,Listen!$A$2:$C$44,3,FALSE))</f>
        <v>0</v>
      </c>
      <c r="V5" s="623">
        <f t="shared" ref="V5:V68" si="3">$T5</f>
        <v>0</v>
      </c>
      <c r="W5" s="623">
        <f t="shared" ref="W5:AB20" si="4">V5</f>
        <v>0</v>
      </c>
      <c r="X5" s="623">
        <f t="shared" si="4"/>
        <v>0</v>
      </c>
      <c r="Y5" s="623">
        <f t="shared" si="4"/>
        <v>0</v>
      </c>
      <c r="Z5" s="623">
        <f t="shared" si="4"/>
        <v>0</v>
      </c>
      <c r="AA5" s="623">
        <f t="shared" si="4"/>
        <v>0</v>
      </c>
      <c r="AB5" s="623">
        <f t="shared" si="4"/>
        <v>0</v>
      </c>
      <c r="AC5" s="624">
        <f t="shared" ref="AC5:AC68" ca="1" si="5">AE5+AD5</f>
        <v>0</v>
      </c>
      <c r="AD5" s="624">
        <f ca="1">IF(C5=Allgemeines!$C$13,$S5-$AE5,OFFSET(AE5,0,Allgemeines!$C$13-2022)-$AE5)</f>
        <v>0</v>
      </c>
      <c r="AE5" s="624">
        <f ca="1">IFERROR(OFFSET(AE5,0,Allgemeines!$C$13-2021),0)</f>
        <v>0</v>
      </c>
      <c r="AF5" s="624">
        <f t="shared" ref="AF5:AF68" si="6">IF(OR($C5=0,$S5=0),0,IF($C5&lt;=VALUE(AF$4),$S5-$S5/V5*(VALUE(AF$4)-$C5+1),0))</f>
        <v>0</v>
      </c>
      <c r="AG5" s="624">
        <f t="shared" ref="AG5:AL20" si="7">IF(OR($C5=0,$S5=0,W5-(VALUE(AG$4)-$C5)=0),0,
IF($C5&lt;VALUE(AG$4),AF5-AF5/(W5-(VALUE(AG$4)-$C5)),
IF($C5=VALUE(AG$4),$S5-$S5/W5,0)))</f>
        <v>0</v>
      </c>
      <c r="AH5" s="624">
        <f t="shared" si="7"/>
        <v>0</v>
      </c>
      <c r="AI5" s="624">
        <f t="shared" si="7"/>
        <v>0</v>
      </c>
      <c r="AJ5" s="624">
        <f t="shared" si="7"/>
        <v>0</v>
      </c>
      <c r="AK5" s="624">
        <f t="shared" si="7"/>
        <v>0</v>
      </c>
      <c r="AL5" s="624">
        <f t="shared" si="7"/>
        <v>0</v>
      </c>
      <c r="AN5" s="625"/>
    </row>
    <row r="6" spans="1:40" x14ac:dyDescent="0.25">
      <c r="A6" s="612"/>
      <c r="B6" s="613"/>
      <c r="C6" s="614"/>
      <c r="D6" s="615"/>
      <c r="E6" s="616"/>
      <c r="F6" s="616"/>
      <c r="G6" s="617">
        <f t="shared" si="1"/>
        <v>0</v>
      </c>
      <c r="H6" s="615"/>
      <c r="I6" s="615"/>
      <c r="J6" s="615"/>
      <c r="K6" s="615"/>
      <c r="L6" s="615"/>
      <c r="M6" s="615"/>
      <c r="N6" s="618"/>
      <c r="O6" s="618"/>
      <c r="P6" s="618"/>
      <c r="Q6" s="619">
        <f>IF(C6&gt;Allgemeines!$C$13,0,SUM(G6,H6,J6,K6,M6,N6)-SUM(I6,L6,O6,P6))</f>
        <v>0</v>
      </c>
      <c r="R6" s="620"/>
      <c r="S6" s="621">
        <f t="shared" si="2"/>
        <v>0</v>
      </c>
      <c r="T6" s="622">
        <f>IF(ISBLANK($B6),0,VLOOKUP($B6,Listen!$A$2:$C$44,2,FALSE))</f>
        <v>0</v>
      </c>
      <c r="U6" s="622">
        <f>IF(ISBLANK($B6),0,VLOOKUP($B6,Listen!$A$2:$C$44,3,FALSE))</f>
        <v>0</v>
      </c>
      <c r="V6" s="623">
        <f t="shared" si="3"/>
        <v>0</v>
      </c>
      <c r="W6" s="623">
        <f t="shared" si="4"/>
        <v>0</v>
      </c>
      <c r="X6" s="623">
        <f t="shared" si="4"/>
        <v>0</v>
      </c>
      <c r="Y6" s="623">
        <f t="shared" si="4"/>
        <v>0</v>
      </c>
      <c r="Z6" s="623">
        <f t="shared" si="4"/>
        <v>0</v>
      </c>
      <c r="AA6" s="623">
        <f t="shared" si="4"/>
        <v>0</v>
      </c>
      <c r="AB6" s="623">
        <f t="shared" si="4"/>
        <v>0</v>
      </c>
      <c r="AC6" s="624">
        <f t="shared" ca="1" si="5"/>
        <v>0</v>
      </c>
      <c r="AD6" s="624">
        <f ca="1">IF(C6=Allgemeines!$C$13,$S6-$AE6,OFFSET(AE6,0,Allgemeines!$C$13-2022)-$AE6)</f>
        <v>0</v>
      </c>
      <c r="AE6" s="624">
        <f ca="1">IFERROR(OFFSET(AE6,0,Allgemeines!$C$13-2021),0)</f>
        <v>0</v>
      </c>
      <c r="AF6" s="624">
        <f t="shared" si="6"/>
        <v>0</v>
      </c>
      <c r="AG6" s="624">
        <f t="shared" si="7"/>
        <v>0</v>
      </c>
      <c r="AH6" s="624">
        <f t="shared" si="7"/>
        <v>0</v>
      </c>
      <c r="AI6" s="624">
        <f t="shared" si="7"/>
        <v>0</v>
      </c>
      <c r="AJ6" s="624">
        <f t="shared" si="7"/>
        <v>0</v>
      </c>
      <c r="AK6" s="624">
        <f t="shared" si="7"/>
        <v>0</v>
      </c>
      <c r="AL6" s="624">
        <f t="shared" si="7"/>
        <v>0</v>
      </c>
      <c r="AN6" s="625"/>
    </row>
    <row r="7" spans="1:40" x14ac:dyDescent="0.25">
      <c r="A7" s="612"/>
      <c r="B7" s="613"/>
      <c r="C7" s="614"/>
      <c r="D7" s="615"/>
      <c r="E7" s="616"/>
      <c r="F7" s="616"/>
      <c r="G7" s="617">
        <f t="shared" si="1"/>
        <v>0</v>
      </c>
      <c r="H7" s="615"/>
      <c r="I7" s="615"/>
      <c r="J7" s="615"/>
      <c r="K7" s="615"/>
      <c r="L7" s="615"/>
      <c r="M7" s="615"/>
      <c r="N7" s="618"/>
      <c r="O7" s="618"/>
      <c r="P7" s="618"/>
      <c r="Q7" s="619">
        <f>IF(C7&gt;Allgemeines!$C$13,0,SUM(G7,H7,J7,K7,M7,N7)-SUM(I7,L7,O7,P7))</f>
        <v>0</v>
      </c>
      <c r="R7" s="620"/>
      <c r="S7" s="621">
        <f t="shared" si="2"/>
        <v>0</v>
      </c>
      <c r="T7" s="622">
        <f>IF(ISBLANK($B7),0,VLOOKUP($B7,Listen!$A$2:$C$44,2,FALSE))</f>
        <v>0</v>
      </c>
      <c r="U7" s="622">
        <f>IF(ISBLANK($B7),0,VLOOKUP($B7,Listen!$A$2:$C$44,3,FALSE))</f>
        <v>0</v>
      </c>
      <c r="V7" s="623">
        <f t="shared" si="3"/>
        <v>0</v>
      </c>
      <c r="W7" s="623">
        <f t="shared" si="4"/>
        <v>0</v>
      </c>
      <c r="X7" s="623">
        <f t="shared" si="4"/>
        <v>0</v>
      </c>
      <c r="Y7" s="623">
        <f t="shared" si="4"/>
        <v>0</v>
      </c>
      <c r="Z7" s="623">
        <f t="shared" si="4"/>
        <v>0</v>
      </c>
      <c r="AA7" s="623">
        <f t="shared" si="4"/>
        <v>0</v>
      </c>
      <c r="AB7" s="623">
        <f t="shared" si="4"/>
        <v>0</v>
      </c>
      <c r="AC7" s="624">
        <f t="shared" ca="1" si="5"/>
        <v>0</v>
      </c>
      <c r="AD7" s="624">
        <f ca="1">IF(C7=Allgemeines!$C$13,$S7-$AE7,OFFSET(AE7,0,Allgemeines!$C$13-2022)-$AE7)</f>
        <v>0</v>
      </c>
      <c r="AE7" s="624">
        <f ca="1">IFERROR(OFFSET(AE7,0,Allgemeines!$C$13-2021),0)</f>
        <v>0</v>
      </c>
      <c r="AF7" s="624">
        <f t="shared" si="6"/>
        <v>0</v>
      </c>
      <c r="AG7" s="624">
        <f t="shared" si="7"/>
        <v>0</v>
      </c>
      <c r="AH7" s="624">
        <f t="shared" si="7"/>
        <v>0</v>
      </c>
      <c r="AI7" s="624">
        <f t="shared" si="7"/>
        <v>0</v>
      </c>
      <c r="AJ7" s="624">
        <f t="shared" si="7"/>
        <v>0</v>
      </c>
      <c r="AK7" s="624">
        <f t="shared" si="7"/>
        <v>0</v>
      </c>
      <c r="AL7" s="624">
        <f t="shared" si="7"/>
        <v>0</v>
      </c>
      <c r="AN7" s="625"/>
    </row>
    <row r="8" spans="1:40" x14ac:dyDescent="0.25">
      <c r="A8" s="612"/>
      <c r="B8" s="613"/>
      <c r="C8" s="614"/>
      <c r="D8" s="615"/>
      <c r="E8" s="616"/>
      <c r="F8" s="616"/>
      <c r="G8" s="617">
        <f t="shared" si="1"/>
        <v>0</v>
      </c>
      <c r="H8" s="615"/>
      <c r="I8" s="615"/>
      <c r="J8" s="615"/>
      <c r="K8" s="615"/>
      <c r="L8" s="615"/>
      <c r="M8" s="615"/>
      <c r="N8" s="618"/>
      <c r="O8" s="618"/>
      <c r="P8" s="618"/>
      <c r="Q8" s="619">
        <f>IF(C8&gt;Allgemeines!$C$13,0,SUM(G8,H8,J8,K8,M8,N8)-SUM(I8,L8,O8,P8))</f>
        <v>0</v>
      </c>
      <c r="R8" s="620"/>
      <c r="S8" s="621">
        <f t="shared" si="2"/>
        <v>0</v>
      </c>
      <c r="T8" s="622">
        <f>IF(ISBLANK($B8),0,VLOOKUP($B8,Listen!$A$2:$C$44,2,FALSE))</f>
        <v>0</v>
      </c>
      <c r="U8" s="622">
        <f>IF(ISBLANK($B8),0,VLOOKUP($B8,Listen!$A$2:$C$44,3,FALSE))</f>
        <v>0</v>
      </c>
      <c r="V8" s="623">
        <f t="shared" si="3"/>
        <v>0</v>
      </c>
      <c r="W8" s="623">
        <f t="shared" si="4"/>
        <v>0</v>
      </c>
      <c r="X8" s="623">
        <f t="shared" si="4"/>
        <v>0</v>
      </c>
      <c r="Y8" s="623">
        <f t="shared" si="4"/>
        <v>0</v>
      </c>
      <c r="Z8" s="623">
        <f t="shared" si="4"/>
        <v>0</v>
      </c>
      <c r="AA8" s="623">
        <f t="shared" si="4"/>
        <v>0</v>
      </c>
      <c r="AB8" s="623">
        <f t="shared" si="4"/>
        <v>0</v>
      </c>
      <c r="AC8" s="624">
        <f t="shared" ca="1" si="5"/>
        <v>0</v>
      </c>
      <c r="AD8" s="624">
        <f ca="1">IF(C8=Allgemeines!$C$13,$S8-$AE8,OFFSET(AE8,0,Allgemeines!$C$13-2022)-$AE8)</f>
        <v>0</v>
      </c>
      <c r="AE8" s="624">
        <f ca="1">IFERROR(OFFSET(AE8,0,Allgemeines!$C$13-2021),0)</f>
        <v>0</v>
      </c>
      <c r="AF8" s="624">
        <f t="shared" si="6"/>
        <v>0</v>
      </c>
      <c r="AG8" s="624">
        <f t="shared" si="7"/>
        <v>0</v>
      </c>
      <c r="AH8" s="624">
        <f t="shared" si="7"/>
        <v>0</v>
      </c>
      <c r="AI8" s="624">
        <f t="shared" si="7"/>
        <v>0</v>
      </c>
      <c r="AJ8" s="624">
        <f t="shared" si="7"/>
        <v>0</v>
      </c>
      <c r="AK8" s="624">
        <f t="shared" si="7"/>
        <v>0</v>
      </c>
      <c r="AL8" s="624">
        <f t="shared" si="7"/>
        <v>0</v>
      </c>
      <c r="AN8" s="625"/>
    </row>
    <row r="9" spans="1:40" x14ac:dyDescent="0.25">
      <c r="A9" s="612"/>
      <c r="B9" s="613"/>
      <c r="C9" s="614"/>
      <c r="D9" s="615"/>
      <c r="E9" s="616"/>
      <c r="F9" s="616"/>
      <c r="G9" s="617">
        <f t="shared" si="1"/>
        <v>0</v>
      </c>
      <c r="H9" s="615"/>
      <c r="I9" s="615"/>
      <c r="J9" s="615"/>
      <c r="K9" s="615"/>
      <c r="L9" s="615"/>
      <c r="M9" s="615"/>
      <c r="N9" s="618"/>
      <c r="O9" s="618"/>
      <c r="P9" s="618"/>
      <c r="Q9" s="619">
        <f>IF(C9&gt;Allgemeines!$C$13,0,SUM(G9,H9,J9,K9,M9,N9)-SUM(I9,L9,O9,P9))</f>
        <v>0</v>
      </c>
      <c r="R9" s="620"/>
      <c r="S9" s="621">
        <f t="shared" si="2"/>
        <v>0</v>
      </c>
      <c r="T9" s="622">
        <f>IF(ISBLANK($B9),0,VLOOKUP($B9,Listen!$A$2:$C$44,2,FALSE))</f>
        <v>0</v>
      </c>
      <c r="U9" s="622">
        <f>IF(ISBLANK($B9),0,VLOOKUP($B9,Listen!$A$2:$C$44,3,FALSE))</f>
        <v>0</v>
      </c>
      <c r="V9" s="623">
        <f t="shared" si="3"/>
        <v>0</v>
      </c>
      <c r="W9" s="623">
        <f t="shared" si="4"/>
        <v>0</v>
      </c>
      <c r="X9" s="623">
        <f t="shared" si="4"/>
        <v>0</v>
      </c>
      <c r="Y9" s="623">
        <f t="shared" si="4"/>
        <v>0</v>
      </c>
      <c r="Z9" s="623">
        <f t="shared" si="4"/>
        <v>0</v>
      </c>
      <c r="AA9" s="623">
        <f t="shared" si="4"/>
        <v>0</v>
      </c>
      <c r="AB9" s="623">
        <f t="shared" si="4"/>
        <v>0</v>
      </c>
      <c r="AC9" s="624">
        <f t="shared" ca="1" si="5"/>
        <v>0</v>
      </c>
      <c r="AD9" s="624">
        <f ca="1">IF(C9=Allgemeines!$C$13,$S9-$AE9,OFFSET(AE9,0,Allgemeines!$C$13-2022)-$AE9)</f>
        <v>0</v>
      </c>
      <c r="AE9" s="624">
        <f ca="1">IFERROR(OFFSET(AE9,0,Allgemeines!$C$13-2021),0)</f>
        <v>0</v>
      </c>
      <c r="AF9" s="624">
        <f t="shared" si="6"/>
        <v>0</v>
      </c>
      <c r="AG9" s="624">
        <f t="shared" si="7"/>
        <v>0</v>
      </c>
      <c r="AH9" s="624">
        <f t="shared" si="7"/>
        <v>0</v>
      </c>
      <c r="AI9" s="624">
        <f t="shared" si="7"/>
        <v>0</v>
      </c>
      <c r="AJ9" s="624">
        <f t="shared" si="7"/>
        <v>0</v>
      </c>
      <c r="AK9" s="624">
        <f t="shared" si="7"/>
        <v>0</v>
      </c>
      <c r="AL9" s="624">
        <f t="shared" si="7"/>
        <v>0</v>
      </c>
      <c r="AN9" s="625"/>
    </row>
    <row r="10" spans="1:40" x14ac:dyDescent="0.25">
      <c r="A10" s="612"/>
      <c r="B10" s="613"/>
      <c r="C10" s="614"/>
      <c r="D10" s="615"/>
      <c r="E10" s="616"/>
      <c r="F10" s="616"/>
      <c r="G10" s="617">
        <f t="shared" si="1"/>
        <v>0</v>
      </c>
      <c r="H10" s="615"/>
      <c r="I10" s="615"/>
      <c r="J10" s="615"/>
      <c r="K10" s="615"/>
      <c r="L10" s="615"/>
      <c r="M10" s="615"/>
      <c r="N10" s="618"/>
      <c r="O10" s="618"/>
      <c r="P10" s="618"/>
      <c r="Q10" s="619">
        <f>IF(C10&gt;Allgemeines!$C$13,0,SUM(G10,H10,J10,K10,M10,N10)-SUM(I10,L10,O10,P10))</f>
        <v>0</v>
      </c>
      <c r="R10" s="620"/>
      <c r="S10" s="621">
        <f t="shared" si="2"/>
        <v>0</v>
      </c>
      <c r="T10" s="622">
        <f>IF(ISBLANK($B10),0,VLOOKUP($B10,Listen!$A$2:$C$44,2,FALSE))</f>
        <v>0</v>
      </c>
      <c r="U10" s="622">
        <f>IF(ISBLANK($B10),0,VLOOKUP($B10,Listen!$A$2:$C$44,3,FALSE))</f>
        <v>0</v>
      </c>
      <c r="V10" s="623">
        <f t="shared" si="3"/>
        <v>0</v>
      </c>
      <c r="W10" s="623">
        <f t="shared" si="4"/>
        <v>0</v>
      </c>
      <c r="X10" s="623">
        <f t="shared" si="4"/>
        <v>0</v>
      </c>
      <c r="Y10" s="623">
        <f t="shared" si="4"/>
        <v>0</v>
      </c>
      <c r="Z10" s="623">
        <f t="shared" si="4"/>
        <v>0</v>
      </c>
      <c r="AA10" s="623">
        <f t="shared" si="4"/>
        <v>0</v>
      </c>
      <c r="AB10" s="623">
        <f t="shared" si="4"/>
        <v>0</v>
      </c>
      <c r="AC10" s="624">
        <f t="shared" ca="1" si="5"/>
        <v>0</v>
      </c>
      <c r="AD10" s="624">
        <f ca="1">IF(C10=Allgemeines!$C$13,$S10-$AE10,OFFSET(AE10,0,Allgemeines!$C$13-2022)-$AE10)</f>
        <v>0</v>
      </c>
      <c r="AE10" s="624">
        <f ca="1">IFERROR(OFFSET(AE10,0,Allgemeines!$C$13-2021),0)</f>
        <v>0</v>
      </c>
      <c r="AF10" s="624">
        <f t="shared" si="6"/>
        <v>0</v>
      </c>
      <c r="AG10" s="624">
        <f t="shared" si="7"/>
        <v>0</v>
      </c>
      <c r="AH10" s="624">
        <f t="shared" si="7"/>
        <v>0</v>
      </c>
      <c r="AI10" s="624">
        <f t="shared" si="7"/>
        <v>0</v>
      </c>
      <c r="AJ10" s="624">
        <f t="shared" si="7"/>
        <v>0</v>
      </c>
      <c r="AK10" s="624">
        <f t="shared" si="7"/>
        <v>0</v>
      </c>
      <c r="AL10" s="624">
        <f t="shared" si="7"/>
        <v>0</v>
      </c>
      <c r="AN10" s="625"/>
    </row>
    <row r="11" spans="1:40" x14ac:dyDescent="0.25">
      <c r="A11" s="612"/>
      <c r="B11" s="613"/>
      <c r="C11" s="614"/>
      <c r="D11" s="615"/>
      <c r="E11" s="616"/>
      <c r="F11" s="616"/>
      <c r="G11" s="617">
        <f t="shared" si="1"/>
        <v>0</v>
      </c>
      <c r="H11" s="615"/>
      <c r="I11" s="615"/>
      <c r="J11" s="615"/>
      <c r="K11" s="615"/>
      <c r="L11" s="615"/>
      <c r="M11" s="615"/>
      <c r="N11" s="618"/>
      <c r="O11" s="618"/>
      <c r="P11" s="618"/>
      <c r="Q11" s="619">
        <f>IF(C11&gt;Allgemeines!$C$13,0,SUM(G11,H11,J11,K11,M11,N11)-SUM(I11,L11,O11,P11))</f>
        <v>0</v>
      </c>
      <c r="R11" s="620"/>
      <c r="S11" s="621">
        <f t="shared" si="2"/>
        <v>0</v>
      </c>
      <c r="T11" s="622">
        <f>IF(ISBLANK($B11),0,VLOOKUP($B11,Listen!$A$2:$C$44,2,FALSE))</f>
        <v>0</v>
      </c>
      <c r="U11" s="622">
        <f>IF(ISBLANK($B11),0,VLOOKUP($B11,Listen!$A$2:$C$44,3,FALSE))</f>
        <v>0</v>
      </c>
      <c r="V11" s="623">
        <f t="shared" si="3"/>
        <v>0</v>
      </c>
      <c r="W11" s="623">
        <f t="shared" si="4"/>
        <v>0</v>
      </c>
      <c r="X11" s="623">
        <f t="shared" si="4"/>
        <v>0</v>
      </c>
      <c r="Y11" s="623">
        <f t="shared" si="4"/>
        <v>0</v>
      </c>
      <c r="Z11" s="623">
        <f t="shared" si="4"/>
        <v>0</v>
      </c>
      <c r="AA11" s="623">
        <f t="shared" si="4"/>
        <v>0</v>
      </c>
      <c r="AB11" s="623">
        <f t="shared" si="4"/>
        <v>0</v>
      </c>
      <c r="AC11" s="624">
        <f t="shared" ca="1" si="5"/>
        <v>0</v>
      </c>
      <c r="AD11" s="624">
        <f ca="1">IF(C11=Allgemeines!$C$13,$S11-$AE11,OFFSET(AE11,0,Allgemeines!$C$13-2022)-$AE11)</f>
        <v>0</v>
      </c>
      <c r="AE11" s="624">
        <f ca="1">IFERROR(OFFSET(AE11,0,Allgemeines!$C$13-2021),0)</f>
        <v>0</v>
      </c>
      <c r="AF11" s="624">
        <f t="shared" si="6"/>
        <v>0</v>
      </c>
      <c r="AG11" s="624">
        <f t="shared" si="7"/>
        <v>0</v>
      </c>
      <c r="AH11" s="624">
        <f t="shared" si="7"/>
        <v>0</v>
      </c>
      <c r="AI11" s="624">
        <f t="shared" si="7"/>
        <v>0</v>
      </c>
      <c r="AJ11" s="624">
        <f t="shared" si="7"/>
        <v>0</v>
      </c>
      <c r="AK11" s="624">
        <f t="shared" si="7"/>
        <v>0</v>
      </c>
      <c r="AL11" s="624">
        <f t="shared" si="7"/>
        <v>0</v>
      </c>
      <c r="AN11" s="625"/>
    </row>
    <row r="12" spans="1:40" x14ac:dyDescent="0.25">
      <c r="A12" s="612"/>
      <c r="B12" s="613"/>
      <c r="C12" s="614"/>
      <c r="D12" s="615"/>
      <c r="E12" s="616"/>
      <c r="F12" s="616"/>
      <c r="G12" s="617">
        <f t="shared" si="1"/>
        <v>0</v>
      </c>
      <c r="H12" s="615"/>
      <c r="I12" s="615"/>
      <c r="J12" s="615"/>
      <c r="K12" s="615"/>
      <c r="L12" s="615"/>
      <c r="M12" s="615"/>
      <c r="N12" s="618"/>
      <c r="O12" s="618"/>
      <c r="P12" s="618"/>
      <c r="Q12" s="619">
        <f>IF(C12&gt;Allgemeines!$C$13,0,SUM(G12,H12,J12,K12,M12,N12)-SUM(I12,L12,O12,P12))</f>
        <v>0</v>
      </c>
      <c r="R12" s="620"/>
      <c r="S12" s="621">
        <f t="shared" si="2"/>
        <v>0</v>
      </c>
      <c r="T12" s="622">
        <f>IF(ISBLANK($B12),0,VLOOKUP($B12,Listen!$A$2:$C$44,2,FALSE))</f>
        <v>0</v>
      </c>
      <c r="U12" s="622">
        <f>IF(ISBLANK($B12),0,VLOOKUP($B12,Listen!$A$2:$C$44,3,FALSE))</f>
        <v>0</v>
      </c>
      <c r="V12" s="623">
        <f t="shared" si="3"/>
        <v>0</v>
      </c>
      <c r="W12" s="623">
        <f t="shared" si="4"/>
        <v>0</v>
      </c>
      <c r="X12" s="623">
        <f t="shared" si="4"/>
        <v>0</v>
      </c>
      <c r="Y12" s="623">
        <f t="shared" si="4"/>
        <v>0</v>
      </c>
      <c r="Z12" s="623">
        <f t="shared" si="4"/>
        <v>0</v>
      </c>
      <c r="AA12" s="623">
        <f t="shared" si="4"/>
        <v>0</v>
      </c>
      <c r="AB12" s="623">
        <f t="shared" si="4"/>
        <v>0</v>
      </c>
      <c r="AC12" s="624">
        <f t="shared" ca="1" si="5"/>
        <v>0</v>
      </c>
      <c r="AD12" s="624">
        <f ca="1">IF(C12=Allgemeines!$C$13,$S12-$AE12,OFFSET(AE12,0,Allgemeines!$C$13-2022)-$AE12)</f>
        <v>0</v>
      </c>
      <c r="AE12" s="624">
        <f ca="1">IFERROR(OFFSET(AE12,0,Allgemeines!$C$13-2021),0)</f>
        <v>0</v>
      </c>
      <c r="AF12" s="624">
        <f t="shared" si="6"/>
        <v>0</v>
      </c>
      <c r="AG12" s="624">
        <f t="shared" si="7"/>
        <v>0</v>
      </c>
      <c r="AH12" s="624">
        <f t="shared" si="7"/>
        <v>0</v>
      </c>
      <c r="AI12" s="624">
        <f t="shared" si="7"/>
        <v>0</v>
      </c>
      <c r="AJ12" s="624">
        <f t="shared" si="7"/>
        <v>0</v>
      </c>
      <c r="AK12" s="624">
        <f t="shared" si="7"/>
        <v>0</v>
      </c>
      <c r="AL12" s="624">
        <f t="shared" si="7"/>
        <v>0</v>
      </c>
      <c r="AN12" s="625"/>
    </row>
    <row r="13" spans="1:40" x14ac:dyDescent="0.25">
      <c r="A13" s="612"/>
      <c r="B13" s="613"/>
      <c r="C13" s="614"/>
      <c r="D13" s="615"/>
      <c r="E13" s="616"/>
      <c r="F13" s="616"/>
      <c r="G13" s="617">
        <f t="shared" si="1"/>
        <v>0</v>
      </c>
      <c r="H13" s="615"/>
      <c r="I13" s="615"/>
      <c r="J13" s="615"/>
      <c r="K13" s="615"/>
      <c r="L13" s="615"/>
      <c r="M13" s="615"/>
      <c r="N13" s="618"/>
      <c r="O13" s="618"/>
      <c r="P13" s="618"/>
      <c r="Q13" s="619">
        <f>IF(C13&gt;Allgemeines!$C$13,0,SUM(G13,H13,J13,K13,M13,N13)-SUM(I13,L13,O13,P13))</f>
        <v>0</v>
      </c>
      <c r="R13" s="620"/>
      <c r="S13" s="621">
        <f t="shared" si="2"/>
        <v>0</v>
      </c>
      <c r="T13" s="622">
        <f>IF(ISBLANK($B13),0,VLOOKUP($B13,Listen!$A$2:$C$44,2,FALSE))</f>
        <v>0</v>
      </c>
      <c r="U13" s="622">
        <f>IF(ISBLANK($B13),0,VLOOKUP($B13,Listen!$A$2:$C$44,3,FALSE))</f>
        <v>0</v>
      </c>
      <c r="V13" s="623">
        <f t="shared" si="3"/>
        <v>0</v>
      </c>
      <c r="W13" s="623">
        <f t="shared" si="4"/>
        <v>0</v>
      </c>
      <c r="X13" s="623">
        <f t="shared" si="4"/>
        <v>0</v>
      </c>
      <c r="Y13" s="623">
        <f t="shared" si="4"/>
        <v>0</v>
      </c>
      <c r="Z13" s="623">
        <f t="shared" si="4"/>
        <v>0</v>
      </c>
      <c r="AA13" s="623">
        <f t="shared" si="4"/>
        <v>0</v>
      </c>
      <c r="AB13" s="623">
        <f t="shared" si="4"/>
        <v>0</v>
      </c>
      <c r="AC13" s="624">
        <f t="shared" ca="1" si="5"/>
        <v>0</v>
      </c>
      <c r="AD13" s="624">
        <f ca="1">IF(C13=Allgemeines!$C$13,$S13-$AE13,OFFSET(AE13,0,Allgemeines!$C$13-2022)-$AE13)</f>
        <v>0</v>
      </c>
      <c r="AE13" s="624">
        <f ca="1">IFERROR(OFFSET(AE13,0,Allgemeines!$C$13-2021),0)</f>
        <v>0</v>
      </c>
      <c r="AF13" s="624">
        <f t="shared" si="6"/>
        <v>0</v>
      </c>
      <c r="AG13" s="624">
        <f t="shared" si="7"/>
        <v>0</v>
      </c>
      <c r="AH13" s="624">
        <f t="shared" si="7"/>
        <v>0</v>
      </c>
      <c r="AI13" s="624">
        <f t="shared" si="7"/>
        <v>0</v>
      </c>
      <c r="AJ13" s="624">
        <f t="shared" si="7"/>
        <v>0</v>
      </c>
      <c r="AK13" s="624">
        <f t="shared" si="7"/>
        <v>0</v>
      </c>
      <c r="AL13" s="624">
        <f t="shared" si="7"/>
        <v>0</v>
      </c>
      <c r="AN13" s="625"/>
    </row>
    <row r="14" spans="1:40" x14ac:dyDescent="0.25">
      <c r="A14" s="612"/>
      <c r="B14" s="613"/>
      <c r="C14" s="614"/>
      <c r="D14" s="615"/>
      <c r="E14" s="616"/>
      <c r="F14" s="616"/>
      <c r="G14" s="617">
        <f t="shared" si="1"/>
        <v>0</v>
      </c>
      <c r="H14" s="615"/>
      <c r="I14" s="615"/>
      <c r="J14" s="615"/>
      <c r="K14" s="615"/>
      <c r="L14" s="615"/>
      <c r="M14" s="615"/>
      <c r="N14" s="618"/>
      <c r="O14" s="618"/>
      <c r="P14" s="618"/>
      <c r="Q14" s="619">
        <f>IF(C14&gt;Allgemeines!$C$13,0,SUM(G14,H14,J14,K14,M14,N14)-SUM(I14,L14,O14,P14))</f>
        <v>0</v>
      </c>
      <c r="R14" s="620"/>
      <c r="S14" s="621">
        <f t="shared" si="2"/>
        <v>0</v>
      </c>
      <c r="T14" s="622">
        <f>IF(ISBLANK($B14),0,VLOOKUP($B14,Listen!$A$2:$C$44,2,FALSE))</f>
        <v>0</v>
      </c>
      <c r="U14" s="622">
        <f>IF(ISBLANK($B14),0,VLOOKUP($B14,Listen!$A$2:$C$44,3,FALSE))</f>
        <v>0</v>
      </c>
      <c r="V14" s="623">
        <f t="shared" si="3"/>
        <v>0</v>
      </c>
      <c r="W14" s="623">
        <f t="shared" si="4"/>
        <v>0</v>
      </c>
      <c r="X14" s="623">
        <f t="shared" si="4"/>
        <v>0</v>
      </c>
      <c r="Y14" s="623">
        <f t="shared" si="4"/>
        <v>0</v>
      </c>
      <c r="Z14" s="623">
        <f t="shared" si="4"/>
        <v>0</v>
      </c>
      <c r="AA14" s="623">
        <f t="shared" si="4"/>
        <v>0</v>
      </c>
      <c r="AB14" s="623">
        <f t="shared" si="4"/>
        <v>0</v>
      </c>
      <c r="AC14" s="624">
        <f t="shared" ca="1" si="5"/>
        <v>0</v>
      </c>
      <c r="AD14" s="624">
        <f ca="1">IF(C14=Allgemeines!$C$13,$S14-$AE14,OFFSET(AE14,0,Allgemeines!$C$13-2022)-$AE14)</f>
        <v>0</v>
      </c>
      <c r="AE14" s="624">
        <f ca="1">IFERROR(OFFSET(AE14,0,Allgemeines!$C$13-2021),0)</f>
        <v>0</v>
      </c>
      <c r="AF14" s="624">
        <f t="shared" si="6"/>
        <v>0</v>
      </c>
      <c r="AG14" s="624">
        <f t="shared" si="7"/>
        <v>0</v>
      </c>
      <c r="AH14" s="624">
        <f t="shared" si="7"/>
        <v>0</v>
      </c>
      <c r="AI14" s="624">
        <f t="shared" si="7"/>
        <v>0</v>
      </c>
      <c r="AJ14" s="624">
        <f t="shared" si="7"/>
        <v>0</v>
      </c>
      <c r="AK14" s="624">
        <f t="shared" si="7"/>
        <v>0</v>
      </c>
      <c r="AL14" s="624">
        <f t="shared" si="7"/>
        <v>0</v>
      </c>
      <c r="AN14" s="625"/>
    </row>
    <row r="15" spans="1:40" x14ac:dyDescent="0.25">
      <c r="A15" s="612"/>
      <c r="B15" s="613"/>
      <c r="C15" s="614"/>
      <c r="D15" s="615"/>
      <c r="E15" s="616"/>
      <c r="F15" s="616"/>
      <c r="G15" s="617">
        <f t="shared" si="1"/>
        <v>0</v>
      </c>
      <c r="H15" s="615"/>
      <c r="I15" s="615"/>
      <c r="J15" s="615"/>
      <c r="K15" s="615"/>
      <c r="L15" s="615"/>
      <c r="M15" s="615"/>
      <c r="N15" s="618"/>
      <c r="O15" s="618"/>
      <c r="P15" s="618"/>
      <c r="Q15" s="619">
        <f>IF(C15&gt;Allgemeines!$C$13,0,SUM(G15,H15,J15,K15,M15,N15)-SUM(I15,L15,O15,P15))</f>
        <v>0</v>
      </c>
      <c r="R15" s="620"/>
      <c r="S15" s="621">
        <f t="shared" si="2"/>
        <v>0</v>
      </c>
      <c r="T15" s="622">
        <f>IF(ISBLANK($B15),0,VLOOKUP($B15,Listen!$A$2:$C$44,2,FALSE))</f>
        <v>0</v>
      </c>
      <c r="U15" s="622">
        <f>IF(ISBLANK($B15),0,VLOOKUP($B15,Listen!$A$2:$C$44,3,FALSE))</f>
        <v>0</v>
      </c>
      <c r="V15" s="623">
        <f t="shared" si="3"/>
        <v>0</v>
      </c>
      <c r="W15" s="623">
        <f t="shared" si="4"/>
        <v>0</v>
      </c>
      <c r="X15" s="623">
        <f t="shared" si="4"/>
        <v>0</v>
      </c>
      <c r="Y15" s="623">
        <f t="shared" si="4"/>
        <v>0</v>
      </c>
      <c r="Z15" s="623">
        <f t="shared" si="4"/>
        <v>0</v>
      </c>
      <c r="AA15" s="623">
        <f t="shared" si="4"/>
        <v>0</v>
      </c>
      <c r="AB15" s="623">
        <f t="shared" si="4"/>
        <v>0</v>
      </c>
      <c r="AC15" s="624">
        <f t="shared" ca="1" si="5"/>
        <v>0</v>
      </c>
      <c r="AD15" s="624">
        <f ca="1">IF(C15=Allgemeines!$C$13,$S15-$AE15,OFFSET(AE15,0,Allgemeines!$C$13-2022)-$AE15)</f>
        <v>0</v>
      </c>
      <c r="AE15" s="624">
        <f ca="1">IFERROR(OFFSET(AE15,0,Allgemeines!$C$13-2021),0)</f>
        <v>0</v>
      </c>
      <c r="AF15" s="624">
        <f t="shared" si="6"/>
        <v>0</v>
      </c>
      <c r="AG15" s="624">
        <f t="shared" si="7"/>
        <v>0</v>
      </c>
      <c r="AH15" s="624">
        <f t="shared" si="7"/>
        <v>0</v>
      </c>
      <c r="AI15" s="624">
        <f t="shared" si="7"/>
        <v>0</v>
      </c>
      <c r="AJ15" s="624">
        <f t="shared" si="7"/>
        <v>0</v>
      </c>
      <c r="AK15" s="624">
        <f t="shared" si="7"/>
        <v>0</v>
      </c>
      <c r="AL15" s="624">
        <f t="shared" si="7"/>
        <v>0</v>
      </c>
      <c r="AN15" s="625"/>
    </row>
    <row r="16" spans="1:40" x14ac:dyDescent="0.25">
      <c r="A16" s="612"/>
      <c r="B16" s="613"/>
      <c r="C16" s="614"/>
      <c r="D16" s="615"/>
      <c r="E16" s="616"/>
      <c r="F16" s="616"/>
      <c r="G16" s="617">
        <f t="shared" si="1"/>
        <v>0</v>
      </c>
      <c r="H16" s="615"/>
      <c r="I16" s="615"/>
      <c r="J16" s="615"/>
      <c r="K16" s="615"/>
      <c r="L16" s="615"/>
      <c r="M16" s="615"/>
      <c r="N16" s="618"/>
      <c r="O16" s="618"/>
      <c r="P16" s="618"/>
      <c r="Q16" s="619">
        <f>IF(C16&gt;Allgemeines!$C$13,0,SUM(G16,H16,J16,K16,M16,N16)-SUM(I16,L16,O16,P16))</f>
        <v>0</v>
      </c>
      <c r="R16" s="620"/>
      <c r="S16" s="621">
        <f t="shared" si="2"/>
        <v>0</v>
      </c>
      <c r="T16" s="622">
        <f>IF(ISBLANK($B16),0,VLOOKUP($B16,Listen!$A$2:$C$44,2,FALSE))</f>
        <v>0</v>
      </c>
      <c r="U16" s="622">
        <f>IF(ISBLANK($B16),0,VLOOKUP($B16,Listen!$A$2:$C$44,3,FALSE))</f>
        <v>0</v>
      </c>
      <c r="V16" s="623">
        <f t="shared" si="3"/>
        <v>0</v>
      </c>
      <c r="W16" s="623">
        <f t="shared" si="4"/>
        <v>0</v>
      </c>
      <c r="X16" s="623">
        <f t="shared" si="4"/>
        <v>0</v>
      </c>
      <c r="Y16" s="623">
        <f t="shared" si="4"/>
        <v>0</v>
      </c>
      <c r="Z16" s="623">
        <f t="shared" si="4"/>
        <v>0</v>
      </c>
      <c r="AA16" s="623">
        <f t="shared" si="4"/>
        <v>0</v>
      </c>
      <c r="AB16" s="623">
        <f t="shared" si="4"/>
        <v>0</v>
      </c>
      <c r="AC16" s="624">
        <f t="shared" ca="1" si="5"/>
        <v>0</v>
      </c>
      <c r="AD16" s="624">
        <f ca="1">IF(C16=Allgemeines!$C$13,$S16-$AE16,OFFSET(AE16,0,Allgemeines!$C$13-2022)-$AE16)</f>
        <v>0</v>
      </c>
      <c r="AE16" s="624">
        <f ca="1">IFERROR(OFFSET(AE16,0,Allgemeines!$C$13-2021),0)</f>
        <v>0</v>
      </c>
      <c r="AF16" s="624">
        <f t="shared" si="6"/>
        <v>0</v>
      </c>
      <c r="AG16" s="624">
        <f t="shared" si="7"/>
        <v>0</v>
      </c>
      <c r="AH16" s="624">
        <f t="shared" si="7"/>
        <v>0</v>
      </c>
      <c r="AI16" s="624">
        <f t="shared" si="7"/>
        <v>0</v>
      </c>
      <c r="AJ16" s="624">
        <f t="shared" si="7"/>
        <v>0</v>
      </c>
      <c r="AK16" s="624">
        <f t="shared" si="7"/>
        <v>0</v>
      </c>
      <c r="AL16" s="624">
        <f t="shared" si="7"/>
        <v>0</v>
      </c>
      <c r="AN16" s="625"/>
    </row>
    <row r="17" spans="1:40" x14ac:dyDescent="0.25">
      <c r="A17" s="612"/>
      <c r="B17" s="613"/>
      <c r="C17" s="614"/>
      <c r="D17" s="615"/>
      <c r="E17" s="616"/>
      <c r="F17" s="616"/>
      <c r="G17" s="617">
        <f t="shared" si="1"/>
        <v>0</v>
      </c>
      <c r="H17" s="615"/>
      <c r="I17" s="615"/>
      <c r="J17" s="615"/>
      <c r="K17" s="615"/>
      <c r="L17" s="615"/>
      <c r="M17" s="615"/>
      <c r="N17" s="618"/>
      <c r="O17" s="618"/>
      <c r="P17" s="618"/>
      <c r="Q17" s="619">
        <f>IF(C17&gt;Allgemeines!$C$13,0,SUM(G17,H17,J17,K17,M17,N17)-SUM(I17,L17,O17,P17))</f>
        <v>0</v>
      </c>
      <c r="R17" s="620"/>
      <c r="S17" s="621">
        <f t="shared" si="2"/>
        <v>0</v>
      </c>
      <c r="T17" s="622">
        <f>IF(ISBLANK($B17),0,VLOOKUP($B17,Listen!$A$2:$C$44,2,FALSE))</f>
        <v>0</v>
      </c>
      <c r="U17" s="622">
        <f>IF(ISBLANK($B17),0,VLOOKUP($B17,Listen!$A$2:$C$44,3,FALSE))</f>
        <v>0</v>
      </c>
      <c r="V17" s="623">
        <f t="shared" si="3"/>
        <v>0</v>
      </c>
      <c r="W17" s="623">
        <f t="shared" si="4"/>
        <v>0</v>
      </c>
      <c r="X17" s="623">
        <f t="shared" si="4"/>
        <v>0</v>
      </c>
      <c r="Y17" s="623">
        <f t="shared" si="4"/>
        <v>0</v>
      </c>
      <c r="Z17" s="623">
        <f t="shared" si="4"/>
        <v>0</v>
      </c>
      <c r="AA17" s="623">
        <f t="shared" si="4"/>
        <v>0</v>
      </c>
      <c r="AB17" s="623">
        <f t="shared" si="4"/>
        <v>0</v>
      </c>
      <c r="AC17" s="624">
        <f t="shared" ca="1" si="5"/>
        <v>0</v>
      </c>
      <c r="AD17" s="624">
        <f ca="1">IF(C17=Allgemeines!$C$13,$S17-$AE17,OFFSET(AE17,0,Allgemeines!$C$13-2022)-$AE17)</f>
        <v>0</v>
      </c>
      <c r="AE17" s="624">
        <f ca="1">IFERROR(OFFSET(AE17,0,Allgemeines!$C$13-2021),0)</f>
        <v>0</v>
      </c>
      <c r="AF17" s="624">
        <f t="shared" si="6"/>
        <v>0</v>
      </c>
      <c r="AG17" s="624">
        <f t="shared" si="7"/>
        <v>0</v>
      </c>
      <c r="AH17" s="624">
        <f t="shared" si="7"/>
        <v>0</v>
      </c>
      <c r="AI17" s="624">
        <f t="shared" si="7"/>
        <v>0</v>
      </c>
      <c r="AJ17" s="624">
        <f t="shared" si="7"/>
        <v>0</v>
      </c>
      <c r="AK17" s="624">
        <f t="shared" si="7"/>
        <v>0</v>
      </c>
      <c r="AL17" s="624">
        <f t="shared" si="7"/>
        <v>0</v>
      </c>
      <c r="AN17" s="625"/>
    </row>
    <row r="18" spans="1:40" x14ac:dyDescent="0.25">
      <c r="A18" s="612"/>
      <c r="B18" s="613"/>
      <c r="C18" s="614"/>
      <c r="D18" s="615"/>
      <c r="E18" s="616"/>
      <c r="F18" s="616"/>
      <c r="G18" s="617">
        <f t="shared" si="1"/>
        <v>0</v>
      </c>
      <c r="H18" s="615"/>
      <c r="I18" s="615"/>
      <c r="J18" s="615"/>
      <c r="K18" s="615"/>
      <c r="L18" s="615"/>
      <c r="M18" s="615"/>
      <c r="N18" s="618"/>
      <c r="O18" s="618"/>
      <c r="P18" s="618"/>
      <c r="Q18" s="619">
        <f>IF(C18&gt;Allgemeines!$C$13,0,SUM(G18,H18,J18,K18,M18,N18)-SUM(I18,L18,O18,P18))</f>
        <v>0</v>
      </c>
      <c r="R18" s="620"/>
      <c r="S18" s="621">
        <f t="shared" si="2"/>
        <v>0</v>
      </c>
      <c r="T18" s="622">
        <f>IF(ISBLANK($B18),0,VLOOKUP($B18,Listen!$A$2:$C$44,2,FALSE))</f>
        <v>0</v>
      </c>
      <c r="U18" s="622">
        <f>IF(ISBLANK($B18),0,VLOOKUP($B18,Listen!$A$2:$C$44,3,FALSE))</f>
        <v>0</v>
      </c>
      <c r="V18" s="623">
        <f t="shared" si="3"/>
        <v>0</v>
      </c>
      <c r="W18" s="623">
        <f t="shared" si="4"/>
        <v>0</v>
      </c>
      <c r="X18" s="623">
        <f t="shared" si="4"/>
        <v>0</v>
      </c>
      <c r="Y18" s="623">
        <f t="shared" si="4"/>
        <v>0</v>
      </c>
      <c r="Z18" s="623">
        <f t="shared" si="4"/>
        <v>0</v>
      </c>
      <c r="AA18" s="623">
        <f t="shared" si="4"/>
        <v>0</v>
      </c>
      <c r="AB18" s="623">
        <f t="shared" si="4"/>
        <v>0</v>
      </c>
      <c r="AC18" s="624">
        <f t="shared" ca="1" si="5"/>
        <v>0</v>
      </c>
      <c r="AD18" s="624">
        <f ca="1">IF(C18=Allgemeines!$C$13,$S18-$AE18,OFFSET(AE18,0,Allgemeines!$C$13-2022)-$AE18)</f>
        <v>0</v>
      </c>
      <c r="AE18" s="624">
        <f ca="1">IFERROR(OFFSET(AE18,0,Allgemeines!$C$13-2021),0)</f>
        <v>0</v>
      </c>
      <c r="AF18" s="624">
        <f t="shared" si="6"/>
        <v>0</v>
      </c>
      <c r="AG18" s="624">
        <f t="shared" si="7"/>
        <v>0</v>
      </c>
      <c r="AH18" s="624">
        <f t="shared" si="7"/>
        <v>0</v>
      </c>
      <c r="AI18" s="624">
        <f t="shared" si="7"/>
        <v>0</v>
      </c>
      <c r="AJ18" s="624">
        <f t="shared" si="7"/>
        <v>0</v>
      </c>
      <c r="AK18" s="624">
        <f t="shared" si="7"/>
        <v>0</v>
      </c>
      <c r="AL18" s="624">
        <f t="shared" si="7"/>
        <v>0</v>
      </c>
      <c r="AN18" s="625"/>
    </row>
    <row r="19" spans="1:40" x14ac:dyDescent="0.25">
      <c r="A19" s="612"/>
      <c r="B19" s="613"/>
      <c r="C19" s="614"/>
      <c r="D19" s="615"/>
      <c r="E19" s="616"/>
      <c r="F19" s="616"/>
      <c r="G19" s="617">
        <f t="shared" si="1"/>
        <v>0</v>
      </c>
      <c r="H19" s="615"/>
      <c r="I19" s="615"/>
      <c r="J19" s="615"/>
      <c r="K19" s="615"/>
      <c r="L19" s="615"/>
      <c r="M19" s="615"/>
      <c r="N19" s="618"/>
      <c r="O19" s="618"/>
      <c r="P19" s="618"/>
      <c r="Q19" s="619">
        <f>IF(C19&gt;Allgemeines!$C$13,0,SUM(G19,H19,J19,K19,M19,N19)-SUM(I19,L19,O19,P19))</f>
        <v>0</v>
      </c>
      <c r="R19" s="620"/>
      <c r="S19" s="621">
        <f t="shared" si="2"/>
        <v>0</v>
      </c>
      <c r="T19" s="622">
        <f>IF(ISBLANK($B19),0,VLOOKUP($B19,Listen!$A$2:$C$44,2,FALSE))</f>
        <v>0</v>
      </c>
      <c r="U19" s="622">
        <f>IF(ISBLANK($B19),0,VLOOKUP($B19,Listen!$A$2:$C$44,3,FALSE))</f>
        <v>0</v>
      </c>
      <c r="V19" s="623">
        <f t="shared" si="3"/>
        <v>0</v>
      </c>
      <c r="W19" s="623">
        <f t="shared" si="4"/>
        <v>0</v>
      </c>
      <c r="X19" s="623">
        <f t="shared" si="4"/>
        <v>0</v>
      </c>
      <c r="Y19" s="623">
        <f t="shared" si="4"/>
        <v>0</v>
      </c>
      <c r="Z19" s="623">
        <f t="shared" si="4"/>
        <v>0</v>
      </c>
      <c r="AA19" s="623">
        <f t="shared" si="4"/>
        <v>0</v>
      </c>
      <c r="AB19" s="623">
        <f t="shared" si="4"/>
        <v>0</v>
      </c>
      <c r="AC19" s="624">
        <f t="shared" ca="1" si="5"/>
        <v>0</v>
      </c>
      <c r="AD19" s="624">
        <f ca="1">IF(C19=Allgemeines!$C$13,$S19-$AE19,OFFSET(AE19,0,Allgemeines!$C$13-2022)-$AE19)</f>
        <v>0</v>
      </c>
      <c r="AE19" s="624">
        <f ca="1">IFERROR(OFFSET(AE19,0,Allgemeines!$C$13-2021),0)</f>
        <v>0</v>
      </c>
      <c r="AF19" s="624">
        <f t="shared" si="6"/>
        <v>0</v>
      </c>
      <c r="AG19" s="624">
        <f t="shared" si="7"/>
        <v>0</v>
      </c>
      <c r="AH19" s="624">
        <f t="shared" si="7"/>
        <v>0</v>
      </c>
      <c r="AI19" s="624">
        <f t="shared" si="7"/>
        <v>0</v>
      </c>
      <c r="AJ19" s="624">
        <f t="shared" si="7"/>
        <v>0</v>
      </c>
      <c r="AK19" s="624">
        <f t="shared" si="7"/>
        <v>0</v>
      </c>
      <c r="AL19" s="624">
        <f t="shared" si="7"/>
        <v>0</v>
      </c>
      <c r="AN19" s="625"/>
    </row>
    <row r="20" spans="1:40" x14ac:dyDescent="0.25">
      <c r="A20" s="612"/>
      <c r="B20" s="613"/>
      <c r="C20" s="614"/>
      <c r="D20" s="615"/>
      <c r="E20" s="616"/>
      <c r="F20" s="616"/>
      <c r="G20" s="617">
        <f t="shared" si="1"/>
        <v>0</v>
      </c>
      <c r="H20" s="615"/>
      <c r="I20" s="615"/>
      <c r="J20" s="615"/>
      <c r="K20" s="615"/>
      <c r="L20" s="615"/>
      <c r="M20" s="615"/>
      <c r="N20" s="618"/>
      <c r="O20" s="618"/>
      <c r="P20" s="618"/>
      <c r="Q20" s="619">
        <f>IF(C20&gt;Allgemeines!$C$13,0,SUM(G20,H20,J20,K20,M20,N20)-SUM(I20,L20,O20,P20))</f>
        <v>0</v>
      </c>
      <c r="R20" s="620"/>
      <c r="S20" s="621">
        <f t="shared" si="2"/>
        <v>0</v>
      </c>
      <c r="T20" s="622">
        <f>IF(ISBLANK($B20),0,VLOOKUP($B20,Listen!$A$2:$C$44,2,FALSE))</f>
        <v>0</v>
      </c>
      <c r="U20" s="622">
        <f>IF(ISBLANK($B20),0,VLOOKUP($B20,Listen!$A$2:$C$44,3,FALSE))</f>
        <v>0</v>
      </c>
      <c r="V20" s="623">
        <f t="shared" si="3"/>
        <v>0</v>
      </c>
      <c r="W20" s="623">
        <f t="shared" si="4"/>
        <v>0</v>
      </c>
      <c r="X20" s="623">
        <f t="shared" si="4"/>
        <v>0</v>
      </c>
      <c r="Y20" s="623">
        <f t="shared" si="4"/>
        <v>0</v>
      </c>
      <c r="Z20" s="623">
        <f t="shared" si="4"/>
        <v>0</v>
      </c>
      <c r="AA20" s="623">
        <f t="shared" si="4"/>
        <v>0</v>
      </c>
      <c r="AB20" s="623">
        <f t="shared" si="4"/>
        <v>0</v>
      </c>
      <c r="AC20" s="624">
        <f t="shared" ca="1" si="5"/>
        <v>0</v>
      </c>
      <c r="AD20" s="624">
        <f ca="1">IF(C20=Allgemeines!$C$13,$S20-$AE20,OFFSET(AE20,0,Allgemeines!$C$13-2022)-$AE20)</f>
        <v>0</v>
      </c>
      <c r="AE20" s="624">
        <f ca="1">IFERROR(OFFSET(AE20,0,Allgemeines!$C$13-2021),0)</f>
        <v>0</v>
      </c>
      <c r="AF20" s="624">
        <f t="shared" si="6"/>
        <v>0</v>
      </c>
      <c r="AG20" s="624">
        <f t="shared" si="7"/>
        <v>0</v>
      </c>
      <c r="AH20" s="624">
        <f t="shared" si="7"/>
        <v>0</v>
      </c>
      <c r="AI20" s="624">
        <f t="shared" si="7"/>
        <v>0</v>
      </c>
      <c r="AJ20" s="624">
        <f t="shared" si="7"/>
        <v>0</v>
      </c>
      <c r="AK20" s="624">
        <f t="shared" si="7"/>
        <v>0</v>
      </c>
      <c r="AL20" s="624">
        <f t="shared" si="7"/>
        <v>0</v>
      </c>
      <c r="AN20" s="625"/>
    </row>
    <row r="21" spans="1:40" x14ac:dyDescent="0.25">
      <c r="A21" s="612"/>
      <c r="B21" s="613"/>
      <c r="C21" s="614"/>
      <c r="D21" s="615"/>
      <c r="E21" s="616"/>
      <c r="F21" s="616"/>
      <c r="G21" s="617">
        <f t="shared" si="1"/>
        <v>0</v>
      </c>
      <c r="H21" s="615"/>
      <c r="I21" s="615"/>
      <c r="J21" s="615"/>
      <c r="K21" s="615"/>
      <c r="L21" s="615"/>
      <c r="M21" s="615"/>
      <c r="N21" s="618"/>
      <c r="O21" s="618"/>
      <c r="P21" s="618"/>
      <c r="Q21" s="619">
        <f>IF(C21&gt;Allgemeines!$C$13,0,SUM(G21,H21,J21,K21,M21,N21)-SUM(I21,L21,O21,P21))</f>
        <v>0</v>
      </c>
      <c r="R21" s="620"/>
      <c r="S21" s="621">
        <f t="shared" si="2"/>
        <v>0</v>
      </c>
      <c r="T21" s="622">
        <f>IF(ISBLANK($B21),0,VLOOKUP($B21,Listen!$A$2:$C$44,2,FALSE))</f>
        <v>0</v>
      </c>
      <c r="U21" s="622">
        <f>IF(ISBLANK($B21),0,VLOOKUP($B21,Listen!$A$2:$C$44,3,FALSE))</f>
        <v>0</v>
      </c>
      <c r="V21" s="623">
        <f t="shared" si="3"/>
        <v>0</v>
      </c>
      <c r="W21" s="623">
        <f t="shared" ref="W21:AB63" si="8">V21</f>
        <v>0</v>
      </c>
      <c r="X21" s="623">
        <f t="shared" si="8"/>
        <v>0</v>
      </c>
      <c r="Y21" s="623">
        <f t="shared" si="8"/>
        <v>0</v>
      </c>
      <c r="Z21" s="623">
        <f t="shared" si="8"/>
        <v>0</v>
      </c>
      <c r="AA21" s="623">
        <f t="shared" si="8"/>
        <v>0</v>
      </c>
      <c r="AB21" s="623">
        <f t="shared" si="8"/>
        <v>0</v>
      </c>
      <c r="AC21" s="624">
        <f t="shared" ca="1" si="5"/>
        <v>0</v>
      </c>
      <c r="AD21" s="624">
        <f ca="1">IF(C21=Allgemeines!$C$13,$S21-$AE21,OFFSET(AE21,0,Allgemeines!$C$13-2022)-$AE21)</f>
        <v>0</v>
      </c>
      <c r="AE21" s="624">
        <f ca="1">IFERROR(OFFSET(AE21,0,Allgemeines!$C$13-2021),0)</f>
        <v>0</v>
      </c>
      <c r="AF21" s="624">
        <f t="shared" si="6"/>
        <v>0</v>
      </c>
      <c r="AG21" s="624">
        <f t="shared" ref="AG21:AL63" si="9">IF(OR($C21=0,$S21=0,W21-(VALUE(AG$4)-$C21)=0),0,
IF($C21&lt;VALUE(AG$4),AF21-AF21/(W21-(VALUE(AG$4)-$C21)),
IF($C21=VALUE(AG$4),$S21-$S21/W21,0)))</f>
        <v>0</v>
      </c>
      <c r="AH21" s="624">
        <f t="shared" si="9"/>
        <v>0</v>
      </c>
      <c r="AI21" s="624">
        <f t="shared" si="9"/>
        <v>0</v>
      </c>
      <c r="AJ21" s="624">
        <f t="shared" si="9"/>
        <v>0</v>
      </c>
      <c r="AK21" s="624">
        <f t="shared" si="9"/>
        <v>0</v>
      </c>
      <c r="AL21" s="624">
        <f t="shared" si="9"/>
        <v>0</v>
      </c>
      <c r="AN21" s="625"/>
    </row>
    <row r="22" spans="1:40" x14ac:dyDescent="0.25">
      <c r="A22" s="612"/>
      <c r="B22" s="613"/>
      <c r="C22" s="614"/>
      <c r="D22" s="615"/>
      <c r="E22" s="616"/>
      <c r="F22" s="616"/>
      <c r="G22" s="617">
        <f t="shared" si="1"/>
        <v>0</v>
      </c>
      <c r="H22" s="615"/>
      <c r="I22" s="615"/>
      <c r="J22" s="615"/>
      <c r="K22" s="615"/>
      <c r="L22" s="615"/>
      <c r="M22" s="615"/>
      <c r="N22" s="618"/>
      <c r="O22" s="618"/>
      <c r="P22" s="618"/>
      <c r="Q22" s="619">
        <f>IF(C22&gt;Allgemeines!$C$13,0,SUM(G22,H22,J22,K22,M22,N22)-SUM(I22,L22,O22,P22))</f>
        <v>0</v>
      </c>
      <c r="R22" s="620"/>
      <c r="S22" s="621">
        <f t="shared" si="2"/>
        <v>0</v>
      </c>
      <c r="T22" s="622">
        <f>IF(ISBLANK($B22),0,VLOOKUP($B22,Listen!$A$2:$C$44,2,FALSE))</f>
        <v>0</v>
      </c>
      <c r="U22" s="622">
        <f>IF(ISBLANK($B22),0,VLOOKUP($B22,Listen!$A$2:$C$44,3,FALSE))</f>
        <v>0</v>
      </c>
      <c r="V22" s="623">
        <f t="shared" si="3"/>
        <v>0</v>
      </c>
      <c r="W22" s="623">
        <f t="shared" si="8"/>
        <v>0</v>
      </c>
      <c r="X22" s="623">
        <f t="shared" si="8"/>
        <v>0</v>
      </c>
      <c r="Y22" s="623">
        <f t="shared" si="8"/>
        <v>0</v>
      </c>
      <c r="Z22" s="623">
        <f t="shared" si="8"/>
        <v>0</v>
      </c>
      <c r="AA22" s="623">
        <f t="shared" si="8"/>
        <v>0</v>
      </c>
      <c r="AB22" s="623">
        <f t="shared" si="8"/>
        <v>0</v>
      </c>
      <c r="AC22" s="624">
        <f t="shared" ca="1" si="5"/>
        <v>0</v>
      </c>
      <c r="AD22" s="624">
        <f ca="1">IF(C22=Allgemeines!$C$13,$S22-$AE22,OFFSET(AE22,0,Allgemeines!$C$13-2022)-$AE22)</f>
        <v>0</v>
      </c>
      <c r="AE22" s="624">
        <f ca="1">IFERROR(OFFSET(AE22,0,Allgemeines!$C$13-2021),0)</f>
        <v>0</v>
      </c>
      <c r="AF22" s="624">
        <f t="shared" si="6"/>
        <v>0</v>
      </c>
      <c r="AG22" s="624">
        <f t="shared" si="9"/>
        <v>0</v>
      </c>
      <c r="AH22" s="624">
        <f t="shared" si="9"/>
        <v>0</v>
      </c>
      <c r="AI22" s="624">
        <f t="shared" si="9"/>
        <v>0</v>
      </c>
      <c r="AJ22" s="624">
        <f t="shared" si="9"/>
        <v>0</v>
      </c>
      <c r="AK22" s="624">
        <f t="shared" si="9"/>
        <v>0</v>
      </c>
      <c r="AL22" s="624">
        <f t="shared" si="9"/>
        <v>0</v>
      </c>
      <c r="AN22" s="625"/>
    </row>
    <row r="23" spans="1:40" x14ac:dyDescent="0.25">
      <c r="A23" s="612"/>
      <c r="B23" s="613"/>
      <c r="C23" s="614"/>
      <c r="D23" s="615"/>
      <c r="E23" s="616"/>
      <c r="F23" s="616"/>
      <c r="G23" s="617">
        <f t="shared" si="1"/>
        <v>0</v>
      </c>
      <c r="H23" s="615"/>
      <c r="I23" s="615"/>
      <c r="J23" s="615"/>
      <c r="K23" s="615"/>
      <c r="L23" s="615"/>
      <c r="M23" s="615"/>
      <c r="N23" s="618"/>
      <c r="O23" s="618"/>
      <c r="P23" s="618"/>
      <c r="Q23" s="619">
        <f>IF(C23&gt;Allgemeines!$C$13,0,SUM(G23,H23,J23,K23,M23,N23)-SUM(I23,L23,O23,P23))</f>
        <v>0</v>
      </c>
      <c r="R23" s="620"/>
      <c r="S23" s="621">
        <f t="shared" si="2"/>
        <v>0</v>
      </c>
      <c r="T23" s="622">
        <f>IF(ISBLANK($B23),0,VLOOKUP($B23,Listen!$A$2:$C$44,2,FALSE))</f>
        <v>0</v>
      </c>
      <c r="U23" s="622">
        <f>IF(ISBLANK($B23),0,VLOOKUP($B23,Listen!$A$2:$C$44,3,FALSE))</f>
        <v>0</v>
      </c>
      <c r="V23" s="623">
        <f t="shared" si="3"/>
        <v>0</v>
      </c>
      <c r="W23" s="623">
        <f t="shared" si="8"/>
        <v>0</v>
      </c>
      <c r="X23" s="623">
        <f t="shared" si="8"/>
        <v>0</v>
      </c>
      <c r="Y23" s="623">
        <f t="shared" si="8"/>
        <v>0</v>
      </c>
      <c r="Z23" s="623">
        <f t="shared" si="8"/>
        <v>0</v>
      </c>
      <c r="AA23" s="623">
        <f t="shared" si="8"/>
        <v>0</v>
      </c>
      <c r="AB23" s="623">
        <f t="shared" si="8"/>
        <v>0</v>
      </c>
      <c r="AC23" s="624">
        <f t="shared" ca="1" si="5"/>
        <v>0</v>
      </c>
      <c r="AD23" s="624">
        <f ca="1">IF(C23=Allgemeines!$C$13,$S23-$AE23,OFFSET(AE23,0,Allgemeines!$C$13-2022)-$AE23)</f>
        <v>0</v>
      </c>
      <c r="AE23" s="624">
        <f ca="1">IFERROR(OFFSET(AE23,0,Allgemeines!$C$13-2021),0)</f>
        <v>0</v>
      </c>
      <c r="AF23" s="624">
        <f t="shared" si="6"/>
        <v>0</v>
      </c>
      <c r="AG23" s="624">
        <f t="shared" si="9"/>
        <v>0</v>
      </c>
      <c r="AH23" s="624">
        <f t="shared" si="9"/>
        <v>0</v>
      </c>
      <c r="AI23" s="624">
        <f t="shared" si="9"/>
        <v>0</v>
      </c>
      <c r="AJ23" s="624">
        <f t="shared" si="9"/>
        <v>0</v>
      </c>
      <c r="AK23" s="624">
        <f t="shared" si="9"/>
        <v>0</v>
      </c>
      <c r="AL23" s="624">
        <f t="shared" si="9"/>
        <v>0</v>
      </c>
      <c r="AN23" s="625"/>
    </row>
    <row r="24" spans="1:40" x14ac:dyDescent="0.25">
      <c r="A24" s="612"/>
      <c r="B24" s="613"/>
      <c r="C24" s="614"/>
      <c r="D24" s="615"/>
      <c r="E24" s="616"/>
      <c r="F24" s="616"/>
      <c r="G24" s="617">
        <f t="shared" si="1"/>
        <v>0</v>
      </c>
      <c r="H24" s="615"/>
      <c r="I24" s="615"/>
      <c r="J24" s="615"/>
      <c r="K24" s="615"/>
      <c r="L24" s="615"/>
      <c r="M24" s="615"/>
      <c r="N24" s="618"/>
      <c r="O24" s="618"/>
      <c r="P24" s="618"/>
      <c r="Q24" s="619">
        <f>IF(C24&gt;Allgemeines!$C$13,0,SUM(G24,H24,J24,K24,M24,N24)-SUM(I24,L24,O24,P24))</f>
        <v>0</v>
      </c>
      <c r="R24" s="620"/>
      <c r="S24" s="621">
        <f t="shared" si="2"/>
        <v>0</v>
      </c>
      <c r="T24" s="622">
        <f>IF(ISBLANK($B24),0,VLOOKUP($B24,Listen!$A$2:$C$44,2,FALSE))</f>
        <v>0</v>
      </c>
      <c r="U24" s="622">
        <f>IF(ISBLANK($B24),0,VLOOKUP($B24,Listen!$A$2:$C$44,3,FALSE))</f>
        <v>0</v>
      </c>
      <c r="V24" s="623">
        <f t="shared" si="3"/>
        <v>0</v>
      </c>
      <c r="W24" s="623">
        <f t="shared" si="8"/>
        <v>0</v>
      </c>
      <c r="X24" s="623">
        <f t="shared" si="8"/>
        <v>0</v>
      </c>
      <c r="Y24" s="623">
        <f t="shared" si="8"/>
        <v>0</v>
      </c>
      <c r="Z24" s="623">
        <f t="shared" si="8"/>
        <v>0</v>
      </c>
      <c r="AA24" s="623">
        <f t="shared" si="8"/>
        <v>0</v>
      </c>
      <c r="AB24" s="623">
        <f t="shared" si="8"/>
        <v>0</v>
      </c>
      <c r="AC24" s="624">
        <f t="shared" ca="1" si="5"/>
        <v>0</v>
      </c>
      <c r="AD24" s="624">
        <f ca="1">IF(C24=Allgemeines!$C$13,$S24-$AE24,OFFSET(AE24,0,Allgemeines!$C$13-2022)-$AE24)</f>
        <v>0</v>
      </c>
      <c r="AE24" s="624">
        <f ca="1">IFERROR(OFFSET(AE24,0,Allgemeines!$C$13-2021),0)</f>
        <v>0</v>
      </c>
      <c r="AF24" s="624">
        <f t="shared" si="6"/>
        <v>0</v>
      </c>
      <c r="AG24" s="624">
        <f t="shared" si="9"/>
        <v>0</v>
      </c>
      <c r="AH24" s="624">
        <f t="shared" si="9"/>
        <v>0</v>
      </c>
      <c r="AI24" s="624">
        <f t="shared" si="9"/>
        <v>0</v>
      </c>
      <c r="AJ24" s="624">
        <f t="shared" si="9"/>
        <v>0</v>
      </c>
      <c r="AK24" s="624">
        <f t="shared" si="9"/>
        <v>0</v>
      </c>
      <c r="AL24" s="624">
        <f t="shared" si="9"/>
        <v>0</v>
      </c>
      <c r="AN24" s="625"/>
    </row>
    <row r="25" spans="1:40" x14ac:dyDescent="0.25">
      <c r="A25" s="612"/>
      <c r="B25" s="613"/>
      <c r="C25" s="614"/>
      <c r="D25" s="615"/>
      <c r="E25" s="616"/>
      <c r="F25" s="616"/>
      <c r="G25" s="617">
        <f t="shared" si="1"/>
        <v>0</v>
      </c>
      <c r="H25" s="615"/>
      <c r="I25" s="615"/>
      <c r="J25" s="615"/>
      <c r="K25" s="615"/>
      <c r="L25" s="615"/>
      <c r="M25" s="615"/>
      <c r="N25" s="618"/>
      <c r="O25" s="618"/>
      <c r="P25" s="618"/>
      <c r="Q25" s="619">
        <f>IF(C25&gt;Allgemeines!$C$13,0,SUM(G25,H25,J25,K25,M25,N25)-SUM(I25,L25,O25,P25))</f>
        <v>0</v>
      </c>
      <c r="R25" s="620"/>
      <c r="S25" s="621">
        <f t="shared" si="2"/>
        <v>0</v>
      </c>
      <c r="T25" s="622">
        <f>IF(ISBLANK($B25),0,VLOOKUP($B25,Listen!$A$2:$C$44,2,FALSE))</f>
        <v>0</v>
      </c>
      <c r="U25" s="622">
        <f>IF(ISBLANK($B25),0,VLOOKUP($B25,Listen!$A$2:$C$44,3,FALSE))</f>
        <v>0</v>
      </c>
      <c r="V25" s="623">
        <f t="shared" si="3"/>
        <v>0</v>
      </c>
      <c r="W25" s="623">
        <f t="shared" si="8"/>
        <v>0</v>
      </c>
      <c r="X25" s="623">
        <f t="shared" si="8"/>
        <v>0</v>
      </c>
      <c r="Y25" s="623">
        <f t="shared" si="8"/>
        <v>0</v>
      </c>
      <c r="Z25" s="623">
        <f t="shared" si="8"/>
        <v>0</v>
      </c>
      <c r="AA25" s="623">
        <f t="shared" si="8"/>
        <v>0</v>
      </c>
      <c r="AB25" s="623">
        <f t="shared" si="8"/>
        <v>0</v>
      </c>
      <c r="AC25" s="624">
        <f t="shared" ca="1" si="5"/>
        <v>0</v>
      </c>
      <c r="AD25" s="624">
        <f ca="1">IF(C25=Allgemeines!$C$13,$S25-$AE25,OFFSET(AE25,0,Allgemeines!$C$13-2022)-$AE25)</f>
        <v>0</v>
      </c>
      <c r="AE25" s="624">
        <f ca="1">IFERROR(OFFSET(AE25,0,Allgemeines!$C$13-2021),0)</f>
        <v>0</v>
      </c>
      <c r="AF25" s="624">
        <f t="shared" si="6"/>
        <v>0</v>
      </c>
      <c r="AG25" s="624">
        <f t="shared" si="9"/>
        <v>0</v>
      </c>
      <c r="AH25" s="624">
        <f t="shared" si="9"/>
        <v>0</v>
      </c>
      <c r="AI25" s="624">
        <f t="shared" si="9"/>
        <v>0</v>
      </c>
      <c r="AJ25" s="624">
        <f t="shared" si="9"/>
        <v>0</v>
      </c>
      <c r="AK25" s="624">
        <f t="shared" si="9"/>
        <v>0</v>
      </c>
      <c r="AL25" s="624">
        <f t="shared" si="9"/>
        <v>0</v>
      </c>
      <c r="AN25" s="625"/>
    </row>
    <row r="26" spans="1:40" x14ac:dyDescent="0.25">
      <c r="A26" s="612"/>
      <c r="B26" s="613"/>
      <c r="C26" s="614"/>
      <c r="D26" s="615"/>
      <c r="E26" s="616"/>
      <c r="F26" s="616"/>
      <c r="G26" s="617">
        <f t="shared" si="1"/>
        <v>0</v>
      </c>
      <c r="H26" s="615"/>
      <c r="I26" s="615"/>
      <c r="J26" s="615"/>
      <c r="K26" s="615"/>
      <c r="L26" s="615"/>
      <c r="M26" s="615"/>
      <c r="N26" s="618"/>
      <c r="O26" s="618"/>
      <c r="P26" s="618"/>
      <c r="Q26" s="619">
        <f>IF(C26&gt;Allgemeines!$C$13,0,SUM(G26,H26,J26,K26,M26,N26)-SUM(I26,L26,O26,P26))</f>
        <v>0</v>
      </c>
      <c r="R26" s="620"/>
      <c r="S26" s="621">
        <f t="shared" si="2"/>
        <v>0</v>
      </c>
      <c r="T26" s="622">
        <f>IF(ISBLANK($B26),0,VLOOKUP($B26,Listen!$A$2:$C$44,2,FALSE))</f>
        <v>0</v>
      </c>
      <c r="U26" s="622">
        <f>IF(ISBLANK($B26),0,VLOOKUP($B26,Listen!$A$2:$C$44,3,FALSE))</f>
        <v>0</v>
      </c>
      <c r="V26" s="623">
        <f t="shared" si="3"/>
        <v>0</v>
      </c>
      <c r="W26" s="623">
        <f t="shared" si="8"/>
        <v>0</v>
      </c>
      <c r="X26" s="623">
        <f t="shared" si="8"/>
        <v>0</v>
      </c>
      <c r="Y26" s="623">
        <f t="shared" si="8"/>
        <v>0</v>
      </c>
      <c r="Z26" s="623">
        <f t="shared" si="8"/>
        <v>0</v>
      </c>
      <c r="AA26" s="623">
        <f t="shared" si="8"/>
        <v>0</v>
      </c>
      <c r="AB26" s="623">
        <f t="shared" si="8"/>
        <v>0</v>
      </c>
      <c r="AC26" s="624">
        <f t="shared" ca="1" si="5"/>
        <v>0</v>
      </c>
      <c r="AD26" s="624">
        <f ca="1">IF(C26=Allgemeines!$C$13,$S26-$AE26,OFFSET(AE26,0,Allgemeines!$C$13-2022)-$AE26)</f>
        <v>0</v>
      </c>
      <c r="AE26" s="624">
        <f ca="1">IFERROR(OFFSET(AE26,0,Allgemeines!$C$13-2021),0)</f>
        <v>0</v>
      </c>
      <c r="AF26" s="624">
        <f t="shared" si="6"/>
        <v>0</v>
      </c>
      <c r="AG26" s="624">
        <f t="shared" si="9"/>
        <v>0</v>
      </c>
      <c r="AH26" s="624">
        <f t="shared" si="9"/>
        <v>0</v>
      </c>
      <c r="AI26" s="624">
        <f t="shared" si="9"/>
        <v>0</v>
      </c>
      <c r="AJ26" s="624">
        <f t="shared" si="9"/>
        <v>0</v>
      </c>
      <c r="AK26" s="624">
        <f t="shared" si="9"/>
        <v>0</v>
      </c>
      <c r="AL26" s="624">
        <f t="shared" si="9"/>
        <v>0</v>
      </c>
      <c r="AN26" s="625"/>
    </row>
    <row r="27" spans="1:40" x14ac:dyDescent="0.25">
      <c r="A27" s="612"/>
      <c r="B27" s="613"/>
      <c r="C27" s="614"/>
      <c r="D27" s="615"/>
      <c r="E27" s="616"/>
      <c r="F27" s="616"/>
      <c r="G27" s="617">
        <f t="shared" si="1"/>
        <v>0</v>
      </c>
      <c r="H27" s="615"/>
      <c r="I27" s="615"/>
      <c r="J27" s="615"/>
      <c r="K27" s="615"/>
      <c r="L27" s="615"/>
      <c r="M27" s="615"/>
      <c r="N27" s="618"/>
      <c r="O27" s="618"/>
      <c r="P27" s="618"/>
      <c r="Q27" s="619">
        <f>IF(C27&gt;Allgemeines!$C$13,0,SUM(G27,H27,J27,K27,M27,N27)-SUM(I27,L27,O27,P27))</f>
        <v>0</v>
      </c>
      <c r="R27" s="620"/>
      <c r="S27" s="621">
        <f t="shared" si="2"/>
        <v>0</v>
      </c>
      <c r="T27" s="622">
        <f>IF(ISBLANK($B27),0,VLOOKUP($B27,Listen!$A$2:$C$44,2,FALSE))</f>
        <v>0</v>
      </c>
      <c r="U27" s="622">
        <f>IF(ISBLANK($B27),0,VLOOKUP($B27,Listen!$A$2:$C$44,3,FALSE))</f>
        <v>0</v>
      </c>
      <c r="V27" s="623">
        <f t="shared" si="3"/>
        <v>0</v>
      </c>
      <c r="W27" s="623">
        <f t="shared" si="8"/>
        <v>0</v>
      </c>
      <c r="X27" s="623">
        <f t="shared" si="8"/>
        <v>0</v>
      </c>
      <c r="Y27" s="623">
        <f t="shared" si="8"/>
        <v>0</v>
      </c>
      <c r="Z27" s="623">
        <f t="shared" si="8"/>
        <v>0</v>
      </c>
      <c r="AA27" s="623">
        <f t="shared" si="8"/>
        <v>0</v>
      </c>
      <c r="AB27" s="623">
        <f t="shared" si="8"/>
        <v>0</v>
      </c>
      <c r="AC27" s="624">
        <f t="shared" ca="1" si="5"/>
        <v>0</v>
      </c>
      <c r="AD27" s="624">
        <f ca="1">IF(C27=Allgemeines!$C$13,$S27-$AE27,OFFSET(AE27,0,Allgemeines!$C$13-2022)-$AE27)</f>
        <v>0</v>
      </c>
      <c r="AE27" s="624">
        <f ca="1">IFERROR(OFFSET(AE27,0,Allgemeines!$C$13-2021),0)</f>
        <v>0</v>
      </c>
      <c r="AF27" s="624">
        <f t="shared" si="6"/>
        <v>0</v>
      </c>
      <c r="AG27" s="624">
        <f t="shared" si="9"/>
        <v>0</v>
      </c>
      <c r="AH27" s="624">
        <f t="shared" si="9"/>
        <v>0</v>
      </c>
      <c r="AI27" s="624">
        <f t="shared" si="9"/>
        <v>0</v>
      </c>
      <c r="AJ27" s="624">
        <f t="shared" si="9"/>
        <v>0</v>
      </c>
      <c r="AK27" s="624">
        <f t="shared" si="9"/>
        <v>0</v>
      </c>
      <c r="AL27" s="624">
        <f t="shared" si="9"/>
        <v>0</v>
      </c>
      <c r="AN27" s="625"/>
    </row>
    <row r="28" spans="1:40" x14ac:dyDescent="0.25">
      <c r="A28" s="612"/>
      <c r="B28" s="613"/>
      <c r="C28" s="614"/>
      <c r="D28" s="615"/>
      <c r="E28" s="616"/>
      <c r="F28" s="616"/>
      <c r="G28" s="617">
        <f t="shared" si="1"/>
        <v>0</v>
      </c>
      <c r="H28" s="615"/>
      <c r="I28" s="615"/>
      <c r="J28" s="615"/>
      <c r="K28" s="615"/>
      <c r="L28" s="615"/>
      <c r="M28" s="615"/>
      <c r="N28" s="618"/>
      <c r="O28" s="618"/>
      <c r="P28" s="618"/>
      <c r="Q28" s="619">
        <f>IF(C28&gt;Allgemeines!$C$13,0,SUM(G28,H28,J28,K28,M28,N28)-SUM(I28,L28,O28,P28))</f>
        <v>0</v>
      </c>
      <c r="R28" s="620"/>
      <c r="S28" s="621">
        <f t="shared" si="2"/>
        <v>0</v>
      </c>
      <c r="T28" s="622">
        <f>IF(ISBLANK($B28),0,VLOOKUP($B28,Listen!$A$2:$C$44,2,FALSE))</f>
        <v>0</v>
      </c>
      <c r="U28" s="622">
        <f>IF(ISBLANK($B28),0,VLOOKUP($B28,Listen!$A$2:$C$44,3,FALSE))</f>
        <v>0</v>
      </c>
      <c r="V28" s="623">
        <f t="shared" si="3"/>
        <v>0</v>
      </c>
      <c r="W28" s="623">
        <f t="shared" si="8"/>
        <v>0</v>
      </c>
      <c r="X28" s="623">
        <f t="shared" si="8"/>
        <v>0</v>
      </c>
      <c r="Y28" s="623">
        <f t="shared" si="8"/>
        <v>0</v>
      </c>
      <c r="Z28" s="623">
        <f t="shared" si="8"/>
        <v>0</v>
      </c>
      <c r="AA28" s="623">
        <f t="shared" si="8"/>
        <v>0</v>
      </c>
      <c r="AB28" s="623">
        <f t="shared" si="8"/>
        <v>0</v>
      </c>
      <c r="AC28" s="624">
        <f t="shared" ca="1" si="5"/>
        <v>0</v>
      </c>
      <c r="AD28" s="624">
        <f ca="1">IF(C28=Allgemeines!$C$13,$S28-$AE28,OFFSET(AE28,0,Allgemeines!$C$13-2022)-$AE28)</f>
        <v>0</v>
      </c>
      <c r="AE28" s="624">
        <f ca="1">IFERROR(OFFSET(AE28,0,Allgemeines!$C$13-2021),0)</f>
        <v>0</v>
      </c>
      <c r="AF28" s="624">
        <f t="shared" si="6"/>
        <v>0</v>
      </c>
      <c r="AG28" s="624">
        <f t="shared" si="9"/>
        <v>0</v>
      </c>
      <c r="AH28" s="624">
        <f t="shared" si="9"/>
        <v>0</v>
      </c>
      <c r="AI28" s="624">
        <f t="shared" si="9"/>
        <v>0</v>
      </c>
      <c r="AJ28" s="624">
        <f t="shared" si="9"/>
        <v>0</v>
      </c>
      <c r="AK28" s="624">
        <f t="shared" si="9"/>
        <v>0</v>
      </c>
      <c r="AL28" s="624">
        <f t="shared" si="9"/>
        <v>0</v>
      </c>
      <c r="AN28" s="625"/>
    </row>
    <row r="29" spans="1:40" x14ac:dyDescent="0.25">
      <c r="A29" s="612"/>
      <c r="B29" s="613"/>
      <c r="C29" s="614"/>
      <c r="D29" s="615"/>
      <c r="E29" s="616"/>
      <c r="F29" s="616"/>
      <c r="G29" s="617">
        <f t="shared" si="1"/>
        <v>0</v>
      </c>
      <c r="H29" s="615"/>
      <c r="I29" s="615"/>
      <c r="J29" s="615"/>
      <c r="K29" s="615"/>
      <c r="L29" s="615"/>
      <c r="M29" s="615"/>
      <c r="N29" s="618"/>
      <c r="O29" s="618"/>
      <c r="P29" s="618"/>
      <c r="Q29" s="619">
        <f>IF(C29&gt;Allgemeines!$C$13,0,SUM(G29,H29,J29,K29,M29,N29)-SUM(I29,L29,O29,P29))</f>
        <v>0</v>
      </c>
      <c r="R29" s="620"/>
      <c r="S29" s="621">
        <f t="shared" si="2"/>
        <v>0</v>
      </c>
      <c r="T29" s="622">
        <f>IF(ISBLANK($B29),0,VLOOKUP($B29,Listen!$A$2:$C$44,2,FALSE))</f>
        <v>0</v>
      </c>
      <c r="U29" s="622">
        <f>IF(ISBLANK($B29),0,VLOOKUP($B29,Listen!$A$2:$C$44,3,FALSE))</f>
        <v>0</v>
      </c>
      <c r="V29" s="623">
        <f t="shared" si="3"/>
        <v>0</v>
      </c>
      <c r="W29" s="623">
        <f t="shared" si="8"/>
        <v>0</v>
      </c>
      <c r="X29" s="623">
        <f t="shared" si="8"/>
        <v>0</v>
      </c>
      <c r="Y29" s="623">
        <f t="shared" si="8"/>
        <v>0</v>
      </c>
      <c r="Z29" s="623">
        <f t="shared" si="8"/>
        <v>0</v>
      </c>
      <c r="AA29" s="623">
        <f t="shared" si="8"/>
        <v>0</v>
      </c>
      <c r="AB29" s="623">
        <f t="shared" si="8"/>
        <v>0</v>
      </c>
      <c r="AC29" s="624">
        <f t="shared" ca="1" si="5"/>
        <v>0</v>
      </c>
      <c r="AD29" s="624">
        <f ca="1">IF(C29=Allgemeines!$C$13,$S29-$AE29,OFFSET(AE29,0,Allgemeines!$C$13-2022)-$AE29)</f>
        <v>0</v>
      </c>
      <c r="AE29" s="624">
        <f ca="1">IFERROR(OFFSET(AE29,0,Allgemeines!$C$13-2021),0)</f>
        <v>0</v>
      </c>
      <c r="AF29" s="624">
        <f t="shared" si="6"/>
        <v>0</v>
      </c>
      <c r="AG29" s="624">
        <f t="shared" si="9"/>
        <v>0</v>
      </c>
      <c r="AH29" s="624">
        <f t="shared" si="9"/>
        <v>0</v>
      </c>
      <c r="AI29" s="624">
        <f t="shared" si="9"/>
        <v>0</v>
      </c>
      <c r="AJ29" s="624">
        <f t="shared" si="9"/>
        <v>0</v>
      </c>
      <c r="AK29" s="624">
        <f t="shared" si="9"/>
        <v>0</v>
      </c>
      <c r="AL29" s="624">
        <f t="shared" si="9"/>
        <v>0</v>
      </c>
      <c r="AN29" s="625"/>
    </row>
    <row r="30" spans="1:40" x14ac:dyDescent="0.25">
      <c r="A30" s="612"/>
      <c r="B30" s="613"/>
      <c r="C30" s="614"/>
      <c r="D30" s="615"/>
      <c r="E30" s="616"/>
      <c r="F30" s="616"/>
      <c r="G30" s="617">
        <f t="shared" si="1"/>
        <v>0</v>
      </c>
      <c r="H30" s="615"/>
      <c r="I30" s="615"/>
      <c r="J30" s="615"/>
      <c r="K30" s="615"/>
      <c r="L30" s="615"/>
      <c r="M30" s="615"/>
      <c r="N30" s="618"/>
      <c r="O30" s="618"/>
      <c r="P30" s="618"/>
      <c r="Q30" s="619">
        <f>IF(C30&gt;Allgemeines!$C$13,0,SUM(G30,H30,J30,K30,M30,N30)-SUM(I30,L30,O30,P30))</f>
        <v>0</v>
      </c>
      <c r="R30" s="620"/>
      <c r="S30" s="621">
        <f t="shared" si="2"/>
        <v>0</v>
      </c>
      <c r="T30" s="622">
        <f>IF(ISBLANK($B30),0,VLOOKUP($B30,Listen!$A$2:$C$44,2,FALSE))</f>
        <v>0</v>
      </c>
      <c r="U30" s="622">
        <f>IF(ISBLANK($B30),0,VLOOKUP($B30,Listen!$A$2:$C$44,3,FALSE))</f>
        <v>0</v>
      </c>
      <c r="V30" s="623">
        <f t="shared" si="3"/>
        <v>0</v>
      </c>
      <c r="W30" s="623">
        <f t="shared" si="8"/>
        <v>0</v>
      </c>
      <c r="X30" s="623">
        <f t="shared" si="8"/>
        <v>0</v>
      </c>
      <c r="Y30" s="623">
        <f t="shared" si="8"/>
        <v>0</v>
      </c>
      <c r="Z30" s="623">
        <f t="shared" si="8"/>
        <v>0</v>
      </c>
      <c r="AA30" s="623">
        <f t="shared" si="8"/>
        <v>0</v>
      </c>
      <c r="AB30" s="623">
        <f t="shared" si="8"/>
        <v>0</v>
      </c>
      <c r="AC30" s="624">
        <f t="shared" ca="1" si="5"/>
        <v>0</v>
      </c>
      <c r="AD30" s="624">
        <f ca="1">IF(C30=Allgemeines!$C$13,$S30-$AE30,OFFSET(AE30,0,Allgemeines!$C$13-2022)-$AE30)</f>
        <v>0</v>
      </c>
      <c r="AE30" s="624">
        <f ca="1">IFERROR(OFFSET(AE30,0,Allgemeines!$C$13-2021),0)</f>
        <v>0</v>
      </c>
      <c r="AF30" s="624">
        <f t="shared" si="6"/>
        <v>0</v>
      </c>
      <c r="AG30" s="624">
        <f t="shared" si="9"/>
        <v>0</v>
      </c>
      <c r="AH30" s="624">
        <f t="shared" si="9"/>
        <v>0</v>
      </c>
      <c r="AI30" s="624">
        <f t="shared" si="9"/>
        <v>0</v>
      </c>
      <c r="AJ30" s="624">
        <f t="shared" si="9"/>
        <v>0</v>
      </c>
      <c r="AK30" s="624">
        <f t="shared" si="9"/>
        <v>0</v>
      </c>
      <c r="AL30" s="624">
        <f t="shared" si="9"/>
        <v>0</v>
      </c>
      <c r="AN30" s="625"/>
    </row>
    <row r="31" spans="1:40" x14ac:dyDescent="0.25">
      <c r="A31" s="612"/>
      <c r="B31" s="613"/>
      <c r="C31" s="614"/>
      <c r="D31" s="615"/>
      <c r="E31" s="616"/>
      <c r="F31" s="616"/>
      <c r="G31" s="617">
        <f t="shared" si="1"/>
        <v>0</v>
      </c>
      <c r="H31" s="615"/>
      <c r="I31" s="615"/>
      <c r="J31" s="615"/>
      <c r="K31" s="615"/>
      <c r="L31" s="615"/>
      <c r="M31" s="615"/>
      <c r="N31" s="618"/>
      <c r="O31" s="618"/>
      <c r="P31" s="618"/>
      <c r="Q31" s="619">
        <f>IF(C31&gt;Allgemeines!$C$13,0,SUM(G31,H31,J31,K31,M31,N31)-SUM(I31,L31,O31,P31))</f>
        <v>0</v>
      </c>
      <c r="R31" s="620"/>
      <c r="S31" s="621">
        <f t="shared" si="2"/>
        <v>0</v>
      </c>
      <c r="T31" s="622">
        <f>IF(ISBLANK($B31),0,VLOOKUP($B31,Listen!$A$2:$C$44,2,FALSE))</f>
        <v>0</v>
      </c>
      <c r="U31" s="622">
        <f>IF(ISBLANK($B31),0,VLOOKUP($B31,Listen!$A$2:$C$44,3,FALSE))</f>
        <v>0</v>
      </c>
      <c r="V31" s="623">
        <f t="shared" si="3"/>
        <v>0</v>
      </c>
      <c r="W31" s="623">
        <f t="shared" si="8"/>
        <v>0</v>
      </c>
      <c r="X31" s="623">
        <f t="shared" si="8"/>
        <v>0</v>
      </c>
      <c r="Y31" s="623">
        <f t="shared" si="8"/>
        <v>0</v>
      </c>
      <c r="Z31" s="623">
        <f t="shared" si="8"/>
        <v>0</v>
      </c>
      <c r="AA31" s="623">
        <f t="shared" si="8"/>
        <v>0</v>
      </c>
      <c r="AB31" s="623">
        <f t="shared" si="8"/>
        <v>0</v>
      </c>
      <c r="AC31" s="624">
        <f t="shared" ca="1" si="5"/>
        <v>0</v>
      </c>
      <c r="AD31" s="624">
        <f ca="1">IF(C31=Allgemeines!$C$13,$S31-$AE31,OFFSET(AE31,0,Allgemeines!$C$13-2022)-$AE31)</f>
        <v>0</v>
      </c>
      <c r="AE31" s="624">
        <f ca="1">IFERROR(OFFSET(AE31,0,Allgemeines!$C$13-2021),0)</f>
        <v>0</v>
      </c>
      <c r="AF31" s="624">
        <f t="shared" si="6"/>
        <v>0</v>
      </c>
      <c r="AG31" s="624">
        <f t="shared" si="9"/>
        <v>0</v>
      </c>
      <c r="AH31" s="624">
        <f t="shared" si="9"/>
        <v>0</v>
      </c>
      <c r="AI31" s="624">
        <f t="shared" si="9"/>
        <v>0</v>
      </c>
      <c r="AJ31" s="624">
        <f t="shared" si="9"/>
        <v>0</v>
      </c>
      <c r="AK31" s="624">
        <f t="shared" si="9"/>
        <v>0</v>
      </c>
      <c r="AL31" s="624">
        <f t="shared" si="9"/>
        <v>0</v>
      </c>
      <c r="AN31" s="625"/>
    </row>
    <row r="32" spans="1:40" x14ac:dyDescent="0.25">
      <c r="A32" s="612"/>
      <c r="B32" s="613"/>
      <c r="C32" s="614"/>
      <c r="D32" s="615"/>
      <c r="E32" s="616"/>
      <c r="F32" s="616"/>
      <c r="G32" s="617">
        <f t="shared" si="1"/>
        <v>0</v>
      </c>
      <c r="H32" s="615"/>
      <c r="I32" s="615"/>
      <c r="J32" s="615"/>
      <c r="K32" s="615"/>
      <c r="L32" s="615"/>
      <c r="M32" s="615"/>
      <c r="N32" s="618"/>
      <c r="O32" s="618"/>
      <c r="P32" s="618"/>
      <c r="Q32" s="619">
        <f>IF(C32&gt;Allgemeines!$C$13,0,SUM(G32,H32,J32,K32,M32,N32)-SUM(I32,L32,O32,P32))</f>
        <v>0</v>
      </c>
      <c r="R32" s="620"/>
      <c r="S32" s="621">
        <f t="shared" si="2"/>
        <v>0</v>
      </c>
      <c r="T32" s="622">
        <f>IF(ISBLANK($B32),0,VLOOKUP($B32,Listen!$A$2:$C$44,2,FALSE))</f>
        <v>0</v>
      </c>
      <c r="U32" s="622">
        <f>IF(ISBLANK($B32),0,VLOOKUP($B32,Listen!$A$2:$C$44,3,FALSE))</f>
        <v>0</v>
      </c>
      <c r="V32" s="623">
        <f t="shared" si="3"/>
        <v>0</v>
      </c>
      <c r="W32" s="623">
        <f t="shared" si="8"/>
        <v>0</v>
      </c>
      <c r="X32" s="623">
        <f t="shared" si="8"/>
        <v>0</v>
      </c>
      <c r="Y32" s="623">
        <f t="shared" si="8"/>
        <v>0</v>
      </c>
      <c r="Z32" s="623">
        <f t="shared" si="8"/>
        <v>0</v>
      </c>
      <c r="AA32" s="623">
        <f t="shared" si="8"/>
        <v>0</v>
      </c>
      <c r="AB32" s="623">
        <f t="shared" si="8"/>
        <v>0</v>
      </c>
      <c r="AC32" s="624">
        <f t="shared" ca="1" si="5"/>
        <v>0</v>
      </c>
      <c r="AD32" s="624">
        <f ca="1">IF(C32=Allgemeines!$C$13,$S32-$AE32,OFFSET(AE32,0,Allgemeines!$C$13-2022)-$AE32)</f>
        <v>0</v>
      </c>
      <c r="AE32" s="624">
        <f ca="1">IFERROR(OFFSET(AE32,0,Allgemeines!$C$13-2021),0)</f>
        <v>0</v>
      </c>
      <c r="AF32" s="624">
        <f t="shared" si="6"/>
        <v>0</v>
      </c>
      <c r="AG32" s="624">
        <f t="shared" si="9"/>
        <v>0</v>
      </c>
      <c r="AH32" s="624">
        <f t="shared" si="9"/>
        <v>0</v>
      </c>
      <c r="AI32" s="624">
        <f t="shared" si="9"/>
        <v>0</v>
      </c>
      <c r="AJ32" s="624">
        <f t="shared" si="9"/>
        <v>0</v>
      </c>
      <c r="AK32" s="624">
        <f t="shared" si="9"/>
        <v>0</v>
      </c>
      <c r="AL32" s="624">
        <f t="shared" si="9"/>
        <v>0</v>
      </c>
      <c r="AN32" s="625"/>
    </row>
    <row r="33" spans="1:40" x14ac:dyDescent="0.25">
      <c r="A33" s="612"/>
      <c r="B33" s="613"/>
      <c r="C33" s="614"/>
      <c r="D33" s="615"/>
      <c r="E33" s="616"/>
      <c r="F33" s="616"/>
      <c r="G33" s="617">
        <f t="shared" si="1"/>
        <v>0</v>
      </c>
      <c r="H33" s="615"/>
      <c r="I33" s="615"/>
      <c r="J33" s="615"/>
      <c r="K33" s="615"/>
      <c r="L33" s="615"/>
      <c r="M33" s="615"/>
      <c r="N33" s="618"/>
      <c r="O33" s="618"/>
      <c r="P33" s="618"/>
      <c r="Q33" s="619">
        <f>IF(C33&gt;Allgemeines!$C$13,0,SUM(G33,H33,J33,K33,M33,N33)-SUM(I33,L33,O33,P33))</f>
        <v>0</v>
      </c>
      <c r="R33" s="620"/>
      <c r="S33" s="621">
        <f t="shared" si="2"/>
        <v>0</v>
      </c>
      <c r="T33" s="622">
        <f>IF(ISBLANK($B33),0,VLOOKUP($B33,Listen!$A$2:$C$44,2,FALSE))</f>
        <v>0</v>
      </c>
      <c r="U33" s="622">
        <f>IF(ISBLANK($B33),0,VLOOKUP($B33,Listen!$A$2:$C$44,3,FALSE))</f>
        <v>0</v>
      </c>
      <c r="V33" s="623">
        <f t="shared" si="3"/>
        <v>0</v>
      </c>
      <c r="W33" s="623">
        <f t="shared" si="8"/>
        <v>0</v>
      </c>
      <c r="X33" s="623">
        <f t="shared" si="8"/>
        <v>0</v>
      </c>
      <c r="Y33" s="623">
        <f t="shared" si="8"/>
        <v>0</v>
      </c>
      <c r="Z33" s="623">
        <f t="shared" si="8"/>
        <v>0</v>
      </c>
      <c r="AA33" s="623">
        <f t="shared" si="8"/>
        <v>0</v>
      </c>
      <c r="AB33" s="623">
        <f t="shared" si="8"/>
        <v>0</v>
      </c>
      <c r="AC33" s="624">
        <f t="shared" ca="1" si="5"/>
        <v>0</v>
      </c>
      <c r="AD33" s="624">
        <f ca="1">IF(C33=Allgemeines!$C$13,$S33-$AE33,OFFSET(AE33,0,Allgemeines!$C$13-2022)-$AE33)</f>
        <v>0</v>
      </c>
      <c r="AE33" s="624">
        <f ca="1">IFERROR(OFFSET(AE33,0,Allgemeines!$C$13-2021),0)</f>
        <v>0</v>
      </c>
      <c r="AF33" s="624">
        <f t="shared" si="6"/>
        <v>0</v>
      </c>
      <c r="AG33" s="624">
        <f t="shared" si="9"/>
        <v>0</v>
      </c>
      <c r="AH33" s="624">
        <f t="shared" si="9"/>
        <v>0</v>
      </c>
      <c r="AI33" s="624">
        <f t="shared" si="9"/>
        <v>0</v>
      </c>
      <c r="AJ33" s="624">
        <f t="shared" si="9"/>
        <v>0</v>
      </c>
      <c r="AK33" s="624">
        <f t="shared" si="9"/>
        <v>0</v>
      </c>
      <c r="AL33" s="624">
        <f t="shared" si="9"/>
        <v>0</v>
      </c>
      <c r="AN33" s="625"/>
    </row>
    <row r="34" spans="1:40" x14ac:dyDescent="0.25">
      <c r="A34" s="612"/>
      <c r="B34" s="613"/>
      <c r="C34" s="614"/>
      <c r="D34" s="615"/>
      <c r="E34" s="616"/>
      <c r="F34" s="616"/>
      <c r="G34" s="617">
        <f t="shared" si="1"/>
        <v>0</v>
      </c>
      <c r="H34" s="615"/>
      <c r="I34" s="615"/>
      <c r="J34" s="615"/>
      <c r="K34" s="615"/>
      <c r="L34" s="615"/>
      <c r="M34" s="615"/>
      <c r="N34" s="618"/>
      <c r="O34" s="618"/>
      <c r="P34" s="618"/>
      <c r="Q34" s="619">
        <f>IF(C34&gt;Allgemeines!$C$13,0,SUM(G34,H34,J34,K34,M34,N34)-SUM(I34,L34,O34,P34))</f>
        <v>0</v>
      </c>
      <c r="R34" s="620"/>
      <c r="S34" s="621">
        <f t="shared" si="2"/>
        <v>0</v>
      </c>
      <c r="T34" s="622">
        <f>IF(ISBLANK($B34),0,VLOOKUP($B34,Listen!$A$2:$C$44,2,FALSE))</f>
        <v>0</v>
      </c>
      <c r="U34" s="622">
        <f>IF(ISBLANK($B34),0,VLOOKUP($B34,Listen!$A$2:$C$44,3,FALSE))</f>
        <v>0</v>
      </c>
      <c r="V34" s="623">
        <f t="shared" si="3"/>
        <v>0</v>
      </c>
      <c r="W34" s="623">
        <f t="shared" si="8"/>
        <v>0</v>
      </c>
      <c r="X34" s="623">
        <f t="shared" si="8"/>
        <v>0</v>
      </c>
      <c r="Y34" s="623">
        <f t="shared" si="8"/>
        <v>0</v>
      </c>
      <c r="Z34" s="623">
        <f t="shared" si="8"/>
        <v>0</v>
      </c>
      <c r="AA34" s="623">
        <f t="shared" si="8"/>
        <v>0</v>
      </c>
      <c r="AB34" s="623">
        <f t="shared" si="8"/>
        <v>0</v>
      </c>
      <c r="AC34" s="624">
        <f t="shared" ca="1" si="5"/>
        <v>0</v>
      </c>
      <c r="AD34" s="624">
        <f ca="1">IF(C34=Allgemeines!$C$13,$S34-$AE34,OFFSET(AE34,0,Allgemeines!$C$13-2022)-$AE34)</f>
        <v>0</v>
      </c>
      <c r="AE34" s="624">
        <f ca="1">IFERROR(OFFSET(AE34,0,Allgemeines!$C$13-2021),0)</f>
        <v>0</v>
      </c>
      <c r="AF34" s="624">
        <f t="shared" si="6"/>
        <v>0</v>
      </c>
      <c r="AG34" s="624">
        <f t="shared" si="9"/>
        <v>0</v>
      </c>
      <c r="AH34" s="624">
        <f t="shared" si="9"/>
        <v>0</v>
      </c>
      <c r="AI34" s="624">
        <f t="shared" si="9"/>
        <v>0</v>
      </c>
      <c r="AJ34" s="624">
        <f t="shared" si="9"/>
        <v>0</v>
      </c>
      <c r="AK34" s="624">
        <f t="shared" si="9"/>
        <v>0</v>
      </c>
      <c r="AL34" s="624">
        <f t="shared" si="9"/>
        <v>0</v>
      </c>
      <c r="AN34" s="625"/>
    </row>
    <row r="35" spans="1:40" x14ac:dyDescent="0.25">
      <c r="A35" s="612"/>
      <c r="B35" s="613"/>
      <c r="C35" s="614"/>
      <c r="D35" s="615"/>
      <c r="E35" s="616"/>
      <c r="F35" s="616"/>
      <c r="G35" s="617">
        <f t="shared" si="1"/>
        <v>0</v>
      </c>
      <c r="H35" s="615"/>
      <c r="I35" s="615"/>
      <c r="J35" s="615"/>
      <c r="K35" s="615"/>
      <c r="L35" s="615"/>
      <c r="M35" s="615"/>
      <c r="N35" s="618"/>
      <c r="O35" s="618"/>
      <c r="P35" s="618"/>
      <c r="Q35" s="619">
        <f>IF(C35&gt;Allgemeines!$C$13,0,SUM(G35,H35,J35,K35,M35,N35)-SUM(I35,L35,O35,P35))</f>
        <v>0</v>
      </c>
      <c r="R35" s="620"/>
      <c r="S35" s="621">
        <f t="shared" si="2"/>
        <v>0</v>
      </c>
      <c r="T35" s="622">
        <f>IF(ISBLANK($B35),0,VLOOKUP($B35,Listen!$A$2:$C$44,2,FALSE))</f>
        <v>0</v>
      </c>
      <c r="U35" s="622">
        <f>IF(ISBLANK($B35),0,VLOOKUP($B35,Listen!$A$2:$C$44,3,FALSE))</f>
        <v>0</v>
      </c>
      <c r="V35" s="623">
        <f t="shared" si="3"/>
        <v>0</v>
      </c>
      <c r="W35" s="623">
        <f t="shared" si="8"/>
        <v>0</v>
      </c>
      <c r="X35" s="623">
        <f t="shared" si="8"/>
        <v>0</v>
      </c>
      <c r="Y35" s="623">
        <f t="shared" si="8"/>
        <v>0</v>
      </c>
      <c r="Z35" s="623">
        <f t="shared" si="8"/>
        <v>0</v>
      </c>
      <c r="AA35" s="623">
        <f t="shared" si="8"/>
        <v>0</v>
      </c>
      <c r="AB35" s="623">
        <f t="shared" si="8"/>
        <v>0</v>
      </c>
      <c r="AC35" s="624">
        <f t="shared" ca="1" si="5"/>
        <v>0</v>
      </c>
      <c r="AD35" s="624">
        <f ca="1">IF(C35=Allgemeines!$C$13,$S35-$AE35,OFFSET(AE35,0,Allgemeines!$C$13-2022)-$AE35)</f>
        <v>0</v>
      </c>
      <c r="AE35" s="624">
        <f ca="1">IFERROR(OFFSET(AE35,0,Allgemeines!$C$13-2021),0)</f>
        <v>0</v>
      </c>
      <c r="AF35" s="624">
        <f t="shared" si="6"/>
        <v>0</v>
      </c>
      <c r="AG35" s="624">
        <f t="shared" si="9"/>
        <v>0</v>
      </c>
      <c r="AH35" s="624">
        <f t="shared" si="9"/>
        <v>0</v>
      </c>
      <c r="AI35" s="624">
        <f t="shared" si="9"/>
        <v>0</v>
      </c>
      <c r="AJ35" s="624">
        <f t="shared" si="9"/>
        <v>0</v>
      </c>
      <c r="AK35" s="624">
        <f t="shared" si="9"/>
        <v>0</v>
      </c>
      <c r="AL35" s="624">
        <f t="shared" si="9"/>
        <v>0</v>
      </c>
      <c r="AN35" s="625"/>
    </row>
    <row r="36" spans="1:40" x14ac:dyDescent="0.25">
      <c r="A36" s="612"/>
      <c r="B36" s="613"/>
      <c r="C36" s="614"/>
      <c r="D36" s="615"/>
      <c r="E36" s="616"/>
      <c r="F36" s="616"/>
      <c r="G36" s="617">
        <f t="shared" si="1"/>
        <v>0</v>
      </c>
      <c r="H36" s="615"/>
      <c r="I36" s="615"/>
      <c r="J36" s="615"/>
      <c r="K36" s="615"/>
      <c r="L36" s="615"/>
      <c r="M36" s="615"/>
      <c r="N36" s="618"/>
      <c r="O36" s="618"/>
      <c r="P36" s="618"/>
      <c r="Q36" s="619">
        <f>IF(C36&gt;Allgemeines!$C$13,0,SUM(G36,H36,J36,K36,M36,N36)-SUM(I36,L36,O36,P36))</f>
        <v>0</v>
      </c>
      <c r="R36" s="620"/>
      <c r="S36" s="621">
        <f t="shared" si="2"/>
        <v>0</v>
      </c>
      <c r="T36" s="622">
        <f>IF(ISBLANK($B36),0,VLOOKUP($B36,Listen!$A$2:$C$44,2,FALSE))</f>
        <v>0</v>
      </c>
      <c r="U36" s="622">
        <f>IF(ISBLANK($B36),0,VLOOKUP($B36,Listen!$A$2:$C$44,3,FALSE))</f>
        <v>0</v>
      </c>
      <c r="V36" s="623">
        <f t="shared" si="3"/>
        <v>0</v>
      </c>
      <c r="W36" s="623">
        <f t="shared" si="8"/>
        <v>0</v>
      </c>
      <c r="X36" s="623">
        <f t="shared" si="8"/>
        <v>0</v>
      </c>
      <c r="Y36" s="623">
        <f t="shared" si="8"/>
        <v>0</v>
      </c>
      <c r="Z36" s="623">
        <f t="shared" si="8"/>
        <v>0</v>
      </c>
      <c r="AA36" s="623">
        <f t="shared" si="8"/>
        <v>0</v>
      </c>
      <c r="AB36" s="623">
        <f t="shared" si="8"/>
        <v>0</v>
      </c>
      <c r="AC36" s="624">
        <f t="shared" ca="1" si="5"/>
        <v>0</v>
      </c>
      <c r="AD36" s="624">
        <f ca="1">IF(C36=Allgemeines!$C$13,$S36-$AE36,OFFSET(AE36,0,Allgemeines!$C$13-2022)-$AE36)</f>
        <v>0</v>
      </c>
      <c r="AE36" s="624">
        <f ca="1">IFERROR(OFFSET(AE36,0,Allgemeines!$C$13-2021),0)</f>
        <v>0</v>
      </c>
      <c r="AF36" s="624">
        <f t="shared" si="6"/>
        <v>0</v>
      </c>
      <c r="AG36" s="624">
        <f t="shared" si="9"/>
        <v>0</v>
      </c>
      <c r="AH36" s="624">
        <f t="shared" si="9"/>
        <v>0</v>
      </c>
      <c r="AI36" s="624">
        <f t="shared" si="9"/>
        <v>0</v>
      </c>
      <c r="AJ36" s="624">
        <f t="shared" si="9"/>
        <v>0</v>
      </c>
      <c r="AK36" s="624">
        <f t="shared" si="9"/>
        <v>0</v>
      </c>
      <c r="AL36" s="624">
        <f t="shared" si="9"/>
        <v>0</v>
      </c>
      <c r="AN36" s="625"/>
    </row>
    <row r="37" spans="1:40" x14ac:dyDescent="0.25">
      <c r="A37" s="612"/>
      <c r="B37" s="613"/>
      <c r="C37" s="614"/>
      <c r="D37" s="615"/>
      <c r="E37" s="616"/>
      <c r="F37" s="616"/>
      <c r="G37" s="617">
        <f t="shared" si="1"/>
        <v>0</v>
      </c>
      <c r="H37" s="615"/>
      <c r="I37" s="615"/>
      <c r="J37" s="615"/>
      <c r="K37" s="615"/>
      <c r="L37" s="615"/>
      <c r="M37" s="615"/>
      <c r="N37" s="618"/>
      <c r="O37" s="618"/>
      <c r="P37" s="618"/>
      <c r="Q37" s="619">
        <f>IF(C37&gt;Allgemeines!$C$13,0,SUM(G37,H37,J37,K37,M37,N37)-SUM(I37,L37,O37,P37))</f>
        <v>0</v>
      </c>
      <c r="R37" s="620"/>
      <c r="S37" s="621">
        <f t="shared" si="2"/>
        <v>0</v>
      </c>
      <c r="T37" s="622">
        <f>IF(ISBLANK($B37),0,VLOOKUP($B37,Listen!$A$2:$C$44,2,FALSE))</f>
        <v>0</v>
      </c>
      <c r="U37" s="622">
        <f>IF(ISBLANK($B37),0,VLOOKUP($B37,Listen!$A$2:$C$44,3,FALSE))</f>
        <v>0</v>
      </c>
      <c r="V37" s="623">
        <f t="shared" si="3"/>
        <v>0</v>
      </c>
      <c r="W37" s="623">
        <f t="shared" si="8"/>
        <v>0</v>
      </c>
      <c r="X37" s="623">
        <f t="shared" si="8"/>
        <v>0</v>
      </c>
      <c r="Y37" s="623">
        <f t="shared" si="8"/>
        <v>0</v>
      </c>
      <c r="Z37" s="623">
        <f t="shared" si="8"/>
        <v>0</v>
      </c>
      <c r="AA37" s="623">
        <f t="shared" si="8"/>
        <v>0</v>
      </c>
      <c r="AB37" s="623">
        <f t="shared" si="8"/>
        <v>0</v>
      </c>
      <c r="AC37" s="624">
        <f t="shared" ca="1" si="5"/>
        <v>0</v>
      </c>
      <c r="AD37" s="624">
        <f ca="1">IF(C37=Allgemeines!$C$13,$S37-$AE37,OFFSET(AE37,0,Allgemeines!$C$13-2022)-$AE37)</f>
        <v>0</v>
      </c>
      <c r="AE37" s="624">
        <f ca="1">IFERROR(OFFSET(AE37,0,Allgemeines!$C$13-2021),0)</f>
        <v>0</v>
      </c>
      <c r="AF37" s="624">
        <f t="shared" si="6"/>
        <v>0</v>
      </c>
      <c r="AG37" s="624">
        <f t="shared" si="9"/>
        <v>0</v>
      </c>
      <c r="AH37" s="624">
        <f t="shared" si="9"/>
        <v>0</v>
      </c>
      <c r="AI37" s="624">
        <f t="shared" si="9"/>
        <v>0</v>
      </c>
      <c r="AJ37" s="624">
        <f t="shared" si="9"/>
        <v>0</v>
      </c>
      <c r="AK37" s="624">
        <f t="shared" si="9"/>
        <v>0</v>
      </c>
      <c r="AL37" s="624">
        <f t="shared" si="9"/>
        <v>0</v>
      </c>
      <c r="AN37" s="625"/>
    </row>
    <row r="38" spans="1:40" x14ac:dyDescent="0.25">
      <c r="A38" s="612"/>
      <c r="B38" s="613"/>
      <c r="C38" s="614"/>
      <c r="D38" s="615"/>
      <c r="E38" s="616"/>
      <c r="F38" s="616"/>
      <c r="G38" s="617">
        <f t="shared" si="1"/>
        <v>0</v>
      </c>
      <c r="H38" s="615"/>
      <c r="I38" s="615"/>
      <c r="J38" s="615"/>
      <c r="K38" s="615"/>
      <c r="L38" s="615"/>
      <c r="M38" s="615"/>
      <c r="N38" s="618"/>
      <c r="O38" s="618"/>
      <c r="P38" s="618"/>
      <c r="Q38" s="619">
        <f>IF(C38&gt;Allgemeines!$C$13,0,SUM(G38,H38,J38,K38,M38,N38)-SUM(I38,L38,O38,P38))</f>
        <v>0</v>
      </c>
      <c r="R38" s="620"/>
      <c r="S38" s="621">
        <f t="shared" si="2"/>
        <v>0</v>
      </c>
      <c r="T38" s="622">
        <f>IF(ISBLANK($B38),0,VLOOKUP($B38,Listen!$A$2:$C$44,2,FALSE))</f>
        <v>0</v>
      </c>
      <c r="U38" s="622">
        <f>IF(ISBLANK($B38),0,VLOOKUP($B38,Listen!$A$2:$C$44,3,FALSE))</f>
        <v>0</v>
      </c>
      <c r="V38" s="623">
        <f t="shared" si="3"/>
        <v>0</v>
      </c>
      <c r="W38" s="623">
        <f t="shared" si="8"/>
        <v>0</v>
      </c>
      <c r="X38" s="623">
        <f t="shared" si="8"/>
        <v>0</v>
      </c>
      <c r="Y38" s="623">
        <f t="shared" si="8"/>
        <v>0</v>
      </c>
      <c r="Z38" s="623">
        <f t="shared" si="8"/>
        <v>0</v>
      </c>
      <c r="AA38" s="623">
        <f t="shared" si="8"/>
        <v>0</v>
      </c>
      <c r="AB38" s="623">
        <f t="shared" si="8"/>
        <v>0</v>
      </c>
      <c r="AC38" s="624">
        <f t="shared" ca="1" si="5"/>
        <v>0</v>
      </c>
      <c r="AD38" s="624">
        <f ca="1">IF(C38=Allgemeines!$C$13,$S38-$AE38,OFFSET(AE38,0,Allgemeines!$C$13-2022)-$AE38)</f>
        <v>0</v>
      </c>
      <c r="AE38" s="624">
        <f ca="1">IFERROR(OFFSET(AE38,0,Allgemeines!$C$13-2021),0)</f>
        <v>0</v>
      </c>
      <c r="AF38" s="624">
        <f t="shared" si="6"/>
        <v>0</v>
      </c>
      <c r="AG38" s="624">
        <f t="shared" si="9"/>
        <v>0</v>
      </c>
      <c r="AH38" s="624">
        <f t="shared" si="9"/>
        <v>0</v>
      </c>
      <c r="AI38" s="624">
        <f t="shared" si="9"/>
        <v>0</v>
      </c>
      <c r="AJ38" s="624">
        <f t="shared" si="9"/>
        <v>0</v>
      </c>
      <c r="AK38" s="624">
        <f t="shared" si="9"/>
        <v>0</v>
      </c>
      <c r="AL38" s="624">
        <f t="shared" si="9"/>
        <v>0</v>
      </c>
      <c r="AN38" s="625"/>
    </row>
    <row r="39" spans="1:40" x14ac:dyDescent="0.25">
      <c r="A39" s="612"/>
      <c r="B39" s="613"/>
      <c r="C39" s="614"/>
      <c r="D39" s="615"/>
      <c r="E39" s="616"/>
      <c r="F39" s="616"/>
      <c r="G39" s="617">
        <f t="shared" si="1"/>
        <v>0</v>
      </c>
      <c r="H39" s="615"/>
      <c r="I39" s="615"/>
      <c r="J39" s="615"/>
      <c r="K39" s="615"/>
      <c r="L39" s="615"/>
      <c r="M39" s="615"/>
      <c r="N39" s="618"/>
      <c r="O39" s="618"/>
      <c r="P39" s="618"/>
      <c r="Q39" s="619">
        <f>IF(C39&gt;Allgemeines!$C$13,0,SUM(G39,H39,J39,K39,M39,N39)-SUM(I39,L39,O39,P39))</f>
        <v>0</v>
      </c>
      <c r="R39" s="620"/>
      <c r="S39" s="621">
        <f t="shared" si="2"/>
        <v>0</v>
      </c>
      <c r="T39" s="622">
        <f>IF(ISBLANK($B39),0,VLOOKUP($B39,Listen!$A$2:$C$44,2,FALSE))</f>
        <v>0</v>
      </c>
      <c r="U39" s="622">
        <f>IF(ISBLANK($B39),0,VLOOKUP($B39,Listen!$A$2:$C$44,3,FALSE))</f>
        <v>0</v>
      </c>
      <c r="V39" s="623">
        <f t="shared" si="3"/>
        <v>0</v>
      </c>
      <c r="W39" s="623">
        <f t="shared" si="8"/>
        <v>0</v>
      </c>
      <c r="X39" s="623">
        <f t="shared" si="8"/>
        <v>0</v>
      </c>
      <c r="Y39" s="623">
        <f t="shared" si="8"/>
        <v>0</v>
      </c>
      <c r="Z39" s="623">
        <f t="shared" si="8"/>
        <v>0</v>
      </c>
      <c r="AA39" s="623">
        <f t="shared" si="8"/>
        <v>0</v>
      </c>
      <c r="AB39" s="623">
        <f t="shared" si="8"/>
        <v>0</v>
      </c>
      <c r="AC39" s="624">
        <f t="shared" ca="1" si="5"/>
        <v>0</v>
      </c>
      <c r="AD39" s="624">
        <f ca="1">IF(C39=Allgemeines!$C$13,$S39-$AE39,OFFSET(AE39,0,Allgemeines!$C$13-2022)-$AE39)</f>
        <v>0</v>
      </c>
      <c r="AE39" s="624">
        <f ca="1">IFERROR(OFFSET(AE39,0,Allgemeines!$C$13-2021),0)</f>
        <v>0</v>
      </c>
      <c r="AF39" s="624">
        <f t="shared" si="6"/>
        <v>0</v>
      </c>
      <c r="AG39" s="624">
        <f t="shared" si="9"/>
        <v>0</v>
      </c>
      <c r="AH39" s="624">
        <f t="shared" si="9"/>
        <v>0</v>
      </c>
      <c r="AI39" s="624">
        <f t="shared" si="9"/>
        <v>0</v>
      </c>
      <c r="AJ39" s="624">
        <f t="shared" si="9"/>
        <v>0</v>
      </c>
      <c r="AK39" s="624">
        <f t="shared" si="9"/>
        <v>0</v>
      </c>
      <c r="AL39" s="624">
        <f t="shared" si="9"/>
        <v>0</v>
      </c>
      <c r="AN39" s="625"/>
    </row>
    <row r="40" spans="1:40" x14ac:dyDescent="0.25">
      <c r="A40" s="612"/>
      <c r="B40" s="613"/>
      <c r="C40" s="614"/>
      <c r="D40" s="615"/>
      <c r="E40" s="616"/>
      <c r="F40" s="616"/>
      <c r="G40" s="617">
        <f t="shared" si="1"/>
        <v>0</v>
      </c>
      <c r="H40" s="615"/>
      <c r="I40" s="615"/>
      <c r="J40" s="615"/>
      <c r="K40" s="615"/>
      <c r="L40" s="615"/>
      <c r="M40" s="615"/>
      <c r="N40" s="618"/>
      <c r="O40" s="618"/>
      <c r="P40" s="618"/>
      <c r="Q40" s="619">
        <f>IF(C40&gt;Allgemeines!$C$13,0,SUM(G40,H40,J40,K40,M40,N40)-SUM(I40,L40,O40,P40))</f>
        <v>0</v>
      </c>
      <c r="R40" s="620"/>
      <c r="S40" s="621">
        <f t="shared" si="2"/>
        <v>0</v>
      </c>
      <c r="T40" s="622">
        <f>IF(ISBLANK($B40),0,VLOOKUP($B40,Listen!$A$2:$C$44,2,FALSE))</f>
        <v>0</v>
      </c>
      <c r="U40" s="622">
        <f>IF(ISBLANK($B40),0,VLOOKUP($B40,Listen!$A$2:$C$44,3,FALSE))</f>
        <v>0</v>
      </c>
      <c r="V40" s="623">
        <f t="shared" si="3"/>
        <v>0</v>
      </c>
      <c r="W40" s="623">
        <f t="shared" si="8"/>
        <v>0</v>
      </c>
      <c r="X40" s="623">
        <f t="shared" si="8"/>
        <v>0</v>
      </c>
      <c r="Y40" s="623">
        <f t="shared" si="8"/>
        <v>0</v>
      </c>
      <c r="Z40" s="623">
        <f t="shared" si="8"/>
        <v>0</v>
      </c>
      <c r="AA40" s="623">
        <f t="shared" si="8"/>
        <v>0</v>
      </c>
      <c r="AB40" s="623">
        <f t="shared" si="8"/>
        <v>0</v>
      </c>
      <c r="AC40" s="624">
        <f t="shared" ca="1" si="5"/>
        <v>0</v>
      </c>
      <c r="AD40" s="624">
        <f ca="1">IF(C40=Allgemeines!$C$13,$S40-$AE40,OFFSET(AE40,0,Allgemeines!$C$13-2022)-$AE40)</f>
        <v>0</v>
      </c>
      <c r="AE40" s="624">
        <f ca="1">IFERROR(OFFSET(AE40,0,Allgemeines!$C$13-2021),0)</f>
        <v>0</v>
      </c>
      <c r="AF40" s="624">
        <f t="shared" si="6"/>
        <v>0</v>
      </c>
      <c r="AG40" s="624">
        <f t="shared" si="9"/>
        <v>0</v>
      </c>
      <c r="AH40" s="624">
        <f t="shared" si="9"/>
        <v>0</v>
      </c>
      <c r="AI40" s="624">
        <f t="shared" si="9"/>
        <v>0</v>
      </c>
      <c r="AJ40" s="624">
        <f t="shared" si="9"/>
        <v>0</v>
      </c>
      <c r="AK40" s="624">
        <f t="shared" si="9"/>
        <v>0</v>
      </c>
      <c r="AL40" s="624">
        <f t="shared" si="9"/>
        <v>0</v>
      </c>
      <c r="AN40" s="625"/>
    </row>
    <row r="41" spans="1:40" x14ac:dyDescent="0.25">
      <c r="A41" s="612"/>
      <c r="B41" s="613"/>
      <c r="C41" s="614"/>
      <c r="D41" s="615"/>
      <c r="E41" s="616"/>
      <c r="F41" s="616"/>
      <c r="G41" s="617">
        <f t="shared" si="1"/>
        <v>0</v>
      </c>
      <c r="H41" s="615"/>
      <c r="I41" s="615"/>
      <c r="J41" s="615"/>
      <c r="K41" s="615"/>
      <c r="L41" s="615"/>
      <c r="M41" s="615"/>
      <c r="N41" s="618"/>
      <c r="O41" s="618"/>
      <c r="P41" s="618"/>
      <c r="Q41" s="619">
        <f>IF(C41&gt;Allgemeines!$C$13,0,SUM(G41,H41,J41,K41,M41,N41)-SUM(I41,L41,O41,P41))</f>
        <v>0</v>
      </c>
      <c r="R41" s="620"/>
      <c r="S41" s="621">
        <f t="shared" si="2"/>
        <v>0</v>
      </c>
      <c r="T41" s="622">
        <f>IF(ISBLANK($B41),0,VLOOKUP($B41,Listen!$A$2:$C$44,2,FALSE))</f>
        <v>0</v>
      </c>
      <c r="U41" s="622">
        <f>IF(ISBLANK($B41),0,VLOOKUP($B41,Listen!$A$2:$C$44,3,FALSE))</f>
        <v>0</v>
      </c>
      <c r="V41" s="623">
        <f t="shared" si="3"/>
        <v>0</v>
      </c>
      <c r="W41" s="623">
        <f t="shared" si="8"/>
        <v>0</v>
      </c>
      <c r="X41" s="623">
        <f t="shared" si="8"/>
        <v>0</v>
      </c>
      <c r="Y41" s="623">
        <f t="shared" si="8"/>
        <v>0</v>
      </c>
      <c r="Z41" s="623">
        <f t="shared" si="8"/>
        <v>0</v>
      </c>
      <c r="AA41" s="623">
        <f t="shared" si="8"/>
        <v>0</v>
      </c>
      <c r="AB41" s="623">
        <f t="shared" si="8"/>
        <v>0</v>
      </c>
      <c r="AC41" s="624">
        <f t="shared" ca="1" si="5"/>
        <v>0</v>
      </c>
      <c r="AD41" s="624">
        <f ca="1">IF(C41=Allgemeines!$C$13,$S41-$AE41,OFFSET(AE41,0,Allgemeines!$C$13-2022)-$AE41)</f>
        <v>0</v>
      </c>
      <c r="AE41" s="624">
        <f ca="1">IFERROR(OFFSET(AE41,0,Allgemeines!$C$13-2021),0)</f>
        <v>0</v>
      </c>
      <c r="AF41" s="624">
        <f t="shared" si="6"/>
        <v>0</v>
      </c>
      <c r="AG41" s="624">
        <f t="shared" si="9"/>
        <v>0</v>
      </c>
      <c r="AH41" s="624">
        <f t="shared" si="9"/>
        <v>0</v>
      </c>
      <c r="AI41" s="624">
        <f t="shared" si="9"/>
        <v>0</v>
      </c>
      <c r="AJ41" s="624">
        <f t="shared" si="9"/>
        <v>0</v>
      </c>
      <c r="AK41" s="624">
        <f t="shared" si="9"/>
        <v>0</v>
      </c>
      <c r="AL41" s="624">
        <f t="shared" si="9"/>
        <v>0</v>
      </c>
      <c r="AN41" s="625"/>
    </row>
    <row r="42" spans="1:40" x14ac:dyDescent="0.25">
      <c r="A42" s="612"/>
      <c r="B42" s="613"/>
      <c r="C42" s="614"/>
      <c r="D42" s="615"/>
      <c r="E42" s="616"/>
      <c r="F42" s="616"/>
      <c r="G42" s="617">
        <f t="shared" si="1"/>
        <v>0</v>
      </c>
      <c r="H42" s="615"/>
      <c r="I42" s="615"/>
      <c r="J42" s="615"/>
      <c r="K42" s="615"/>
      <c r="L42" s="615"/>
      <c r="M42" s="615"/>
      <c r="N42" s="618"/>
      <c r="O42" s="618"/>
      <c r="P42" s="618"/>
      <c r="Q42" s="619">
        <f>IF(C42&gt;Allgemeines!$C$13,0,SUM(G42,H42,J42,K42,M42,N42)-SUM(I42,L42,O42,P42))</f>
        <v>0</v>
      </c>
      <c r="R42" s="620"/>
      <c r="S42" s="621">
        <f t="shared" si="2"/>
        <v>0</v>
      </c>
      <c r="T42" s="622">
        <f>IF(ISBLANK($B42),0,VLOOKUP($B42,Listen!$A$2:$C$44,2,FALSE))</f>
        <v>0</v>
      </c>
      <c r="U42" s="622">
        <f>IF(ISBLANK($B42),0,VLOOKUP($B42,Listen!$A$2:$C$44,3,FALSE))</f>
        <v>0</v>
      </c>
      <c r="V42" s="623">
        <f t="shared" si="3"/>
        <v>0</v>
      </c>
      <c r="W42" s="623">
        <f t="shared" si="8"/>
        <v>0</v>
      </c>
      <c r="X42" s="623">
        <f t="shared" si="8"/>
        <v>0</v>
      </c>
      <c r="Y42" s="623">
        <f t="shared" si="8"/>
        <v>0</v>
      </c>
      <c r="Z42" s="623">
        <f t="shared" si="8"/>
        <v>0</v>
      </c>
      <c r="AA42" s="623">
        <f t="shared" si="8"/>
        <v>0</v>
      </c>
      <c r="AB42" s="623">
        <f t="shared" si="8"/>
        <v>0</v>
      </c>
      <c r="AC42" s="624">
        <f t="shared" ca="1" si="5"/>
        <v>0</v>
      </c>
      <c r="AD42" s="624">
        <f ca="1">IF(C42=Allgemeines!$C$13,$S42-$AE42,OFFSET(AE42,0,Allgemeines!$C$13-2022)-$AE42)</f>
        <v>0</v>
      </c>
      <c r="AE42" s="624">
        <f ca="1">IFERROR(OFFSET(AE42,0,Allgemeines!$C$13-2021),0)</f>
        <v>0</v>
      </c>
      <c r="AF42" s="624">
        <f t="shared" si="6"/>
        <v>0</v>
      </c>
      <c r="AG42" s="624">
        <f t="shared" si="9"/>
        <v>0</v>
      </c>
      <c r="AH42" s="624">
        <f t="shared" si="9"/>
        <v>0</v>
      </c>
      <c r="AI42" s="624">
        <f t="shared" si="9"/>
        <v>0</v>
      </c>
      <c r="AJ42" s="624">
        <f t="shared" si="9"/>
        <v>0</v>
      </c>
      <c r="AK42" s="624">
        <f t="shared" si="9"/>
        <v>0</v>
      </c>
      <c r="AL42" s="624">
        <f t="shared" si="9"/>
        <v>0</v>
      </c>
      <c r="AN42" s="625"/>
    </row>
    <row r="43" spans="1:40" x14ac:dyDescent="0.25">
      <c r="A43" s="612"/>
      <c r="B43" s="613"/>
      <c r="C43" s="614"/>
      <c r="D43" s="615"/>
      <c r="E43" s="616"/>
      <c r="F43" s="616"/>
      <c r="G43" s="617">
        <f t="shared" si="1"/>
        <v>0</v>
      </c>
      <c r="H43" s="615"/>
      <c r="I43" s="615"/>
      <c r="J43" s="615"/>
      <c r="K43" s="615"/>
      <c r="L43" s="615"/>
      <c r="M43" s="615"/>
      <c r="N43" s="618"/>
      <c r="O43" s="618"/>
      <c r="P43" s="618"/>
      <c r="Q43" s="619">
        <f>IF(C43&gt;Allgemeines!$C$13,0,SUM(G43,H43,J43,K43,M43,N43)-SUM(I43,L43,O43,P43))</f>
        <v>0</v>
      </c>
      <c r="R43" s="620"/>
      <c r="S43" s="621">
        <f t="shared" si="2"/>
        <v>0</v>
      </c>
      <c r="T43" s="622">
        <f>IF(ISBLANK($B43),0,VLOOKUP($B43,Listen!$A$2:$C$44,2,FALSE))</f>
        <v>0</v>
      </c>
      <c r="U43" s="622">
        <f>IF(ISBLANK($B43),0,VLOOKUP($B43,Listen!$A$2:$C$44,3,FALSE))</f>
        <v>0</v>
      </c>
      <c r="V43" s="623">
        <f t="shared" si="3"/>
        <v>0</v>
      </c>
      <c r="W43" s="623">
        <f t="shared" si="8"/>
        <v>0</v>
      </c>
      <c r="X43" s="623">
        <f t="shared" si="8"/>
        <v>0</v>
      </c>
      <c r="Y43" s="623">
        <f t="shared" si="8"/>
        <v>0</v>
      </c>
      <c r="Z43" s="623">
        <f t="shared" si="8"/>
        <v>0</v>
      </c>
      <c r="AA43" s="623">
        <f t="shared" si="8"/>
        <v>0</v>
      </c>
      <c r="AB43" s="623">
        <f t="shared" si="8"/>
        <v>0</v>
      </c>
      <c r="AC43" s="624">
        <f t="shared" ca="1" si="5"/>
        <v>0</v>
      </c>
      <c r="AD43" s="624">
        <f ca="1">IF(C43=Allgemeines!$C$13,$S43-$AE43,OFFSET(AE43,0,Allgemeines!$C$13-2022)-$AE43)</f>
        <v>0</v>
      </c>
      <c r="AE43" s="624">
        <f ca="1">IFERROR(OFFSET(AE43,0,Allgemeines!$C$13-2021),0)</f>
        <v>0</v>
      </c>
      <c r="AF43" s="624">
        <f t="shared" si="6"/>
        <v>0</v>
      </c>
      <c r="AG43" s="624">
        <f t="shared" si="9"/>
        <v>0</v>
      </c>
      <c r="AH43" s="624">
        <f t="shared" si="9"/>
        <v>0</v>
      </c>
      <c r="AI43" s="624">
        <f t="shared" si="9"/>
        <v>0</v>
      </c>
      <c r="AJ43" s="624">
        <f t="shared" si="9"/>
        <v>0</v>
      </c>
      <c r="AK43" s="624">
        <f t="shared" si="9"/>
        <v>0</v>
      </c>
      <c r="AL43" s="624">
        <f t="shared" si="9"/>
        <v>0</v>
      </c>
      <c r="AN43" s="625"/>
    </row>
    <row r="44" spans="1:40" x14ac:dyDescent="0.25">
      <c r="A44" s="612"/>
      <c r="B44" s="613"/>
      <c r="C44" s="614"/>
      <c r="D44" s="615"/>
      <c r="E44" s="616"/>
      <c r="F44" s="616"/>
      <c r="G44" s="617">
        <f t="shared" si="1"/>
        <v>0</v>
      </c>
      <c r="H44" s="615"/>
      <c r="I44" s="615"/>
      <c r="J44" s="615"/>
      <c r="K44" s="615"/>
      <c r="L44" s="615"/>
      <c r="M44" s="615"/>
      <c r="N44" s="618"/>
      <c r="O44" s="618"/>
      <c r="P44" s="618"/>
      <c r="Q44" s="619">
        <f>IF(C44&gt;Allgemeines!$C$13,0,SUM(G44,H44,J44,K44,M44,N44)-SUM(I44,L44,O44,P44))</f>
        <v>0</v>
      </c>
      <c r="R44" s="620"/>
      <c r="S44" s="621">
        <f t="shared" si="2"/>
        <v>0</v>
      </c>
      <c r="T44" s="622">
        <f>IF(ISBLANK($B44),0,VLOOKUP($B44,Listen!$A$2:$C$44,2,FALSE))</f>
        <v>0</v>
      </c>
      <c r="U44" s="622">
        <f>IF(ISBLANK($B44),0,VLOOKUP($B44,Listen!$A$2:$C$44,3,FALSE))</f>
        <v>0</v>
      </c>
      <c r="V44" s="623">
        <f t="shared" si="3"/>
        <v>0</v>
      </c>
      <c r="W44" s="623">
        <f t="shared" si="8"/>
        <v>0</v>
      </c>
      <c r="X44" s="623">
        <f t="shared" si="8"/>
        <v>0</v>
      </c>
      <c r="Y44" s="623">
        <f t="shared" si="8"/>
        <v>0</v>
      </c>
      <c r="Z44" s="623">
        <f t="shared" si="8"/>
        <v>0</v>
      </c>
      <c r="AA44" s="623">
        <f t="shared" si="8"/>
        <v>0</v>
      </c>
      <c r="AB44" s="623">
        <f t="shared" si="8"/>
        <v>0</v>
      </c>
      <c r="AC44" s="624">
        <f t="shared" ca="1" si="5"/>
        <v>0</v>
      </c>
      <c r="AD44" s="624">
        <f ca="1">IF(C44=Allgemeines!$C$13,$S44-$AE44,OFFSET(AE44,0,Allgemeines!$C$13-2022)-$AE44)</f>
        <v>0</v>
      </c>
      <c r="AE44" s="624">
        <f ca="1">IFERROR(OFFSET(AE44,0,Allgemeines!$C$13-2021),0)</f>
        <v>0</v>
      </c>
      <c r="AF44" s="624">
        <f t="shared" si="6"/>
        <v>0</v>
      </c>
      <c r="AG44" s="624">
        <f t="shared" si="9"/>
        <v>0</v>
      </c>
      <c r="AH44" s="624">
        <f t="shared" si="9"/>
        <v>0</v>
      </c>
      <c r="AI44" s="624">
        <f t="shared" si="9"/>
        <v>0</v>
      </c>
      <c r="AJ44" s="624">
        <f t="shared" si="9"/>
        <v>0</v>
      </c>
      <c r="AK44" s="624">
        <f t="shared" si="9"/>
        <v>0</v>
      </c>
      <c r="AL44" s="624">
        <f t="shared" si="9"/>
        <v>0</v>
      </c>
      <c r="AN44" s="625"/>
    </row>
    <row r="45" spans="1:40" x14ac:dyDescent="0.25">
      <c r="A45" s="612"/>
      <c r="B45" s="613"/>
      <c r="C45" s="614"/>
      <c r="D45" s="615"/>
      <c r="E45" s="616"/>
      <c r="F45" s="616"/>
      <c r="G45" s="617">
        <f t="shared" si="1"/>
        <v>0</v>
      </c>
      <c r="H45" s="615"/>
      <c r="I45" s="615"/>
      <c r="J45" s="615"/>
      <c r="K45" s="615"/>
      <c r="L45" s="615"/>
      <c r="M45" s="615"/>
      <c r="N45" s="618"/>
      <c r="O45" s="618"/>
      <c r="P45" s="618"/>
      <c r="Q45" s="619">
        <f>IF(C45&gt;Allgemeines!$C$13,0,SUM(G45,H45,J45,K45,M45,N45)-SUM(I45,L45,O45,P45))</f>
        <v>0</v>
      </c>
      <c r="R45" s="620"/>
      <c r="S45" s="621">
        <f t="shared" si="2"/>
        <v>0</v>
      </c>
      <c r="T45" s="622">
        <f>IF(ISBLANK($B45),0,VLOOKUP($B45,Listen!$A$2:$C$44,2,FALSE))</f>
        <v>0</v>
      </c>
      <c r="U45" s="622">
        <f>IF(ISBLANK($B45),0,VLOOKUP($B45,Listen!$A$2:$C$44,3,FALSE))</f>
        <v>0</v>
      </c>
      <c r="V45" s="623">
        <f t="shared" si="3"/>
        <v>0</v>
      </c>
      <c r="W45" s="623">
        <f t="shared" si="8"/>
        <v>0</v>
      </c>
      <c r="X45" s="623">
        <f t="shared" si="8"/>
        <v>0</v>
      </c>
      <c r="Y45" s="623">
        <f t="shared" si="8"/>
        <v>0</v>
      </c>
      <c r="Z45" s="623">
        <f t="shared" si="8"/>
        <v>0</v>
      </c>
      <c r="AA45" s="623">
        <f t="shared" si="8"/>
        <v>0</v>
      </c>
      <c r="AB45" s="623">
        <f t="shared" si="8"/>
        <v>0</v>
      </c>
      <c r="AC45" s="624">
        <f t="shared" ca="1" si="5"/>
        <v>0</v>
      </c>
      <c r="AD45" s="624">
        <f ca="1">IF(C45=Allgemeines!$C$13,$S45-$AE45,OFFSET(AE45,0,Allgemeines!$C$13-2022)-$AE45)</f>
        <v>0</v>
      </c>
      <c r="AE45" s="624">
        <f ca="1">IFERROR(OFFSET(AE45,0,Allgemeines!$C$13-2021),0)</f>
        <v>0</v>
      </c>
      <c r="AF45" s="624">
        <f t="shared" si="6"/>
        <v>0</v>
      </c>
      <c r="AG45" s="624">
        <f t="shared" si="9"/>
        <v>0</v>
      </c>
      <c r="AH45" s="624">
        <f t="shared" si="9"/>
        <v>0</v>
      </c>
      <c r="AI45" s="624">
        <f t="shared" si="9"/>
        <v>0</v>
      </c>
      <c r="AJ45" s="624">
        <f t="shared" si="9"/>
        <v>0</v>
      </c>
      <c r="AK45" s="624">
        <f t="shared" si="9"/>
        <v>0</v>
      </c>
      <c r="AL45" s="624">
        <f t="shared" si="9"/>
        <v>0</v>
      </c>
      <c r="AN45" s="625"/>
    </row>
    <row r="46" spans="1:40" x14ac:dyDescent="0.25">
      <c r="A46" s="612"/>
      <c r="B46" s="613"/>
      <c r="C46" s="614"/>
      <c r="D46" s="615"/>
      <c r="E46" s="616"/>
      <c r="F46" s="616"/>
      <c r="G46" s="617">
        <f t="shared" si="1"/>
        <v>0</v>
      </c>
      <c r="H46" s="615"/>
      <c r="I46" s="615"/>
      <c r="J46" s="615"/>
      <c r="K46" s="615"/>
      <c r="L46" s="615"/>
      <c r="M46" s="615"/>
      <c r="N46" s="618"/>
      <c r="O46" s="618"/>
      <c r="P46" s="618"/>
      <c r="Q46" s="619">
        <f>IF(C46&gt;Allgemeines!$C$13,0,SUM(G46,H46,J46,K46,M46,N46)-SUM(I46,L46,O46,P46))</f>
        <v>0</v>
      </c>
      <c r="R46" s="620"/>
      <c r="S46" s="621">
        <f t="shared" si="2"/>
        <v>0</v>
      </c>
      <c r="T46" s="622">
        <f>IF(ISBLANK($B46),0,VLOOKUP($B46,Listen!$A$2:$C$44,2,FALSE))</f>
        <v>0</v>
      </c>
      <c r="U46" s="622">
        <f>IF(ISBLANK($B46),0,VLOOKUP($B46,Listen!$A$2:$C$44,3,FALSE))</f>
        <v>0</v>
      </c>
      <c r="V46" s="623">
        <f t="shared" si="3"/>
        <v>0</v>
      </c>
      <c r="W46" s="623">
        <f t="shared" si="8"/>
        <v>0</v>
      </c>
      <c r="X46" s="623">
        <f t="shared" si="8"/>
        <v>0</v>
      </c>
      <c r="Y46" s="623">
        <f t="shared" si="8"/>
        <v>0</v>
      </c>
      <c r="Z46" s="623">
        <f t="shared" si="8"/>
        <v>0</v>
      </c>
      <c r="AA46" s="623">
        <f t="shared" si="8"/>
        <v>0</v>
      </c>
      <c r="AB46" s="623">
        <f t="shared" si="8"/>
        <v>0</v>
      </c>
      <c r="AC46" s="624">
        <f t="shared" ca="1" si="5"/>
        <v>0</v>
      </c>
      <c r="AD46" s="624">
        <f ca="1">IF(C46=Allgemeines!$C$13,$S46-$AE46,OFFSET(AE46,0,Allgemeines!$C$13-2022)-$AE46)</f>
        <v>0</v>
      </c>
      <c r="AE46" s="624">
        <f ca="1">IFERROR(OFFSET(AE46,0,Allgemeines!$C$13-2021),0)</f>
        <v>0</v>
      </c>
      <c r="AF46" s="624">
        <f t="shared" si="6"/>
        <v>0</v>
      </c>
      <c r="AG46" s="624">
        <f t="shared" si="9"/>
        <v>0</v>
      </c>
      <c r="AH46" s="624">
        <f t="shared" si="9"/>
        <v>0</v>
      </c>
      <c r="AI46" s="624">
        <f t="shared" si="9"/>
        <v>0</v>
      </c>
      <c r="AJ46" s="624">
        <f t="shared" si="9"/>
        <v>0</v>
      </c>
      <c r="AK46" s="624">
        <f t="shared" si="9"/>
        <v>0</v>
      </c>
      <c r="AL46" s="624">
        <f t="shared" si="9"/>
        <v>0</v>
      </c>
      <c r="AN46" s="625"/>
    </row>
    <row r="47" spans="1:40" x14ac:dyDescent="0.25">
      <c r="A47" s="612"/>
      <c r="B47" s="613"/>
      <c r="C47" s="614"/>
      <c r="D47" s="615"/>
      <c r="E47" s="616"/>
      <c r="F47" s="616"/>
      <c r="G47" s="617">
        <f t="shared" si="1"/>
        <v>0</v>
      </c>
      <c r="H47" s="615"/>
      <c r="I47" s="615"/>
      <c r="J47" s="615"/>
      <c r="K47" s="615"/>
      <c r="L47" s="615"/>
      <c r="M47" s="615"/>
      <c r="N47" s="618"/>
      <c r="O47" s="618"/>
      <c r="P47" s="618"/>
      <c r="Q47" s="619">
        <f>IF(C47&gt;Allgemeines!$C$13,0,SUM(G47,H47,J47,K47,M47,N47)-SUM(I47,L47,O47,P47))</f>
        <v>0</v>
      </c>
      <c r="R47" s="620"/>
      <c r="S47" s="621">
        <f t="shared" si="2"/>
        <v>0</v>
      </c>
      <c r="T47" s="622">
        <f>IF(ISBLANK($B47),0,VLOOKUP($B47,Listen!$A$2:$C$44,2,FALSE))</f>
        <v>0</v>
      </c>
      <c r="U47" s="622">
        <f>IF(ISBLANK($B47),0,VLOOKUP($B47,Listen!$A$2:$C$44,3,FALSE))</f>
        <v>0</v>
      </c>
      <c r="V47" s="623">
        <f t="shared" si="3"/>
        <v>0</v>
      </c>
      <c r="W47" s="623">
        <f t="shared" si="8"/>
        <v>0</v>
      </c>
      <c r="X47" s="623">
        <f t="shared" si="8"/>
        <v>0</v>
      </c>
      <c r="Y47" s="623">
        <f t="shared" si="8"/>
        <v>0</v>
      </c>
      <c r="Z47" s="623">
        <f t="shared" si="8"/>
        <v>0</v>
      </c>
      <c r="AA47" s="623">
        <f t="shared" si="8"/>
        <v>0</v>
      </c>
      <c r="AB47" s="623">
        <f t="shared" si="8"/>
        <v>0</v>
      </c>
      <c r="AC47" s="624">
        <f t="shared" ca="1" si="5"/>
        <v>0</v>
      </c>
      <c r="AD47" s="624">
        <f ca="1">IF(C47=Allgemeines!$C$13,$S47-$AE47,OFFSET(AE47,0,Allgemeines!$C$13-2022)-$AE47)</f>
        <v>0</v>
      </c>
      <c r="AE47" s="624">
        <f ca="1">IFERROR(OFFSET(AE47,0,Allgemeines!$C$13-2021),0)</f>
        <v>0</v>
      </c>
      <c r="AF47" s="624">
        <f t="shared" si="6"/>
        <v>0</v>
      </c>
      <c r="AG47" s="624">
        <f t="shared" si="9"/>
        <v>0</v>
      </c>
      <c r="AH47" s="624">
        <f t="shared" si="9"/>
        <v>0</v>
      </c>
      <c r="AI47" s="624">
        <f t="shared" si="9"/>
        <v>0</v>
      </c>
      <c r="AJ47" s="624">
        <f t="shared" si="9"/>
        <v>0</v>
      </c>
      <c r="AK47" s="624">
        <f t="shared" si="9"/>
        <v>0</v>
      </c>
      <c r="AL47" s="624">
        <f t="shared" si="9"/>
        <v>0</v>
      </c>
      <c r="AN47" s="625"/>
    </row>
    <row r="48" spans="1:40" x14ac:dyDescent="0.25">
      <c r="A48" s="612"/>
      <c r="B48" s="613"/>
      <c r="C48" s="614"/>
      <c r="D48" s="615"/>
      <c r="E48" s="616"/>
      <c r="F48" s="616"/>
      <c r="G48" s="617">
        <f t="shared" si="1"/>
        <v>0</v>
      </c>
      <c r="H48" s="615"/>
      <c r="I48" s="615"/>
      <c r="J48" s="615"/>
      <c r="K48" s="615"/>
      <c r="L48" s="615"/>
      <c r="M48" s="615"/>
      <c r="N48" s="618"/>
      <c r="O48" s="618"/>
      <c r="P48" s="618"/>
      <c r="Q48" s="619">
        <f>IF(C48&gt;Allgemeines!$C$13,0,SUM(G48,H48,J48,K48,M48,N48)-SUM(I48,L48,O48,P48))</f>
        <v>0</v>
      </c>
      <c r="R48" s="620"/>
      <c r="S48" s="621">
        <f t="shared" si="2"/>
        <v>0</v>
      </c>
      <c r="T48" s="622">
        <f>IF(ISBLANK($B48),0,VLOOKUP($B48,Listen!$A$2:$C$44,2,FALSE))</f>
        <v>0</v>
      </c>
      <c r="U48" s="622">
        <f>IF(ISBLANK($B48),0,VLOOKUP($B48,Listen!$A$2:$C$44,3,FALSE))</f>
        <v>0</v>
      </c>
      <c r="V48" s="623">
        <f t="shared" si="3"/>
        <v>0</v>
      </c>
      <c r="W48" s="623">
        <f t="shared" si="8"/>
        <v>0</v>
      </c>
      <c r="X48" s="623">
        <f t="shared" si="8"/>
        <v>0</v>
      </c>
      <c r="Y48" s="623">
        <f t="shared" si="8"/>
        <v>0</v>
      </c>
      <c r="Z48" s="623">
        <f t="shared" si="8"/>
        <v>0</v>
      </c>
      <c r="AA48" s="623">
        <f t="shared" si="8"/>
        <v>0</v>
      </c>
      <c r="AB48" s="623">
        <f t="shared" si="8"/>
        <v>0</v>
      </c>
      <c r="AC48" s="624">
        <f t="shared" ca="1" si="5"/>
        <v>0</v>
      </c>
      <c r="AD48" s="624">
        <f ca="1">IF(C48=Allgemeines!$C$13,$S48-$AE48,OFFSET(AE48,0,Allgemeines!$C$13-2022)-$AE48)</f>
        <v>0</v>
      </c>
      <c r="AE48" s="624">
        <f ca="1">IFERROR(OFFSET(AE48,0,Allgemeines!$C$13-2021),0)</f>
        <v>0</v>
      </c>
      <c r="AF48" s="624">
        <f t="shared" si="6"/>
        <v>0</v>
      </c>
      <c r="AG48" s="624">
        <f t="shared" si="9"/>
        <v>0</v>
      </c>
      <c r="AH48" s="624">
        <f t="shared" si="9"/>
        <v>0</v>
      </c>
      <c r="AI48" s="624">
        <f t="shared" si="9"/>
        <v>0</v>
      </c>
      <c r="AJ48" s="624">
        <f t="shared" si="9"/>
        <v>0</v>
      </c>
      <c r="AK48" s="624">
        <f t="shared" si="9"/>
        <v>0</v>
      </c>
      <c r="AL48" s="624">
        <f t="shared" si="9"/>
        <v>0</v>
      </c>
      <c r="AN48" s="625"/>
    </row>
    <row r="49" spans="1:40" x14ac:dyDescent="0.25">
      <c r="A49" s="612"/>
      <c r="B49" s="613"/>
      <c r="C49" s="614"/>
      <c r="D49" s="615"/>
      <c r="E49" s="616"/>
      <c r="F49" s="616"/>
      <c r="G49" s="617">
        <f t="shared" si="1"/>
        <v>0</v>
      </c>
      <c r="H49" s="615"/>
      <c r="I49" s="615"/>
      <c r="J49" s="615"/>
      <c r="K49" s="615"/>
      <c r="L49" s="615"/>
      <c r="M49" s="615"/>
      <c r="N49" s="618"/>
      <c r="O49" s="618"/>
      <c r="P49" s="618"/>
      <c r="Q49" s="619">
        <f>IF(C49&gt;Allgemeines!$C$13,0,SUM(G49,H49,J49,K49,M49,N49)-SUM(I49,L49,O49,P49))</f>
        <v>0</v>
      </c>
      <c r="R49" s="620"/>
      <c r="S49" s="621">
        <f t="shared" si="2"/>
        <v>0</v>
      </c>
      <c r="T49" s="622">
        <f>IF(ISBLANK($B49),0,VLOOKUP($B49,Listen!$A$2:$C$44,2,FALSE))</f>
        <v>0</v>
      </c>
      <c r="U49" s="622">
        <f>IF(ISBLANK($B49),0,VLOOKUP($B49,Listen!$A$2:$C$44,3,FALSE))</f>
        <v>0</v>
      </c>
      <c r="V49" s="623">
        <f t="shared" si="3"/>
        <v>0</v>
      </c>
      <c r="W49" s="623">
        <f t="shared" si="8"/>
        <v>0</v>
      </c>
      <c r="X49" s="623">
        <f t="shared" si="8"/>
        <v>0</v>
      </c>
      <c r="Y49" s="623">
        <f t="shared" si="8"/>
        <v>0</v>
      </c>
      <c r="Z49" s="623">
        <f t="shared" si="8"/>
        <v>0</v>
      </c>
      <c r="AA49" s="623">
        <f t="shared" si="8"/>
        <v>0</v>
      </c>
      <c r="AB49" s="623">
        <f t="shared" si="8"/>
        <v>0</v>
      </c>
      <c r="AC49" s="624">
        <f t="shared" ca="1" si="5"/>
        <v>0</v>
      </c>
      <c r="AD49" s="624">
        <f ca="1">IF(C49=Allgemeines!$C$13,$S49-$AE49,OFFSET(AE49,0,Allgemeines!$C$13-2022)-$AE49)</f>
        <v>0</v>
      </c>
      <c r="AE49" s="624">
        <f ca="1">IFERROR(OFFSET(AE49,0,Allgemeines!$C$13-2021),0)</f>
        <v>0</v>
      </c>
      <c r="AF49" s="624">
        <f t="shared" si="6"/>
        <v>0</v>
      </c>
      <c r="AG49" s="624">
        <f t="shared" si="9"/>
        <v>0</v>
      </c>
      <c r="AH49" s="624">
        <f t="shared" si="9"/>
        <v>0</v>
      </c>
      <c r="AI49" s="624">
        <f t="shared" si="9"/>
        <v>0</v>
      </c>
      <c r="AJ49" s="624">
        <f t="shared" si="9"/>
        <v>0</v>
      </c>
      <c r="AK49" s="624">
        <f t="shared" si="9"/>
        <v>0</v>
      </c>
      <c r="AL49" s="624">
        <f t="shared" si="9"/>
        <v>0</v>
      </c>
      <c r="AN49" s="625"/>
    </row>
    <row r="50" spans="1:40" x14ac:dyDescent="0.25">
      <c r="A50" s="612"/>
      <c r="B50" s="613"/>
      <c r="C50" s="614"/>
      <c r="D50" s="615"/>
      <c r="E50" s="616"/>
      <c r="F50" s="616"/>
      <c r="G50" s="617">
        <f t="shared" si="1"/>
        <v>0</v>
      </c>
      <c r="H50" s="615"/>
      <c r="I50" s="615"/>
      <c r="J50" s="615"/>
      <c r="K50" s="615"/>
      <c r="L50" s="615"/>
      <c r="M50" s="615"/>
      <c r="N50" s="618"/>
      <c r="O50" s="618"/>
      <c r="P50" s="618"/>
      <c r="Q50" s="619">
        <f>IF(C50&gt;Allgemeines!$C$13,0,SUM(G50,H50,J50,K50,M50,N50)-SUM(I50,L50,O50,P50))</f>
        <v>0</v>
      </c>
      <c r="R50" s="620"/>
      <c r="S50" s="621">
        <f t="shared" si="2"/>
        <v>0</v>
      </c>
      <c r="T50" s="622">
        <f>IF(ISBLANK($B50),0,VLOOKUP($B50,Listen!$A$2:$C$44,2,FALSE))</f>
        <v>0</v>
      </c>
      <c r="U50" s="622">
        <f>IF(ISBLANK($B50),0,VLOOKUP($B50,Listen!$A$2:$C$44,3,FALSE))</f>
        <v>0</v>
      </c>
      <c r="V50" s="623">
        <f t="shared" si="3"/>
        <v>0</v>
      </c>
      <c r="W50" s="623">
        <f t="shared" si="8"/>
        <v>0</v>
      </c>
      <c r="X50" s="623">
        <f t="shared" si="8"/>
        <v>0</v>
      </c>
      <c r="Y50" s="623">
        <f t="shared" si="8"/>
        <v>0</v>
      </c>
      <c r="Z50" s="623">
        <f t="shared" si="8"/>
        <v>0</v>
      </c>
      <c r="AA50" s="623">
        <f t="shared" si="8"/>
        <v>0</v>
      </c>
      <c r="AB50" s="623">
        <f t="shared" si="8"/>
        <v>0</v>
      </c>
      <c r="AC50" s="624">
        <f t="shared" ca="1" si="5"/>
        <v>0</v>
      </c>
      <c r="AD50" s="624">
        <f ca="1">IF(C50=Allgemeines!$C$13,$S50-$AE50,OFFSET(AE50,0,Allgemeines!$C$13-2022)-$AE50)</f>
        <v>0</v>
      </c>
      <c r="AE50" s="624">
        <f ca="1">IFERROR(OFFSET(AE50,0,Allgemeines!$C$13-2021),0)</f>
        <v>0</v>
      </c>
      <c r="AF50" s="624">
        <f t="shared" si="6"/>
        <v>0</v>
      </c>
      <c r="AG50" s="624">
        <f t="shared" si="9"/>
        <v>0</v>
      </c>
      <c r="AH50" s="624">
        <f t="shared" si="9"/>
        <v>0</v>
      </c>
      <c r="AI50" s="624">
        <f t="shared" si="9"/>
        <v>0</v>
      </c>
      <c r="AJ50" s="624">
        <f t="shared" si="9"/>
        <v>0</v>
      </c>
      <c r="AK50" s="624">
        <f t="shared" si="9"/>
        <v>0</v>
      </c>
      <c r="AL50" s="624">
        <f t="shared" si="9"/>
        <v>0</v>
      </c>
      <c r="AN50" s="625"/>
    </row>
    <row r="51" spans="1:40" x14ac:dyDescent="0.25">
      <c r="A51" s="612"/>
      <c r="B51" s="613"/>
      <c r="C51" s="614"/>
      <c r="D51" s="615"/>
      <c r="E51" s="616"/>
      <c r="F51" s="616"/>
      <c r="G51" s="617">
        <f t="shared" si="1"/>
        <v>0</v>
      </c>
      <c r="H51" s="615"/>
      <c r="I51" s="615"/>
      <c r="J51" s="615"/>
      <c r="K51" s="615"/>
      <c r="L51" s="615"/>
      <c r="M51" s="615"/>
      <c r="N51" s="618"/>
      <c r="O51" s="618"/>
      <c r="P51" s="618"/>
      <c r="Q51" s="619">
        <f>IF(C51&gt;Allgemeines!$C$13,0,SUM(G51,H51,J51,K51,M51,N51)-SUM(I51,L51,O51,P51))</f>
        <v>0</v>
      </c>
      <c r="R51" s="620"/>
      <c r="S51" s="621">
        <f t="shared" si="2"/>
        <v>0</v>
      </c>
      <c r="T51" s="622">
        <f>IF(ISBLANK($B51),0,VLOOKUP($B51,Listen!$A$2:$C$44,2,FALSE))</f>
        <v>0</v>
      </c>
      <c r="U51" s="622">
        <f>IF(ISBLANK($B51),0,VLOOKUP($B51,Listen!$A$2:$C$44,3,FALSE))</f>
        <v>0</v>
      </c>
      <c r="V51" s="623">
        <f t="shared" si="3"/>
        <v>0</v>
      </c>
      <c r="W51" s="623">
        <f t="shared" si="8"/>
        <v>0</v>
      </c>
      <c r="X51" s="623">
        <f t="shared" si="8"/>
        <v>0</v>
      </c>
      <c r="Y51" s="623">
        <f t="shared" si="8"/>
        <v>0</v>
      </c>
      <c r="Z51" s="623">
        <f t="shared" si="8"/>
        <v>0</v>
      </c>
      <c r="AA51" s="623">
        <f t="shared" si="8"/>
        <v>0</v>
      </c>
      <c r="AB51" s="623">
        <f t="shared" si="8"/>
        <v>0</v>
      </c>
      <c r="AC51" s="624">
        <f t="shared" ca="1" si="5"/>
        <v>0</v>
      </c>
      <c r="AD51" s="624">
        <f ca="1">IF(C51=Allgemeines!$C$13,$S51-$AE51,OFFSET(AE51,0,Allgemeines!$C$13-2022)-$AE51)</f>
        <v>0</v>
      </c>
      <c r="AE51" s="624">
        <f ca="1">IFERROR(OFFSET(AE51,0,Allgemeines!$C$13-2021),0)</f>
        <v>0</v>
      </c>
      <c r="AF51" s="624">
        <f t="shared" si="6"/>
        <v>0</v>
      </c>
      <c r="AG51" s="624">
        <f t="shared" si="9"/>
        <v>0</v>
      </c>
      <c r="AH51" s="624">
        <f t="shared" si="9"/>
        <v>0</v>
      </c>
      <c r="AI51" s="624">
        <f t="shared" si="9"/>
        <v>0</v>
      </c>
      <c r="AJ51" s="624">
        <f t="shared" si="9"/>
        <v>0</v>
      </c>
      <c r="AK51" s="624">
        <f t="shared" si="9"/>
        <v>0</v>
      </c>
      <c r="AL51" s="624">
        <f t="shared" si="9"/>
        <v>0</v>
      </c>
      <c r="AN51" s="625"/>
    </row>
    <row r="52" spans="1:40" x14ac:dyDescent="0.25">
      <c r="A52" s="612"/>
      <c r="B52" s="613"/>
      <c r="C52" s="614"/>
      <c r="D52" s="615"/>
      <c r="E52" s="616"/>
      <c r="F52" s="616"/>
      <c r="G52" s="617">
        <f t="shared" si="1"/>
        <v>0</v>
      </c>
      <c r="H52" s="615"/>
      <c r="I52" s="615"/>
      <c r="J52" s="615"/>
      <c r="K52" s="615"/>
      <c r="L52" s="615"/>
      <c r="M52" s="615"/>
      <c r="N52" s="618"/>
      <c r="O52" s="618"/>
      <c r="P52" s="618"/>
      <c r="Q52" s="619">
        <f>IF(C52&gt;Allgemeines!$C$13,0,SUM(G52,H52,J52,K52,M52,N52)-SUM(I52,L52,O52,P52))</f>
        <v>0</v>
      </c>
      <c r="R52" s="620"/>
      <c r="S52" s="621">
        <f t="shared" si="2"/>
        <v>0</v>
      </c>
      <c r="T52" s="622">
        <f>IF(ISBLANK($B52),0,VLOOKUP($B52,Listen!$A$2:$C$44,2,FALSE))</f>
        <v>0</v>
      </c>
      <c r="U52" s="622">
        <f>IF(ISBLANK($B52),0,VLOOKUP($B52,Listen!$A$2:$C$44,3,FALSE))</f>
        <v>0</v>
      </c>
      <c r="V52" s="623">
        <f t="shared" si="3"/>
        <v>0</v>
      </c>
      <c r="W52" s="623">
        <f t="shared" si="8"/>
        <v>0</v>
      </c>
      <c r="X52" s="623">
        <f t="shared" si="8"/>
        <v>0</v>
      </c>
      <c r="Y52" s="623">
        <f t="shared" si="8"/>
        <v>0</v>
      </c>
      <c r="Z52" s="623">
        <f t="shared" si="8"/>
        <v>0</v>
      </c>
      <c r="AA52" s="623">
        <f t="shared" si="8"/>
        <v>0</v>
      </c>
      <c r="AB52" s="623">
        <f t="shared" si="8"/>
        <v>0</v>
      </c>
      <c r="AC52" s="624">
        <f t="shared" ca="1" si="5"/>
        <v>0</v>
      </c>
      <c r="AD52" s="624">
        <f ca="1">IF(C52=Allgemeines!$C$13,$S52-$AE52,OFFSET(AE52,0,Allgemeines!$C$13-2022)-$AE52)</f>
        <v>0</v>
      </c>
      <c r="AE52" s="624">
        <f ca="1">IFERROR(OFFSET(AE52,0,Allgemeines!$C$13-2021),0)</f>
        <v>0</v>
      </c>
      <c r="AF52" s="624">
        <f t="shared" si="6"/>
        <v>0</v>
      </c>
      <c r="AG52" s="624">
        <f t="shared" si="9"/>
        <v>0</v>
      </c>
      <c r="AH52" s="624">
        <f t="shared" si="9"/>
        <v>0</v>
      </c>
      <c r="AI52" s="624">
        <f t="shared" si="9"/>
        <v>0</v>
      </c>
      <c r="AJ52" s="624">
        <f t="shared" si="9"/>
        <v>0</v>
      </c>
      <c r="AK52" s="624">
        <f t="shared" si="9"/>
        <v>0</v>
      </c>
      <c r="AL52" s="624">
        <f t="shared" si="9"/>
        <v>0</v>
      </c>
      <c r="AN52" s="625"/>
    </row>
    <row r="53" spans="1:40" x14ac:dyDescent="0.25">
      <c r="A53" s="612"/>
      <c r="B53" s="613"/>
      <c r="C53" s="614"/>
      <c r="D53" s="615"/>
      <c r="E53" s="616"/>
      <c r="F53" s="616"/>
      <c r="G53" s="617">
        <f t="shared" si="1"/>
        <v>0</v>
      </c>
      <c r="H53" s="615"/>
      <c r="I53" s="615"/>
      <c r="J53" s="615"/>
      <c r="K53" s="615"/>
      <c r="L53" s="615"/>
      <c r="M53" s="615"/>
      <c r="N53" s="618"/>
      <c r="O53" s="618"/>
      <c r="P53" s="618"/>
      <c r="Q53" s="619">
        <f>IF(C53&gt;Allgemeines!$C$13,0,SUM(G53,H53,J53,K53,M53,N53)-SUM(I53,L53,O53,P53))</f>
        <v>0</v>
      </c>
      <c r="R53" s="620"/>
      <c r="S53" s="621">
        <f t="shared" si="2"/>
        <v>0</v>
      </c>
      <c r="T53" s="622">
        <f>IF(ISBLANK($B53),0,VLOOKUP($B53,Listen!$A$2:$C$44,2,FALSE))</f>
        <v>0</v>
      </c>
      <c r="U53" s="622">
        <f>IF(ISBLANK($B53),0,VLOOKUP($B53,Listen!$A$2:$C$44,3,FALSE))</f>
        <v>0</v>
      </c>
      <c r="V53" s="623">
        <f t="shared" si="3"/>
        <v>0</v>
      </c>
      <c r="W53" s="623">
        <f t="shared" si="8"/>
        <v>0</v>
      </c>
      <c r="X53" s="623">
        <f t="shared" si="8"/>
        <v>0</v>
      </c>
      <c r="Y53" s="623">
        <f t="shared" si="8"/>
        <v>0</v>
      </c>
      <c r="Z53" s="623">
        <f t="shared" si="8"/>
        <v>0</v>
      </c>
      <c r="AA53" s="623">
        <f t="shared" si="8"/>
        <v>0</v>
      </c>
      <c r="AB53" s="623">
        <f t="shared" si="8"/>
        <v>0</v>
      </c>
      <c r="AC53" s="624">
        <f t="shared" ca="1" si="5"/>
        <v>0</v>
      </c>
      <c r="AD53" s="624">
        <f ca="1">IF(C53=Allgemeines!$C$13,$S53-$AE53,OFFSET(AE53,0,Allgemeines!$C$13-2022)-$AE53)</f>
        <v>0</v>
      </c>
      <c r="AE53" s="624">
        <f ca="1">IFERROR(OFFSET(AE53,0,Allgemeines!$C$13-2021),0)</f>
        <v>0</v>
      </c>
      <c r="AF53" s="624">
        <f t="shared" si="6"/>
        <v>0</v>
      </c>
      <c r="AG53" s="624">
        <f t="shared" si="9"/>
        <v>0</v>
      </c>
      <c r="AH53" s="624">
        <f t="shared" si="9"/>
        <v>0</v>
      </c>
      <c r="AI53" s="624">
        <f t="shared" si="9"/>
        <v>0</v>
      </c>
      <c r="AJ53" s="624">
        <f t="shared" si="9"/>
        <v>0</v>
      </c>
      <c r="AK53" s="624">
        <f t="shared" si="9"/>
        <v>0</v>
      </c>
      <c r="AL53" s="624">
        <f t="shared" si="9"/>
        <v>0</v>
      </c>
      <c r="AN53" s="625"/>
    </row>
    <row r="54" spans="1:40" x14ac:dyDescent="0.25">
      <c r="A54" s="612"/>
      <c r="B54" s="613"/>
      <c r="C54" s="614"/>
      <c r="D54" s="615"/>
      <c r="E54" s="616"/>
      <c r="F54" s="616"/>
      <c r="G54" s="617">
        <f t="shared" si="1"/>
        <v>0</v>
      </c>
      <c r="H54" s="615"/>
      <c r="I54" s="615"/>
      <c r="J54" s="615"/>
      <c r="K54" s="615"/>
      <c r="L54" s="615"/>
      <c r="M54" s="615"/>
      <c r="N54" s="618"/>
      <c r="O54" s="618"/>
      <c r="P54" s="618"/>
      <c r="Q54" s="619">
        <f>IF(C54&gt;Allgemeines!$C$13,0,SUM(G54,H54,J54,K54,M54,N54)-SUM(I54,L54,O54,P54))</f>
        <v>0</v>
      </c>
      <c r="R54" s="620"/>
      <c r="S54" s="621">
        <f t="shared" si="2"/>
        <v>0</v>
      </c>
      <c r="T54" s="622">
        <f>IF(ISBLANK($B54),0,VLOOKUP($B54,Listen!$A$2:$C$44,2,FALSE))</f>
        <v>0</v>
      </c>
      <c r="U54" s="622">
        <f>IF(ISBLANK($B54),0,VLOOKUP($B54,Listen!$A$2:$C$44,3,FALSE))</f>
        <v>0</v>
      </c>
      <c r="V54" s="623">
        <f t="shared" si="3"/>
        <v>0</v>
      </c>
      <c r="W54" s="623">
        <f t="shared" si="8"/>
        <v>0</v>
      </c>
      <c r="X54" s="623">
        <f t="shared" si="8"/>
        <v>0</v>
      </c>
      <c r="Y54" s="623">
        <f t="shared" si="8"/>
        <v>0</v>
      </c>
      <c r="Z54" s="623">
        <f t="shared" si="8"/>
        <v>0</v>
      </c>
      <c r="AA54" s="623">
        <f t="shared" si="8"/>
        <v>0</v>
      </c>
      <c r="AB54" s="623">
        <f t="shared" si="8"/>
        <v>0</v>
      </c>
      <c r="AC54" s="624">
        <f t="shared" ca="1" si="5"/>
        <v>0</v>
      </c>
      <c r="AD54" s="624">
        <f ca="1">IF(C54=Allgemeines!$C$13,$S54-$AE54,OFFSET(AE54,0,Allgemeines!$C$13-2022)-$AE54)</f>
        <v>0</v>
      </c>
      <c r="AE54" s="624">
        <f ca="1">IFERROR(OFFSET(AE54,0,Allgemeines!$C$13-2021),0)</f>
        <v>0</v>
      </c>
      <c r="AF54" s="624">
        <f t="shared" si="6"/>
        <v>0</v>
      </c>
      <c r="AG54" s="624">
        <f t="shared" si="9"/>
        <v>0</v>
      </c>
      <c r="AH54" s="624">
        <f t="shared" si="9"/>
        <v>0</v>
      </c>
      <c r="AI54" s="624">
        <f t="shared" si="9"/>
        <v>0</v>
      </c>
      <c r="AJ54" s="624">
        <f t="shared" si="9"/>
        <v>0</v>
      </c>
      <c r="AK54" s="624">
        <f t="shared" si="9"/>
        <v>0</v>
      </c>
      <c r="AL54" s="624">
        <f t="shared" si="9"/>
        <v>0</v>
      </c>
      <c r="AN54" s="625"/>
    </row>
    <row r="55" spans="1:40" x14ac:dyDescent="0.25">
      <c r="A55" s="612"/>
      <c r="B55" s="613"/>
      <c r="C55" s="614"/>
      <c r="D55" s="615"/>
      <c r="E55" s="616"/>
      <c r="F55" s="616"/>
      <c r="G55" s="617">
        <f t="shared" si="1"/>
        <v>0</v>
      </c>
      <c r="H55" s="615"/>
      <c r="I55" s="615"/>
      <c r="J55" s="615"/>
      <c r="K55" s="615"/>
      <c r="L55" s="615"/>
      <c r="M55" s="615"/>
      <c r="N55" s="618"/>
      <c r="O55" s="618"/>
      <c r="P55" s="618"/>
      <c r="Q55" s="619">
        <f>IF(C55&gt;Allgemeines!$C$13,0,SUM(G55,H55,J55,K55,M55,N55)-SUM(I55,L55,O55,P55))</f>
        <v>0</v>
      </c>
      <c r="R55" s="620"/>
      <c r="S55" s="621">
        <f t="shared" si="2"/>
        <v>0</v>
      </c>
      <c r="T55" s="622">
        <f>IF(ISBLANK($B55),0,VLOOKUP($B55,Listen!$A$2:$C$44,2,FALSE))</f>
        <v>0</v>
      </c>
      <c r="U55" s="622">
        <f>IF(ISBLANK($B55),0,VLOOKUP($B55,Listen!$A$2:$C$44,3,FALSE))</f>
        <v>0</v>
      </c>
      <c r="V55" s="623">
        <f t="shared" si="3"/>
        <v>0</v>
      </c>
      <c r="W55" s="623">
        <f t="shared" si="8"/>
        <v>0</v>
      </c>
      <c r="X55" s="623">
        <f t="shared" si="8"/>
        <v>0</v>
      </c>
      <c r="Y55" s="623">
        <f t="shared" si="8"/>
        <v>0</v>
      </c>
      <c r="Z55" s="623">
        <f t="shared" si="8"/>
        <v>0</v>
      </c>
      <c r="AA55" s="623">
        <f t="shared" si="8"/>
        <v>0</v>
      </c>
      <c r="AB55" s="623">
        <f t="shared" si="8"/>
        <v>0</v>
      </c>
      <c r="AC55" s="624">
        <f t="shared" ca="1" si="5"/>
        <v>0</v>
      </c>
      <c r="AD55" s="624">
        <f ca="1">IF(C55=Allgemeines!$C$13,$S55-$AE55,OFFSET(AE55,0,Allgemeines!$C$13-2022)-$AE55)</f>
        <v>0</v>
      </c>
      <c r="AE55" s="624">
        <f ca="1">IFERROR(OFFSET(AE55,0,Allgemeines!$C$13-2021),0)</f>
        <v>0</v>
      </c>
      <c r="AF55" s="624">
        <f t="shared" si="6"/>
        <v>0</v>
      </c>
      <c r="AG55" s="624">
        <f t="shared" si="9"/>
        <v>0</v>
      </c>
      <c r="AH55" s="624">
        <f t="shared" si="9"/>
        <v>0</v>
      </c>
      <c r="AI55" s="624">
        <f t="shared" si="9"/>
        <v>0</v>
      </c>
      <c r="AJ55" s="624">
        <f t="shared" si="9"/>
        <v>0</v>
      </c>
      <c r="AK55" s="624">
        <f t="shared" si="9"/>
        <v>0</v>
      </c>
      <c r="AL55" s="624">
        <f t="shared" si="9"/>
        <v>0</v>
      </c>
      <c r="AN55" s="625"/>
    </row>
    <row r="56" spans="1:40" x14ac:dyDescent="0.25">
      <c r="A56" s="612"/>
      <c r="B56" s="613"/>
      <c r="C56" s="614"/>
      <c r="D56" s="615"/>
      <c r="E56" s="616"/>
      <c r="F56" s="616"/>
      <c r="G56" s="617">
        <f t="shared" si="1"/>
        <v>0</v>
      </c>
      <c r="H56" s="615"/>
      <c r="I56" s="615"/>
      <c r="J56" s="615"/>
      <c r="K56" s="615"/>
      <c r="L56" s="615"/>
      <c r="M56" s="615"/>
      <c r="N56" s="618"/>
      <c r="O56" s="618"/>
      <c r="P56" s="618"/>
      <c r="Q56" s="619">
        <f>IF(C56&gt;Allgemeines!$C$13,0,SUM(G56,H56,J56,K56,M56,N56)-SUM(I56,L56,O56,P56))</f>
        <v>0</v>
      </c>
      <c r="R56" s="620"/>
      <c r="S56" s="621">
        <f t="shared" si="2"/>
        <v>0</v>
      </c>
      <c r="T56" s="622">
        <f>IF(ISBLANK($B56),0,VLOOKUP($B56,Listen!$A$2:$C$44,2,FALSE))</f>
        <v>0</v>
      </c>
      <c r="U56" s="622">
        <f>IF(ISBLANK($B56),0,VLOOKUP($B56,Listen!$A$2:$C$44,3,FALSE))</f>
        <v>0</v>
      </c>
      <c r="V56" s="623">
        <f t="shared" si="3"/>
        <v>0</v>
      </c>
      <c r="W56" s="623">
        <f t="shared" si="8"/>
        <v>0</v>
      </c>
      <c r="X56" s="623">
        <f t="shared" si="8"/>
        <v>0</v>
      </c>
      <c r="Y56" s="623">
        <f t="shared" si="8"/>
        <v>0</v>
      </c>
      <c r="Z56" s="623">
        <f t="shared" si="8"/>
        <v>0</v>
      </c>
      <c r="AA56" s="623">
        <f t="shared" si="8"/>
        <v>0</v>
      </c>
      <c r="AB56" s="623">
        <f t="shared" si="8"/>
        <v>0</v>
      </c>
      <c r="AC56" s="624">
        <f t="shared" ca="1" si="5"/>
        <v>0</v>
      </c>
      <c r="AD56" s="624">
        <f ca="1">IF(C56=Allgemeines!$C$13,$S56-$AE56,OFFSET(AE56,0,Allgemeines!$C$13-2022)-$AE56)</f>
        <v>0</v>
      </c>
      <c r="AE56" s="624">
        <f ca="1">IFERROR(OFFSET(AE56,0,Allgemeines!$C$13-2021),0)</f>
        <v>0</v>
      </c>
      <c r="AF56" s="624">
        <f t="shared" si="6"/>
        <v>0</v>
      </c>
      <c r="AG56" s="624">
        <f t="shared" si="9"/>
        <v>0</v>
      </c>
      <c r="AH56" s="624">
        <f t="shared" si="9"/>
        <v>0</v>
      </c>
      <c r="AI56" s="624">
        <f t="shared" si="9"/>
        <v>0</v>
      </c>
      <c r="AJ56" s="624">
        <f t="shared" si="9"/>
        <v>0</v>
      </c>
      <c r="AK56" s="624">
        <f t="shared" si="9"/>
        <v>0</v>
      </c>
      <c r="AL56" s="624">
        <f t="shared" si="9"/>
        <v>0</v>
      </c>
      <c r="AN56" s="625"/>
    </row>
    <row r="57" spans="1:40" x14ac:dyDescent="0.25">
      <c r="A57" s="612"/>
      <c r="B57" s="613"/>
      <c r="C57" s="614"/>
      <c r="D57" s="615"/>
      <c r="E57" s="616"/>
      <c r="F57" s="616"/>
      <c r="G57" s="617">
        <f t="shared" si="1"/>
        <v>0</v>
      </c>
      <c r="H57" s="615"/>
      <c r="I57" s="615"/>
      <c r="J57" s="615"/>
      <c r="K57" s="615"/>
      <c r="L57" s="615"/>
      <c r="M57" s="615"/>
      <c r="N57" s="618"/>
      <c r="O57" s="618"/>
      <c r="P57" s="618"/>
      <c r="Q57" s="619">
        <f>IF(C57&gt;Allgemeines!$C$13,0,SUM(G57,H57,J57,K57,M57,N57)-SUM(I57,L57,O57,P57))</f>
        <v>0</v>
      </c>
      <c r="R57" s="620"/>
      <c r="S57" s="621">
        <f t="shared" si="2"/>
        <v>0</v>
      </c>
      <c r="T57" s="622">
        <f>IF(ISBLANK($B57),0,VLOOKUP($B57,Listen!$A$2:$C$44,2,FALSE))</f>
        <v>0</v>
      </c>
      <c r="U57" s="622">
        <f>IF(ISBLANK($B57),0,VLOOKUP($B57,Listen!$A$2:$C$44,3,FALSE))</f>
        <v>0</v>
      </c>
      <c r="V57" s="623">
        <f t="shared" si="3"/>
        <v>0</v>
      </c>
      <c r="W57" s="623">
        <f t="shared" si="8"/>
        <v>0</v>
      </c>
      <c r="X57" s="623">
        <f t="shared" si="8"/>
        <v>0</v>
      </c>
      <c r="Y57" s="623">
        <f t="shared" si="8"/>
        <v>0</v>
      </c>
      <c r="Z57" s="623">
        <f t="shared" si="8"/>
        <v>0</v>
      </c>
      <c r="AA57" s="623">
        <f t="shared" si="8"/>
        <v>0</v>
      </c>
      <c r="AB57" s="623">
        <f t="shared" si="8"/>
        <v>0</v>
      </c>
      <c r="AC57" s="624">
        <f t="shared" ca="1" si="5"/>
        <v>0</v>
      </c>
      <c r="AD57" s="624">
        <f ca="1">IF(C57=Allgemeines!$C$13,$S57-$AE57,OFFSET(AE57,0,Allgemeines!$C$13-2022)-$AE57)</f>
        <v>0</v>
      </c>
      <c r="AE57" s="624">
        <f ca="1">IFERROR(OFFSET(AE57,0,Allgemeines!$C$13-2021),0)</f>
        <v>0</v>
      </c>
      <c r="AF57" s="624">
        <f t="shared" si="6"/>
        <v>0</v>
      </c>
      <c r="AG57" s="624">
        <f t="shared" si="9"/>
        <v>0</v>
      </c>
      <c r="AH57" s="624">
        <f t="shared" si="9"/>
        <v>0</v>
      </c>
      <c r="AI57" s="624">
        <f t="shared" si="9"/>
        <v>0</v>
      </c>
      <c r="AJ57" s="624">
        <f t="shared" si="9"/>
        <v>0</v>
      </c>
      <c r="AK57" s="624">
        <f t="shared" si="9"/>
        <v>0</v>
      </c>
      <c r="AL57" s="624">
        <f t="shared" si="9"/>
        <v>0</v>
      </c>
      <c r="AN57" s="625"/>
    </row>
    <row r="58" spans="1:40" x14ac:dyDescent="0.25">
      <c r="A58" s="612"/>
      <c r="B58" s="613"/>
      <c r="C58" s="614"/>
      <c r="D58" s="615"/>
      <c r="E58" s="616"/>
      <c r="F58" s="616"/>
      <c r="G58" s="617">
        <f t="shared" si="1"/>
        <v>0</v>
      </c>
      <c r="H58" s="615"/>
      <c r="I58" s="615"/>
      <c r="J58" s="615"/>
      <c r="K58" s="615"/>
      <c r="L58" s="615"/>
      <c r="M58" s="615"/>
      <c r="N58" s="618"/>
      <c r="O58" s="618"/>
      <c r="P58" s="618"/>
      <c r="Q58" s="619">
        <f>IF(C58&gt;Allgemeines!$C$13,0,SUM(G58,H58,J58,K58,M58,N58)-SUM(I58,L58,O58,P58))</f>
        <v>0</v>
      </c>
      <c r="R58" s="620"/>
      <c r="S58" s="621">
        <f t="shared" si="2"/>
        <v>0</v>
      </c>
      <c r="T58" s="622">
        <f>IF(ISBLANK($B58),0,VLOOKUP($B58,Listen!$A$2:$C$44,2,FALSE))</f>
        <v>0</v>
      </c>
      <c r="U58" s="622">
        <f>IF(ISBLANK($B58),0,VLOOKUP($B58,Listen!$A$2:$C$44,3,FALSE))</f>
        <v>0</v>
      </c>
      <c r="V58" s="623">
        <f t="shared" si="3"/>
        <v>0</v>
      </c>
      <c r="W58" s="623">
        <f t="shared" si="8"/>
        <v>0</v>
      </c>
      <c r="X58" s="623">
        <f t="shared" si="8"/>
        <v>0</v>
      </c>
      <c r="Y58" s="623">
        <f t="shared" si="8"/>
        <v>0</v>
      </c>
      <c r="Z58" s="623">
        <f t="shared" si="8"/>
        <v>0</v>
      </c>
      <c r="AA58" s="623">
        <f t="shared" si="8"/>
        <v>0</v>
      </c>
      <c r="AB58" s="623">
        <f t="shared" si="8"/>
        <v>0</v>
      </c>
      <c r="AC58" s="624">
        <f t="shared" ca="1" si="5"/>
        <v>0</v>
      </c>
      <c r="AD58" s="624">
        <f ca="1">IF(C58=Allgemeines!$C$13,$S58-$AE58,OFFSET(AE58,0,Allgemeines!$C$13-2022)-$AE58)</f>
        <v>0</v>
      </c>
      <c r="AE58" s="624">
        <f ca="1">IFERROR(OFFSET(AE58,0,Allgemeines!$C$13-2021),0)</f>
        <v>0</v>
      </c>
      <c r="AF58" s="624">
        <f t="shared" si="6"/>
        <v>0</v>
      </c>
      <c r="AG58" s="624">
        <f t="shared" si="9"/>
        <v>0</v>
      </c>
      <c r="AH58" s="624">
        <f t="shared" si="9"/>
        <v>0</v>
      </c>
      <c r="AI58" s="624">
        <f t="shared" si="9"/>
        <v>0</v>
      </c>
      <c r="AJ58" s="624">
        <f t="shared" si="9"/>
        <v>0</v>
      </c>
      <c r="AK58" s="624">
        <f t="shared" si="9"/>
        <v>0</v>
      </c>
      <c r="AL58" s="624">
        <f t="shared" si="9"/>
        <v>0</v>
      </c>
      <c r="AN58" s="625"/>
    </row>
    <row r="59" spans="1:40" x14ac:dyDescent="0.25">
      <c r="A59" s="612"/>
      <c r="B59" s="613"/>
      <c r="C59" s="614"/>
      <c r="D59" s="615"/>
      <c r="E59" s="616"/>
      <c r="F59" s="616"/>
      <c r="G59" s="617">
        <f t="shared" si="1"/>
        <v>0</v>
      </c>
      <c r="H59" s="615"/>
      <c r="I59" s="615"/>
      <c r="J59" s="615"/>
      <c r="K59" s="615"/>
      <c r="L59" s="615"/>
      <c r="M59" s="615"/>
      <c r="N59" s="618"/>
      <c r="O59" s="618"/>
      <c r="P59" s="618"/>
      <c r="Q59" s="619">
        <f>IF(C59&gt;Allgemeines!$C$13,0,SUM(G59,H59,J59,K59,M59,N59)-SUM(I59,L59,O59,P59))</f>
        <v>0</v>
      </c>
      <c r="R59" s="620"/>
      <c r="S59" s="621">
        <f t="shared" si="2"/>
        <v>0</v>
      </c>
      <c r="T59" s="622">
        <f>IF(ISBLANK($B59),0,VLOOKUP($B59,Listen!$A$2:$C$44,2,FALSE))</f>
        <v>0</v>
      </c>
      <c r="U59" s="622">
        <f>IF(ISBLANK($B59),0,VLOOKUP($B59,Listen!$A$2:$C$44,3,FALSE))</f>
        <v>0</v>
      </c>
      <c r="V59" s="623">
        <f t="shared" si="3"/>
        <v>0</v>
      </c>
      <c r="W59" s="623">
        <f t="shared" si="8"/>
        <v>0</v>
      </c>
      <c r="X59" s="623">
        <f t="shared" si="8"/>
        <v>0</v>
      </c>
      <c r="Y59" s="623">
        <f t="shared" si="8"/>
        <v>0</v>
      </c>
      <c r="Z59" s="623">
        <f t="shared" si="8"/>
        <v>0</v>
      </c>
      <c r="AA59" s="623">
        <f t="shared" si="8"/>
        <v>0</v>
      </c>
      <c r="AB59" s="623">
        <f t="shared" si="8"/>
        <v>0</v>
      </c>
      <c r="AC59" s="624">
        <f t="shared" ca="1" si="5"/>
        <v>0</v>
      </c>
      <c r="AD59" s="624">
        <f ca="1">IF(C59=Allgemeines!$C$13,$S59-$AE59,OFFSET(AE59,0,Allgemeines!$C$13-2022)-$AE59)</f>
        <v>0</v>
      </c>
      <c r="AE59" s="624">
        <f ca="1">IFERROR(OFFSET(AE59,0,Allgemeines!$C$13-2021),0)</f>
        <v>0</v>
      </c>
      <c r="AF59" s="624">
        <f t="shared" si="6"/>
        <v>0</v>
      </c>
      <c r="AG59" s="624">
        <f t="shared" si="9"/>
        <v>0</v>
      </c>
      <c r="AH59" s="624">
        <f t="shared" si="9"/>
        <v>0</v>
      </c>
      <c r="AI59" s="624">
        <f t="shared" si="9"/>
        <v>0</v>
      </c>
      <c r="AJ59" s="624">
        <f t="shared" si="9"/>
        <v>0</v>
      </c>
      <c r="AK59" s="624">
        <f t="shared" si="9"/>
        <v>0</v>
      </c>
      <c r="AL59" s="624">
        <f t="shared" si="9"/>
        <v>0</v>
      </c>
      <c r="AN59" s="625"/>
    </row>
    <row r="60" spans="1:40" x14ac:dyDescent="0.25">
      <c r="A60" s="612"/>
      <c r="B60" s="613"/>
      <c r="C60" s="614"/>
      <c r="D60" s="615"/>
      <c r="E60" s="616"/>
      <c r="F60" s="616"/>
      <c r="G60" s="617">
        <f t="shared" si="1"/>
        <v>0</v>
      </c>
      <c r="H60" s="615"/>
      <c r="I60" s="615"/>
      <c r="J60" s="615"/>
      <c r="K60" s="615"/>
      <c r="L60" s="615"/>
      <c r="M60" s="615"/>
      <c r="N60" s="618"/>
      <c r="O60" s="618"/>
      <c r="P60" s="618"/>
      <c r="Q60" s="619">
        <f>IF(C60&gt;Allgemeines!$C$13,0,SUM(G60,H60,J60,K60,M60,N60)-SUM(I60,L60,O60,P60))</f>
        <v>0</v>
      </c>
      <c r="R60" s="620"/>
      <c r="S60" s="621">
        <f t="shared" si="2"/>
        <v>0</v>
      </c>
      <c r="T60" s="622">
        <f>IF(ISBLANK($B60),0,VLOOKUP($B60,Listen!$A$2:$C$44,2,FALSE))</f>
        <v>0</v>
      </c>
      <c r="U60" s="622">
        <f>IF(ISBLANK($B60),0,VLOOKUP($B60,Listen!$A$2:$C$44,3,FALSE))</f>
        <v>0</v>
      </c>
      <c r="V60" s="623">
        <f t="shared" si="3"/>
        <v>0</v>
      </c>
      <c r="W60" s="623">
        <f t="shared" si="8"/>
        <v>0</v>
      </c>
      <c r="X60" s="623">
        <f t="shared" si="8"/>
        <v>0</v>
      </c>
      <c r="Y60" s="623">
        <f t="shared" si="8"/>
        <v>0</v>
      </c>
      <c r="Z60" s="623">
        <f t="shared" si="8"/>
        <v>0</v>
      </c>
      <c r="AA60" s="623">
        <f t="shared" si="8"/>
        <v>0</v>
      </c>
      <c r="AB60" s="623">
        <f t="shared" si="8"/>
        <v>0</v>
      </c>
      <c r="AC60" s="624">
        <f t="shared" ca="1" si="5"/>
        <v>0</v>
      </c>
      <c r="AD60" s="624">
        <f ca="1">IF(C60=Allgemeines!$C$13,$S60-$AE60,OFFSET(AE60,0,Allgemeines!$C$13-2022)-$AE60)</f>
        <v>0</v>
      </c>
      <c r="AE60" s="624">
        <f ca="1">IFERROR(OFFSET(AE60,0,Allgemeines!$C$13-2021),0)</f>
        <v>0</v>
      </c>
      <c r="AF60" s="624">
        <f t="shared" si="6"/>
        <v>0</v>
      </c>
      <c r="AG60" s="624">
        <f t="shared" si="9"/>
        <v>0</v>
      </c>
      <c r="AH60" s="624">
        <f t="shared" si="9"/>
        <v>0</v>
      </c>
      <c r="AI60" s="624">
        <f t="shared" si="9"/>
        <v>0</v>
      </c>
      <c r="AJ60" s="624">
        <f t="shared" si="9"/>
        <v>0</v>
      </c>
      <c r="AK60" s="624">
        <f t="shared" si="9"/>
        <v>0</v>
      </c>
      <c r="AL60" s="624">
        <f t="shared" si="9"/>
        <v>0</v>
      </c>
      <c r="AN60" s="625"/>
    </row>
    <row r="61" spans="1:40" x14ac:dyDescent="0.25">
      <c r="A61" s="612"/>
      <c r="B61" s="613"/>
      <c r="C61" s="614"/>
      <c r="D61" s="615"/>
      <c r="E61" s="616"/>
      <c r="F61" s="616"/>
      <c r="G61" s="617">
        <f t="shared" si="1"/>
        <v>0</v>
      </c>
      <c r="H61" s="615"/>
      <c r="I61" s="615"/>
      <c r="J61" s="615"/>
      <c r="K61" s="615"/>
      <c r="L61" s="615"/>
      <c r="M61" s="615"/>
      <c r="N61" s="618"/>
      <c r="O61" s="618"/>
      <c r="P61" s="618"/>
      <c r="Q61" s="619">
        <f>IF(C61&gt;Allgemeines!$C$13,0,SUM(G61,H61,J61,K61,M61,N61)-SUM(I61,L61,O61,P61))</f>
        <v>0</v>
      </c>
      <c r="R61" s="620"/>
      <c r="S61" s="621">
        <f t="shared" si="2"/>
        <v>0</v>
      </c>
      <c r="T61" s="622">
        <f>IF(ISBLANK($B61),0,VLOOKUP($B61,Listen!$A$2:$C$44,2,FALSE))</f>
        <v>0</v>
      </c>
      <c r="U61" s="622">
        <f>IF(ISBLANK($B61),0,VLOOKUP($B61,Listen!$A$2:$C$44,3,FALSE))</f>
        <v>0</v>
      </c>
      <c r="V61" s="623">
        <f t="shared" si="3"/>
        <v>0</v>
      </c>
      <c r="W61" s="623">
        <f t="shared" si="8"/>
        <v>0</v>
      </c>
      <c r="X61" s="623">
        <f t="shared" si="8"/>
        <v>0</v>
      </c>
      <c r="Y61" s="623">
        <f t="shared" si="8"/>
        <v>0</v>
      </c>
      <c r="Z61" s="623">
        <f t="shared" si="8"/>
        <v>0</v>
      </c>
      <c r="AA61" s="623">
        <f t="shared" si="8"/>
        <v>0</v>
      </c>
      <c r="AB61" s="623">
        <f t="shared" si="8"/>
        <v>0</v>
      </c>
      <c r="AC61" s="624">
        <f t="shared" ca="1" si="5"/>
        <v>0</v>
      </c>
      <c r="AD61" s="624">
        <f ca="1">IF(C61=Allgemeines!$C$13,$S61-$AE61,OFFSET(AE61,0,Allgemeines!$C$13-2022)-$AE61)</f>
        <v>0</v>
      </c>
      <c r="AE61" s="624">
        <f ca="1">IFERROR(OFFSET(AE61,0,Allgemeines!$C$13-2021),0)</f>
        <v>0</v>
      </c>
      <c r="AF61" s="624">
        <f t="shared" si="6"/>
        <v>0</v>
      </c>
      <c r="AG61" s="624">
        <f t="shared" si="9"/>
        <v>0</v>
      </c>
      <c r="AH61" s="624">
        <f t="shared" si="9"/>
        <v>0</v>
      </c>
      <c r="AI61" s="624">
        <f t="shared" si="9"/>
        <v>0</v>
      </c>
      <c r="AJ61" s="624">
        <f t="shared" si="9"/>
        <v>0</v>
      </c>
      <c r="AK61" s="624">
        <f t="shared" si="9"/>
        <v>0</v>
      </c>
      <c r="AL61" s="624">
        <f t="shared" si="9"/>
        <v>0</v>
      </c>
      <c r="AN61" s="625"/>
    </row>
    <row r="62" spans="1:40" x14ac:dyDescent="0.25">
      <c r="A62" s="612"/>
      <c r="B62" s="613"/>
      <c r="C62" s="614"/>
      <c r="D62" s="615"/>
      <c r="E62" s="616"/>
      <c r="F62" s="616"/>
      <c r="G62" s="617">
        <f t="shared" si="1"/>
        <v>0</v>
      </c>
      <c r="H62" s="615"/>
      <c r="I62" s="615"/>
      <c r="J62" s="615"/>
      <c r="K62" s="615"/>
      <c r="L62" s="615"/>
      <c r="M62" s="615"/>
      <c r="N62" s="618"/>
      <c r="O62" s="618"/>
      <c r="P62" s="618"/>
      <c r="Q62" s="619">
        <f>IF(C62&gt;Allgemeines!$C$13,0,SUM(G62,H62,J62,K62,M62,N62)-SUM(I62,L62,O62,P62))</f>
        <v>0</v>
      </c>
      <c r="R62" s="620"/>
      <c r="S62" s="621">
        <f t="shared" si="2"/>
        <v>0</v>
      </c>
      <c r="T62" s="622">
        <f>IF(ISBLANK($B62),0,VLOOKUP($B62,Listen!$A$2:$C$44,2,FALSE))</f>
        <v>0</v>
      </c>
      <c r="U62" s="622">
        <f>IF(ISBLANK($B62),0,VLOOKUP($B62,Listen!$A$2:$C$44,3,FALSE))</f>
        <v>0</v>
      </c>
      <c r="V62" s="623">
        <f t="shared" si="3"/>
        <v>0</v>
      </c>
      <c r="W62" s="623">
        <f t="shared" si="8"/>
        <v>0</v>
      </c>
      <c r="X62" s="623">
        <f t="shared" si="8"/>
        <v>0</v>
      </c>
      <c r="Y62" s="623">
        <f t="shared" si="8"/>
        <v>0</v>
      </c>
      <c r="Z62" s="623">
        <f t="shared" si="8"/>
        <v>0</v>
      </c>
      <c r="AA62" s="623">
        <f t="shared" si="8"/>
        <v>0</v>
      </c>
      <c r="AB62" s="623">
        <f t="shared" si="8"/>
        <v>0</v>
      </c>
      <c r="AC62" s="624">
        <f t="shared" ca="1" si="5"/>
        <v>0</v>
      </c>
      <c r="AD62" s="624">
        <f ca="1">IF(C62=Allgemeines!$C$13,$S62-$AE62,OFFSET(AE62,0,Allgemeines!$C$13-2022)-$AE62)</f>
        <v>0</v>
      </c>
      <c r="AE62" s="624">
        <f ca="1">IFERROR(OFFSET(AE62,0,Allgemeines!$C$13-2021),0)</f>
        <v>0</v>
      </c>
      <c r="AF62" s="624">
        <f t="shared" si="6"/>
        <v>0</v>
      </c>
      <c r="AG62" s="624">
        <f t="shared" si="9"/>
        <v>0</v>
      </c>
      <c r="AH62" s="624">
        <f t="shared" si="9"/>
        <v>0</v>
      </c>
      <c r="AI62" s="624">
        <f t="shared" si="9"/>
        <v>0</v>
      </c>
      <c r="AJ62" s="624">
        <f t="shared" si="9"/>
        <v>0</v>
      </c>
      <c r="AK62" s="624">
        <f t="shared" si="9"/>
        <v>0</v>
      </c>
      <c r="AL62" s="624">
        <f t="shared" si="9"/>
        <v>0</v>
      </c>
      <c r="AN62" s="625"/>
    </row>
    <row r="63" spans="1:40" x14ac:dyDescent="0.25">
      <c r="A63" s="612"/>
      <c r="B63" s="613"/>
      <c r="C63" s="614"/>
      <c r="D63" s="615"/>
      <c r="E63" s="616"/>
      <c r="F63" s="616"/>
      <c r="G63" s="617">
        <f t="shared" si="1"/>
        <v>0</v>
      </c>
      <c r="H63" s="615"/>
      <c r="I63" s="615"/>
      <c r="J63" s="615"/>
      <c r="K63" s="615"/>
      <c r="L63" s="615"/>
      <c r="M63" s="615"/>
      <c r="N63" s="618"/>
      <c r="O63" s="618"/>
      <c r="P63" s="618"/>
      <c r="Q63" s="619">
        <f>IF(C63&gt;Allgemeines!$C$13,0,SUM(G63,H63,J63,K63,M63,N63)-SUM(I63,L63,O63,P63))</f>
        <v>0</v>
      </c>
      <c r="R63" s="620"/>
      <c r="S63" s="621">
        <f t="shared" si="2"/>
        <v>0</v>
      </c>
      <c r="T63" s="622">
        <f>IF(ISBLANK($B63),0,VLOOKUP($B63,Listen!$A$2:$C$44,2,FALSE))</f>
        <v>0</v>
      </c>
      <c r="U63" s="622">
        <f>IF(ISBLANK($B63),0,VLOOKUP($B63,Listen!$A$2:$C$44,3,FALSE))</f>
        <v>0</v>
      </c>
      <c r="V63" s="623">
        <f t="shared" si="3"/>
        <v>0</v>
      </c>
      <c r="W63" s="623">
        <f t="shared" si="8"/>
        <v>0</v>
      </c>
      <c r="X63" s="623">
        <f t="shared" si="8"/>
        <v>0</v>
      </c>
      <c r="Y63" s="623">
        <f t="shared" si="8"/>
        <v>0</v>
      </c>
      <c r="Z63" s="623">
        <f t="shared" ref="Z63:AB126" si="10">Y63</f>
        <v>0</v>
      </c>
      <c r="AA63" s="623">
        <f t="shared" si="10"/>
        <v>0</v>
      </c>
      <c r="AB63" s="623">
        <f t="shared" si="10"/>
        <v>0</v>
      </c>
      <c r="AC63" s="624">
        <f t="shared" ca="1" si="5"/>
        <v>0</v>
      </c>
      <c r="AD63" s="624">
        <f ca="1">IF(C63=Allgemeines!$C$13,$S63-$AE63,OFFSET(AE63,0,Allgemeines!$C$13-2022)-$AE63)</f>
        <v>0</v>
      </c>
      <c r="AE63" s="624">
        <f ca="1">IFERROR(OFFSET(AE63,0,Allgemeines!$C$13-2021),0)</f>
        <v>0</v>
      </c>
      <c r="AF63" s="624">
        <f t="shared" si="6"/>
        <v>0</v>
      </c>
      <c r="AG63" s="624">
        <f t="shared" si="9"/>
        <v>0</v>
      </c>
      <c r="AH63" s="624">
        <f t="shared" si="9"/>
        <v>0</v>
      </c>
      <c r="AI63" s="624">
        <f t="shared" si="9"/>
        <v>0</v>
      </c>
      <c r="AJ63" s="624">
        <f t="shared" ref="AJ63:AL126" si="11">IF(OR($C63=0,$S63=0,Z63-(VALUE(AJ$4)-$C63)=0),0,
IF($C63&lt;VALUE(AJ$4),AI63-AI63/(Z63-(VALUE(AJ$4)-$C63)),
IF($C63=VALUE(AJ$4),$S63-$S63/Z63,0)))</f>
        <v>0</v>
      </c>
      <c r="AK63" s="624">
        <f t="shared" si="11"/>
        <v>0</v>
      </c>
      <c r="AL63" s="624">
        <f t="shared" si="11"/>
        <v>0</v>
      </c>
      <c r="AN63" s="625"/>
    </row>
    <row r="64" spans="1:40" x14ac:dyDescent="0.25">
      <c r="A64" s="612"/>
      <c r="B64" s="613"/>
      <c r="C64" s="614"/>
      <c r="D64" s="615"/>
      <c r="E64" s="616"/>
      <c r="F64" s="616"/>
      <c r="G64" s="617">
        <f t="shared" si="1"/>
        <v>0</v>
      </c>
      <c r="H64" s="615"/>
      <c r="I64" s="615"/>
      <c r="J64" s="615"/>
      <c r="K64" s="615"/>
      <c r="L64" s="615"/>
      <c r="M64" s="615"/>
      <c r="N64" s="618"/>
      <c r="O64" s="618"/>
      <c r="P64" s="618"/>
      <c r="Q64" s="619">
        <f>IF(C64&gt;Allgemeines!$C$13,0,SUM(G64,H64,J64,K64,M64,N64)-SUM(I64,L64,O64,P64))</f>
        <v>0</v>
      </c>
      <c r="R64" s="620"/>
      <c r="S64" s="621">
        <f t="shared" si="2"/>
        <v>0</v>
      </c>
      <c r="T64" s="622">
        <f>IF(ISBLANK($B64),0,VLOOKUP($B64,Listen!$A$2:$C$44,2,FALSE))</f>
        <v>0</v>
      </c>
      <c r="U64" s="622">
        <f>IF(ISBLANK($B64),0,VLOOKUP($B64,Listen!$A$2:$C$44,3,FALSE))</f>
        <v>0</v>
      </c>
      <c r="V64" s="623">
        <f t="shared" si="3"/>
        <v>0</v>
      </c>
      <c r="W64" s="623">
        <f t="shared" ref="W64:AB127" si="12">V64</f>
        <v>0</v>
      </c>
      <c r="X64" s="623">
        <f t="shared" si="12"/>
        <v>0</v>
      </c>
      <c r="Y64" s="623">
        <f t="shared" si="12"/>
        <v>0</v>
      </c>
      <c r="Z64" s="623">
        <f t="shared" si="10"/>
        <v>0</v>
      </c>
      <c r="AA64" s="623">
        <f t="shared" si="10"/>
        <v>0</v>
      </c>
      <c r="AB64" s="623">
        <f t="shared" si="10"/>
        <v>0</v>
      </c>
      <c r="AC64" s="624">
        <f t="shared" ca="1" si="5"/>
        <v>0</v>
      </c>
      <c r="AD64" s="624">
        <f ca="1">IF(C64=Allgemeines!$C$13,$S64-$AE64,OFFSET(AE64,0,Allgemeines!$C$13-2022)-$AE64)</f>
        <v>0</v>
      </c>
      <c r="AE64" s="624">
        <f ca="1">IFERROR(OFFSET(AE64,0,Allgemeines!$C$13-2021),0)</f>
        <v>0</v>
      </c>
      <c r="AF64" s="624">
        <f t="shared" si="6"/>
        <v>0</v>
      </c>
      <c r="AG64" s="624">
        <f t="shared" ref="AG64:AL127" si="13">IF(OR($C64=0,$S64=0,W64-(VALUE(AG$4)-$C64)=0),0,
IF($C64&lt;VALUE(AG$4),AF64-AF64/(W64-(VALUE(AG$4)-$C64)),
IF($C64=VALUE(AG$4),$S64-$S64/W64,0)))</f>
        <v>0</v>
      </c>
      <c r="AH64" s="624">
        <f t="shared" si="13"/>
        <v>0</v>
      </c>
      <c r="AI64" s="624">
        <f t="shared" si="13"/>
        <v>0</v>
      </c>
      <c r="AJ64" s="624">
        <f t="shared" si="11"/>
        <v>0</v>
      </c>
      <c r="AK64" s="624">
        <f t="shared" si="11"/>
        <v>0</v>
      </c>
      <c r="AL64" s="624">
        <f t="shared" si="11"/>
        <v>0</v>
      </c>
      <c r="AN64" s="625"/>
    </row>
    <row r="65" spans="1:40" x14ac:dyDescent="0.25">
      <c r="A65" s="612"/>
      <c r="B65" s="613"/>
      <c r="C65" s="614"/>
      <c r="D65" s="615"/>
      <c r="E65" s="616"/>
      <c r="F65" s="616"/>
      <c r="G65" s="617">
        <f t="shared" si="1"/>
        <v>0</v>
      </c>
      <c r="H65" s="615"/>
      <c r="I65" s="615"/>
      <c r="J65" s="615"/>
      <c r="K65" s="615"/>
      <c r="L65" s="615"/>
      <c r="M65" s="615"/>
      <c r="N65" s="618"/>
      <c r="O65" s="618"/>
      <c r="P65" s="618"/>
      <c r="Q65" s="619">
        <f>IF(C65&gt;Allgemeines!$C$13,0,SUM(G65,H65,J65,K65,M65,N65)-SUM(I65,L65,O65,P65))</f>
        <v>0</v>
      </c>
      <c r="R65" s="620"/>
      <c r="S65" s="621">
        <f t="shared" si="2"/>
        <v>0</v>
      </c>
      <c r="T65" s="622">
        <f>IF(ISBLANK($B65),0,VLOOKUP($B65,Listen!$A$2:$C$44,2,FALSE))</f>
        <v>0</v>
      </c>
      <c r="U65" s="622">
        <f>IF(ISBLANK($B65),0,VLOOKUP($B65,Listen!$A$2:$C$44,3,FALSE))</f>
        <v>0</v>
      </c>
      <c r="V65" s="623">
        <f t="shared" si="3"/>
        <v>0</v>
      </c>
      <c r="W65" s="623">
        <f t="shared" si="12"/>
        <v>0</v>
      </c>
      <c r="X65" s="623">
        <f t="shared" si="12"/>
        <v>0</v>
      </c>
      <c r="Y65" s="623">
        <f t="shared" si="12"/>
        <v>0</v>
      </c>
      <c r="Z65" s="623">
        <f t="shared" si="10"/>
        <v>0</v>
      </c>
      <c r="AA65" s="623">
        <f t="shared" si="10"/>
        <v>0</v>
      </c>
      <c r="AB65" s="623">
        <f t="shared" si="10"/>
        <v>0</v>
      </c>
      <c r="AC65" s="624">
        <f t="shared" ca="1" si="5"/>
        <v>0</v>
      </c>
      <c r="AD65" s="624">
        <f ca="1">IF(C65=Allgemeines!$C$13,$S65-$AE65,OFFSET(AE65,0,Allgemeines!$C$13-2022)-$AE65)</f>
        <v>0</v>
      </c>
      <c r="AE65" s="624">
        <f ca="1">IFERROR(OFFSET(AE65,0,Allgemeines!$C$13-2021),0)</f>
        <v>0</v>
      </c>
      <c r="AF65" s="624">
        <f t="shared" si="6"/>
        <v>0</v>
      </c>
      <c r="AG65" s="624">
        <f t="shared" si="13"/>
        <v>0</v>
      </c>
      <c r="AH65" s="624">
        <f t="shared" si="13"/>
        <v>0</v>
      </c>
      <c r="AI65" s="624">
        <f t="shared" si="13"/>
        <v>0</v>
      </c>
      <c r="AJ65" s="624">
        <f t="shared" si="11"/>
        <v>0</v>
      </c>
      <c r="AK65" s="624">
        <f t="shared" si="11"/>
        <v>0</v>
      </c>
      <c r="AL65" s="624">
        <f t="shared" si="11"/>
        <v>0</v>
      </c>
      <c r="AN65" s="625"/>
    </row>
    <row r="66" spans="1:40" x14ac:dyDescent="0.25">
      <c r="A66" s="612"/>
      <c r="B66" s="613"/>
      <c r="C66" s="614"/>
      <c r="D66" s="615"/>
      <c r="E66" s="616"/>
      <c r="F66" s="616"/>
      <c r="G66" s="617">
        <f t="shared" si="1"/>
        <v>0</v>
      </c>
      <c r="H66" s="615"/>
      <c r="I66" s="615"/>
      <c r="J66" s="615"/>
      <c r="K66" s="615"/>
      <c r="L66" s="615"/>
      <c r="M66" s="615"/>
      <c r="N66" s="618"/>
      <c r="O66" s="618"/>
      <c r="P66" s="618"/>
      <c r="Q66" s="619">
        <f>IF(C66&gt;Allgemeines!$C$13,0,SUM(G66,H66,J66,K66,M66,N66)-SUM(I66,L66,O66,P66))</f>
        <v>0</v>
      </c>
      <c r="R66" s="620"/>
      <c r="S66" s="621">
        <f t="shared" si="2"/>
        <v>0</v>
      </c>
      <c r="T66" s="622">
        <f>IF(ISBLANK($B66),0,VLOOKUP($B66,Listen!$A$2:$C$44,2,FALSE))</f>
        <v>0</v>
      </c>
      <c r="U66" s="622">
        <f>IF(ISBLANK($B66),0,VLOOKUP($B66,Listen!$A$2:$C$44,3,FALSE))</f>
        <v>0</v>
      </c>
      <c r="V66" s="623">
        <f t="shared" si="3"/>
        <v>0</v>
      </c>
      <c r="W66" s="623">
        <f t="shared" si="12"/>
        <v>0</v>
      </c>
      <c r="X66" s="623">
        <f t="shared" si="12"/>
        <v>0</v>
      </c>
      <c r="Y66" s="623">
        <f t="shared" si="12"/>
        <v>0</v>
      </c>
      <c r="Z66" s="623">
        <f t="shared" si="10"/>
        <v>0</v>
      </c>
      <c r="AA66" s="623">
        <f t="shared" si="10"/>
        <v>0</v>
      </c>
      <c r="AB66" s="623">
        <f t="shared" si="10"/>
        <v>0</v>
      </c>
      <c r="AC66" s="624">
        <f t="shared" ca="1" si="5"/>
        <v>0</v>
      </c>
      <c r="AD66" s="624">
        <f ca="1">IF(C66=Allgemeines!$C$13,$S66-$AE66,OFFSET(AE66,0,Allgemeines!$C$13-2022)-$AE66)</f>
        <v>0</v>
      </c>
      <c r="AE66" s="624">
        <f ca="1">IFERROR(OFFSET(AE66,0,Allgemeines!$C$13-2021),0)</f>
        <v>0</v>
      </c>
      <c r="AF66" s="624">
        <f t="shared" si="6"/>
        <v>0</v>
      </c>
      <c r="AG66" s="624">
        <f t="shared" si="13"/>
        <v>0</v>
      </c>
      <c r="AH66" s="624">
        <f t="shared" si="13"/>
        <v>0</v>
      </c>
      <c r="AI66" s="624">
        <f t="shared" si="13"/>
        <v>0</v>
      </c>
      <c r="AJ66" s="624">
        <f t="shared" si="11"/>
        <v>0</v>
      </c>
      <c r="AK66" s="624">
        <f t="shared" si="11"/>
        <v>0</v>
      </c>
      <c r="AL66" s="624">
        <f t="shared" si="11"/>
        <v>0</v>
      </c>
      <c r="AN66" s="625"/>
    </row>
    <row r="67" spans="1:40" x14ac:dyDescent="0.25">
      <c r="A67" s="612"/>
      <c r="B67" s="613"/>
      <c r="C67" s="614"/>
      <c r="D67" s="615"/>
      <c r="E67" s="616"/>
      <c r="F67" s="616"/>
      <c r="G67" s="617">
        <f t="shared" si="1"/>
        <v>0</v>
      </c>
      <c r="H67" s="615"/>
      <c r="I67" s="615"/>
      <c r="J67" s="615"/>
      <c r="K67" s="615"/>
      <c r="L67" s="615"/>
      <c r="M67" s="615"/>
      <c r="N67" s="618"/>
      <c r="O67" s="618"/>
      <c r="P67" s="618"/>
      <c r="Q67" s="619">
        <f>IF(C67&gt;Allgemeines!$C$13,0,SUM(G67,H67,J67,K67,M67,N67)-SUM(I67,L67,O67,P67))</f>
        <v>0</v>
      </c>
      <c r="R67" s="620"/>
      <c r="S67" s="621">
        <f t="shared" si="2"/>
        <v>0</v>
      </c>
      <c r="T67" s="622">
        <f>IF(ISBLANK($B67),0,VLOOKUP($B67,Listen!$A$2:$C$44,2,FALSE))</f>
        <v>0</v>
      </c>
      <c r="U67" s="622">
        <f>IF(ISBLANK($B67),0,VLOOKUP($B67,Listen!$A$2:$C$44,3,FALSE))</f>
        <v>0</v>
      </c>
      <c r="V67" s="623">
        <f t="shared" si="3"/>
        <v>0</v>
      </c>
      <c r="W67" s="623">
        <f t="shared" si="12"/>
        <v>0</v>
      </c>
      <c r="X67" s="623">
        <f t="shared" si="12"/>
        <v>0</v>
      </c>
      <c r="Y67" s="623">
        <f t="shared" si="12"/>
        <v>0</v>
      </c>
      <c r="Z67" s="623">
        <f t="shared" si="10"/>
        <v>0</v>
      </c>
      <c r="AA67" s="623">
        <f t="shared" si="10"/>
        <v>0</v>
      </c>
      <c r="AB67" s="623">
        <f t="shared" si="10"/>
        <v>0</v>
      </c>
      <c r="AC67" s="624">
        <f t="shared" ca="1" si="5"/>
        <v>0</v>
      </c>
      <c r="AD67" s="624">
        <f ca="1">IF(C67=Allgemeines!$C$13,$S67-$AE67,OFFSET(AE67,0,Allgemeines!$C$13-2022)-$AE67)</f>
        <v>0</v>
      </c>
      <c r="AE67" s="624">
        <f ca="1">IFERROR(OFFSET(AE67,0,Allgemeines!$C$13-2021),0)</f>
        <v>0</v>
      </c>
      <c r="AF67" s="624">
        <f t="shared" si="6"/>
        <v>0</v>
      </c>
      <c r="AG67" s="624">
        <f t="shared" si="13"/>
        <v>0</v>
      </c>
      <c r="AH67" s="624">
        <f t="shared" si="13"/>
        <v>0</v>
      </c>
      <c r="AI67" s="624">
        <f t="shared" si="13"/>
        <v>0</v>
      </c>
      <c r="AJ67" s="624">
        <f t="shared" si="11"/>
        <v>0</v>
      </c>
      <c r="AK67" s="624">
        <f t="shared" si="11"/>
        <v>0</v>
      </c>
      <c r="AL67" s="624">
        <f t="shared" si="11"/>
        <v>0</v>
      </c>
      <c r="AN67" s="625"/>
    </row>
    <row r="68" spans="1:40" x14ac:dyDescent="0.25">
      <c r="A68" s="612"/>
      <c r="B68" s="613"/>
      <c r="C68" s="614"/>
      <c r="D68" s="615"/>
      <c r="E68" s="616"/>
      <c r="F68" s="616"/>
      <c r="G68" s="617">
        <f t="shared" si="1"/>
        <v>0</v>
      </c>
      <c r="H68" s="615"/>
      <c r="I68" s="615"/>
      <c r="J68" s="615"/>
      <c r="K68" s="615"/>
      <c r="L68" s="615"/>
      <c r="M68" s="615"/>
      <c r="N68" s="618"/>
      <c r="O68" s="618"/>
      <c r="P68" s="618"/>
      <c r="Q68" s="619">
        <f>IF(C68&gt;Allgemeines!$C$13,0,SUM(G68,H68,J68,K68,M68,N68)-SUM(I68,L68,O68,P68))</f>
        <v>0</v>
      </c>
      <c r="R68" s="620"/>
      <c r="S68" s="621">
        <f t="shared" si="2"/>
        <v>0</v>
      </c>
      <c r="T68" s="622">
        <f>IF(ISBLANK($B68),0,VLOOKUP($B68,Listen!$A$2:$C$44,2,FALSE))</f>
        <v>0</v>
      </c>
      <c r="U68" s="622">
        <f>IF(ISBLANK($B68),0,VLOOKUP($B68,Listen!$A$2:$C$44,3,FALSE))</f>
        <v>0</v>
      </c>
      <c r="V68" s="623">
        <f t="shared" si="3"/>
        <v>0</v>
      </c>
      <c r="W68" s="623">
        <f t="shared" si="12"/>
        <v>0</v>
      </c>
      <c r="X68" s="623">
        <f t="shared" si="12"/>
        <v>0</v>
      </c>
      <c r="Y68" s="623">
        <f t="shared" si="12"/>
        <v>0</v>
      </c>
      <c r="Z68" s="623">
        <f t="shared" si="10"/>
        <v>0</v>
      </c>
      <c r="AA68" s="623">
        <f t="shared" si="10"/>
        <v>0</v>
      </c>
      <c r="AB68" s="623">
        <f t="shared" si="10"/>
        <v>0</v>
      </c>
      <c r="AC68" s="624">
        <f t="shared" ca="1" si="5"/>
        <v>0</v>
      </c>
      <c r="AD68" s="624">
        <f ca="1">IF(C68=Allgemeines!$C$13,$S68-$AE68,OFFSET(AE68,0,Allgemeines!$C$13-2022)-$AE68)</f>
        <v>0</v>
      </c>
      <c r="AE68" s="624">
        <f ca="1">IFERROR(OFFSET(AE68,0,Allgemeines!$C$13-2021),0)</f>
        <v>0</v>
      </c>
      <c r="AF68" s="624">
        <f t="shared" si="6"/>
        <v>0</v>
      </c>
      <c r="AG68" s="624">
        <f t="shared" si="13"/>
        <v>0</v>
      </c>
      <c r="AH68" s="624">
        <f t="shared" si="13"/>
        <v>0</v>
      </c>
      <c r="AI68" s="624">
        <f t="shared" si="13"/>
        <v>0</v>
      </c>
      <c r="AJ68" s="624">
        <f t="shared" si="11"/>
        <v>0</v>
      </c>
      <c r="AK68" s="624">
        <f t="shared" si="11"/>
        <v>0</v>
      </c>
      <c r="AL68" s="624">
        <f t="shared" si="11"/>
        <v>0</v>
      </c>
      <c r="AN68" s="625"/>
    </row>
    <row r="69" spans="1:40" x14ac:dyDescent="0.25">
      <c r="A69" s="612"/>
      <c r="B69" s="613"/>
      <c r="C69" s="614"/>
      <c r="D69" s="615"/>
      <c r="E69" s="616"/>
      <c r="F69" s="616"/>
      <c r="G69" s="617">
        <f t="shared" si="1"/>
        <v>0</v>
      </c>
      <c r="H69" s="615"/>
      <c r="I69" s="615"/>
      <c r="J69" s="615"/>
      <c r="K69" s="615"/>
      <c r="L69" s="615"/>
      <c r="M69" s="615"/>
      <c r="N69" s="618"/>
      <c r="O69" s="618"/>
      <c r="P69" s="618"/>
      <c r="Q69" s="619">
        <f>IF(C69&gt;Allgemeines!$C$13,0,SUM(G69,H69,J69,K69,M69,N69)-SUM(I69,L69,O69,P69))</f>
        <v>0</v>
      </c>
      <c r="R69" s="620"/>
      <c r="S69" s="621">
        <f t="shared" ref="S69:S132" si="14">Q69</f>
        <v>0</v>
      </c>
      <c r="T69" s="622">
        <f>IF(ISBLANK($B69),0,VLOOKUP($B69,Listen!$A$2:$C$44,2,FALSE))</f>
        <v>0</v>
      </c>
      <c r="U69" s="622">
        <f>IF(ISBLANK($B69),0,VLOOKUP($B69,Listen!$A$2:$C$44,3,FALSE))</f>
        <v>0</v>
      </c>
      <c r="V69" s="623">
        <f t="shared" ref="V69:V132" si="15">$T69</f>
        <v>0</v>
      </c>
      <c r="W69" s="623">
        <f t="shared" si="12"/>
        <v>0</v>
      </c>
      <c r="X69" s="623">
        <f t="shared" si="12"/>
        <v>0</v>
      </c>
      <c r="Y69" s="623">
        <f t="shared" si="12"/>
        <v>0</v>
      </c>
      <c r="Z69" s="623">
        <f t="shared" si="10"/>
        <v>0</v>
      </c>
      <c r="AA69" s="623">
        <f t="shared" si="10"/>
        <v>0</v>
      </c>
      <c r="AB69" s="623">
        <f t="shared" si="10"/>
        <v>0</v>
      </c>
      <c r="AC69" s="624">
        <f t="shared" ref="AC69:AC132" ca="1" si="16">AE69+AD69</f>
        <v>0</v>
      </c>
      <c r="AD69" s="624">
        <f ca="1">IF(C69=Allgemeines!$C$13,$S69-$AE69,OFFSET(AE69,0,Allgemeines!$C$13-2022)-$AE69)</f>
        <v>0</v>
      </c>
      <c r="AE69" s="624">
        <f ca="1">IFERROR(OFFSET(AE69,0,Allgemeines!$C$13-2021),0)</f>
        <v>0</v>
      </c>
      <c r="AF69" s="624">
        <f t="shared" ref="AF69:AF132" si="17">IF(OR($C69=0,$S69=0),0,IF($C69&lt;=VALUE(AF$4),$S69-$S69/V69*(VALUE(AF$4)-$C69+1),0))</f>
        <v>0</v>
      </c>
      <c r="AG69" s="624">
        <f t="shared" si="13"/>
        <v>0</v>
      </c>
      <c r="AH69" s="624">
        <f t="shared" si="13"/>
        <v>0</v>
      </c>
      <c r="AI69" s="624">
        <f t="shared" si="13"/>
        <v>0</v>
      </c>
      <c r="AJ69" s="624">
        <f t="shared" si="11"/>
        <v>0</v>
      </c>
      <c r="AK69" s="624">
        <f t="shared" si="11"/>
        <v>0</v>
      </c>
      <c r="AL69" s="624">
        <f t="shared" si="11"/>
        <v>0</v>
      </c>
      <c r="AN69" s="625"/>
    </row>
    <row r="70" spans="1:40" x14ac:dyDescent="0.25">
      <c r="A70" s="612"/>
      <c r="B70" s="613"/>
      <c r="C70" s="614"/>
      <c r="D70" s="615"/>
      <c r="E70" s="616"/>
      <c r="F70" s="616"/>
      <c r="G70" s="617">
        <f t="shared" ref="G70:G133" si="18">D70*E70/100</f>
        <v>0</v>
      </c>
      <c r="H70" s="615"/>
      <c r="I70" s="615"/>
      <c r="J70" s="615"/>
      <c r="K70" s="615"/>
      <c r="L70" s="615"/>
      <c r="M70" s="615"/>
      <c r="N70" s="618"/>
      <c r="O70" s="618"/>
      <c r="P70" s="618"/>
      <c r="Q70" s="619">
        <f>IF(C70&gt;Allgemeines!$C$13,0,SUM(G70,H70,J70,K70,M70,N70)-SUM(I70,L70,O70,P70))</f>
        <v>0</v>
      </c>
      <c r="R70" s="620"/>
      <c r="S70" s="621">
        <f t="shared" si="14"/>
        <v>0</v>
      </c>
      <c r="T70" s="622">
        <f>IF(ISBLANK($B70),0,VLOOKUP($B70,Listen!$A$2:$C$44,2,FALSE))</f>
        <v>0</v>
      </c>
      <c r="U70" s="622">
        <f>IF(ISBLANK($B70),0,VLOOKUP($B70,Listen!$A$2:$C$44,3,FALSE))</f>
        <v>0</v>
      </c>
      <c r="V70" s="623">
        <f t="shared" si="15"/>
        <v>0</v>
      </c>
      <c r="W70" s="623">
        <f t="shared" si="12"/>
        <v>0</v>
      </c>
      <c r="X70" s="623">
        <f t="shared" si="12"/>
        <v>0</v>
      </c>
      <c r="Y70" s="623">
        <f t="shared" si="12"/>
        <v>0</v>
      </c>
      <c r="Z70" s="623">
        <f t="shared" si="10"/>
        <v>0</v>
      </c>
      <c r="AA70" s="623">
        <f t="shared" si="10"/>
        <v>0</v>
      </c>
      <c r="AB70" s="623">
        <f t="shared" si="10"/>
        <v>0</v>
      </c>
      <c r="AC70" s="624">
        <f t="shared" ca="1" si="16"/>
        <v>0</v>
      </c>
      <c r="AD70" s="624">
        <f ca="1">IF(C70=Allgemeines!$C$13,$S70-$AE70,OFFSET(AE70,0,Allgemeines!$C$13-2022)-$AE70)</f>
        <v>0</v>
      </c>
      <c r="AE70" s="624">
        <f ca="1">IFERROR(OFFSET(AE70,0,Allgemeines!$C$13-2021),0)</f>
        <v>0</v>
      </c>
      <c r="AF70" s="624">
        <f t="shared" si="17"/>
        <v>0</v>
      </c>
      <c r="AG70" s="624">
        <f t="shared" si="13"/>
        <v>0</v>
      </c>
      <c r="AH70" s="624">
        <f t="shared" si="13"/>
        <v>0</v>
      </c>
      <c r="AI70" s="624">
        <f t="shared" si="13"/>
        <v>0</v>
      </c>
      <c r="AJ70" s="624">
        <f t="shared" si="11"/>
        <v>0</v>
      </c>
      <c r="AK70" s="624">
        <f t="shared" si="11"/>
        <v>0</v>
      </c>
      <c r="AL70" s="624">
        <f t="shared" si="11"/>
        <v>0</v>
      </c>
      <c r="AN70" s="625"/>
    </row>
    <row r="71" spans="1:40" x14ac:dyDescent="0.25">
      <c r="A71" s="612"/>
      <c r="B71" s="613"/>
      <c r="C71" s="614"/>
      <c r="D71" s="615"/>
      <c r="E71" s="616"/>
      <c r="F71" s="616"/>
      <c r="G71" s="617">
        <f t="shared" si="18"/>
        <v>0</v>
      </c>
      <c r="H71" s="615"/>
      <c r="I71" s="615"/>
      <c r="J71" s="615"/>
      <c r="K71" s="615"/>
      <c r="L71" s="615"/>
      <c r="M71" s="615"/>
      <c r="N71" s="618"/>
      <c r="O71" s="618"/>
      <c r="P71" s="618"/>
      <c r="Q71" s="619">
        <f>IF(C71&gt;Allgemeines!$C$13,0,SUM(G71,H71,J71,K71,M71,N71)-SUM(I71,L71,O71,P71))</f>
        <v>0</v>
      </c>
      <c r="R71" s="620"/>
      <c r="S71" s="621">
        <f t="shared" si="14"/>
        <v>0</v>
      </c>
      <c r="T71" s="622">
        <f>IF(ISBLANK($B71),0,VLOOKUP($B71,Listen!$A$2:$C$44,2,FALSE))</f>
        <v>0</v>
      </c>
      <c r="U71" s="622">
        <f>IF(ISBLANK($B71),0,VLOOKUP($B71,Listen!$A$2:$C$44,3,FALSE))</f>
        <v>0</v>
      </c>
      <c r="V71" s="623">
        <f t="shared" si="15"/>
        <v>0</v>
      </c>
      <c r="W71" s="623">
        <f t="shared" si="12"/>
        <v>0</v>
      </c>
      <c r="X71" s="623">
        <f t="shared" si="12"/>
        <v>0</v>
      </c>
      <c r="Y71" s="623">
        <f t="shared" si="12"/>
        <v>0</v>
      </c>
      <c r="Z71" s="623">
        <f t="shared" si="10"/>
        <v>0</v>
      </c>
      <c r="AA71" s="623">
        <f t="shared" si="10"/>
        <v>0</v>
      </c>
      <c r="AB71" s="623">
        <f t="shared" si="10"/>
        <v>0</v>
      </c>
      <c r="AC71" s="624">
        <f t="shared" ca="1" si="16"/>
        <v>0</v>
      </c>
      <c r="AD71" s="624">
        <f ca="1">IF(C71=Allgemeines!$C$13,$S71-$AE71,OFFSET(AE71,0,Allgemeines!$C$13-2022)-$AE71)</f>
        <v>0</v>
      </c>
      <c r="AE71" s="624">
        <f ca="1">IFERROR(OFFSET(AE71,0,Allgemeines!$C$13-2021),0)</f>
        <v>0</v>
      </c>
      <c r="AF71" s="624">
        <f t="shared" si="17"/>
        <v>0</v>
      </c>
      <c r="AG71" s="624">
        <f t="shared" si="13"/>
        <v>0</v>
      </c>
      <c r="AH71" s="624">
        <f t="shared" si="13"/>
        <v>0</v>
      </c>
      <c r="AI71" s="624">
        <f t="shared" si="13"/>
        <v>0</v>
      </c>
      <c r="AJ71" s="624">
        <f t="shared" si="11"/>
        <v>0</v>
      </c>
      <c r="AK71" s="624">
        <f t="shared" si="11"/>
        <v>0</v>
      </c>
      <c r="AL71" s="624">
        <f t="shared" si="11"/>
        <v>0</v>
      </c>
      <c r="AN71" s="625"/>
    </row>
    <row r="72" spans="1:40" x14ac:dyDescent="0.25">
      <c r="A72" s="612"/>
      <c r="B72" s="613"/>
      <c r="C72" s="614"/>
      <c r="D72" s="615"/>
      <c r="E72" s="616"/>
      <c r="F72" s="616"/>
      <c r="G72" s="617">
        <f t="shared" si="18"/>
        <v>0</v>
      </c>
      <c r="H72" s="615"/>
      <c r="I72" s="615"/>
      <c r="J72" s="615"/>
      <c r="K72" s="615"/>
      <c r="L72" s="615"/>
      <c r="M72" s="615"/>
      <c r="N72" s="618"/>
      <c r="O72" s="618"/>
      <c r="P72" s="618"/>
      <c r="Q72" s="619">
        <f>IF(C72&gt;Allgemeines!$C$13,0,SUM(G72,H72,J72,K72,M72,N72)-SUM(I72,L72,O72,P72))</f>
        <v>0</v>
      </c>
      <c r="R72" s="620"/>
      <c r="S72" s="621">
        <f t="shared" si="14"/>
        <v>0</v>
      </c>
      <c r="T72" s="622">
        <f>IF(ISBLANK($B72),0,VLOOKUP($B72,Listen!$A$2:$C$44,2,FALSE))</f>
        <v>0</v>
      </c>
      <c r="U72" s="622">
        <f>IF(ISBLANK($B72),0,VLOOKUP($B72,Listen!$A$2:$C$44,3,FALSE))</f>
        <v>0</v>
      </c>
      <c r="V72" s="623">
        <f t="shared" si="15"/>
        <v>0</v>
      </c>
      <c r="W72" s="623">
        <f t="shared" si="12"/>
        <v>0</v>
      </c>
      <c r="X72" s="623">
        <f t="shared" si="12"/>
        <v>0</v>
      </c>
      <c r="Y72" s="623">
        <f t="shared" si="12"/>
        <v>0</v>
      </c>
      <c r="Z72" s="623">
        <f t="shared" si="10"/>
        <v>0</v>
      </c>
      <c r="AA72" s="623">
        <f t="shared" si="10"/>
        <v>0</v>
      </c>
      <c r="AB72" s="623">
        <f t="shared" si="10"/>
        <v>0</v>
      </c>
      <c r="AC72" s="624">
        <f t="shared" ca="1" si="16"/>
        <v>0</v>
      </c>
      <c r="AD72" s="624">
        <f ca="1">IF(C72=Allgemeines!$C$13,$S72-$AE72,OFFSET(AE72,0,Allgemeines!$C$13-2022)-$AE72)</f>
        <v>0</v>
      </c>
      <c r="AE72" s="624">
        <f ca="1">IFERROR(OFFSET(AE72,0,Allgemeines!$C$13-2021),0)</f>
        <v>0</v>
      </c>
      <c r="AF72" s="624">
        <f t="shared" si="17"/>
        <v>0</v>
      </c>
      <c r="AG72" s="624">
        <f t="shared" si="13"/>
        <v>0</v>
      </c>
      <c r="AH72" s="624">
        <f t="shared" si="13"/>
        <v>0</v>
      </c>
      <c r="AI72" s="624">
        <f t="shared" si="13"/>
        <v>0</v>
      </c>
      <c r="AJ72" s="624">
        <f t="shared" si="11"/>
        <v>0</v>
      </c>
      <c r="AK72" s="624">
        <f t="shared" si="11"/>
        <v>0</v>
      </c>
      <c r="AL72" s="624">
        <f t="shared" si="11"/>
        <v>0</v>
      </c>
      <c r="AN72" s="625"/>
    </row>
    <row r="73" spans="1:40" x14ac:dyDescent="0.25">
      <c r="A73" s="612"/>
      <c r="B73" s="613"/>
      <c r="C73" s="614"/>
      <c r="D73" s="615"/>
      <c r="E73" s="616"/>
      <c r="F73" s="616"/>
      <c r="G73" s="617">
        <f t="shared" si="18"/>
        <v>0</v>
      </c>
      <c r="H73" s="615"/>
      <c r="I73" s="615"/>
      <c r="J73" s="615"/>
      <c r="K73" s="615"/>
      <c r="L73" s="615"/>
      <c r="M73" s="615"/>
      <c r="N73" s="618"/>
      <c r="O73" s="618"/>
      <c r="P73" s="618"/>
      <c r="Q73" s="619">
        <f>IF(C73&gt;Allgemeines!$C$13,0,SUM(G73,H73,J73,K73,M73,N73)-SUM(I73,L73,O73,P73))</f>
        <v>0</v>
      </c>
      <c r="R73" s="620"/>
      <c r="S73" s="621">
        <f t="shared" si="14"/>
        <v>0</v>
      </c>
      <c r="T73" s="622">
        <f>IF(ISBLANK($B73),0,VLOOKUP($B73,Listen!$A$2:$C$44,2,FALSE))</f>
        <v>0</v>
      </c>
      <c r="U73" s="622">
        <f>IF(ISBLANK($B73),0,VLOOKUP($B73,Listen!$A$2:$C$44,3,FALSE))</f>
        <v>0</v>
      </c>
      <c r="V73" s="623">
        <f t="shared" si="15"/>
        <v>0</v>
      </c>
      <c r="W73" s="623">
        <f t="shared" si="12"/>
        <v>0</v>
      </c>
      <c r="X73" s="623">
        <f t="shared" si="12"/>
        <v>0</v>
      </c>
      <c r="Y73" s="623">
        <f t="shared" si="12"/>
        <v>0</v>
      </c>
      <c r="Z73" s="623">
        <f t="shared" si="10"/>
        <v>0</v>
      </c>
      <c r="AA73" s="623">
        <f t="shared" si="10"/>
        <v>0</v>
      </c>
      <c r="AB73" s="623">
        <f t="shared" si="10"/>
        <v>0</v>
      </c>
      <c r="AC73" s="624">
        <f t="shared" ca="1" si="16"/>
        <v>0</v>
      </c>
      <c r="AD73" s="624">
        <f ca="1">IF(C73=Allgemeines!$C$13,$S73-$AE73,OFFSET(AE73,0,Allgemeines!$C$13-2022)-$AE73)</f>
        <v>0</v>
      </c>
      <c r="AE73" s="624">
        <f ca="1">IFERROR(OFFSET(AE73,0,Allgemeines!$C$13-2021),0)</f>
        <v>0</v>
      </c>
      <c r="AF73" s="624">
        <f t="shared" si="17"/>
        <v>0</v>
      </c>
      <c r="AG73" s="624">
        <f t="shared" si="13"/>
        <v>0</v>
      </c>
      <c r="AH73" s="624">
        <f t="shared" si="13"/>
        <v>0</v>
      </c>
      <c r="AI73" s="624">
        <f t="shared" si="13"/>
        <v>0</v>
      </c>
      <c r="AJ73" s="624">
        <f t="shared" si="11"/>
        <v>0</v>
      </c>
      <c r="AK73" s="624">
        <f t="shared" si="11"/>
        <v>0</v>
      </c>
      <c r="AL73" s="624">
        <f t="shared" si="11"/>
        <v>0</v>
      </c>
      <c r="AN73" s="625"/>
    </row>
    <row r="74" spans="1:40" x14ac:dyDescent="0.25">
      <c r="A74" s="612"/>
      <c r="B74" s="613"/>
      <c r="C74" s="614"/>
      <c r="D74" s="615"/>
      <c r="E74" s="616"/>
      <c r="F74" s="616"/>
      <c r="G74" s="617">
        <f t="shared" si="18"/>
        <v>0</v>
      </c>
      <c r="H74" s="615"/>
      <c r="I74" s="615"/>
      <c r="J74" s="615"/>
      <c r="K74" s="615"/>
      <c r="L74" s="615"/>
      <c r="M74" s="615"/>
      <c r="N74" s="618"/>
      <c r="O74" s="618"/>
      <c r="P74" s="618"/>
      <c r="Q74" s="619">
        <f>IF(C74&gt;Allgemeines!$C$13,0,SUM(G74,H74,J74,K74,M74,N74)-SUM(I74,L74,O74,P74))</f>
        <v>0</v>
      </c>
      <c r="R74" s="620"/>
      <c r="S74" s="621">
        <f t="shared" si="14"/>
        <v>0</v>
      </c>
      <c r="T74" s="622">
        <f>IF(ISBLANK($B74),0,VLOOKUP($B74,Listen!$A$2:$C$44,2,FALSE))</f>
        <v>0</v>
      </c>
      <c r="U74" s="622">
        <f>IF(ISBLANK($B74),0,VLOOKUP($B74,Listen!$A$2:$C$44,3,FALSE))</f>
        <v>0</v>
      </c>
      <c r="V74" s="623">
        <f t="shared" si="15"/>
        <v>0</v>
      </c>
      <c r="W74" s="623">
        <f t="shared" si="12"/>
        <v>0</v>
      </c>
      <c r="X74" s="623">
        <f t="shared" si="12"/>
        <v>0</v>
      </c>
      <c r="Y74" s="623">
        <f t="shared" si="12"/>
        <v>0</v>
      </c>
      <c r="Z74" s="623">
        <f t="shared" si="10"/>
        <v>0</v>
      </c>
      <c r="AA74" s="623">
        <f t="shared" si="10"/>
        <v>0</v>
      </c>
      <c r="AB74" s="623">
        <f t="shared" si="10"/>
        <v>0</v>
      </c>
      <c r="AC74" s="624">
        <f t="shared" ca="1" si="16"/>
        <v>0</v>
      </c>
      <c r="AD74" s="624">
        <f ca="1">IF(C74=Allgemeines!$C$13,$S74-$AE74,OFFSET(AE74,0,Allgemeines!$C$13-2022)-$AE74)</f>
        <v>0</v>
      </c>
      <c r="AE74" s="624">
        <f ca="1">IFERROR(OFFSET(AE74,0,Allgemeines!$C$13-2021),0)</f>
        <v>0</v>
      </c>
      <c r="AF74" s="624">
        <f t="shared" si="17"/>
        <v>0</v>
      </c>
      <c r="AG74" s="624">
        <f t="shared" si="13"/>
        <v>0</v>
      </c>
      <c r="AH74" s="624">
        <f t="shared" si="13"/>
        <v>0</v>
      </c>
      <c r="AI74" s="624">
        <f t="shared" si="13"/>
        <v>0</v>
      </c>
      <c r="AJ74" s="624">
        <f t="shared" si="11"/>
        <v>0</v>
      </c>
      <c r="AK74" s="624">
        <f t="shared" si="11"/>
        <v>0</v>
      </c>
      <c r="AL74" s="624">
        <f t="shared" si="11"/>
        <v>0</v>
      </c>
      <c r="AN74" s="625"/>
    </row>
    <row r="75" spans="1:40" x14ac:dyDescent="0.25">
      <c r="A75" s="612"/>
      <c r="B75" s="613"/>
      <c r="C75" s="614"/>
      <c r="D75" s="615"/>
      <c r="E75" s="616"/>
      <c r="F75" s="616"/>
      <c r="G75" s="617">
        <f t="shared" si="18"/>
        <v>0</v>
      </c>
      <c r="H75" s="615"/>
      <c r="I75" s="615"/>
      <c r="J75" s="615"/>
      <c r="K75" s="615"/>
      <c r="L75" s="615"/>
      <c r="M75" s="615"/>
      <c r="N75" s="618"/>
      <c r="O75" s="618"/>
      <c r="P75" s="618"/>
      <c r="Q75" s="619">
        <f>IF(C75&gt;Allgemeines!$C$13,0,SUM(G75,H75,J75,K75,M75,N75)-SUM(I75,L75,O75,P75))</f>
        <v>0</v>
      </c>
      <c r="R75" s="620"/>
      <c r="S75" s="621">
        <f t="shared" si="14"/>
        <v>0</v>
      </c>
      <c r="T75" s="622">
        <f>IF(ISBLANK($B75),0,VLOOKUP($B75,Listen!$A$2:$C$44,2,FALSE))</f>
        <v>0</v>
      </c>
      <c r="U75" s="622">
        <f>IF(ISBLANK($B75),0,VLOOKUP($B75,Listen!$A$2:$C$44,3,FALSE))</f>
        <v>0</v>
      </c>
      <c r="V75" s="623">
        <f t="shared" si="15"/>
        <v>0</v>
      </c>
      <c r="W75" s="623">
        <f t="shared" si="12"/>
        <v>0</v>
      </c>
      <c r="X75" s="623">
        <f t="shared" si="12"/>
        <v>0</v>
      </c>
      <c r="Y75" s="623">
        <f t="shared" si="12"/>
        <v>0</v>
      </c>
      <c r="Z75" s="623">
        <f t="shared" si="10"/>
        <v>0</v>
      </c>
      <c r="AA75" s="623">
        <f t="shared" si="10"/>
        <v>0</v>
      </c>
      <c r="AB75" s="623">
        <f t="shared" si="10"/>
        <v>0</v>
      </c>
      <c r="AC75" s="624">
        <f t="shared" ca="1" si="16"/>
        <v>0</v>
      </c>
      <c r="AD75" s="624">
        <f ca="1">IF(C75=Allgemeines!$C$13,$S75-$AE75,OFFSET(AE75,0,Allgemeines!$C$13-2022)-$AE75)</f>
        <v>0</v>
      </c>
      <c r="AE75" s="624">
        <f ca="1">IFERROR(OFFSET(AE75,0,Allgemeines!$C$13-2021),0)</f>
        <v>0</v>
      </c>
      <c r="AF75" s="624">
        <f t="shared" si="17"/>
        <v>0</v>
      </c>
      <c r="AG75" s="624">
        <f t="shared" si="13"/>
        <v>0</v>
      </c>
      <c r="AH75" s="624">
        <f t="shared" si="13"/>
        <v>0</v>
      </c>
      <c r="AI75" s="624">
        <f t="shared" si="13"/>
        <v>0</v>
      </c>
      <c r="AJ75" s="624">
        <f t="shared" si="11"/>
        <v>0</v>
      </c>
      <c r="AK75" s="624">
        <f t="shared" si="11"/>
        <v>0</v>
      </c>
      <c r="AL75" s="624">
        <f t="shared" si="11"/>
        <v>0</v>
      </c>
      <c r="AN75" s="625"/>
    </row>
    <row r="76" spans="1:40" x14ac:dyDescent="0.25">
      <c r="A76" s="612"/>
      <c r="B76" s="613"/>
      <c r="C76" s="614"/>
      <c r="D76" s="615"/>
      <c r="E76" s="616"/>
      <c r="F76" s="616"/>
      <c r="G76" s="617">
        <f t="shared" si="18"/>
        <v>0</v>
      </c>
      <c r="H76" s="615"/>
      <c r="I76" s="615"/>
      <c r="J76" s="615"/>
      <c r="K76" s="615"/>
      <c r="L76" s="615"/>
      <c r="M76" s="615"/>
      <c r="N76" s="618"/>
      <c r="O76" s="618"/>
      <c r="P76" s="618"/>
      <c r="Q76" s="619">
        <f>IF(C76&gt;Allgemeines!$C$13,0,SUM(G76,H76,J76,K76,M76,N76)-SUM(I76,L76,O76,P76))</f>
        <v>0</v>
      </c>
      <c r="R76" s="620"/>
      <c r="S76" s="621">
        <f t="shared" si="14"/>
        <v>0</v>
      </c>
      <c r="T76" s="622">
        <f>IF(ISBLANK($B76),0,VLOOKUP($B76,Listen!$A$2:$C$44,2,FALSE))</f>
        <v>0</v>
      </c>
      <c r="U76" s="622">
        <f>IF(ISBLANK($B76),0,VLOOKUP($B76,Listen!$A$2:$C$44,3,FALSE))</f>
        <v>0</v>
      </c>
      <c r="V76" s="623">
        <f t="shared" si="15"/>
        <v>0</v>
      </c>
      <c r="W76" s="623">
        <f t="shared" si="12"/>
        <v>0</v>
      </c>
      <c r="X76" s="623">
        <f t="shared" si="12"/>
        <v>0</v>
      </c>
      <c r="Y76" s="623">
        <f t="shared" si="12"/>
        <v>0</v>
      </c>
      <c r="Z76" s="623">
        <f t="shared" si="10"/>
        <v>0</v>
      </c>
      <c r="AA76" s="623">
        <f t="shared" si="10"/>
        <v>0</v>
      </c>
      <c r="AB76" s="623">
        <f t="shared" si="10"/>
        <v>0</v>
      </c>
      <c r="AC76" s="624">
        <f t="shared" ca="1" si="16"/>
        <v>0</v>
      </c>
      <c r="AD76" s="624">
        <f ca="1">IF(C76=Allgemeines!$C$13,$S76-$AE76,OFFSET(AE76,0,Allgemeines!$C$13-2022)-$AE76)</f>
        <v>0</v>
      </c>
      <c r="AE76" s="624">
        <f ca="1">IFERROR(OFFSET(AE76,0,Allgemeines!$C$13-2021),0)</f>
        <v>0</v>
      </c>
      <c r="AF76" s="624">
        <f t="shared" si="17"/>
        <v>0</v>
      </c>
      <c r="AG76" s="624">
        <f t="shared" si="13"/>
        <v>0</v>
      </c>
      <c r="AH76" s="624">
        <f t="shared" si="13"/>
        <v>0</v>
      </c>
      <c r="AI76" s="624">
        <f t="shared" si="13"/>
        <v>0</v>
      </c>
      <c r="AJ76" s="624">
        <f t="shared" si="11"/>
        <v>0</v>
      </c>
      <c r="AK76" s="624">
        <f t="shared" si="11"/>
        <v>0</v>
      </c>
      <c r="AL76" s="624">
        <f t="shared" si="11"/>
        <v>0</v>
      </c>
      <c r="AN76" s="625"/>
    </row>
    <row r="77" spans="1:40" x14ac:dyDescent="0.25">
      <c r="A77" s="612"/>
      <c r="B77" s="613"/>
      <c r="C77" s="614"/>
      <c r="D77" s="615"/>
      <c r="E77" s="616"/>
      <c r="F77" s="616"/>
      <c r="G77" s="617">
        <f t="shared" si="18"/>
        <v>0</v>
      </c>
      <c r="H77" s="615"/>
      <c r="I77" s="615"/>
      <c r="J77" s="615"/>
      <c r="K77" s="615"/>
      <c r="L77" s="615"/>
      <c r="M77" s="615"/>
      <c r="N77" s="618"/>
      <c r="O77" s="618"/>
      <c r="P77" s="618"/>
      <c r="Q77" s="619">
        <f>IF(C77&gt;Allgemeines!$C$13,0,SUM(G77,H77,J77,K77,M77,N77)-SUM(I77,L77,O77,P77))</f>
        <v>0</v>
      </c>
      <c r="R77" s="620"/>
      <c r="S77" s="621">
        <f t="shared" si="14"/>
        <v>0</v>
      </c>
      <c r="T77" s="622">
        <f>IF(ISBLANK($B77),0,VLOOKUP($B77,Listen!$A$2:$C$44,2,FALSE))</f>
        <v>0</v>
      </c>
      <c r="U77" s="622">
        <f>IF(ISBLANK($B77),0,VLOOKUP($B77,Listen!$A$2:$C$44,3,FALSE))</f>
        <v>0</v>
      </c>
      <c r="V77" s="623">
        <f t="shared" si="15"/>
        <v>0</v>
      </c>
      <c r="W77" s="623">
        <f t="shared" si="12"/>
        <v>0</v>
      </c>
      <c r="X77" s="623">
        <f t="shared" si="12"/>
        <v>0</v>
      </c>
      <c r="Y77" s="623">
        <f t="shared" si="12"/>
        <v>0</v>
      </c>
      <c r="Z77" s="623">
        <f t="shared" si="10"/>
        <v>0</v>
      </c>
      <c r="AA77" s="623">
        <f t="shared" si="10"/>
        <v>0</v>
      </c>
      <c r="AB77" s="623">
        <f t="shared" si="10"/>
        <v>0</v>
      </c>
      <c r="AC77" s="624">
        <f t="shared" ca="1" si="16"/>
        <v>0</v>
      </c>
      <c r="AD77" s="624">
        <f ca="1">IF(C77=Allgemeines!$C$13,$S77-$AE77,OFFSET(AE77,0,Allgemeines!$C$13-2022)-$AE77)</f>
        <v>0</v>
      </c>
      <c r="AE77" s="624">
        <f ca="1">IFERROR(OFFSET(AE77,0,Allgemeines!$C$13-2021),0)</f>
        <v>0</v>
      </c>
      <c r="AF77" s="624">
        <f t="shared" si="17"/>
        <v>0</v>
      </c>
      <c r="AG77" s="624">
        <f t="shared" si="13"/>
        <v>0</v>
      </c>
      <c r="AH77" s="624">
        <f t="shared" si="13"/>
        <v>0</v>
      </c>
      <c r="AI77" s="624">
        <f t="shared" si="13"/>
        <v>0</v>
      </c>
      <c r="AJ77" s="624">
        <f t="shared" si="11"/>
        <v>0</v>
      </c>
      <c r="AK77" s="624">
        <f t="shared" si="11"/>
        <v>0</v>
      </c>
      <c r="AL77" s="624">
        <f t="shared" si="11"/>
        <v>0</v>
      </c>
      <c r="AN77" s="625"/>
    </row>
    <row r="78" spans="1:40" x14ac:dyDescent="0.25">
      <c r="A78" s="612"/>
      <c r="B78" s="613"/>
      <c r="C78" s="614"/>
      <c r="D78" s="615"/>
      <c r="E78" s="616"/>
      <c r="F78" s="616"/>
      <c r="G78" s="617">
        <f t="shared" si="18"/>
        <v>0</v>
      </c>
      <c r="H78" s="615"/>
      <c r="I78" s="615"/>
      <c r="J78" s="615"/>
      <c r="K78" s="615"/>
      <c r="L78" s="615"/>
      <c r="M78" s="615"/>
      <c r="N78" s="618"/>
      <c r="O78" s="618"/>
      <c r="P78" s="618"/>
      <c r="Q78" s="619">
        <f>IF(C78&gt;Allgemeines!$C$13,0,SUM(G78,H78,J78,K78,M78,N78)-SUM(I78,L78,O78,P78))</f>
        <v>0</v>
      </c>
      <c r="R78" s="620"/>
      <c r="S78" s="621">
        <f t="shared" si="14"/>
        <v>0</v>
      </c>
      <c r="T78" s="622">
        <f>IF(ISBLANK($B78),0,VLOOKUP($B78,Listen!$A$2:$C$44,2,FALSE))</f>
        <v>0</v>
      </c>
      <c r="U78" s="622">
        <f>IF(ISBLANK($B78),0,VLOOKUP($B78,Listen!$A$2:$C$44,3,FALSE))</f>
        <v>0</v>
      </c>
      <c r="V78" s="623">
        <f t="shared" si="15"/>
        <v>0</v>
      </c>
      <c r="W78" s="623">
        <f t="shared" si="12"/>
        <v>0</v>
      </c>
      <c r="X78" s="623">
        <f t="shared" si="12"/>
        <v>0</v>
      </c>
      <c r="Y78" s="623">
        <f t="shared" si="12"/>
        <v>0</v>
      </c>
      <c r="Z78" s="623">
        <f t="shared" si="10"/>
        <v>0</v>
      </c>
      <c r="AA78" s="623">
        <f t="shared" si="10"/>
        <v>0</v>
      </c>
      <c r="AB78" s="623">
        <f t="shared" si="10"/>
        <v>0</v>
      </c>
      <c r="AC78" s="624">
        <f t="shared" ca="1" si="16"/>
        <v>0</v>
      </c>
      <c r="AD78" s="624">
        <f ca="1">IF(C78=Allgemeines!$C$13,$S78-$AE78,OFFSET(AE78,0,Allgemeines!$C$13-2022)-$AE78)</f>
        <v>0</v>
      </c>
      <c r="AE78" s="624">
        <f ca="1">IFERROR(OFFSET(AE78,0,Allgemeines!$C$13-2021),0)</f>
        <v>0</v>
      </c>
      <c r="AF78" s="624">
        <f t="shared" si="17"/>
        <v>0</v>
      </c>
      <c r="AG78" s="624">
        <f t="shared" si="13"/>
        <v>0</v>
      </c>
      <c r="AH78" s="624">
        <f t="shared" si="13"/>
        <v>0</v>
      </c>
      <c r="AI78" s="624">
        <f t="shared" si="13"/>
        <v>0</v>
      </c>
      <c r="AJ78" s="624">
        <f t="shared" si="11"/>
        <v>0</v>
      </c>
      <c r="AK78" s="624">
        <f t="shared" si="11"/>
        <v>0</v>
      </c>
      <c r="AL78" s="624">
        <f t="shared" si="11"/>
        <v>0</v>
      </c>
      <c r="AN78" s="625"/>
    </row>
    <row r="79" spans="1:40" x14ac:dyDescent="0.25">
      <c r="A79" s="612"/>
      <c r="B79" s="613"/>
      <c r="C79" s="614"/>
      <c r="D79" s="615"/>
      <c r="E79" s="616"/>
      <c r="F79" s="616"/>
      <c r="G79" s="617">
        <f t="shared" si="18"/>
        <v>0</v>
      </c>
      <c r="H79" s="615"/>
      <c r="I79" s="615"/>
      <c r="J79" s="615"/>
      <c r="K79" s="615"/>
      <c r="L79" s="615"/>
      <c r="M79" s="615"/>
      <c r="N79" s="618"/>
      <c r="O79" s="618"/>
      <c r="P79" s="618"/>
      <c r="Q79" s="619">
        <f>IF(C79&gt;Allgemeines!$C$13,0,SUM(G79,H79,J79,K79,M79,N79)-SUM(I79,L79,O79,P79))</f>
        <v>0</v>
      </c>
      <c r="R79" s="620"/>
      <c r="S79" s="621">
        <f t="shared" si="14"/>
        <v>0</v>
      </c>
      <c r="T79" s="622">
        <f>IF(ISBLANK($B79),0,VLOOKUP($B79,Listen!$A$2:$C$44,2,FALSE))</f>
        <v>0</v>
      </c>
      <c r="U79" s="622">
        <f>IF(ISBLANK($B79),0,VLOOKUP($B79,Listen!$A$2:$C$44,3,FALSE))</f>
        <v>0</v>
      </c>
      <c r="V79" s="623">
        <f t="shared" si="15"/>
        <v>0</v>
      </c>
      <c r="W79" s="623">
        <f t="shared" si="12"/>
        <v>0</v>
      </c>
      <c r="X79" s="623">
        <f t="shared" si="12"/>
        <v>0</v>
      </c>
      <c r="Y79" s="623">
        <f t="shared" si="12"/>
        <v>0</v>
      </c>
      <c r="Z79" s="623">
        <f t="shared" si="10"/>
        <v>0</v>
      </c>
      <c r="AA79" s="623">
        <f t="shared" si="10"/>
        <v>0</v>
      </c>
      <c r="AB79" s="623">
        <f t="shared" si="10"/>
        <v>0</v>
      </c>
      <c r="AC79" s="624">
        <f t="shared" ca="1" si="16"/>
        <v>0</v>
      </c>
      <c r="AD79" s="624">
        <f ca="1">IF(C79=Allgemeines!$C$13,$S79-$AE79,OFFSET(AE79,0,Allgemeines!$C$13-2022)-$AE79)</f>
        <v>0</v>
      </c>
      <c r="AE79" s="624">
        <f ca="1">IFERROR(OFFSET(AE79,0,Allgemeines!$C$13-2021),0)</f>
        <v>0</v>
      </c>
      <c r="AF79" s="624">
        <f t="shared" si="17"/>
        <v>0</v>
      </c>
      <c r="AG79" s="624">
        <f t="shared" si="13"/>
        <v>0</v>
      </c>
      <c r="AH79" s="624">
        <f t="shared" si="13"/>
        <v>0</v>
      </c>
      <c r="AI79" s="624">
        <f t="shared" si="13"/>
        <v>0</v>
      </c>
      <c r="AJ79" s="624">
        <f t="shared" si="11"/>
        <v>0</v>
      </c>
      <c r="AK79" s="624">
        <f t="shared" si="11"/>
        <v>0</v>
      </c>
      <c r="AL79" s="624">
        <f t="shared" si="11"/>
        <v>0</v>
      </c>
      <c r="AN79" s="625"/>
    </row>
    <row r="80" spans="1:40" x14ac:dyDescent="0.25">
      <c r="A80" s="612"/>
      <c r="B80" s="613"/>
      <c r="C80" s="614"/>
      <c r="D80" s="615"/>
      <c r="E80" s="616"/>
      <c r="F80" s="616"/>
      <c r="G80" s="617">
        <f t="shared" si="18"/>
        <v>0</v>
      </c>
      <c r="H80" s="615"/>
      <c r="I80" s="615"/>
      <c r="J80" s="615"/>
      <c r="K80" s="615"/>
      <c r="L80" s="615"/>
      <c r="M80" s="615"/>
      <c r="N80" s="618"/>
      <c r="O80" s="618"/>
      <c r="P80" s="618"/>
      <c r="Q80" s="619">
        <f>IF(C80&gt;Allgemeines!$C$13,0,SUM(G80,H80,J80,K80,M80,N80)-SUM(I80,L80,O80,P80))</f>
        <v>0</v>
      </c>
      <c r="R80" s="620"/>
      <c r="S80" s="621">
        <f t="shared" si="14"/>
        <v>0</v>
      </c>
      <c r="T80" s="622">
        <f>IF(ISBLANK($B80),0,VLOOKUP($B80,Listen!$A$2:$C$44,2,FALSE))</f>
        <v>0</v>
      </c>
      <c r="U80" s="622">
        <f>IF(ISBLANK($B80),0,VLOOKUP($B80,Listen!$A$2:$C$44,3,FALSE))</f>
        <v>0</v>
      </c>
      <c r="V80" s="623">
        <f t="shared" si="15"/>
        <v>0</v>
      </c>
      <c r="W80" s="623">
        <f t="shared" si="12"/>
        <v>0</v>
      </c>
      <c r="X80" s="623">
        <f t="shared" si="12"/>
        <v>0</v>
      </c>
      <c r="Y80" s="623">
        <f t="shared" si="12"/>
        <v>0</v>
      </c>
      <c r="Z80" s="623">
        <f t="shared" si="10"/>
        <v>0</v>
      </c>
      <c r="AA80" s="623">
        <f t="shared" si="10"/>
        <v>0</v>
      </c>
      <c r="AB80" s="623">
        <f t="shared" si="10"/>
        <v>0</v>
      </c>
      <c r="AC80" s="624">
        <f t="shared" ca="1" si="16"/>
        <v>0</v>
      </c>
      <c r="AD80" s="624">
        <f ca="1">IF(C80=Allgemeines!$C$13,$S80-$AE80,OFFSET(AE80,0,Allgemeines!$C$13-2022)-$AE80)</f>
        <v>0</v>
      </c>
      <c r="AE80" s="624">
        <f ca="1">IFERROR(OFFSET(AE80,0,Allgemeines!$C$13-2021),0)</f>
        <v>0</v>
      </c>
      <c r="AF80" s="624">
        <f t="shared" si="17"/>
        <v>0</v>
      </c>
      <c r="AG80" s="624">
        <f t="shared" si="13"/>
        <v>0</v>
      </c>
      <c r="AH80" s="624">
        <f t="shared" si="13"/>
        <v>0</v>
      </c>
      <c r="AI80" s="624">
        <f t="shared" si="13"/>
        <v>0</v>
      </c>
      <c r="AJ80" s="624">
        <f t="shared" si="11"/>
        <v>0</v>
      </c>
      <c r="AK80" s="624">
        <f t="shared" si="11"/>
        <v>0</v>
      </c>
      <c r="AL80" s="624">
        <f t="shared" si="11"/>
        <v>0</v>
      </c>
      <c r="AN80" s="625"/>
    </row>
    <row r="81" spans="1:40" x14ac:dyDescent="0.25">
      <c r="A81" s="612"/>
      <c r="B81" s="613"/>
      <c r="C81" s="614"/>
      <c r="D81" s="615"/>
      <c r="E81" s="616"/>
      <c r="F81" s="616"/>
      <c r="G81" s="617">
        <f t="shared" si="18"/>
        <v>0</v>
      </c>
      <c r="H81" s="615"/>
      <c r="I81" s="615"/>
      <c r="J81" s="615"/>
      <c r="K81" s="615"/>
      <c r="L81" s="615"/>
      <c r="M81" s="615"/>
      <c r="N81" s="618"/>
      <c r="O81" s="618"/>
      <c r="P81" s="618"/>
      <c r="Q81" s="619">
        <f>IF(C81&gt;Allgemeines!$C$13,0,SUM(G81,H81,J81,K81,M81,N81)-SUM(I81,L81,O81,P81))</f>
        <v>0</v>
      </c>
      <c r="R81" s="620"/>
      <c r="S81" s="621">
        <f t="shared" si="14"/>
        <v>0</v>
      </c>
      <c r="T81" s="622">
        <f>IF(ISBLANK($B81),0,VLOOKUP($B81,Listen!$A$2:$C$44,2,FALSE))</f>
        <v>0</v>
      </c>
      <c r="U81" s="622">
        <f>IF(ISBLANK($B81),0,VLOOKUP($B81,Listen!$A$2:$C$44,3,FALSE))</f>
        <v>0</v>
      </c>
      <c r="V81" s="623">
        <f t="shared" si="15"/>
        <v>0</v>
      </c>
      <c r="W81" s="623">
        <f t="shared" si="12"/>
        <v>0</v>
      </c>
      <c r="X81" s="623">
        <f t="shared" si="12"/>
        <v>0</v>
      </c>
      <c r="Y81" s="623">
        <f t="shared" si="12"/>
        <v>0</v>
      </c>
      <c r="Z81" s="623">
        <f t="shared" si="10"/>
        <v>0</v>
      </c>
      <c r="AA81" s="623">
        <f t="shared" si="10"/>
        <v>0</v>
      </c>
      <c r="AB81" s="623">
        <f t="shared" si="10"/>
        <v>0</v>
      </c>
      <c r="AC81" s="624">
        <f t="shared" ca="1" si="16"/>
        <v>0</v>
      </c>
      <c r="AD81" s="624">
        <f ca="1">IF(C81=Allgemeines!$C$13,$S81-$AE81,OFFSET(AE81,0,Allgemeines!$C$13-2022)-$AE81)</f>
        <v>0</v>
      </c>
      <c r="AE81" s="624">
        <f ca="1">IFERROR(OFFSET(AE81,0,Allgemeines!$C$13-2021),0)</f>
        <v>0</v>
      </c>
      <c r="AF81" s="624">
        <f t="shared" si="17"/>
        <v>0</v>
      </c>
      <c r="AG81" s="624">
        <f t="shared" si="13"/>
        <v>0</v>
      </c>
      <c r="AH81" s="624">
        <f t="shared" si="13"/>
        <v>0</v>
      </c>
      <c r="AI81" s="624">
        <f t="shared" si="13"/>
        <v>0</v>
      </c>
      <c r="AJ81" s="624">
        <f t="shared" si="11"/>
        <v>0</v>
      </c>
      <c r="AK81" s="624">
        <f t="shared" si="11"/>
        <v>0</v>
      </c>
      <c r="AL81" s="624">
        <f t="shared" si="11"/>
        <v>0</v>
      </c>
      <c r="AN81" s="625"/>
    </row>
    <row r="82" spans="1:40" x14ac:dyDescent="0.25">
      <c r="A82" s="612"/>
      <c r="B82" s="613"/>
      <c r="C82" s="614"/>
      <c r="D82" s="615"/>
      <c r="E82" s="616"/>
      <c r="F82" s="616"/>
      <c r="G82" s="617">
        <f t="shared" si="18"/>
        <v>0</v>
      </c>
      <c r="H82" s="615"/>
      <c r="I82" s="615"/>
      <c r="J82" s="615"/>
      <c r="K82" s="615"/>
      <c r="L82" s="615"/>
      <c r="M82" s="615"/>
      <c r="N82" s="618"/>
      <c r="O82" s="618"/>
      <c r="P82" s="618"/>
      <c r="Q82" s="619">
        <f>IF(C82&gt;Allgemeines!$C$13,0,SUM(G82,H82,J82,K82,M82,N82)-SUM(I82,L82,O82,P82))</f>
        <v>0</v>
      </c>
      <c r="R82" s="620"/>
      <c r="S82" s="621">
        <f t="shared" si="14"/>
        <v>0</v>
      </c>
      <c r="T82" s="622">
        <f>IF(ISBLANK($B82),0,VLOOKUP($B82,Listen!$A$2:$C$44,2,FALSE))</f>
        <v>0</v>
      </c>
      <c r="U82" s="622">
        <f>IF(ISBLANK($B82),0,VLOOKUP($B82,Listen!$A$2:$C$44,3,FALSE))</f>
        <v>0</v>
      </c>
      <c r="V82" s="623">
        <f t="shared" si="15"/>
        <v>0</v>
      </c>
      <c r="W82" s="623">
        <f t="shared" si="12"/>
        <v>0</v>
      </c>
      <c r="X82" s="623">
        <f t="shared" si="12"/>
        <v>0</v>
      </c>
      <c r="Y82" s="623">
        <f t="shared" si="12"/>
        <v>0</v>
      </c>
      <c r="Z82" s="623">
        <f t="shared" si="10"/>
        <v>0</v>
      </c>
      <c r="AA82" s="623">
        <f t="shared" si="10"/>
        <v>0</v>
      </c>
      <c r="AB82" s="623">
        <f t="shared" si="10"/>
        <v>0</v>
      </c>
      <c r="AC82" s="624">
        <f t="shared" ca="1" si="16"/>
        <v>0</v>
      </c>
      <c r="AD82" s="624">
        <f ca="1">IF(C82=Allgemeines!$C$13,$S82-$AE82,OFFSET(AE82,0,Allgemeines!$C$13-2022)-$AE82)</f>
        <v>0</v>
      </c>
      <c r="AE82" s="624">
        <f ca="1">IFERROR(OFFSET(AE82,0,Allgemeines!$C$13-2021),0)</f>
        <v>0</v>
      </c>
      <c r="AF82" s="624">
        <f t="shared" si="17"/>
        <v>0</v>
      </c>
      <c r="AG82" s="624">
        <f t="shared" si="13"/>
        <v>0</v>
      </c>
      <c r="AH82" s="624">
        <f t="shared" si="13"/>
        <v>0</v>
      </c>
      <c r="AI82" s="624">
        <f t="shared" si="13"/>
        <v>0</v>
      </c>
      <c r="AJ82" s="624">
        <f t="shared" si="11"/>
        <v>0</v>
      </c>
      <c r="AK82" s="624">
        <f t="shared" si="11"/>
        <v>0</v>
      </c>
      <c r="AL82" s="624">
        <f t="shared" si="11"/>
        <v>0</v>
      </c>
      <c r="AN82" s="625"/>
    </row>
    <row r="83" spans="1:40" x14ac:dyDescent="0.25">
      <c r="A83" s="612"/>
      <c r="B83" s="613"/>
      <c r="C83" s="614"/>
      <c r="D83" s="615"/>
      <c r="E83" s="616"/>
      <c r="F83" s="616"/>
      <c r="G83" s="617">
        <f t="shared" si="18"/>
        <v>0</v>
      </c>
      <c r="H83" s="615"/>
      <c r="I83" s="615"/>
      <c r="J83" s="615"/>
      <c r="K83" s="615"/>
      <c r="L83" s="615"/>
      <c r="M83" s="615"/>
      <c r="N83" s="618"/>
      <c r="O83" s="618"/>
      <c r="P83" s="618"/>
      <c r="Q83" s="619">
        <f>IF(C83&gt;Allgemeines!$C$13,0,SUM(G83,H83,J83,K83,M83,N83)-SUM(I83,L83,O83,P83))</f>
        <v>0</v>
      </c>
      <c r="R83" s="620"/>
      <c r="S83" s="621">
        <f t="shared" si="14"/>
        <v>0</v>
      </c>
      <c r="T83" s="622">
        <f>IF(ISBLANK($B83),0,VLOOKUP($B83,Listen!$A$2:$C$44,2,FALSE))</f>
        <v>0</v>
      </c>
      <c r="U83" s="622">
        <f>IF(ISBLANK($B83),0,VLOOKUP($B83,Listen!$A$2:$C$44,3,FALSE))</f>
        <v>0</v>
      </c>
      <c r="V83" s="623">
        <f t="shared" si="15"/>
        <v>0</v>
      </c>
      <c r="W83" s="623">
        <f t="shared" si="12"/>
        <v>0</v>
      </c>
      <c r="X83" s="623">
        <f t="shared" si="12"/>
        <v>0</v>
      </c>
      <c r="Y83" s="623">
        <f t="shared" si="12"/>
        <v>0</v>
      </c>
      <c r="Z83" s="623">
        <f t="shared" si="10"/>
        <v>0</v>
      </c>
      <c r="AA83" s="623">
        <f t="shared" si="10"/>
        <v>0</v>
      </c>
      <c r="AB83" s="623">
        <f t="shared" si="10"/>
        <v>0</v>
      </c>
      <c r="AC83" s="624">
        <f t="shared" ca="1" si="16"/>
        <v>0</v>
      </c>
      <c r="AD83" s="624">
        <f ca="1">IF(C83=Allgemeines!$C$13,$S83-$AE83,OFFSET(AE83,0,Allgemeines!$C$13-2022)-$AE83)</f>
        <v>0</v>
      </c>
      <c r="AE83" s="624">
        <f ca="1">IFERROR(OFFSET(AE83,0,Allgemeines!$C$13-2021),0)</f>
        <v>0</v>
      </c>
      <c r="AF83" s="624">
        <f t="shared" si="17"/>
        <v>0</v>
      </c>
      <c r="AG83" s="624">
        <f t="shared" si="13"/>
        <v>0</v>
      </c>
      <c r="AH83" s="624">
        <f t="shared" si="13"/>
        <v>0</v>
      </c>
      <c r="AI83" s="624">
        <f t="shared" si="13"/>
        <v>0</v>
      </c>
      <c r="AJ83" s="624">
        <f t="shared" si="11"/>
        <v>0</v>
      </c>
      <c r="AK83" s="624">
        <f t="shared" si="11"/>
        <v>0</v>
      </c>
      <c r="AL83" s="624">
        <f t="shared" si="11"/>
        <v>0</v>
      </c>
      <c r="AN83" s="625"/>
    </row>
    <row r="84" spans="1:40" x14ac:dyDescent="0.25">
      <c r="A84" s="612"/>
      <c r="B84" s="613"/>
      <c r="C84" s="614"/>
      <c r="D84" s="615"/>
      <c r="E84" s="616"/>
      <c r="F84" s="616"/>
      <c r="G84" s="617">
        <f t="shared" si="18"/>
        <v>0</v>
      </c>
      <c r="H84" s="615"/>
      <c r="I84" s="615"/>
      <c r="J84" s="615"/>
      <c r="K84" s="615"/>
      <c r="L84" s="615"/>
      <c r="M84" s="615"/>
      <c r="N84" s="618"/>
      <c r="O84" s="618"/>
      <c r="P84" s="618"/>
      <c r="Q84" s="619">
        <f>IF(C84&gt;Allgemeines!$C$13,0,SUM(G84,H84,J84,K84,M84,N84)-SUM(I84,L84,O84,P84))</f>
        <v>0</v>
      </c>
      <c r="R84" s="620"/>
      <c r="S84" s="621">
        <f t="shared" si="14"/>
        <v>0</v>
      </c>
      <c r="T84" s="622">
        <f>IF(ISBLANK($B84),0,VLOOKUP($B84,Listen!$A$2:$C$44,2,FALSE))</f>
        <v>0</v>
      </c>
      <c r="U84" s="622">
        <f>IF(ISBLANK($B84),0,VLOOKUP($B84,Listen!$A$2:$C$44,3,FALSE))</f>
        <v>0</v>
      </c>
      <c r="V84" s="623">
        <f t="shared" si="15"/>
        <v>0</v>
      </c>
      <c r="W84" s="623">
        <f t="shared" si="12"/>
        <v>0</v>
      </c>
      <c r="X84" s="623">
        <f t="shared" si="12"/>
        <v>0</v>
      </c>
      <c r="Y84" s="623">
        <f t="shared" si="12"/>
        <v>0</v>
      </c>
      <c r="Z84" s="623">
        <f t="shared" si="10"/>
        <v>0</v>
      </c>
      <c r="AA84" s="623">
        <f t="shared" si="10"/>
        <v>0</v>
      </c>
      <c r="AB84" s="623">
        <f t="shared" si="10"/>
        <v>0</v>
      </c>
      <c r="AC84" s="624">
        <f t="shared" ca="1" si="16"/>
        <v>0</v>
      </c>
      <c r="AD84" s="624">
        <f ca="1">IF(C84=Allgemeines!$C$13,$S84-$AE84,OFFSET(AE84,0,Allgemeines!$C$13-2022)-$AE84)</f>
        <v>0</v>
      </c>
      <c r="AE84" s="624">
        <f ca="1">IFERROR(OFFSET(AE84,0,Allgemeines!$C$13-2021),0)</f>
        <v>0</v>
      </c>
      <c r="AF84" s="624">
        <f t="shared" si="17"/>
        <v>0</v>
      </c>
      <c r="AG84" s="624">
        <f t="shared" si="13"/>
        <v>0</v>
      </c>
      <c r="AH84" s="624">
        <f t="shared" si="13"/>
        <v>0</v>
      </c>
      <c r="AI84" s="624">
        <f t="shared" si="13"/>
        <v>0</v>
      </c>
      <c r="AJ84" s="624">
        <f t="shared" si="11"/>
        <v>0</v>
      </c>
      <c r="AK84" s="624">
        <f t="shared" si="11"/>
        <v>0</v>
      </c>
      <c r="AL84" s="624">
        <f t="shared" si="11"/>
        <v>0</v>
      </c>
      <c r="AN84" s="625"/>
    </row>
    <row r="85" spans="1:40" x14ac:dyDescent="0.25">
      <c r="A85" s="612"/>
      <c r="B85" s="613"/>
      <c r="C85" s="614"/>
      <c r="D85" s="615"/>
      <c r="E85" s="616"/>
      <c r="F85" s="616"/>
      <c r="G85" s="617">
        <f t="shared" si="18"/>
        <v>0</v>
      </c>
      <c r="H85" s="615"/>
      <c r="I85" s="615"/>
      <c r="J85" s="615"/>
      <c r="K85" s="615"/>
      <c r="L85" s="615"/>
      <c r="M85" s="615"/>
      <c r="N85" s="618"/>
      <c r="O85" s="618"/>
      <c r="P85" s="618"/>
      <c r="Q85" s="619">
        <f>IF(C85&gt;Allgemeines!$C$13,0,SUM(G85,H85,J85,K85,M85,N85)-SUM(I85,L85,O85,P85))</f>
        <v>0</v>
      </c>
      <c r="R85" s="620"/>
      <c r="S85" s="621">
        <f t="shared" si="14"/>
        <v>0</v>
      </c>
      <c r="T85" s="622">
        <f>IF(ISBLANK($B85),0,VLOOKUP($B85,Listen!$A$2:$C$44,2,FALSE))</f>
        <v>0</v>
      </c>
      <c r="U85" s="622">
        <f>IF(ISBLANK($B85),0,VLOOKUP($B85,Listen!$A$2:$C$44,3,FALSE))</f>
        <v>0</v>
      </c>
      <c r="V85" s="623">
        <f t="shared" si="15"/>
        <v>0</v>
      </c>
      <c r="W85" s="623">
        <f t="shared" si="12"/>
        <v>0</v>
      </c>
      <c r="X85" s="623">
        <f t="shared" si="12"/>
        <v>0</v>
      </c>
      <c r="Y85" s="623">
        <f t="shared" si="12"/>
        <v>0</v>
      </c>
      <c r="Z85" s="623">
        <f t="shared" si="10"/>
        <v>0</v>
      </c>
      <c r="AA85" s="623">
        <f t="shared" si="10"/>
        <v>0</v>
      </c>
      <c r="AB85" s="623">
        <f t="shared" si="10"/>
        <v>0</v>
      </c>
      <c r="AC85" s="624">
        <f t="shared" ca="1" si="16"/>
        <v>0</v>
      </c>
      <c r="AD85" s="624">
        <f ca="1">IF(C85=Allgemeines!$C$13,$S85-$AE85,OFFSET(AE85,0,Allgemeines!$C$13-2022)-$AE85)</f>
        <v>0</v>
      </c>
      <c r="AE85" s="624">
        <f ca="1">IFERROR(OFFSET(AE85,0,Allgemeines!$C$13-2021),0)</f>
        <v>0</v>
      </c>
      <c r="AF85" s="624">
        <f t="shared" si="17"/>
        <v>0</v>
      </c>
      <c r="AG85" s="624">
        <f t="shared" si="13"/>
        <v>0</v>
      </c>
      <c r="AH85" s="624">
        <f t="shared" si="13"/>
        <v>0</v>
      </c>
      <c r="AI85" s="624">
        <f t="shared" si="13"/>
        <v>0</v>
      </c>
      <c r="AJ85" s="624">
        <f t="shared" si="11"/>
        <v>0</v>
      </c>
      <c r="AK85" s="624">
        <f t="shared" si="11"/>
        <v>0</v>
      </c>
      <c r="AL85" s="624">
        <f t="shared" si="11"/>
        <v>0</v>
      </c>
      <c r="AN85" s="625"/>
    </row>
    <row r="86" spans="1:40" x14ac:dyDescent="0.25">
      <c r="A86" s="612"/>
      <c r="B86" s="613"/>
      <c r="C86" s="614"/>
      <c r="D86" s="615"/>
      <c r="E86" s="616"/>
      <c r="F86" s="616"/>
      <c r="G86" s="617">
        <f t="shared" si="18"/>
        <v>0</v>
      </c>
      <c r="H86" s="615"/>
      <c r="I86" s="615"/>
      <c r="J86" s="615"/>
      <c r="K86" s="615"/>
      <c r="L86" s="615"/>
      <c r="M86" s="615"/>
      <c r="N86" s="618"/>
      <c r="O86" s="618"/>
      <c r="P86" s="618"/>
      <c r="Q86" s="619">
        <f>IF(C86&gt;Allgemeines!$C$13,0,SUM(G86,H86,J86,K86,M86,N86)-SUM(I86,L86,O86,P86))</f>
        <v>0</v>
      </c>
      <c r="R86" s="620"/>
      <c r="S86" s="621">
        <f t="shared" si="14"/>
        <v>0</v>
      </c>
      <c r="T86" s="622">
        <f>IF(ISBLANK($B86),0,VLOOKUP($B86,Listen!$A$2:$C$44,2,FALSE))</f>
        <v>0</v>
      </c>
      <c r="U86" s="622">
        <f>IF(ISBLANK($B86),0,VLOOKUP($B86,Listen!$A$2:$C$44,3,FALSE))</f>
        <v>0</v>
      </c>
      <c r="V86" s="623">
        <f t="shared" si="15"/>
        <v>0</v>
      </c>
      <c r="W86" s="623">
        <f t="shared" si="12"/>
        <v>0</v>
      </c>
      <c r="X86" s="623">
        <f t="shared" si="12"/>
        <v>0</v>
      </c>
      <c r="Y86" s="623">
        <f t="shared" si="12"/>
        <v>0</v>
      </c>
      <c r="Z86" s="623">
        <f t="shared" si="10"/>
        <v>0</v>
      </c>
      <c r="AA86" s="623">
        <f t="shared" si="10"/>
        <v>0</v>
      </c>
      <c r="AB86" s="623">
        <f t="shared" si="10"/>
        <v>0</v>
      </c>
      <c r="AC86" s="624">
        <f t="shared" ca="1" si="16"/>
        <v>0</v>
      </c>
      <c r="AD86" s="624">
        <f ca="1">IF(C86=Allgemeines!$C$13,$S86-$AE86,OFFSET(AE86,0,Allgemeines!$C$13-2022)-$AE86)</f>
        <v>0</v>
      </c>
      <c r="AE86" s="624">
        <f ca="1">IFERROR(OFFSET(AE86,0,Allgemeines!$C$13-2021),0)</f>
        <v>0</v>
      </c>
      <c r="AF86" s="624">
        <f t="shared" si="17"/>
        <v>0</v>
      </c>
      <c r="AG86" s="624">
        <f t="shared" si="13"/>
        <v>0</v>
      </c>
      <c r="AH86" s="624">
        <f t="shared" si="13"/>
        <v>0</v>
      </c>
      <c r="AI86" s="624">
        <f t="shared" si="13"/>
        <v>0</v>
      </c>
      <c r="AJ86" s="624">
        <f t="shared" si="11"/>
        <v>0</v>
      </c>
      <c r="AK86" s="624">
        <f t="shared" si="11"/>
        <v>0</v>
      </c>
      <c r="AL86" s="624">
        <f t="shared" si="11"/>
        <v>0</v>
      </c>
      <c r="AN86" s="625"/>
    </row>
    <row r="87" spans="1:40" x14ac:dyDescent="0.25">
      <c r="A87" s="612"/>
      <c r="B87" s="613"/>
      <c r="C87" s="614"/>
      <c r="D87" s="615"/>
      <c r="E87" s="616"/>
      <c r="F87" s="616"/>
      <c r="G87" s="617">
        <f t="shared" si="18"/>
        <v>0</v>
      </c>
      <c r="H87" s="615"/>
      <c r="I87" s="615"/>
      <c r="J87" s="615"/>
      <c r="K87" s="615"/>
      <c r="L87" s="615"/>
      <c r="M87" s="615"/>
      <c r="N87" s="618"/>
      <c r="O87" s="618"/>
      <c r="P87" s="618"/>
      <c r="Q87" s="619">
        <f>IF(C87&gt;Allgemeines!$C$13,0,SUM(G87,H87,J87,K87,M87,N87)-SUM(I87,L87,O87,P87))</f>
        <v>0</v>
      </c>
      <c r="R87" s="620"/>
      <c r="S87" s="621">
        <f t="shared" si="14"/>
        <v>0</v>
      </c>
      <c r="T87" s="622">
        <f>IF(ISBLANK($B87),0,VLOOKUP($B87,Listen!$A$2:$C$44,2,FALSE))</f>
        <v>0</v>
      </c>
      <c r="U87" s="622">
        <f>IF(ISBLANK($B87),0,VLOOKUP($B87,Listen!$A$2:$C$44,3,FALSE))</f>
        <v>0</v>
      </c>
      <c r="V87" s="623">
        <f t="shared" si="15"/>
        <v>0</v>
      </c>
      <c r="W87" s="623">
        <f t="shared" si="12"/>
        <v>0</v>
      </c>
      <c r="X87" s="623">
        <f t="shared" si="12"/>
        <v>0</v>
      </c>
      <c r="Y87" s="623">
        <f t="shared" si="12"/>
        <v>0</v>
      </c>
      <c r="Z87" s="623">
        <f t="shared" si="10"/>
        <v>0</v>
      </c>
      <c r="AA87" s="623">
        <f t="shared" si="10"/>
        <v>0</v>
      </c>
      <c r="AB87" s="623">
        <f t="shared" si="10"/>
        <v>0</v>
      </c>
      <c r="AC87" s="624">
        <f t="shared" ca="1" si="16"/>
        <v>0</v>
      </c>
      <c r="AD87" s="624">
        <f ca="1">IF(C87=Allgemeines!$C$13,$S87-$AE87,OFFSET(AE87,0,Allgemeines!$C$13-2022)-$AE87)</f>
        <v>0</v>
      </c>
      <c r="AE87" s="624">
        <f ca="1">IFERROR(OFFSET(AE87,0,Allgemeines!$C$13-2021),0)</f>
        <v>0</v>
      </c>
      <c r="AF87" s="624">
        <f t="shared" si="17"/>
        <v>0</v>
      </c>
      <c r="AG87" s="624">
        <f t="shared" si="13"/>
        <v>0</v>
      </c>
      <c r="AH87" s="624">
        <f t="shared" si="13"/>
        <v>0</v>
      </c>
      <c r="AI87" s="624">
        <f t="shared" si="13"/>
        <v>0</v>
      </c>
      <c r="AJ87" s="624">
        <f t="shared" si="11"/>
        <v>0</v>
      </c>
      <c r="AK87" s="624">
        <f t="shared" si="11"/>
        <v>0</v>
      </c>
      <c r="AL87" s="624">
        <f t="shared" si="11"/>
        <v>0</v>
      </c>
      <c r="AN87" s="625"/>
    </row>
    <row r="88" spans="1:40" x14ac:dyDescent="0.25">
      <c r="A88" s="612"/>
      <c r="B88" s="613"/>
      <c r="C88" s="614"/>
      <c r="D88" s="615"/>
      <c r="E88" s="616"/>
      <c r="F88" s="616"/>
      <c r="G88" s="617">
        <f t="shared" si="18"/>
        <v>0</v>
      </c>
      <c r="H88" s="615"/>
      <c r="I88" s="615"/>
      <c r="J88" s="615"/>
      <c r="K88" s="615"/>
      <c r="L88" s="615"/>
      <c r="M88" s="615"/>
      <c r="N88" s="618"/>
      <c r="O88" s="618"/>
      <c r="P88" s="618"/>
      <c r="Q88" s="619">
        <f>IF(C88&gt;Allgemeines!$C$13,0,SUM(G88,H88,J88,K88,M88,N88)-SUM(I88,L88,O88,P88))</f>
        <v>0</v>
      </c>
      <c r="R88" s="620"/>
      <c r="S88" s="621">
        <f t="shared" si="14"/>
        <v>0</v>
      </c>
      <c r="T88" s="622">
        <f>IF(ISBLANK($B88),0,VLOOKUP($B88,Listen!$A$2:$C$44,2,FALSE))</f>
        <v>0</v>
      </c>
      <c r="U88" s="622">
        <f>IF(ISBLANK($B88),0,VLOOKUP($B88,Listen!$A$2:$C$44,3,FALSE))</f>
        <v>0</v>
      </c>
      <c r="V88" s="623">
        <f t="shared" si="15"/>
        <v>0</v>
      </c>
      <c r="W88" s="623">
        <f t="shared" si="12"/>
        <v>0</v>
      </c>
      <c r="X88" s="623">
        <f t="shared" si="12"/>
        <v>0</v>
      </c>
      <c r="Y88" s="623">
        <f t="shared" si="12"/>
        <v>0</v>
      </c>
      <c r="Z88" s="623">
        <f t="shared" si="10"/>
        <v>0</v>
      </c>
      <c r="AA88" s="623">
        <f t="shared" si="10"/>
        <v>0</v>
      </c>
      <c r="AB88" s="623">
        <f t="shared" si="10"/>
        <v>0</v>
      </c>
      <c r="AC88" s="624">
        <f t="shared" ca="1" si="16"/>
        <v>0</v>
      </c>
      <c r="AD88" s="624">
        <f ca="1">IF(C88=Allgemeines!$C$13,$S88-$AE88,OFFSET(AE88,0,Allgemeines!$C$13-2022)-$AE88)</f>
        <v>0</v>
      </c>
      <c r="AE88" s="624">
        <f ca="1">IFERROR(OFFSET(AE88,0,Allgemeines!$C$13-2021),0)</f>
        <v>0</v>
      </c>
      <c r="AF88" s="624">
        <f t="shared" si="17"/>
        <v>0</v>
      </c>
      <c r="AG88" s="624">
        <f t="shared" si="13"/>
        <v>0</v>
      </c>
      <c r="AH88" s="624">
        <f t="shared" si="13"/>
        <v>0</v>
      </c>
      <c r="AI88" s="624">
        <f t="shared" si="13"/>
        <v>0</v>
      </c>
      <c r="AJ88" s="624">
        <f t="shared" si="11"/>
        <v>0</v>
      </c>
      <c r="AK88" s="624">
        <f t="shared" si="11"/>
        <v>0</v>
      </c>
      <c r="AL88" s="624">
        <f t="shared" si="11"/>
        <v>0</v>
      </c>
      <c r="AN88" s="625"/>
    </row>
    <row r="89" spans="1:40" x14ac:dyDescent="0.25">
      <c r="A89" s="612"/>
      <c r="B89" s="613"/>
      <c r="C89" s="614"/>
      <c r="D89" s="615"/>
      <c r="E89" s="616"/>
      <c r="F89" s="616"/>
      <c r="G89" s="617">
        <f t="shared" si="18"/>
        <v>0</v>
      </c>
      <c r="H89" s="615"/>
      <c r="I89" s="615"/>
      <c r="J89" s="615"/>
      <c r="K89" s="615"/>
      <c r="L89" s="615"/>
      <c r="M89" s="615"/>
      <c r="N89" s="618"/>
      <c r="O89" s="618"/>
      <c r="P89" s="618"/>
      <c r="Q89" s="619">
        <f>IF(C89&gt;Allgemeines!$C$13,0,SUM(G89,H89,J89,K89,M89,N89)-SUM(I89,L89,O89,P89))</f>
        <v>0</v>
      </c>
      <c r="R89" s="620"/>
      <c r="S89" s="621">
        <f t="shared" si="14"/>
        <v>0</v>
      </c>
      <c r="T89" s="622">
        <f>IF(ISBLANK($B89),0,VLOOKUP($B89,Listen!$A$2:$C$44,2,FALSE))</f>
        <v>0</v>
      </c>
      <c r="U89" s="622">
        <f>IF(ISBLANK($B89),0,VLOOKUP($B89,Listen!$A$2:$C$44,3,FALSE))</f>
        <v>0</v>
      </c>
      <c r="V89" s="623">
        <f t="shared" si="15"/>
        <v>0</v>
      </c>
      <c r="W89" s="623">
        <f t="shared" si="12"/>
        <v>0</v>
      </c>
      <c r="X89" s="623">
        <f t="shared" si="12"/>
        <v>0</v>
      </c>
      <c r="Y89" s="623">
        <f t="shared" si="12"/>
        <v>0</v>
      </c>
      <c r="Z89" s="623">
        <f t="shared" si="10"/>
        <v>0</v>
      </c>
      <c r="AA89" s="623">
        <f t="shared" si="10"/>
        <v>0</v>
      </c>
      <c r="AB89" s="623">
        <f t="shared" si="10"/>
        <v>0</v>
      </c>
      <c r="AC89" s="624">
        <f t="shared" ca="1" si="16"/>
        <v>0</v>
      </c>
      <c r="AD89" s="624">
        <f ca="1">IF(C89=Allgemeines!$C$13,$S89-$AE89,OFFSET(AE89,0,Allgemeines!$C$13-2022)-$AE89)</f>
        <v>0</v>
      </c>
      <c r="AE89" s="624">
        <f ca="1">IFERROR(OFFSET(AE89,0,Allgemeines!$C$13-2021),0)</f>
        <v>0</v>
      </c>
      <c r="AF89" s="624">
        <f t="shared" si="17"/>
        <v>0</v>
      </c>
      <c r="AG89" s="624">
        <f t="shared" si="13"/>
        <v>0</v>
      </c>
      <c r="AH89" s="624">
        <f t="shared" si="13"/>
        <v>0</v>
      </c>
      <c r="AI89" s="624">
        <f t="shared" si="13"/>
        <v>0</v>
      </c>
      <c r="AJ89" s="624">
        <f t="shared" si="11"/>
        <v>0</v>
      </c>
      <c r="AK89" s="624">
        <f t="shared" si="11"/>
        <v>0</v>
      </c>
      <c r="AL89" s="624">
        <f t="shared" si="11"/>
        <v>0</v>
      </c>
      <c r="AN89" s="625"/>
    </row>
    <row r="90" spans="1:40" x14ac:dyDescent="0.25">
      <c r="A90" s="612"/>
      <c r="B90" s="613"/>
      <c r="C90" s="614"/>
      <c r="D90" s="615"/>
      <c r="E90" s="616"/>
      <c r="F90" s="616"/>
      <c r="G90" s="617">
        <f t="shared" si="18"/>
        <v>0</v>
      </c>
      <c r="H90" s="615"/>
      <c r="I90" s="615"/>
      <c r="J90" s="615"/>
      <c r="K90" s="615"/>
      <c r="L90" s="615"/>
      <c r="M90" s="615"/>
      <c r="N90" s="618"/>
      <c r="O90" s="618"/>
      <c r="P90" s="618"/>
      <c r="Q90" s="619">
        <f>IF(C90&gt;Allgemeines!$C$13,0,SUM(G90,H90,J90,K90,M90,N90)-SUM(I90,L90,O90,P90))</f>
        <v>0</v>
      </c>
      <c r="R90" s="620"/>
      <c r="S90" s="621">
        <f t="shared" si="14"/>
        <v>0</v>
      </c>
      <c r="T90" s="622">
        <f>IF(ISBLANK($B90),0,VLOOKUP($B90,Listen!$A$2:$C$44,2,FALSE))</f>
        <v>0</v>
      </c>
      <c r="U90" s="622">
        <f>IF(ISBLANK($B90),0,VLOOKUP($B90,Listen!$A$2:$C$44,3,FALSE))</f>
        <v>0</v>
      </c>
      <c r="V90" s="623">
        <f t="shared" si="15"/>
        <v>0</v>
      </c>
      <c r="W90" s="623">
        <f t="shared" si="12"/>
        <v>0</v>
      </c>
      <c r="X90" s="623">
        <f t="shared" si="12"/>
        <v>0</v>
      </c>
      <c r="Y90" s="623">
        <f t="shared" si="12"/>
        <v>0</v>
      </c>
      <c r="Z90" s="623">
        <f t="shared" si="10"/>
        <v>0</v>
      </c>
      <c r="AA90" s="623">
        <f t="shared" si="10"/>
        <v>0</v>
      </c>
      <c r="AB90" s="623">
        <f t="shared" si="10"/>
        <v>0</v>
      </c>
      <c r="AC90" s="624">
        <f t="shared" ca="1" si="16"/>
        <v>0</v>
      </c>
      <c r="AD90" s="624">
        <f ca="1">IF(C90=Allgemeines!$C$13,$S90-$AE90,OFFSET(AE90,0,Allgemeines!$C$13-2022)-$AE90)</f>
        <v>0</v>
      </c>
      <c r="AE90" s="624">
        <f ca="1">IFERROR(OFFSET(AE90,0,Allgemeines!$C$13-2021),0)</f>
        <v>0</v>
      </c>
      <c r="AF90" s="624">
        <f t="shared" si="17"/>
        <v>0</v>
      </c>
      <c r="AG90" s="624">
        <f t="shared" si="13"/>
        <v>0</v>
      </c>
      <c r="AH90" s="624">
        <f t="shared" si="13"/>
        <v>0</v>
      </c>
      <c r="AI90" s="624">
        <f t="shared" si="13"/>
        <v>0</v>
      </c>
      <c r="AJ90" s="624">
        <f t="shared" si="11"/>
        <v>0</v>
      </c>
      <c r="AK90" s="624">
        <f t="shared" si="11"/>
        <v>0</v>
      </c>
      <c r="AL90" s="624">
        <f t="shared" si="11"/>
        <v>0</v>
      </c>
      <c r="AN90" s="625"/>
    </row>
    <row r="91" spans="1:40" x14ac:dyDescent="0.25">
      <c r="A91" s="612"/>
      <c r="B91" s="613"/>
      <c r="C91" s="614"/>
      <c r="D91" s="615"/>
      <c r="E91" s="616"/>
      <c r="F91" s="616"/>
      <c r="G91" s="617">
        <f t="shared" si="18"/>
        <v>0</v>
      </c>
      <c r="H91" s="615"/>
      <c r="I91" s="615"/>
      <c r="J91" s="615"/>
      <c r="K91" s="615"/>
      <c r="L91" s="615"/>
      <c r="M91" s="615"/>
      <c r="N91" s="618"/>
      <c r="O91" s="618"/>
      <c r="P91" s="618"/>
      <c r="Q91" s="619">
        <f>IF(C91&gt;Allgemeines!$C$13,0,SUM(G91,H91,J91,K91,M91,N91)-SUM(I91,L91,O91,P91))</f>
        <v>0</v>
      </c>
      <c r="R91" s="620"/>
      <c r="S91" s="621">
        <f t="shared" si="14"/>
        <v>0</v>
      </c>
      <c r="T91" s="622">
        <f>IF(ISBLANK($B91),0,VLOOKUP($B91,Listen!$A$2:$C$44,2,FALSE))</f>
        <v>0</v>
      </c>
      <c r="U91" s="622">
        <f>IF(ISBLANK($B91),0,VLOOKUP($B91,Listen!$A$2:$C$44,3,FALSE))</f>
        <v>0</v>
      </c>
      <c r="V91" s="623">
        <f t="shared" si="15"/>
        <v>0</v>
      </c>
      <c r="W91" s="623">
        <f t="shared" si="12"/>
        <v>0</v>
      </c>
      <c r="X91" s="623">
        <f t="shared" si="12"/>
        <v>0</v>
      </c>
      <c r="Y91" s="623">
        <f t="shared" si="12"/>
        <v>0</v>
      </c>
      <c r="Z91" s="623">
        <f t="shared" si="10"/>
        <v>0</v>
      </c>
      <c r="AA91" s="623">
        <f t="shared" si="10"/>
        <v>0</v>
      </c>
      <c r="AB91" s="623">
        <f t="shared" si="10"/>
        <v>0</v>
      </c>
      <c r="AC91" s="624">
        <f t="shared" ca="1" si="16"/>
        <v>0</v>
      </c>
      <c r="AD91" s="624">
        <f ca="1">IF(C91=Allgemeines!$C$13,$S91-$AE91,OFFSET(AE91,0,Allgemeines!$C$13-2022)-$AE91)</f>
        <v>0</v>
      </c>
      <c r="AE91" s="624">
        <f ca="1">IFERROR(OFFSET(AE91,0,Allgemeines!$C$13-2021),0)</f>
        <v>0</v>
      </c>
      <c r="AF91" s="624">
        <f t="shared" si="17"/>
        <v>0</v>
      </c>
      <c r="AG91" s="624">
        <f t="shared" si="13"/>
        <v>0</v>
      </c>
      <c r="AH91" s="624">
        <f t="shared" si="13"/>
        <v>0</v>
      </c>
      <c r="AI91" s="624">
        <f t="shared" si="13"/>
        <v>0</v>
      </c>
      <c r="AJ91" s="624">
        <f t="shared" si="11"/>
        <v>0</v>
      </c>
      <c r="AK91" s="624">
        <f t="shared" si="11"/>
        <v>0</v>
      </c>
      <c r="AL91" s="624">
        <f t="shared" si="11"/>
        <v>0</v>
      </c>
      <c r="AN91" s="625"/>
    </row>
    <row r="92" spans="1:40" x14ac:dyDescent="0.25">
      <c r="A92" s="612"/>
      <c r="B92" s="613"/>
      <c r="C92" s="614"/>
      <c r="D92" s="615"/>
      <c r="E92" s="616"/>
      <c r="F92" s="616"/>
      <c r="G92" s="617">
        <f t="shared" si="18"/>
        <v>0</v>
      </c>
      <c r="H92" s="615"/>
      <c r="I92" s="615"/>
      <c r="J92" s="615"/>
      <c r="K92" s="615"/>
      <c r="L92" s="615"/>
      <c r="M92" s="615"/>
      <c r="N92" s="618"/>
      <c r="O92" s="618"/>
      <c r="P92" s="618"/>
      <c r="Q92" s="619">
        <f>IF(C92&gt;Allgemeines!$C$13,0,SUM(G92,H92,J92,K92,M92,N92)-SUM(I92,L92,O92,P92))</f>
        <v>0</v>
      </c>
      <c r="R92" s="620"/>
      <c r="S92" s="621">
        <f t="shared" si="14"/>
        <v>0</v>
      </c>
      <c r="T92" s="622">
        <f>IF(ISBLANK($B92),0,VLOOKUP($B92,Listen!$A$2:$C$44,2,FALSE))</f>
        <v>0</v>
      </c>
      <c r="U92" s="622">
        <f>IF(ISBLANK($B92),0,VLOOKUP($B92,Listen!$A$2:$C$44,3,FALSE))</f>
        <v>0</v>
      </c>
      <c r="V92" s="623">
        <f t="shared" si="15"/>
        <v>0</v>
      </c>
      <c r="W92" s="623">
        <f t="shared" si="12"/>
        <v>0</v>
      </c>
      <c r="X92" s="623">
        <f t="shared" si="12"/>
        <v>0</v>
      </c>
      <c r="Y92" s="623">
        <f t="shared" si="12"/>
        <v>0</v>
      </c>
      <c r="Z92" s="623">
        <f t="shared" si="10"/>
        <v>0</v>
      </c>
      <c r="AA92" s="623">
        <f t="shared" si="10"/>
        <v>0</v>
      </c>
      <c r="AB92" s="623">
        <f t="shared" si="10"/>
        <v>0</v>
      </c>
      <c r="AC92" s="624">
        <f t="shared" ca="1" si="16"/>
        <v>0</v>
      </c>
      <c r="AD92" s="624">
        <f ca="1">IF(C92=Allgemeines!$C$13,$S92-$AE92,OFFSET(AE92,0,Allgemeines!$C$13-2022)-$AE92)</f>
        <v>0</v>
      </c>
      <c r="AE92" s="624">
        <f ca="1">IFERROR(OFFSET(AE92,0,Allgemeines!$C$13-2021),0)</f>
        <v>0</v>
      </c>
      <c r="AF92" s="624">
        <f t="shared" si="17"/>
        <v>0</v>
      </c>
      <c r="AG92" s="624">
        <f t="shared" si="13"/>
        <v>0</v>
      </c>
      <c r="AH92" s="624">
        <f t="shared" si="13"/>
        <v>0</v>
      </c>
      <c r="AI92" s="624">
        <f t="shared" si="13"/>
        <v>0</v>
      </c>
      <c r="AJ92" s="624">
        <f t="shared" si="11"/>
        <v>0</v>
      </c>
      <c r="AK92" s="624">
        <f t="shared" si="11"/>
        <v>0</v>
      </c>
      <c r="AL92" s="624">
        <f t="shared" si="11"/>
        <v>0</v>
      </c>
      <c r="AN92" s="625"/>
    </row>
    <row r="93" spans="1:40" x14ac:dyDescent="0.25">
      <c r="A93" s="612"/>
      <c r="B93" s="613"/>
      <c r="C93" s="614"/>
      <c r="D93" s="615"/>
      <c r="E93" s="616"/>
      <c r="F93" s="616"/>
      <c r="G93" s="617">
        <f t="shared" si="18"/>
        <v>0</v>
      </c>
      <c r="H93" s="615"/>
      <c r="I93" s="615"/>
      <c r="J93" s="615"/>
      <c r="K93" s="615"/>
      <c r="L93" s="615"/>
      <c r="M93" s="615"/>
      <c r="N93" s="618"/>
      <c r="O93" s="618"/>
      <c r="P93" s="618"/>
      <c r="Q93" s="619">
        <f>IF(C93&gt;Allgemeines!$C$13,0,SUM(G93,H93,J93,K93,M93,N93)-SUM(I93,L93,O93,P93))</f>
        <v>0</v>
      </c>
      <c r="R93" s="620"/>
      <c r="S93" s="621">
        <f t="shared" si="14"/>
        <v>0</v>
      </c>
      <c r="T93" s="622">
        <f>IF(ISBLANK($B93),0,VLOOKUP($B93,Listen!$A$2:$C$44,2,FALSE))</f>
        <v>0</v>
      </c>
      <c r="U93" s="622">
        <f>IF(ISBLANK($B93),0,VLOOKUP($B93,Listen!$A$2:$C$44,3,FALSE))</f>
        <v>0</v>
      </c>
      <c r="V93" s="623">
        <f t="shared" si="15"/>
        <v>0</v>
      </c>
      <c r="W93" s="623">
        <f t="shared" si="12"/>
        <v>0</v>
      </c>
      <c r="X93" s="623">
        <f t="shared" si="12"/>
        <v>0</v>
      </c>
      <c r="Y93" s="623">
        <f t="shared" si="12"/>
        <v>0</v>
      </c>
      <c r="Z93" s="623">
        <f t="shared" si="10"/>
        <v>0</v>
      </c>
      <c r="AA93" s="623">
        <f t="shared" si="10"/>
        <v>0</v>
      </c>
      <c r="AB93" s="623">
        <f t="shared" si="10"/>
        <v>0</v>
      </c>
      <c r="AC93" s="624">
        <f t="shared" ca="1" si="16"/>
        <v>0</v>
      </c>
      <c r="AD93" s="624">
        <f ca="1">IF(C93=Allgemeines!$C$13,$S93-$AE93,OFFSET(AE93,0,Allgemeines!$C$13-2022)-$AE93)</f>
        <v>0</v>
      </c>
      <c r="AE93" s="624">
        <f ca="1">IFERROR(OFFSET(AE93,0,Allgemeines!$C$13-2021),0)</f>
        <v>0</v>
      </c>
      <c r="AF93" s="624">
        <f t="shared" si="17"/>
        <v>0</v>
      </c>
      <c r="AG93" s="624">
        <f t="shared" si="13"/>
        <v>0</v>
      </c>
      <c r="AH93" s="624">
        <f t="shared" si="13"/>
        <v>0</v>
      </c>
      <c r="AI93" s="624">
        <f t="shared" si="13"/>
        <v>0</v>
      </c>
      <c r="AJ93" s="624">
        <f t="shared" si="11"/>
        <v>0</v>
      </c>
      <c r="AK93" s="624">
        <f t="shared" si="11"/>
        <v>0</v>
      </c>
      <c r="AL93" s="624">
        <f t="shared" si="11"/>
        <v>0</v>
      </c>
      <c r="AN93" s="625"/>
    </row>
    <row r="94" spans="1:40" x14ac:dyDescent="0.25">
      <c r="A94" s="612"/>
      <c r="B94" s="613"/>
      <c r="C94" s="614"/>
      <c r="D94" s="615"/>
      <c r="E94" s="616"/>
      <c r="F94" s="616"/>
      <c r="G94" s="617">
        <f t="shared" si="18"/>
        <v>0</v>
      </c>
      <c r="H94" s="615"/>
      <c r="I94" s="615"/>
      <c r="J94" s="615"/>
      <c r="K94" s="615"/>
      <c r="L94" s="615"/>
      <c r="M94" s="615"/>
      <c r="N94" s="618"/>
      <c r="O94" s="618"/>
      <c r="P94" s="618"/>
      <c r="Q94" s="619">
        <f>IF(C94&gt;Allgemeines!$C$13,0,SUM(G94,H94,J94,K94,M94,N94)-SUM(I94,L94,O94,P94))</f>
        <v>0</v>
      </c>
      <c r="R94" s="620"/>
      <c r="S94" s="621">
        <f t="shared" si="14"/>
        <v>0</v>
      </c>
      <c r="T94" s="622">
        <f>IF(ISBLANK($B94),0,VLOOKUP($B94,Listen!$A$2:$C$44,2,FALSE))</f>
        <v>0</v>
      </c>
      <c r="U94" s="622">
        <f>IF(ISBLANK($B94),0,VLOOKUP($B94,Listen!$A$2:$C$44,3,FALSE))</f>
        <v>0</v>
      </c>
      <c r="V94" s="623">
        <f t="shared" si="15"/>
        <v>0</v>
      </c>
      <c r="W94" s="623">
        <f t="shared" si="12"/>
        <v>0</v>
      </c>
      <c r="X94" s="623">
        <f t="shared" si="12"/>
        <v>0</v>
      </c>
      <c r="Y94" s="623">
        <f t="shared" si="12"/>
        <v>0</v>
      </c>
      <c r="Z94" s="623">
        <f t="shared" si="10"/>
        <v>0</v>
      </c>
      <c r="AA94" s="623">
        <f t="shared" si="10"/>
        <v>0</v>
      </c>
      <c r="AB94" s="623">
        <f t="shared" si="10"/>
        <v>0</v>
      </c>
      <c r="AC94" s="624">
        <f t="shared" ca="1" si="16"/>
        <v>0</v>
      </c>
      <c r="AD94" s="624">
        <f ca="1">IF(C94=Allgemeines!$C$13,$S94-$AE94,OFFSET(AE94,0,Allgemeines!$C$13-2022)-$AE94)</f>
        <v>0</v>
      </c>
      <c r="AE94" s="624">
        <f ca="1">IFERROR(OFFSET(AE94,0,Allgemeines!$C$13-2021),0)</f>
        <v>0</v>
      </c>
      <c r="AF94" s="624">
        <f t="shared" si="17"/>
        <v>0</v>
      </c>
      <c r="AG94" s="624">
        <f t="shared" si="13"/>
        <v>0</v>
      </c>
      <c r="AH94" s="624">
        <f t="shared" si="13"/>
        <v>0</v>
      </c>
      <c r="AI94" s="624">
        <f t="shared" si="13"/>
        <v>0</v>
      </c>
      <c r="AJ94" s="624">
        <f t="shared" si="11"/>
        <v>0</v>
      </c>
      <c r="AK94" s="624">
        <f t="shared" si="11"/>
        <v>0</v>
      </c>
      <c r="AL94" s="624">
        <f t="shared" si="11"/>
        <v>0</v>
      </c>
      <c r="AN94" s="625"/>
    </row>
    <row r="95" spans="1:40" x14ac:dyDescent="0.25">
      <c r="A95" s="612"/>
      <c r="B95" s="613"/>
      <c r="C95" s="614"/>
      <c r="D95" s="615"/>
      <c r="E95" s="616"/>
      <c r="F95" s="616"/>
      <c r="G95" s="617">
        <f t="shared" si="18"/>
        <v>0</v>
      </c>
      <c r="H95" s="615"/>
      <c r="I95" s="615"/>
      <c r="J95" s="615"/>
      <c r="K95" s="615"/>
      <c r="L95" s="615"/>
      <c r="M95" s="615"/>
      <c r="N95" s="618"/>
      <c r="O95" s="618"/>
      <c r="P95" s="618"/>
      <c r="Q95" s="619">
        <f>IF(C95&gt;Allgemeines!$C$13,0,SUM(G95,H95,J95,K95,M95,N95)-SUM(I95,L95,O95,P95))</f>
        <v>0</v>
      </c>
      <c r="R95" s="620"/>
      <c r="S95" s="621">
        <f t="shared" si="14"/>
        <v>0</v>
      </c>
      <c r="T95" s="622">
        <f>IF(ISBLANK($B95),0,VLOOKUP($B95,Listen!$A$2:$C$44,2,FALSE))</f>
        <v>0</v>
      </c>
      <c r="U95" s="622">
        <f>IF(ISBLANK($B95),0,VLOOKUP($B95,Listen!$A$2:$C$44,3,FALSE))</f>
        <v>0</v>
      </c>
      <c r="V95" s="623">
        <f t="shared" si="15"/>
        <v>0</v>
      </c>
      <c r="W95" s="623">
        <f t="shared" si="12"/>
        <v>0</v>
      </c>
      <c r="X95" s="623">
        <f t="shared" si="12"/>
        <v>0</v>
      </c>
      <c r="Y95" s="623">
        <f t="shared" si="12"/>
        <v>0</v>
      </c>
      <c r="Z95" s="623">
        <f t="shared" si="10"/>
        <v>0</v>
      </c>
      <c r="AA95" s="623">
        <f t="shared" si="10"/>
        <v>0</v>
      </c>
      <c r="AB95" s="623">
        <f t="shared" si="10"/>
        <v>0</v>
      </c>
      <c r="AC95" s="624">
        <f t="shared" ca="1" si="16"/>
        <v>0</v>
      </c>
      <c r="AD95" s="624">
        <f ca="1">IF(C95=Allgemeines!$C$13,$S95-$AE95,OFFSET(AE95,0,Allgemeines!$C$13-2022)-$AE95)</f>
        <v>0</v>
      </c>
      <c r="AE95" s="624">
        <f ca="1">IFERROR(OFFSET(AE95,0,Allgemeines!$C$13-2021),0)</f>
        <v>0</v>
      </c>
      <c r="AF95" s="624">
        <f t="shared" si="17"/>
        <v>0</v>
      </c>
      <c r="AG95" s="624">
        <f t="shared" si="13"/>
        <v>0</v>
      </c>
      <c r="AH95" s="624">
        <f t="shared" si="13"/>
        <v>0</v>
      </c>
      <c r="AI95" s="624">
        <f t="shared" si="13"/>
        <v>0</v>
      </c>
      <c r="AJ95" s="624">
        <f t="shared" si="11"/>
        <v>0</v>
      </c>
      <c r="AK95" s="624">
        <f t="shared" si="11"/>
        <v>0</v>
      </c>
      <c r="AL95" s="624">
        <f t="shared" si="11"/>
        <v>0</v>
      </c>
      <c r="AN95" s="625"/>
    </row>
    <row r="96" spans="1:40" x14ac:dyDescent="0.25">
      <c r="A96" s="612"/>
      <c r="B96" s="613"/>
      <c r="C96" s="614"/>
      <c r="D96" s="615"/>
      <c r="E96" s="616"/>
      <c r="F96" s="616"/>
      <c r="G96" s="617">
        <f t="shared" si="18"/>
        <v>0</v>
      </c>
      <c r="H96" s="615"/>
      <c r="I96" s="615"/>
      <c r="J96" s="615"/>
      <c r="K96" s="615"/>
      <c r="L96" s="615"/>
      <c r="M96" s="615"/>
      <c r="N96" s="618"/>
      <c r="O96" s="618"/>
      <c r="P96" s="618"/>
      <c r="Q96" s="619">
        <f>IF(C96&gt;Allgemeines!$C$13,0,SUM(G96,H96,J96,K96,M96,N96)-SUM(I96,L96,O96,P96))</f>
        <v>0</v>
      </c>
      <c r="R96" s="620"/>
      <c r="S96" s="621">
        <f t="shared" si="14"/>
        <v>0</v>
      </c>
      <c r="T96" s="622">
        <f>IF(ISBLANK($B96),0,VLOOKUP($B96,Listen!$A$2:$C$44,2,FALSE))</f>
        <v>0</v>
      </c>
      <c r="U96" s="622">
        <f>IF(ISBLANK($B96),0,VLOOKUP($B96,Listen!$A$2:$C$44,3,FALSE))</f>
        <v>0</v>
      </c>
      <c r="V96" s="623">
        <f t="shared" si="15"/>
        <v>0</v>
      </c>
      <c r="W96" s="623">
        <f t="shared" si="12"/>
        <v>0</v>
      </c>
      <c r="X96" s="623">
        <f t="shared" si="12"/>
        <v>0</v>
      </c>
      <c r="Y96" s="623">
        <f t="shared" si="12"/>
        <v>0</v>
      </c>
      <c r="Z96" s="623">
        <f t="shared" si="10"/>
        <v>0</v>
      </c>
      <c r="AA96" s="623">
        <f t="shared" si="10"/>
        <v>0</v>
      </c>
      <c r="AB96" s="623">
        <f t="shared" si="10"/>
        <v>0</v>
      </c>
      <c r="AC96" s="624">
        <f t="shared" ca="1" si="16"/>
        <v>0</v>
      </c>
      <c r="AD96" s="624">
        <f ca="1">IF(C96=Allgemeines!$C$13,$S96-$AE96,OFFSET(AE96,0,Allgemeines!$C$13-2022)-$AE96)</f>
        <v>0</v>
      </c>
      <c r="AE96" s="624">
        <f ca="1">IFERROR(OFFSET(AE96,0,Allgemeines!$C$13-2021),0)</f>
        <v>0</v>
      </c>
      <c r="AF96" s="624">
        <f t="shared" si="17"/>
        <v>0</v>
      </c>
      <c r="AG96" s="624">
        <f t="shared" si="13"/>
        <v>0</v>
      </c>
      <c r="AH96" s="624">
        <f t="shared" si="13"/>
        <v>0</v>
      </c>
      <c r="AI96" s="624">
        <f t="shared" si="13"/>
        <v>0</v>
      </c>
      <c r="AJ96" s="624">
        <f t="shared" si="11"/>
        <v>0</v>
      </c>
      <c r="AK96" s="624">
        <f t="shared" si="11"/>
        <v>0</v>
      </c>
      <c r="AL96" s="624">
        <f t="shared" si="11"/>
        <v>0</v>
      </c>
      <c r="AN96" s="625"/>
    </row>
    <row r="97" spans="1:40" x14ac:dyDescent="0.25">
      <c r="A97" s="612"/>
      <c r="B97" s="613"/>
      <c r="C97" s="614"/>
      <c r="D97" s="615"/>
      <c r="E97" s="616"/>
      <c r="F97" s="616"/>
      <c r="G97" s="617">
        <f t="shared" si="18"/>
        <v>0</v>
      </c>
      <c r="H97" s="615"/>
      <c r="I97" s="615"/>
      <c r="J97" s="615"/>
      <c r="K97" s="615"/>
      <c r="L97" s="615"/>
      <c r="M97" s="615"/>
      <c r="N97" s="618"/>
      <c r="O97" s="618"/>
      <c r="P97" s="618"/>
      <c r="Q97" s="619">
        <f>IF(C97&gt;Allgemeines!$C$13,0,SUM(G97,H97,J97,K97,M97,N97)-SUM(I97,L97,O97,P97))</f>
        <v>0</v>
      </c>
      <c r="R97" s="620"/>
      <c r="S97" s="621">
        <f t="shared" si="14"/>
        <v>0</v>
      </c>
      <c r="T97" s="622">
        <f>IF(ISBLANK($B97),0,VLOOKUP($B97,Listen!$A$2:$C$44,2,FALSE))</f>
        <v>0</v>
      </c>
      <c r="U97" s="622">
        <f>IF(ISBLANK($B97),0,VLOOKUP($B97,Listen!$A$2:$C$44,3,FALSE))</f>
        <v>0</v>
      </c>
      <c r="V97" s="623">
        <f t="shared" si="15"/>
        <v>0</v>
      </c>
      <c r="W97" s="623">
        <f t="shared" si="12"/>
        <v>0</v>
      </c>
      <c r="X97" s="623">
        <f t="shared" si="12"/>
        <v>0</v>
      </c>
      <c r="Y97" s="623">
        <f t="shared" si="12"/>
        <v>0</v>
      </c>
      <c r="Z97" s="623">
        <f t="shared" si="10"/>
        <v>0</v>
      </c>
      <c r="AA97" s="623">
        <f t="shared" si="10"/>
        <v>0</v>
      </c>
      <c r="AB97" s="623">
        <f t="shared" si="10"/>
        <v>0</v>
      </c>
      <c r="AC97" s="624">
        <f t="shared" ca="1" si="16"/>
        <v>0</v>
      </c>
      <c r="AD97" s="624">
        <f ca="1">IF(C97=Allgemeines!$C$13,$S97-$AE97,OFFSET(AE97,0,Allgemeines!$C$13-2022)-$AE97)</f>
        <v>0</v>
      </c>
      <c r="AE97" s="624">
        <f ca="1">IFERROR(OFFSET(AE97,0,Allgemeines!$C$13-2021),0)</f>
        <v>0</v>
      </c>
      <c r="AF97" s="624">
        <f t="shared" si="17"/>
        <v>0</v>
      </c>
      <c r="AG97" s="624">
        <f t="shared" si="13"/>
        <v>0</v>
      </c>
      <c r="AH97" s="624">
        <f t="shared" si="13"/>
        <v>0</v>
      </c>
      <c r="AI97" s="624">
        <f t="shared" si="13"/>
        <v>0</v>
      </c>
      <c r="AJ97" s="624">
        <f t="shared" si="11"/>
        <v>0</v>
      </c>
      <c r="AK97" s="624">
        <f t="shared" si="11"/>
        <v>0</v>
      </c>
      <c r="AL97" s="624">
        <f t="shared" si="11"/>
        <v>0</v>
      </c>
      <c r="AN97" s="625"/>
    </row>
    <row r="98" spans="1:40" x14ac:dyDescent="0.25">
      <c r="A98" s="612"/>
      <c r="B98" s="613"/>
      <c r="C98" s="614"/>
      <c r="D98" s="615"/>
      <c r="E98" s="616"/>
      <c r="F98" s="616"/>
      <c r="G98" s="617">
        <f t="shared" si="18"/>
        <v>0</v>
      </c>
      <c r="H98" s="615"/>
      <c r="I98" s="615"/>
      <c r="J98" s="615"/>
      <c r="K98" s="615"/>
      <c r="L98" s="615"/>
      <c r="M98" s="615"/>
      <c r="N98" s="618"/>
      <c r="O98" s="618"/>
      <c r="P98" s="618"/>
      <c r="Q98" s="619">
        <f>IF(C98&gt;Allgemeines!$C$13,0,SUM(G98,H98,J98,K98,M98,N98)-SUM(I98,L98,O98,P98))</f>
        <v>0</v>
      </c>
      <c r="R98" s="620"/>
      <c r="S98" s="621">
        <f t="shared" si="14"/>
        <v>0</v>
      </c>
      <c r="T98" s="622">
        <f>IF(ISBLANK($B98),0,VLOOKUP($B98,Listen!$A$2:$C$44,2,FALSE))</f>
        <v>0</v>
      </c>
      <c r="U98" s="622">
        <f>IF(ISBLANK($B98),0,VLOOKUP($B98,Listen!$A$2:$C$44,3,FALSE))</f>
        <v>0</v>
      </c>
      <c r="V98" s="623">
        <f t="shared" si="15"/>
        <v>0</v>
      </c>
      <c r="W98" s="623">
        <f t="shared" si="12"/>
        <v>0</v>
      </c>
      <c r="X98" s="623">
        <f t="shared" si="12"/>
        <v>0</v>
      </c>
      <c r="Y98" s="623">
        <f t="shared" si="12"/>
        <v>0</v>
      </c>
      <c r="Z98" s="623">
        <f t="shared" si="10"/>
        <v>0</v>
      </c>
      <c r="AA98" s="623">
        <f t="shared" si="10"/>
        <v>0</v>
      </c>
      <c r="AB98" s="623">
        <f t="shared" si="10"/>
        <v>0</v>
      </c>
      <c r="AC98" s="624">
        <f t="shared" ca="1" si="16"/>
        <v>0</v>
      </c>
      <c r="AD98" s="624">
        <f ca="1">IF(C98=Allgemeines!$C$13,$S98-$AE98,OFFSET(AE98,0,Allgemeines!$C$13-2022)-$AE98)</f>
        <v>0</v>
      </c>
      <c r="AE98" s="624">
        <f ca="1">IFERROR(OFFSET(AE98,0,Allgemeines!$C$13-2021),0)</f>
        <v>0</v>
      </c>
      <c r="AF98" s="624">
        <f t="shared" si="17"/>
        <v>0</v>
      </c>
      <c r="AG98" s="624">
        <f t="shared" si="13"/>
        <v>0</v>
      </c>
      <c r="AH98" s="624">
        <f t="shared" si="13"/>
        <v>0</v>
      </c>
      <c r="AI98" s="624">
        <f t="shared" si="13"/>
        <v>0</v>
      </c>
      <c r="AJ98" s="624">
        <f t="shared" si="11"/>
        <v>0</v>
      </c>
      <c r="AK98" s="624">
        <f t="shared" si="11"/>
        <v>0</v>
      </c>
      <c r="AL98" s="624">
        <f t="shared" si="11"/>
        <v>0</v>
      </c>
      <c r="AN98" s="625"/>
    </row>
    <row r="99" spans="1:40" x14ac:dyDescent="0.25">
      <c r="A99" s="612"/>
      <c r="B99" s="613"/>
      <c r="C99" s="614"/>
      <c r="D99" s="615"/>
      <c r="E99" s="616"/>
      <c r="F99" s="616"/>
      <c r="G99" s="617">
        <f t="shared" si="18"/>
        <v>0</v>
      </c>
      <c r="H99" s="615"/>
      <c r="I99" s="615"/>
      <c r="J99" s="615"/>
      <c r="K99" s="615"/>
      <c r="L99" s="615"/>
      <c r="M99" s="615"/>
      <c r="N99" s="618"/>
      <c r="O99" s="618"/>
      <c r="P99" s="618"/>
      <c r="Q99" s="619">
        <f>IF(C99&gt;Allgemeines!$C$13,0,SUM(G99,H99,J99,K99,M99,N99)-SUM(I99,L99,O99,P99))</f>
        <v>0</v>
      </c>
      <c r="R99" s="620"/>
      <c r="S99" s="621">
        <f t="shared" si="14"/>
        <v>0</v>
      </c>
      <c r="T99" s="622">
        <f>IF(ISBLANK($B99),0,VLOOKUP($B99,Listen!$A$2:$C$44,2,FALSE))</f>
        <v>0</v>
      </c>
      <c r="U99" s="622">
        <f>IF(ISBLANK($B99),0,VLOOKUP($B99,Listen!$A$2:$C$44,3,FALSE))</f>
        <v>0</v>
      </c>
      <c r="V99" s="623">
        <f t="shared" si="15"/>
        <v>0</v>
      </c>
      <c r="W99" s="623">
        <f t="shared" si="12"/>
        <v>0</v>
      </c>
      <c r="X99" s="623">
        <f t="shared" si="12"/>
        <v>0</v>
      </c>
      <c r="Y99" s="623">
        <f t="shared" si="12"/>
        <v>0</v>
      </c>
      <c r="Z99" s="623">
        <f t="shared" si="10"/>
        <v>0</v>
      </c>
      <c r="AA99" s="623">
        <f t="shared" si="10"/>
        <v>0</v>
      </c>
      <c r="AB99" s="623">
        <f t="shared" si="10"/>
        <v>0</v>
      </c>
      <c r="AC99" s="624">
        <f t="shared" ca="1" si="16"/>
        <v>0</v>
      </c>
      <c r="AD99" s="624">
        <f ca="1">IF(C99=Allgemeines!$C$13,$S99-$AE99,OFFSET(AE99,0,Allgemeines!$C$13-2022)-$AE99)</f>
        <v>0</v>
      </c>
      <c r="AE99" s="624">
        <f ca="1">IFERROR(OFFSET(AE99,0,Allgemeines!$C$13-2021),0)</f>
        <v>0</v>
      </c>
      <c r="AF99" s="624">
        <f t="shared" si="17"/>
        <v>0</v>
      </c>
      <c r="AG99" s="624">
        <f t="shared" si="13"/>
        <v>0</v>
      </c>
      <c r="AH99" s="624">
        <f t="shared" si="13"/>
        <v>0</v>
      </c>
      <c r="AI99" s="624">
        <f t="shared" si="13"/>
        <v>0</v>
      </c>
      <c r="AJ99" s="624">
        <f t="shared" si="11"/>
        <v>0</v>
      </c>
      <c r="AK99" s="624">
        <f t="shared" si="11"/>
        <v>0</v>
      </c>
      <c r="AL99" s="624">
        <f t="shared" si="11"/>
        <v>0</v>
      </c>
      <c r="AN99" s="625"/>
    </row>
    <row r="100" spans="1:40" x14ac:dyDescent="0.25">
      <c r="A100" s="612"/>
      <c r="B100" s="613"/>
      <c r="C100" s="614"/>
      <c r="D100" s="615"/>
      <c r="E100" s="616"/>
      <c r="F100" s="616"/>
      <c r="G100" s="617">
        <f t="shared" si="18"/>
        <v>0</v>
      </c>
      <c r="H100" s="615"/>
      <c r="I100" s="615"/>
      <c r="J100" s="615"/>
      <c r="K100" s="615"/>
      <c r="L100" s="615"/>
      <c r="M100" s="615"/>
      <c r="N100" s="618"/>
      <c r="O100" s="618"/>
      <c r="P100" s="618"/>
      <c r="Q100" s="619">
        <f>IF(C100&gt;Allgemeines!$C$13,0,SUM(G100,H100,J100,K100,M100,N100)-SUM(I100,L100,O100,P100))</f>
        <v>0</v>
      </c>
      <c r="R100" s="620"/>
      <c r="S100" s="621">
        <f t="shared" si="14"/>
        <v>0</v>
      </c>
      <c r="T100" s="622">
        <f>IF(ISBLANK($B100),0,VLOOKUP($B100,Listen!$A$2:$C$44,2,FALSE))</f>
        <v>0</v>
      </c>
      <c r="U100" s="622">
        <f>IF(ISBLANK($B100),0,VLOOKUP($B100,Listen!$A$2:$C$44,3,FALSE))</f>
        <v>0</v>
      </c>
      <c r="V100" s="623">
        <f t="shared" si="15"/>
        <v>0</v>
      </c>
      <c r="W100" s="623">
        <f t="shared" si="12"/>
        <v>0</v>
      </c>
      <c r="X100" s="623">
        <f t="shared" si="12"/>
        <v>0</v>
      </c>
      <c r="Y100" s="623">
        <f t="shared" si="12"/>
        <v>0</v>
      </c>
      <c r="Z100" s="623">
        <f t="shared" si="10"/>
        <v>0</v>
      </c>
      <c r="AA100" s="623">
        <f t="shared" si="10"/>
        <v>0</v>
      </c>
      <c r="AB100" s="623">
        <f t="shared" si="10"/>
        <v>0</v>
      </c>
      <c r="AC100" s="624">
        <f t="shared" ca="1" si="16"/>
        <v>0</v>
      </c>
      <c r="AD100" s="624">
        <f ca="1">IF(C100=Allgemeines!$C$13,$S100-$AE100,OFFSET(AE100,0,Allgemeines!$C$13-2022)-$AE100)</f>
        <v>0</v>
      </c>
      <c r="AE100" s="624">
        <f ca="1">IFERROR(OFFSET(AE100,0,Allgemeines!$C$13-2021),0)</f>
        <v>0</v>
      </c>
      <c r="AF100" s="624">
        <f t="shared" si="17"/>
        <v>0</v>
      </c>
      <c r="AG100" s="624">
        <f t="shared" si="13"/>
        <v>0</v>
      </c>
      <c r="AH100" s="624">
        <f t="shared" si="13"/>
        <v>0</v>
      </c>
      <c r="AI100" s="624">
        <f t="shared" si="13"/>
        <v>0</v>
      </c>
      <c r="AJ100" s="624">
        <f t="shared" si="11"/>
        <v>0</v>
      </c>
      <c r="AK100" s="624">
        <f t="shared" si="11"/>
        <v>0</v>
      </c>
      <c r="AL100" s="624">
        <f t="shared" si="11"/>
        <v>0</v>
      </c>
      <c r="AN100" s="625"/>
    </row>
    <row r="101" spans="1:40" x14ac:dyDescent="0.25">
      <c r="A101" s="612"/>
      <c r="B101" s="613"/>
      <c r="C101" s="614"/>
      <c r="D101" s="615"/>
      <c r="E101" s="616"/>
      <c r="F101" s="616"/>
      <c r="G101" s="617">
        <f t="shared" si="18"/>
        <v>0</v>
      </c>
      <c r="H101" s="615"/>
      <c r="I101" s="615"/>
      <c r="J101" s="615"/>
      <c r="K101" s="615"/>
      <c r="L101" s="615"/>
      <c r="M101" s="615"/>
      <c r="N101" s="618"/>
      <c r="O101" s="618"/>
      <c r="P101" s="618"/>
      <c r="Q101" s="619">
        <f>IF(C101&gt;Allgemeines!$C$13,0,SUM(G101,H101,J101,K101,M101,N101)-SUM(I101,L101,O101,P101))</f>
        <v>0</v>
      </c>
      <c r="R101" s="620"/>
      <c r="S101" s="621">
        <f t="shared" si="14"/>
        <v>0</v>
      </c>
      <c r="T101" s="622">
        <f>IF(ISBLANK($B101),0,VLOOKUP($B101,Listen!$A$2:$C$44,2,FALSE))</f>
        <v>0</v>
      </c>
      <c r="U101" s="622">
        <f>IF(ISBLANK($B101),0,VLOOKUP($B101,Listen!$A$2:$C$44,3,FALSE))</f>
        <v>0</v>
      </c>
      <c r="V101" s="623">
        <f t="shared" si="15"/>
        <v>0</v>
      </c>
      <c r="W101" s="623">
        <f t="shared" si="12"/>
        <v>0</v>
      </c>
      <c r="X101" s="623">
        <f t="shared" si="12"/>
        <v>0</v>
      </c>
      <c r="Y101" s="623">
        <f t="shared" si="12"/>
        <v>0</v>
      </c>
      <c r="Z101" s="623">
        <f t="shared" si="10"/>
        <v>0</v>
      </c>
      <c r="AA101" s="623">
        <f t="shared" si="10"/>
        <v>0</v>
      </c>
      <c r="AB101" s="623">
        <f t="shared" si="10"/>
        <v>0</v>
      </c>
      <c r="AC101" s="624">
        <f t="shared" ca="1" si="16"/>
        <v>0</v>
      </c>
      <c r="AD101" s="624">
        <f ca="1">IF(C101=Allgemeines!$C$13,$S101-$AE101,OFFSET(AE101,0,Allgemeines!$C$13-2022)-$AE101)</f>
        <v>0</v>
      </c>
      <c r="AE101" s="624">
        <f ca="1">IFERROR(OFFSET(AE101,0,Allgemeines!$C$13-2021),0)</f>
        <v>0</v>
      </c>
      <c r="AF101" s="624">
        <f t="shared" si="17"/>
        <v>0</v>
      </c>
      <c r="AG101" s="624">
        <f t="shared" si="13"/>
        <v>0</v>
      </c>
      <c r="AH101" s="624">
        <f t="shared" si="13"/>
        <v>0</v>
      </c>
      <c r="AI101" s="624">
        <f t="shared" si="13"/>
        <v>0</v>
      </c>
      <c r="AJ101" s="624">
        <f t="shared" si="11"/>
        <v>0</v>
      </c>
      <c r="AK101" s="624">
        <f t="shared" si="11"/>
        <v>0</v>
      </c>
      <c r="AL101" s="624">
        <f t="shared" si="11"/>
        <v>0</v>
      </c>
      <c r="AN101" s="625"/>
    </row>
    <row r="102" spans="1:40" x14ac:dyDescent="0.25">
      <c r="A102" s="612"/>
      <c r="B102" s="613"/>
      <c r="C102" s="614"/>
      <c r="D102" s="615"/>
      <c r="E102" s="616"/>
      <c r="F102" s="616"/>
      <c r="G102" s="617">
        <f t="shared" si="18"/>
        <v>0</v>
      </c>
      <c r="H102" s="615"/>
      <c r="I102" s="615"/>
      <c r="J102" s="615"/>
      <c r="K102" s="615"/>
      <c r="L102" s="615"/>
      <c r="M102" s="615"/>
      <c r="N102" s="618"/>
      <c r="O102" s="618"/>
      <c r="P102" s="618"/>
      <c r="Q102" s="619">
        <f>IF(C102&gt;Allgemeines!$C$13,0,SUM(G102,H102,J102,K102,M102,N102)-SUM(I102,L102,O102,P102))</f>
        <v>0</v>
      </c>
      <c r="R102" s="620"/>
      <c r="S102" s="621">
        <f t="shared" si="14"/>
        <v>0</v>
      </c>
      <c r="T102" s="622">
        <f>IF(ISBLANK($B102),0,VLOOKUP($B102,Listen!$A$2:$C$44,2,FALSE))</f>
        <v>0</v>
      </c>
      <c r="U102" s="622">
        <f>IF(ISBLANK($B102),0,VLOOKUP($B102,Listen!$A$2:$C$44,3,FALSE))</f>
        <v>0</v>
      </c>
      <c r="V102" s="623">
        <f t="shared" si="15"/>
        <v>0</v>
      </c>
      <c r="W102" s="623">
        <f t="shared" si="12"/>
        <v>0</v>
      </c>
      <c r="X102" s="623">
        <f t="shared" si="12"/>
        <v>0</v>
      </c>
      <c r="Y102" s="623">
        <f t="shared" si="12"/>
        <v>0</v>
      </c>
      <c r="Z102" s="623">
        <f t="shared" si="10"/>
        <v>0</v>
      </c>
      <c r="AA102" s="623">
        <f t="shared" si="10"/>
        <v>0</v>
      </c>
      <c r="AB102" s="623">
        <f t="shared" si="10"/>
        <v>0</v>
      </c>
      <c r="AC102" s="624">
        <f t="shared" ca="1" si="16"/>
        <v>0</v>
      </c>
      <c r="AD102" s="624">
        <f ca="1">IF(C102=Allgemeines!$C$13,$S102-$AE102,OFFSET(AE102,0,Allgemeines!$C$13-2022)-$AE102)</f>
        <v>0</v>
      </c>
      <c r="AE102" s="624">
        <f ca="1">IFERROR(OFFSET(AE102,0,Allgemeines!$C$13-2021),0)</f>
        <v>0</v>
      </c>
      <c r="AF102" s="624">
        <f t="shared" si="17"/>
        <v>0</v>
      </c>
      <c r="AG102" s="624">
        <f t="shared" si="13"/>
        <v>0</v>
      </c>
      <c r="AH102" s="624">
        <f t="shared" si="13"/>
        <v>0</v>
      </c>
      <c r="AI102" s="624">
        <f t="shared" si="13"/>
        <v>0</v>
      </c>
      <c r="AJ102" s="624">
        <f t="shared" si="11"/>
        <v>0</v>
      </c>
      <c r="AK102" s="624">
        <f t="shared" si="11"/>
        <v>0</v>
      </c>
      <c r="AL102" s="624">
        <f t="shared" si="11"/>
        <v>0</v>
      </c>
      <c r="AN102" s="625"/>
    </row>
    <row r="103" spans="1:40" x14ac:dyDescent="0.25">
      <c r="A103" s="612"/>
      <c r="B103" s="613"/>
      <c r="C103" s="614"/>
      <c r="D103" s="615"/>
      <c r="E103" s="616"/>
      <c r="F103" s="616"/>
      <c r="G103" s="617">
        <f t="shared" si="18"/>
        <v>0</v>
      </c>
      <c r="H103" s="615"/>
      <c r="I103" s="615"/>
      <c r="J103" s="615"/>
      <c r="K103" s="615"/>
      <c r="L103" s="615"/>
      <c r="M103" s="615"/>
      <c r="N103" s="618"/>
      <c r="O103" s="618"/>
      <c r="P103" s="618"/>
      <c r="Q103" s="619">
        <f>IF(C103&gt;Allgemeines!$C$13,0,SUM(G103,H103,J103,K103,M103,N103)-SUM(I103,L103,O103,P103))</f>
        <v>0</v>
      </c>
      <c r="R103" s="620"/>
      <c r="S103" s="621">
        <f t="shared" si="14"/>
        <v>0</v>
      </c>
      <c r="T103" s="622">
        <f>IF(ISBLANK($B103),0,VLOOKUP($B103,Listen!$A$2:$C$44,2,FALSE))</f>
        <v>0</v>
      </c>
      <c r="U103" s="622">
        <f>IF(ISBLANK($B103),0,VLOOKUP($B103,Listen!$A$2:$C$44,3,FALSE))</f>
        <v>0</v>
      </c>
      <c r="V103" s="623">
        <f t="shared" si="15"/>
        <v>0</v>
      </c>
      <c r="W103" s="623">
        <f t="shared" si="12"/>
        <v>0</v>
      </c>
      <c r="X103" s="623">
        <f t="shared" si="12"/>
        <v>0</v>
      </c>
      <c r="Y103" s="623">
        <f t="shared" si="12"/>
        <v>0</v>
      </c>
      <c r="Z103" s="623">
        <f t="shared" si="10"/>
        <v>0</v>
      </c>
      <c r="AA103" s="623">
        <f t="shared" si="10"/>
        <v>0</v>
      </c>
      <c r="AB103" s="623">
        <f t="shared" si="10"/>
        <v>0</v>
      </c>
      <c r="AC103" s="624">
        <f t="shared" ca="1" si="16"/>
        <v>0</v>
      </c>
      <c r="AD103" s="624">
        <f ca="1">IF(C103=Allgemeines!$C$13,$S103-$AE103,OFFSET(AE103,0,Allgemeines!$C$13-2022)-$AE103)</f>
        <v>0</v>
      </c>
      <c r="AE103" s="624">
        <f ca="1">IFERROR(OFFSET(AE103,0,Allgemeines!$C$13-2021),0)</f>
        <v>0</v>
      </c>
      <c r="AF103" s="624">
        <f t="shared" si="17"/>
        <v>0</v>
      </c>
      <c r="AG103" s="624">
        <f t="shared" si="13"/>
        <v>0</v>
      </c>
      <c r="AH103" s="624">
        <f t="shared" si="13"/>
        <v>0</v>
      </c>
      <c r="AI103" s="624">
        <f t="shared" si="13"/>
        <v>0</v>
      </c>
      <c r="AJ103" s="624">
        <f t="shared" si="11"/>
        <v>0</v>
      </c>
      <c r="AK103" s="624">
        <f t="shared" si="11"/>
        <v>0</v>
      </c>
      <c r="AL103" s="624">
        <f t="shared" si="11"/>
        <v>0</v>
      </c>
      <c r="AN103" s="625"/>
    </row>
    <row r="104" spans="1:40" x14ac:dyDescent="0.25">
      <c r="A104" s="612"/>
      <c r="B104" s="613"/>
      <c r="C104" s="614"/>
      <c r="D104" s="615"/>
      <c r="E104" s="616"/>
      <c r="F104" s="616"/>
      <c r="G104" s="617">
        <f t="shared" si="18"/>
        <v>0</v>
      </c>
      <c r="H104" s="615"/>
      <c r="I104" s="615"/>
      <c r="J104" s="615"/>
      <c r="K104" s="615"/>
      <c r="L104" s="615"/>
      <c r="M104" s="615"/>
      <c r="N104" s="618"/>
      <c r="O104" s="618"/>
      <c r="P104" s="618"/>
      <c r="Q104" s="619">
        <f>IF(C104&gt;Allgemeines!$C$13,0,SUM(G104,H104,J104,K104,M104,N104)-SUM(I104,L104,O104,P104))</f>
        <v>0</v>
      </c>
      <c r="R104" s="620"/>
      <c r="S104" s="621">
        <f t="shared" si="14"/>
        <v>0</v>
      </c>
      <c r="T104" s="622">
        <f>IF(ISBLANK($B104),0,VLOOKUP($B104,Listen!$A$2:$C$44,2,FALSE))</f>
        <v>0</v>
      </c>
      <c r="U104" s="622">
        <f>IF(ISBLANK($B104),0,VLOOKUP($B104,Listen!$A$2:$C$44,3,FALSE))</f>
        <v>0</v>
      </c>
      <c r="V104" s="623">
        <f t="shared" si="15"/>
        <v>0</v>
      </c>
      <c r="W104" s="623">
        <f t="shared" si="12"/>
        <v>0</v>
      </c>
      <c r="X104" s="623">
        <f t="shared" si="12"/>
        <v>0</v>
      </c>
      <c r="Y104" s="623">
        <f t="shared" si="12"/>
        <v>0</v>
      </c>
      <c r="Z104" s="623">
        <f t="shared" si="10"/>
        <v>0</v>
      </c>
      <c r="AA104" s="623">
        <f t="shared" si="10"/>
        <v>0</v>
      </c>
      <c r="AB104" s="623">
        <f t="shared" si="10"/>
        <v>0</v>
      </c>
      <c r="AC104" s="624">
        <f t="shared" ca="1" si="16"/>
        <v>0</v>
      </c>
      <c r="AD104" s="624">
        <f ca="1">IF(C104=Allgemeines!$C$13,$S104-$AE104,OFFSET(AE104,0,Allgemeines!$C$13-2022)-$AE104)</f>
        <v>0</v>
      </c>
      <c r="AE104" s="624">
        <f ca="1">IFERROR(OFFSET(AE104,0,Allgemeines!$C$13-2021),0)</f>
        <v>0</v>
      </c>
      <c r="AF104" s="624">
        <f t="shared" si="17"/>
        <v>0</v>
      </c>
      <c r="AG104" s="624">
        <f t="shared" si="13"/>
        <v>0</v>
      </c>
      <c r="AH104" s="624">
        <f t="shared" si="13"/>
        <v>0</v>
      </c>
      <c r="AI104" s="624">
        <f t="shared" si="13"/>
        <v>0</v>
      </c>
      <c r="AJ104" s="624">
        <f t="shared" si="11"/>
        <v>0</v>
      </c>
      <c r="AK104" s="624">
        <f t="shared" si="11"/>
        <v>0</v>
      </c>
      <c r="AL104" s="624">
        <f t="shared" si="11"/>
        <v>0</v>
      </c>
      <c r="AN104" s="625"/>
    </row>
    <row r="105" spans="1:40" x14ac:dyDescent="0.25">
      <c r="A105" s="612"/>
      <c r="B105" s="613"/>
      <c r="C105" s="614"/>
      <c r="D105" s="615"/>
      <c r="E105" s="616"/>
      <c r="F105" s="616"/>
      <c r="G105" s="617">
        <f t="shared" si="18"/>
        <v>0</v>
      </c>
      <c r="H105" s="615"/>
      <c r="I105" s="615"/>
      <c r="J105" s="615"/>
      <c r="K105" s="615"/>
      <c r="L105" s="615"/>
      <c r="M105" s="615"/>
      <c r="N105" s="618"/>
      <c r="O105" s="618"/>
      <c r="P105" s="618"/>
      <c r="Q105" s="619">
        <f>IF(C105&gt;Allgemeines!$C$13,0,SUM(G105,H105,J105,K105,M105,N105)-SUM(I105,L105,O105,P105))</f>
        <v>0</v>
      </c>
      <c r="R105" s="620"/>
      <c r="S105" s="621">
        <f t="shared" si="14"/>
        <v>0</v>
      </c>
      <c r="T105" s="622">
        <f>IF(ISBLANK($B105),0,VLOOKUP($B105,Listen!$A$2:$C$44,2,FALSE))</f>
        <v>0</v>
      </c>
      <c r="U105" s="622">
        <f>IF(ISBLANK($B105),0,VLOOKUP($B105,Listen!$A$2:$C$44,3,FALSE))</f>
        <v>0</v>
      </c>
      <c r="V105" s="623">
        <f t="shared" si="15"/>
        <v>0</v>
      </c>
      <c r="W105" s="623">
        <f t="shared" si="12"/>
        <v>0</v>
      </c>
      <c r="X105" s="623">
        <f t="shared" si="12"/>
        <v>0</v>
      </c>
      <c r="Y105" s="623">
        <f t="shared" si="12"/>
        <v>0</v>
      </c>
      <c r="Z105" s="623">
        <f t="shared" si="10"/>
        <v>0</v>
      </c>
      <c r="AA105" s="623">
        <f t="shared" si="10"/>
        <v>0</v>
      </c>
      <c r="AB105" s="623">
        <f t="shared" si="10"/>
        <v>0</v>
      </c>
      <c r="AC105" s="624">
        <f t="shared" ca="1" si="16"/>
        <v>0</v>
      </c>
      <c r="AD105" s="624">
        <f ca="1">IF(C105=Allgemeines!$C$13,$S105-$AE105,OFFSET(AE105,0,Allgemeines!$C$13-2022)-$AE105)</f>
        <v>0</v>
      </c>
      <c r="AE105" s="624">
        <f ca="1">IFERROR(OFFSET(AE105,0,Allgemeines!$C$13-2021),0)</f>
        <v>0</v>
      </c>
      <c r="AF105" s="624">
        <f t="shared" si="17"/>
        <v>0</v>
      </c>
      <c r="AG105" s="624">
        <f t="shared" si="13"/>
        <v>0</v>
      </c>
      <c r="AH105" s="624">
        <f t="shared" si="13"/>
        <v>0</v>
      </c>
      <c r="AI105" s="624">
        <f t="shared" si="13"/>
        <v>0</v>
      </c>
      <c r="AJ105" s="624">
        <f t="shared" si="11"/>
        <v>0</v>
      </c>
      <c r="AK105" s="624">
        <f t="shared" si="11"/>
        <v>0</v>
      </c>
      <c r="AL105" s="624">
        <f t="shared" si="11"/>
        <v>0</v>
      </c>
      <c r="AN105" s="625"/>
    </row>
    <row r="106" spans="1:40" x14ac:dyDescent="0.25">
      <c r="A106" s="612"/>
      <c r="B106" s="613"/>
      <c r="C106" s="614"/>
      <c r="D106" s="615"/>
      <c r="E106" s="616"/>
      <c r="F106" s="616"/>
      <c r="G106" s="617">
        <f t="shared" si="18"/>
        <v>0</v>
      </c>
      <c r="H106" s="615"/>
      <c r="I106" s="615"/>
      <c r="J106" s="615"/>
      <c r="K106" s="615"/>
      <c r="L106" s="615"/>
      <c r="M106" s="615"/>
      <c r="N106" s="618"/>
      <c r="O106" s="618"/>
      <c r="P106" s="618"/>
      <c r="Q106" s="619">
        <f>IF(C106&gt;Allgemeines!$C$13,0,SUM(G106,H106,J106,K106,M106,N106)-SUM(I106,L106,O106,P106))</f>
        <v>0</v>
      </c>
      <c r="R106" s="620"/>
      <c r="S106" s="621">
        <f t="shared" si="14"/>
        <v>0</v>
      </c>
      <c r="T106" s="622">
        <f>IF(ISBLANK($B106),0,VLOOKUP($B106,Listen!$A$2:$C$44,2,FALSE))</f>
        <v>0</v>
      </c>
      <c r="U106" s="622">
        <f>IF(ISBLANK($B106),0,VLOOKUP($B106,Listen!$A$2:$C$44,3,FALSE))</f>
        <v>0</v>
      </c>
      <c r="V106" s="623">
        <f t="shared" si="15"/>
        <v>0</v>
      </c>
      <c r="W106" s="623">
        <f t="shared" si="12"/>
        <v>0</v>
      </c>
      <c r="X106" s="623">
        <f t="shared" si="12"/>
        <v>0</v>
      </c>
      <c r="Y106" s="623">
        <f t="shared" si="12"/>
        <v>0</v>
      </c>
      <c r="Z106" s="623">
        <f t="shared" si="10"/>
        <v>0</v>
      </c>
      <c r="AA106" s="623">
        <f t="shared" si="10"/>
        <v>0</v>
      </c>
      <c r="AB106" s="623">
        <f t="shared" si="10"/>
        <v>0</v>
      </c>
      <c r="AC106" s="624">
        <f t="shared" ca="1" si="16"/>
        <v>0</v>
      </c>
      <c r="AD106" s="624">
        <f ca="1">IF(C106=Allgemeines!$C$13,$S106-$AE106,OFFSET(AE106,0,Allgemeines!$C$13-2022)-$AE106)</f>
        <v>0</v>
      </c>
      <c r="AE106" s="624">
        <f ca="1">IFERROR(OFFSET(AE106,0,Allgemeines!$C$13-2021),0)</f>
        <v>0</v>
      </c>
      <c r="AF106" s="624">
        <f t="shared" si="17"/>
        <v>0</v>
      </c>
      <c r="AG106" s="624">
        <f t="shared" si="13"/>
        <v>0</v>
      </c>
      <c r="AH106" s="624">
        <f t="shared" si="13"/>
        <v>0</v>
      </c>
      <c r="AI106" s="624">
        <f t="shared" si="13"/>
        <v>0</v>
      </c>
      <c r="AJ106" s="624">
        <f t="shared" si="11"/>
        <v>0</v>
      </c>
      <c r="AK106" s="624">
        <f t="shared" si="11"/>
        <v>0</v>
      </c>
      <c r="AL106" s="624">
        <f t="shared" si="11"/>
        <v>0</v>
      </c>
      <c r="AN106" s="625"/>
    </row>
    <row r="107" spans="1:40" x14ac:dyDescent="0.25">
      <c r="A107" s="612"/>
      <c r="B107" s="613"/>
      <c r="C107" s="614"/>
      <c r="D107" s="615"/>
      <c r="E107" s="616"/>
      <c r="F107" s="616"/>
      <c r="G107" s="617">
        <f t="shared" si="18"/>
        <v>0</v>
      </c>
      <c r="H107" s="615"/>
      <c r="I107" s="615"/>
      <c r="J107" s="615"/>
      <c r="K107" s="615"/>
      <c r="L107" s="615"/>
      <c r="M107" s="615"/>
      <c r="N107" s="618"/>
      <c r="O107" s="618"/>
      <c r="P107" s="618"/>
      <c r="Q107" s="619">
        <f>IF(C107&gt;Allgemeines!$C$13,0,SUM(G107,H107,J107,K107,M107,N107)-SUM(I107,L107,O107,P107))</f>
        <v>0</v>
      </c>
      <c r="R107" s="620"/>
      <c r="S107" s="621">
        <f t="shared" si="14"/>
        <v>0</v>
      </c>
      <c r="T107" s="622">
        <f>IF(ISBLANK($B107),0,VLOOKUP($B107,Listen!$A$2:$C$44,2,FALSE))</f>
        <v>0</v>
      </c>
      <c r="U107" s="622">
        <f>IF(ISBLANK($B107),0,VLOOKUP($B107,Listen!$A$2:$C$44,3,FALSE))</f>
        <v>0</v>
      </c>
      <c r="V107" s="623">
        <f t="shared" si="15"/>
        <v>0</v>
      </c>
      <c r="W107" s="623">
        <f t="shared" si="12"/>
        <v>0</v>
      </c>
      <c r="X107" s="623">
        <f t="shared" si="12"/>
        <v>0</v>
      </c>
      <c r="Y107" s="623">
        <f t="shared" si="12"/>
        <v>0</v>
      </c>
      <c r="Z107" s="623">
        <f t="shared" si="10"/>
        <v>0</v>
      </c>
      <c r="AA107" s="623">
        <f t="shared" si="10"/>
        <v>0</v>
      </c>
      <c r="AB107" s="623">
        <f t="shared" si="10"/>
        <v>0</v>
      </c>
      <c r="AC107" s="624">
        <f t="shared" ca="1" si="16"/>
        <v>0</v>
      </c>
      <c r="AD107" s="624">
        <f ca="1">IF(C107=Allgemeines!$C$13,$S107-$AE107,OFFSET(AE107,0,Allgemeines!$C$13-2022)-$AE107)</f>
        <v>0</v>
      </c>
      <c r="AE107" s="624">
        <f ca="1">IFERROR(OFFSET(AE107,0,Allgemeines!$C$13-2021),0)</f>
        <v>0</v>
      </c>
      <c r="AF107" s="624">
        <f t="shared" si="17"/>
        <v>0</v>
      </c>
      <c r="AG107" s="624">
        <f t="shared" si="13"/>
        <v>0</v>
      </c>
      <c r="AH107" s="624">
        <f t="shared" si="13"/>
        <v>0</v>
      </c>
      <c r="AI107" s="624">
        <f t="shared" si="13"/>
        <v>0</v>
      </c>
      <c r="AJ107" s="624">
        <f t="shared" si="11"/>
        <v>0</v>
      </c>
      <c r="AK107" s="624">
        <f t="shared" si="11"/>
        <v>0</v>
      </c>
      <c r="AL107" s="624">
        <f t="shared" si="11"/>
        <v>0</v>
      </c>
      <c r="AN107" s="625"/>
    </row>
    <row r="108" spans="1:40" x14ac:dyDescent="0.25">
      <c r="A108" s="612"/>
      <c r="B108" s="613"/>
      <c r="C108" s="614"/>
      <c r="D108" s="615"/>
      <c r="E108" s="616"/>
      <c r="F108" s="616"/>
      <c r="G108" s="617">
        <f t="shared" si="18"/>
        <v>0</v>
      </c>
      <c r="H108" s="615"/>
      <c r="I108" s="615"/>
      <c r="J108" s="615"/>
      <c r="K108" s="615"/>
      <c r="L108" s="615"/>
      <c r="M108" s="615"/>
      <c r="N108" s="618"/>
      <c r="O108" s="618"/>
      <c r="P108" s="618"/>
      <c r="Q108" s="619">
        <f>IF(C108&gt;Allgemeines!$C$13,0,SUM(G108,H108,J108,K108,M108,N108)-SUM(I108,L108,O108,P108))</f>
        <v>0</v>
      </c>
      <c r="R108" s="620"/>
      <c r="S108" s="621">
        <f t="shared" si="14"/>
        <v>0</v>
      </c>
      <c r="T108" s="622">
        <f>IF(ISBLANK($B108),0,VLOOKUP($B108,Listen!$A$2:$C$44,2,FALSE))</f>
        <v>0</v>
      </c>
      <c r="U108" s="622">
        <f>IF(ISBLANK($B108),0,VLOOKUP($B108,Listen!$A$2:$C$44,3,FALSE))</f>
        <v>0</v>
      </c>
      <c r="V108" s="623">
        <f t="shared" si="15"/>
        <v>0</v>
      </c>
      <c r="W108" s="623">
        <f t="shared" si="12"/>
        <v>0</v>
      </c>
      <c r="X108" s="623">
        <f t="shared" si="12"/>
        <v>0</v>
      </c>
      <c r="Y108" s="623">
        <f t="shared" si="12"/>
        <v>0</v>
      </c>
      <c r="Z108" s="623">
        <f t="shared" si="10"/>
        <v>0</v>
      </c>
      <c r="AA108" s="623">
        <f t="shared" si="10"/>
        <v>0</v>
      </c>
      <c r="AB108" s="623">
        <f t="shared" si="10"/>
        <v>0</v>
      </c>
      <c r="AC108" s="624">
        <f t="shared" ca="1" si="16"/>
        <v>0</v>
      </c>
      <c r="AD108" s="624">
        <f ca="1">IF(C108=Allgemeines!$C$13,$S108-$AE108,OFFSET(AE108,0,Allgemeines!$C$13-2022)-$AE108)</f>
        <v>0</v>
      </c>
      <c r="AE108" s="624">
        <f ca="1">IFERROR(OFFSET(AE108,0,Allgemeines!$C$13-2021),0)</f>
        <v>0</v>
      </c>
      <c r="AF108" s="624">
        <f t="shared" si="17"/>
        <v>0</v>
      </c>
      <c r="AG108" s="624">
        <f t="shared" si="13"/>
        <v>0</v>
      </c>
      <c r="AH108" s="624">
        <f t="shared" si="13"/>
        <v>0</v>
      </c>
      <c r="AI108" s="624">
        <f t="shared" si="13"/>
        <v>0</v>
      </c>
      <c r="AJ108" s="624">
        <f t="shared" si="11"/>
        <v>0</v>
      </c>
      <c r="AK108" s="624">
        <f t="shared" si="11"/>
        <v>0</v>
      </c>
      <c r="AL108" s="624">
        <f t="shared" si="11"/>
        <v>0</v>
      </c>
      <c r="AN108" s="625"/>
    </row>
    <row r="109" spans="1:40" x14ac:dyDescent="0.25">
      <c r="A109" s="612"/>
      <c r="B109" s="613"/>
      <c r="C109" s="614"/>
      <c r="D109" s="615"/>
      <c r="E109" s="616"/>
      <c r="F109" s="616"/>
      <c r="G109" s="617">
        <f t="shared" si="18"/>
        <v>0</v>
      </c>
      <c r="H109" s="615"/>
      <c r="I109" s="615"/>
      <c r="J109" s="615"/>
      <c r="K109" s="615"/>
      <c r="L109" s="615"/>
      <c r="M109" s="615"/>
      <c r="N109" s="618"/>
      <c r="O109" s="618"/>
      <c r="P109" s="618"/>
      <c r="Q109" s="619">
        <f>IF(C109&gt;Allgemeines!$C$13,0,SUM(G109,H109,J109,K109,M109,N109)-SUM(I109,L109,O109,P109))</f>
        <v>0</v>
      </c>
      <c r="R109" s="620"/>
      <c r="S109" s="621">
        <f t="shared" si="14"/>
        <v>0</v>
      </c>
      <c r="T109" s="622">
        <f>IF(ISBLANK($B109),0,VLOOKUP($B109,Listen!$A$2:$C$44,2,FALSE))</f>
        <v>0</v>
      </c>
      <c r="U109" s="622">
        <f>IF(ISBLANK($B109),0,VLOOKUP($B109,Listen!$A$2:$C$44,3,FALSE))</f>
        <v>0</v>
      </c>
      <c r="V109" s="623">
        <f t="shared" si="15"/>
        <v>0</v>
      </c>
      <c r="W109" s="623">
        <f t="shared" si="12"/>
        <v>0</v>
      </c>
      <c r="X109" s="623">
        <f t="shared" si="12"/>
        <v>0</v>
      </c>
      <c r="Y109" s="623">
        <f t="shared" si="12"/>
        <v>0</v>
      </c>
      <c r="Z109" s="623">
        <f t="shared" si="10"/>
        <v>0</v>
      </c>
      <c r="AA109" s="623">
        <f t="shared" si="10"/>
        <v>0</v>
      </c>
      <c r="AB109" s="623">
        <f t="shared" si="10"/>
        <v>0</v>
      </c>
      <c r="AC109" s="624">
        <f t="shared" ca="1" si="16"/>
        <v>0</v>
      </c>
      <c r="AD109" s="624">
        <f ca="1">IF(C109=Allgemeines!$C$13,$S109-$AE109,OFFSET(AE109,0,Allgemeines!$C$13-2022)-$AE109)</f>
        <v>0</v>
      </c>
      <c r="AE109" s="624">
        <f ca="1">IFERROR(OFFSET(AE109,0,Allgemeines!$C$13-2021),0)</f>
        <v>0</v>
      </c>
      <c r="AF109" s="624">
        <f t="shared" si="17"/>
        <v>0</v>
      </c>
      <c r="AG109" s="624">
        <f t="shared" si="13"/>
        <v>0</v>
      </c>
      <c r="AH109" s="624">
        <f t="shared" si="13"/>
        <v>0</v>
      </c>
      <c r="AI109" s="624">
        <f t="shared" si="13"/>
        <v>0</v>
      </c>
      <c r="AJ109" s="624">
        <f t="shared" si="11"/>
        <v>0</v>
      </c>
      <c r="AK109" s="624">
        <f t="shared" si="11"/>
        <v>0</v>
      </c>
      <c r="AL109" s="624">
        <f t="shared" si="11"/>
        <v>0</v>
      </c>
      <c r="AN109" s="625"/>
    </row>
    <row r="110" spans="1:40" x14ac:dyDescent="0.25">
      <c r="A110" s="612"/>
      <c r="B110" s="613"/>
      <c r="C110" s="614"/>
      <c r="D110" s="615"/>
      <c r="E110" s="616"/>
      <c r="F110" s="616"/>
      <c r="G110" s="617">
        <f t="shared" si="18"/>
        <v>0</v>
      </c>
      <c r="H110" s="615"/>
      <c r="I110" s="615"/>
      <c r="J110" s="615"/>
      <c r="K110" s="615"/>
      <c r="L110" s="615"/>
      <c r="M110" s="615"/>
      <c r="N110" s="618"/>
      <c r="O110" s="618"/>
      <c r="P110" s="618"/>
      <c r="Q110" s="619">
        <f>IF(C110&gt;Allgemeines!$C$13,0,SUM(G110,H110,J110,K110,M110,N110)-SUM(I110,L110,O110,P110))</f>
        <v>0</v>
      </c>
      <c r="R110" s="620"/>
      <c r="S110" s="621">
        <f t="shared" si="14"/>
        <v>0</v>
      </c>
      <c r="T110" s="622">
        <f>IF(ISBLANK($B110),0,VLOOKUP($B110,Listen!$A$2:$C$44,2,FALSE))</f>
        <v>0</v>
      </c>
      <c r="U110" s="622">
        <f>IF(ISBLANK($B110),0,VLOOKUP($B110,Listen!$A$2:$C$44,3,FALSE))</f>
        <v>0</v>
      </c>
      <c r="V110" s="623">
        <f t="shared" si="15"/>
        <v>0</v>
      </c>
      <c r="W110" s="623">
        <f t="shared" si="12"/>
        <v>0</v>
      </c>
      <c r="X110" s="623">
        <f t="shared" si="12"/>
        <v>0</v>
      </c>
      <c r="Y110" s="623">
        <f t="shared" si="12"/>
        <v>0</v>
      </c>
      <c r="Z110" s="623">
        <f t="shared" si="10"/>
        <v>0</v>
      </c>
      <c r="AA110" s="623">
        <f t="shared" si="10"/>
        <v>0</v>
      </c>
      <c r="AB110" s="623">
        <f t="shared" si="10"/>
        <v>0</v>
      </c>
      <c r="AC110" s="624">
        <f t="shared" ca="1" si="16"/>
        <v>0</v>
      </c>
      <c r="AD110" s="624">
        <f ca="1">IF(C110=Allgemeines!$C$13,$S110-$AE110,OFFSET(AE110,0,Allgemeines!$C$13-2022)-$AE110)</f>
        <v>0</v>
      </c>
      <c r="AE110" s="624">
        <f ca="1">IFERROR(OFFSET(AE110,0,Allgemeines!$C$13-2021),0)</f>
        <v>0</v>
      </c>
      <c r="AF110" s="624">
        <f t="shared" si="17"/>
        <v>0</v>
      </c>
      <c r="AG110" s="624">
        <f t="shared" si="13"/>
        <v>0</v>
      </c>
      <c r="AH110" s="624">
        <f t="shared" si="13"/>
        <v>0</v>
      </c>
      <c r="AI110" s="624">
        <f t="shared" si="13"/>
        <v>0</v>
      </c>
      <c r="AJ110" s="624">
        <f t="shared" si="11"/>
        <v>0</v>
      </c>
      <c r="AK110" s="624">
        <f t="shared" si="11"/>
        <v>0</v>
      </c>
      <c r="AL110" s="624">
        <f t="shared" si="11"/>
        <v>0</v>
      </c>
      <c r="AN110" s="625"/>
    </row>
    <row r="111" spans="1:40" x14ac:dyDescent="0.25">
      <c r="A111" s="612"/>
      <c r="B111" s="613"/>
      <c r="C111" s="614"/>
      <c r="D111" s="615"/>
      <c r="E111" s="616"/>
      <c r="F111" s="616"/>
      <c r="G111" s="617">
        <f t="shared" si="18"/>
        <v>0</v>
      </c>
      <c r="H111" s="615"/>
      <c r="I111" s="615"/>
      <c r="J111" s="615"/>
      <c r="K111" s="615"/>
      <c r="L111" s="615"/>
      <c r="M111" s="615"/>
      <c r="N111" s="618"/>
      <c r="O111" s="618"/>
      <c r="P111" s="618"/>
      <c r="Q111" s="619">
        <f>IF(C111&gt;Allgemeines!$C$13,0,SUM(G111,H111,J111,K111,M111,N111)-SUM(I111,L111,O111,P111))</f>
        <v>0</v>
      </c>
      <c r="R111" s="620"/>
      <c r="S111" s="621">
        <f t="shared" si="14"/>
        <v>0</v>
      </c>
      <c r="T111" s="622">
        <f>IF(ISBLANK($B111),0,VLOOKUP($B111,Listen!$A$2:$C$44,2,FALSE))</f>
        <v>0</v>
      </c>
      <c r="U111" s="622">
        <f>IF(ISBLANK($B111),0,VLOOKUP($B111,Listen!$A$2:$C$44,3,FALSE))</f>
        <v>0</v>
      </c>
      <c r="V111" s="623">
        <f t="shared" si="15"/>
        <v>0</v>
      </c>
      <c r="W111" s="623">
        <f t="shared" si="12"/>
        <v>0</v>
      </c>
      <c r="X111" s="623">
        <f t="shared" si="12"/>
        <v>0</v>
      </c>
      <c r="Y111" s="623">
        <f t="shared" si="12"/>
        <v>0</v>
      </c>
      <c r="Z111" s="623">
        <f t="shared" si="10"/>
        <v>0</v>
      </c>
      <c r="AA111" s="623">
        <f t="shared" si="10"/>
        <v>0</v>
      </c>
      <c r="AB111" s="623">
        <f t="shared" si="10"/>
        <v>0</v>
      </c>
      <c r="AC111" s="624">
        <f t="shared" ca="1" si="16"/>
        <v>0</v>
      </c>
      <c r="AD111" s="624">
        <f ca="1">IF(C111=Allgemeines!$C$13,$S111-$AE111,OFFSET(AE111,0,Allgemeines!$C$13-2022)-$AE111)</f>
        <v>0</v>
      </c>
      <c r="AE111" s="624">
        <f ca="1">IFERROR(OFFSET(AE111,0,Allgemeines!$C$13-2021),0)</f>
        <v>0</v>
      </c>
      <c r="AF111" s="624">
        <f t="shared" si="17"/>
        <v>0</v>
      </c>
      <c r="AG111" s="624">
        <f t="shared" si="13"/>
        <v>0</v>
      </c>
      <c r="AH111" s="624">
        <f t="shared" si="13"/>
        <v>0</v>
      </c>
      <c r="AI111" s="624">
        <f t="shared" si="13"/>
        <v>0</v>
      </c>
      <c r="AJ111" s="624">
        <f t="shared" si="11"/>
        <v>0</v>
      </c>
      <c r="AK111" s="624">
        <f t="shared" si="11"/>
        <v>0</v>
      </c>
      <c r="AL111" s="624">
        <f t="shared" si="11"/>
        <v>0</v>
      </c>
      <c r="AN111" s="625"/>
    </row>
    <row r="112" spans="1:40" x14ac:dyDescent="0.25">
      <c r="A112" s="612"/>
      <c r="B112" s="613"/>
      <c r="C112" s="614"/>
      <c r="D112" s="615"/>
      <c r="E112" s="616"/>
      <c r="F112" s="616"/>
      <c r="G112" s="617">
        <f t="shared" si="18"/>
        <v>0</v>
      </c>
      <c r="H112" s="615"/>
      <c r="I112" s="615"/>
      <c r="J112" s="615"/>
      <c r="K112" s="615"/>
      <c r="L112" s="615"/>
      <c r="M112" s="615"/>
      <c r="N112" s="618"/>
      <c r="O112" s="618"/>
      <c r="P112" s="618"/>
      <c r="Q112" s="619">
        <f>IF(C112&gt;Allgemeines!$C$13,0,SUM(G112,H112,J112,K112,M112,N112)-SUM(I112,L112,O112,P112))</f>
        <v>0</v>
      </c>
      <c r="R112" s="620"/>
      <c r="S112" s="621">
        <f t="shared" si="14"/>
        <v>0</v>
      </c>
      <c r="T112" s="622">
        <f>IF(ISBLANK($B112),0,VLOOKUP($B112,Listen!$A$2:$C$44,2,FALSE))</f>
        <v>0</v>
      </c>
      <c r="U112" s="622">
        <f>IF(ISBLANK($B112),0,VLOOKUP($B112,Listen!$A$2:$C$44,3,FALSE))</f>
        <v>0</v>
      </c>
      <c r="V112" s="623">
        <f t="shared" si="15"/>
        <v>0</v>
      </c>
      <c r="W112" s="623">
        <f t="shared" si="12"/>
        <v>0</v>
      </c>
      <c r="X112" s="623">
        <f t="shared" si="12"/>
        <v>0</v>
      </c>
      <c r="Y112" s="623">
        <f t="shared" si="12"/>
        <v>0</v>
      </c>
      <c r="Z112" s="623">
        <f t="shared" si="10"/>
        <v>0</v>
      </c>
      <c r="AA112" s="623">
        <f t="shared" si="10"/>
        <v>0</v>
      </c>
      <c r="AB112" s="623">
        <f t="shared" si="10"/>
        <v>0</v>
      </c>
      <c r="AC112" s="624">
        <f t="shared" ca="1" si="16"/>
        <v>0</v>
      </c>
      <c r="AD112" s="624">
        <f ca="1">IF(C112=Allgemeines!$C$13,$S112-$AE112,OFFSET(AE112,0,Allgemeines!$C$13-2022)-$AE112)</f>
        <v>0</v>
      </c>
      <c r="AE112" s="624">
        <f ca="1">IFERROR(OFFSET(AE112,0,Allgemeines!$C$13-2021),0)</f>
        <v>0</v>
      </c>
      <c r="AF112" s="624">
        <f t="shared" si="17"/>
        <v>0</v>
      </c>
      <c r="AG112" s="624">
        <f t="shared" si="13"/>
        <v>0</v>
      </c>
      <c r="AH112" s="624">
        <f t="shared" si="13"/>
        <v>0</v>
      </c>
      <c r="AI112" s="624">
        <f t="shared" si="13"/>
        <v>0</v>
      </c>
      <c r="AJ112" s="624">
        <f t="shared" si="11"/>
        <v>0</v>
      </c>
      <c r="AK112" s="624">
        <f t="shared" si="11"/>
        <v>0</v>
      </c>
      <c r="AL112" s="624">
        <f t="shared" si="11"/>
        <v>0</v>
      </c>
      <c r="AN112" s="625"/>
    </row>
    <row r="113" spans="1:40" x14ac:dyDescent="0.25">
      <c r="A113" s="612"/>
      <c r="B113" s="613"/>
      <c r="C113" s="614"/>
      <c r="D113" s="615"/>
      <c r="E113" s="616"/>
      <c r="F113" s="616"/>
      <c r="G113" s="617">
        <f t="shared" si="18"/>
        <v>0</v>
      </c>
      <c r="H113" s="615"/>
      <c r="I113" s="615"/>
      <c r="J113" s="615"/>
      <c r="K113" s="615"/>
      <c r="L113" s="615"/>
      <c r="M113" s="615"/>
      <c r="N113" s="618"/>
      <c r="O113" s="618"/>
      <c r="P113" s="618"/>
      <c r="Q113" s="619">
        <f>IF(C113&gt;Allgemeines!$C$13,0,SUM(G113,H113,J113,K113,M113,N113)-SUM(I113,L113,O113,P113))</f>
        <v>0</v>
      </c>
      <c r="R113" s="620"/>
      <c r="S113" s="621">
        <f t="shared" si="14"/>
        <v>0</v>
      </c>
      <c r="T113" s="622">
        <f>IF(ISBLANK($B113),0,VLOOKUP($B113,Listen!$A$2:$C$44,2,FALSE))</f>
        <v>0</v>
      </c>
      <c r="U113" s="622">
        <f>IF(ISBLANK($B113),0,VLOOKUP($B113,Listen!$A$2:$C$44,3,FALSE))</f>
        <v>0</v>
      </c>
      <c r="V113" s="623">
        <f t="shared" si="15"/>
        <v>0</v>
      </c>
      <c r="W113" s="623">
        <f t="shared" si="12"/>
        <v>0</v>
      </c>
      <c r="X113" s="623">
        <f t="shared" si="12"/>
        <v>0</v>
      </c>
      <c r="Y113" s="623">
        <f t="shared" si="12"/>
        <v>0</v>
      </c>
      <c r="Z113" s="623">
        <f t="shared" si="10"/>
        <v>0</v>
      </c>
      <c r="AA113" s="623">
        <f t="shared" si="10"/>
        <v>0</v>
      </c>
      <c r="AB113" s="623">
        <f t="shared" si="10"/>
        <v>0</v>
      </c>
      <c r="AC113" s="624">
        <f t="shared" ca="1" si="16"/>
        <v>0</v>
      </c>
      <c r="AD113" s="624">
        <f ca="1">IF(C113=Allgemeines!$C$13,$S113-$AE113,OFFSET(AE113,0,Allgemeines!$C$13-2022)-$AE113)</f>
        <v>0</v>
      </c>
      <c r="AE113" s="624">
        <f ca="1">IFERROR(OFFSET(AE113,0,Allgemeines!$C$13-2021),0)</f>
        <v>0</v>
      </c>
      <c r="AF113" s="624">
        <f t="shared" si="17"/>
        <v>0</v>
      </c>
      <c r="AG113" s="624">
        <f t="shared" si="13"/>
        <v>0</v>
      </c>
      <c r="AH113" s="624">
        <f t="shared" si="13"/>
        <v>0</v>
      </c>
      <c r="AI113" s="624">
        <f t="shared" si="13"/>
        <v>0</v>
      </c>
      <c r="AJ113" s="624">
        <f t="shared" si="11"/>
        <v>0</v>
      </c>
      <c r="AK113" s="624">
        <f t="shared" si="11"/>
        <v>0</v>
      </c>
      <c r="AL113" s="624">
        <f t="shared" si="11"/>
        <v>0</v>
      </c>
      <c r="AN113" s="625"/>
    </row>
    <row r="114" spans="1:40" x14ac:dyDescent="0.25">
      <c r="A114" s="612"/>
      <c r="B114" s="613"/>
      <c r="C114" s="614"/>
      <c r="D114" s="615"/>
      <c r="E114" s="616"/>
      <c r="F114" s="616"/>
      <c r="G114" s="617">
        <f t="shared" si="18"/>
        <v>0</v>
      </c>
      <c r="H114" s="615"/>
      <c r="I114" s="615"/>
      <c r="J114" s="615"/>
      <c r="K114" s="615"/>
      <c r="L114" s="615"/>
      <c r="M114" s="615"/>
      <c r="N114" s="618"/>
      <c r="O114" s="618"/>
      <c r="P114" s="618"/>
      <c r="Q114" s="619">
        <f>IF(C114&gt;Allgemeines!$C$13,0,SUM(G114,H114,J114,K114,M114,N114)-SUM(I114,L114,O114,P114))</f>
        <v>0</v>
      </c>
      <c r="R114" s="620"/>
      <c r="S114" s="621">
        <f t="shared" si="14"/>
        <v>0</v>
      </c>
      <c r="T114" s="622">
        <f>IF(ISBLANK($B114),0,VLOOKUP($B114,Listen!$A$2:$C$44,2,FALSE))</f>
        <v>0</v>
      </c>
      <c r="U114" s="622">
        <f>IF(ISBLANK($B114),0,VLOOKUP($B114,Listen!$A$2:$C$44,3,FALSE))</f>
        <v>0</v>
      </c>
      <c r="V114" s="623">
        <f t="shared" si="15"/>
        <v>0</v>
      </c>
      <c r="W114" s="623">
        <f t="shared" si="12"/>
        <v>0</v>
      </c>
      <c r="X114" s="623">
        <f t="shared" si="12"/>
        <v>0</v>
      </c>
      <c r="Y114" s="623">
        <f t="shared" si="12"/>
        <v>0</v>
      </c>
      <c r="Z114" s="623">
        <f t="shared" si="10"/>
        <v>0</v>
      </c>
      <c r="AA114" s="623">
        <f t="shared" si="10"/>
        <v>0</v>
      </c>
      <c r="AB114" s="623">
        <f t="shared" si="10"/>
        <v>0</v>
      </c>
      <c r="AC114" s="624">
        <f t="shared" ca="1" si="16"/>
        <v>0</v>
      </c>
      <c r="AD114" s="624">
        <f ca="1">IF(C114=Allgemeines!$C$13,$S114-$AE114,OFFSET(AE114,0,Allgemeines!$C$13-2022)-$AE114)</f>
        <v>0</v>
      </c>
      <c r="AE114" s="624">
        <f ca="1">IFERROR(OFFSET(AE114,0,Allgemeines!$C$13-2021),0)</f>
        <v>0</v>
      </c>
      <c r="AF114" s="624">
        <f t="shared" si="17"/>
        <v>0</v>
      </c>
      <c r="AG114" s="624">
        <f t="shared" si="13"/>
        <v>0</v>
      </c>
      <c r="AH114" s="624">
        <f t="shared" si="13"/>
        <v>0</v>
      </c>
      <c r="AI114" s="624">
        <f t="shared" si="13"/>
        <v>0</v>
      </c>
      <c r="AJ114" s="624">
        <f t="shared" si="11"/>
        <v>0</v>
      </c>
      <c r="AK114" s="624">
        <f t="shared" si="11"/>
        <v>0</v>
      </c>
      <c r="AL114" s="624">
        <f t="shared" si="11"/>
        <v>0</v>
      </c>
      <c r="AN114" s="625"/>
    </row>
    <row r="115" spans="1:40" x14ac:dyDescent="0.25">
      <c r="A115" s="612"/>
      <c r="B115" s="613"/>
      <c r="C115" s="614"/>
      <c r="D115" s="615"/>
      <c r="E115" s="616"/>
      <c r="F115" s="616"/>
      <c r="G115" s="617">
        <f t="shared" si="18"/>
        <v>0</v>
      </c>
      <c r="H115" s="615"/>
      <c r="I115" s="615"/>
      <c r="J115" s="615"/>
      <c r="K115" s="615"/>
      <c r="L115" s="615"/>
      <c r="M115" s="615"/>
      <c r="N115" s="618"/>
      <c r="O115" s="618"/>
      <c r="P115" s="618"/>
      <c r="Q115" s="619">
        <f>IF(C115&gt;Allgemeines!$C$13,0,SUM(G115,H115,J115,K115,M115,N115)-SUM(I115,L115,O115,P115))</f>
        <v>0</v>
      </c>
      <c r="R115" s="620"/>
      <c r="S115" s="621">
        <f t="shared" si="14"/>
        <v>0</v>
      </c>
      <c r="T115" s="622">
        <f>IF(ISBLANK($B115),0,VLOOKUP($B115,Listen!$A$2:$C$44,2,FALSE))</f>
        <v>0</v>
      </c>
      <c r="U115" s="622">
        <f>IF(ISBLANK($B115),0,VLOOKUP($B115,Listen!$A$2:$C$44,3,FALSE))</f>
        <v>0</v>
      </c>
      <c r="V115" s="623">
        <f t="shared" si="15"/>
        <v>0</v>
      </c>
      <c r="W115" s="623">
        <f t="shared" si="12"/>
        <v>0</v>
      </c>
      <c r="X115" s="623">
        <f t="shared" si="12"/>
        <v>0</v>
      </c>
      <c r="Y115" s="623">
        <f t="shared" si="12"/>
        <v>0</v>
      </c>
      <c r="Z115" s="623">
        <f t="shared" si="10"/>
        <v>0</v>
      </c>
      <c r="AA115" s="623">
        <f t="shared" si="10"/>
        <v>0</v>
      </c>
      <c r="AB115" s="623">
        <f t="shared" si="10"/>
        <v>0</v>
      </c>
      <c r="AC115" s="624">
        <f t="shared" ca="1" si="16"/>
        <v>0</v>
      </c>
      <c r="AD115" s="624">
        <f ca="1">IF(C115=Allgemeines!$C$13,$S115-$AE115,OFFSET(AE115,0,Allgemeines!$C$13-2022)-$AE115)</f>
        <v>0</v>
      </c>
      <c r="AE115" s="624">
        <f ca="1">IFERROR(OFFSET(AE115,0,Allgemeines!$C$13-2021),0)</f>
        <v>0</v>
      </c>
      <c r="AF115" s="624">
        <f t="shared" si="17"/>
        <v>0</v>
      </c>
      <c r="AG115" s="624">
        <f t="shared" si="13"/>
        <v>0</v>
      </c>
      <c r="AH115" s="624">
        <f t="shared" si="13"/>
        <v>0</v>
      </c>
      <c r="AI115" s="624">
        <f t="shared" si="13"/>
        <v>0</v>
      </c>
      <c r="AJ115" s="624">
        <f t="shared" si="11"/>
        <v>0</v>
      </c>
      <c r="AK115" s="624">
        <f t="shared" si="11"/>
        <v>0</v>
      </c>
      <c r="AL115" s="624">
        <f t="shared" si="11"/>
        <v>0</v>
      </c>
      <c r="AN115" s="625"/>
    </row>
    <row r="116" spans="1:40" x14ac:dyDescent="0.25">
      <c r="A116" s="612"/>
      <c r="B116" s="613"/>
      <c r="C116" s="614"/>
      <c r="D116" s="626"/>
      <c r="E116" s="627"/>
      <c r="F116" s="627"/>
      <c r="G116" s="628">
        <f t="shared" si="18"/>
        <v>0</v>
      </c>
      <c r="H116" s="626"/>
      <c r="I116" s="626"/>
      <c r="J116" s="626"/>
      <c r="K116" s="626"/>
      <c r="L116" s="626"/>
      <c r="M116" s="626"/>
      <c r="N116" s="629"/>
      <c r="O116" s="629"/>
      <c r="P116" s="629"/>
      <c r="Q116" s="619">
        <f>IF(C116&gt;Allgemeines!$C$13,0,SUM(G116,H116,J116,K116,M116,N116)-SUM(I116,L116,O116,P116))</f>
        <v>0</v>
      </c>
      <c r="R116" s="613"/>
      <c r="S116" s="621">
        <f t="shared" si="14"/>
        <v>0</v>
      </c>
      <c r="T116" s="622">
        <f>IF(ISBLANK($B116),0,VLOOKUP($B116,Listen!$A$2:$C$44,2,FALSE))</f>
        <v>0</v>
      </c>
      <c r="U116" s="622">
        <f>IF(ISBLANK($B116),0,VLOOKUP($B116,Listen!$A$2:$C$44,3,FALSE))</f>
        <v>0</v>
      </c>
      <c r="V116" s="623">
        <f t="shared" si="15"/>
        <v>0</v>
      </c>
      <c r="W116" s="623">
        <f t="shared" si="12"/>
        <v>0</v>
      </c>
      <c r="X116" s="623">
        <f t="shared" si="12"/>
        <v>0</v>
      </c>
      <c r="Y116" s="623">
        <f t="shared" si="12"/>
        <v>0</v>
      </c>
      <c r="Z116" s="623">
        <f t="shared" si="10"/>
        <v>0</v>
      </c>
      <c r="AA116" s="623">
        <f t="shared" si="10"/>
        <v>0</v>
      </c>
      <c r="AB116" s="623">
        <f t="shared" si="10"/>
        <v>0</v>
      </c>
      <c r="AC116" s="624">
        <f t="shared" ca="1" si="16"/>
        <v>0</v>
      </c>
      <c r="AD116" s="624">
        <f ca="1">IF(C116=Allgemeines!$C$13,$S116-$AE116,OFFSET(AE116,0,Allgemeines!$C$13-2022)-$AE116)</f>
        <v>0</v>
      </c>
      <c r="AE116" s="624">
        <f ca="1">IFERROR(OFFSET(AE116,0,Allgemeines!$C$13-2021),0)</f>
        <v>0</v>
      </c>
      <c r="AF116" s="624">
        <f t="shared" si="17"/>
        <v>0</v>
      </c>
      <c r="AG116" s="624">
        <f t="shared" si="13"/>
        <v>0</v>
      </c>
      <c r="AH116" s="624">
        <f t="shared" si="13"/>
        <v>0</v>
      </c>
      <c r="AI116" s="624">
        <f t="shared" si="13"/>
        <v>0</v>
      </c>
      <c r="AJ116" s="624">
        <f t="shared" si="11"/>
        <v>0</v>
      </c>
      <c r="AK116" s="624">
        <f t="shared" si="11"/>
        <v>0</v>
      </c>
      <c r="AL116" s="624">
        <f t="shared" si="11"/>
        <v>0</v>
      </c>
      <c r="AN116" s="625"/>
    </row>
    <row r="117" spans="1:40" x14ac:dyDescent="0.25">
      <c r="A117" s="612"/>
      <c r="B117" s="613"/>
      <c r="C117" s="614"/>
      <c r="D117" s="626"/>
      <c r="E117" s="627"/>
      <c r="F117" s="627"/>
      <c r="G117" s="630">
        <f t="shared" si="18"/>
        <v>0</v>
      </c>
      <c r="H117" s="626"/>
      <c r="I117" s="626"/>
      <c r="J117" s="626"/>
      <c r="K117" s="626"/>
      <c r="L117" s="626"/>
      <c r="M117" s="626"/>
      <c r="N117" s="629"/>
      <c r="O117" s="629"/>
      <c r="P117" s="629"/>
      <c r="Q117" s="619">
        <f>IF(C117&gt;Allgemeines!$C$13,0,SUM(G117,H117,J117,K117,M117,N117)-SUM(I117,L117,O117,P117))</f>
        <v>0</v>
      </c>
      <c r="R117" s="613"/>
      <c r="S117" s="621">
        <f t="shared" si="14"/>
        <v>0</v>
      </c>
      <c r="T117" s="622">
        <f>IF(ISBLANK($B117),0,VLOOKUP($B117,Listen!$A$2:$C$44,2,FALSE))</f>
        <v>0</v>
      </c>
      <c r="U117" s="622">
        <f>IF(ISBLANK($B117),0,VLOOKUP($B117,Listen!$A$2:$C$44,3,FALSE))</f>
        <v>0</v>
      </c>
      <c r="V117" s="623">
        <f t="shared" si="15"/>
        <v>0</v>
      </c>
      <c r="W117" s="623">
        <f t="shared" si="12"/>
        <v>0</v>
      </c>
      <c r="X117" s="623">
        <f t="shared" si="12"/>
        <v>0</v>
      </c>
      <c r="Y117" s="623">
        <f t="shared" si="12"/>
        <v>0</v>
      </c>
      <c r="Z117" s="623">
        <f t="shared" si="10"/>
        <v>0</v>
      </c>
      <c r="AA117" s="623">
        <f t="shared" si="10"/>
        <v>0</v>
      </c>
      <c r="AB117" s="623">
        <f t="shared" si="10"/>
        <v>0</v>
      </c>
      <c r="AC117" s="624">
        <f t="shared" ca="1" si="16"/>
        <v>0</v>
      </c>
      <c r="AD117" s="624">
        <f ca="1">IF(C117=Allgemeines!$C$13,$S117-$AE117,OFFSET(AE117,0,Allgemeines!$C$13-2022)-$AE117)</f>
        <v>0</v>
      </c>
      <c r="AE117" s="624">
        <f ca="1">IFERROR(OFFSET(AE117,0,Allgemeines!$C$13-2021),0)</f>
        <v>0</v>
      </c>
      <c r="AF117" s="624">
        <f t="shared" si="17"/>
        <v>0</v>
      </c>
      <c r="AG117" s="624">
        <f t="shared" si="13"/>
        <v>0</v>
      </c>
      <c r="AH117" s="624">
        <f t="shared" si="13"/>
        <v>0</v>
      </c>
      <c r="AI117" s="624">
        <f t="shared" si="13"/>
        <v>0</v>
      </c>
      <c r="AJ117" s="624">
        <f t="shared" si="11"/>
        <v>0</v>
      </c>
      <c r="AK117" s="624">
        <f t="shared" si="11"/>
        <v>0</v>
      </c>
      <c r="AL117" s="624">
        <f t="shared" si="11"/>
        <v>0</v>
      </c>
      <c r="AN117" s="625"/>
    </row>
    <row r="118" spans="1:40" x14ac:dyDescent="0.25">
      <c r="A118" s="612"/>
      <c r="B118" s="613"/>
      <c r="C118" s="614"/>
      <c r="D118" s="626"/>
      <c r="E118" s="627"/>
      <c r="F118" s="627"/>
      <c r="G118" s="630">
        <f t="shared" si="18"/>
        <v>0</v>
      </c>
      <c r="H118" s="626"/>
      <c r="I118" s="626"/>
      <c r="J118" s="626"/>
      <c r="K118" s="626"/>
      <c r="L118" s="626"/>
      <c r="M118" s="626"/>
      <c r="N118" s="629"/>
      <c r="O118" s="629"/>
      <c r="P118" s="629"/>
      <c r="Q118" s="619">
        <f>IF(C118&gt;Allgemeines!$C$13,0,SUM(G118,H118,J118,K118,M118,N118)-SUM(I118,L118,O118,P118))</f>
        <v>0</v>
      </c>
      <c r="R118" s="613"/>
      <c r="S118" s="621">
        <f t="shared" si="14"/>
        <v>0</v>
      </c>
      <c r="T118" s="622">
        <f>IF(ISBLANK($B118),0,VLOOKUP($B118,Listen!$A$2:$C$44,2,FALSE))</f>
        <v>0</v>
      </c>
      <c r="U118" s="622">
        <f>IF(ISBLANK($B118),0,VLOOKUP($B118,Listen!$A$2:$C$44,3,FALSE))</f>
        <v>0</v>
      </c>
      <c r="V118" s="623">
        <f t="shared" si="15"/>
        <v>0</v>
      </c>
      <c r="W118" s="623">
        <f t="shared" si="12"/>
        <v>0</v>
      </c>
      <c r="X118" s="623">
        <f t="shared" si="12"/>
        <v>0</v>
      </c>
      <c r="Y118" s="623">
        <f t="shared" si="12"/>
        <v>0</v>
      </c>
      <c r="Z118" s="623">
        <f t="shared" si="10"/>
        <v>0</v>
      </c>
      <c r="AA118" s="623">
        <f t="shared" si="10"/>
        <v>0</v>
      </c>
      <c r="AB118" s="623">
        <f t="shared" si="10"/>
        <v>0</v>
      </c>
      <c r="AC118" s="624">
        <f t="shared" ca="1" si="16"/>
        <v>0</v>
      </c>
      <c r="AD118" s="624">
        <f ca="1">IF(C118=Allgemeines!$C$13,$S118-$AE118,OFFSET(AE118,0,Allgemeines!$C$13-2022)-$AE118)</f>
        <v>0</v>
      </c>
      <c r="AE118" s="624">
        <f ca="1">IFERROR(OFFSET(AE118,0,Allgemeines!$C$13-2021),0)</f>
        <v>0</v>
      </c>
      <c r="AF118" s="624">
        <f t="shared" si="17"/>
        <v>0</v>
      </c>
      <c r="AG118" s="624">
        <f t="shared" si="13"/>
        <v>0</v>
      </c>
      <c r="AH118" s="624">
        <f t="shared" si="13"/>
        <v>0</v>
      </c>
      <c r="AI118" s="624">
        <f t="shared" si="13"/>
        <v>0</v>
      </c>
      <c r="AJ118" s="624">
        <f t="shared" si="11"/>
        <v>0</v>
      </c>
      <c r="AK118" s="624">
        <f t="shared" si="11"/>
        <v>0</v>
      </c>
      <c r="AL118" s="624">
        <f t="shared" si="11"/>
        <v>0</v>
      </c>
      <c r="AN118" s="625"/>
    </row>
    <row r="119" spans="1:40" x14ac:dyDescent="0.25">
      <c r="A119" s="612"/>
      <c r="B119" s="613"/>
      <c r="C119" s="614"/>
      <c r="D119" s="626"/>
      <c r="E119" s="627"/>
      <c r="F119" s="627"/>
      <c r="G119" s="630">
        <f t="shared" si="18"/>
        <v>0</v>
      </c>
      <c r="H119" s="626"/>
      <c r="I119" s="626"/>
      <c r="J119" s="626"/>
      <c r="K119" s="626"/>
      <c r="L119" s="626"/>
      <c r="M119" s="626"/>
      <c r="N119" s="629"/>
      <c r="O119" s="629"/>
      <c r="P119" s="629"/>
      <c r="Q119" s="619">
        <f>IF(C119&gt;Allgemeines!$C$13,0,SUM(G119,H119,J119,K119,M119,N119)-SUM(I119,L119,O119,P119))</f>
        <v>0</v>
      </c>
      <c r="R119" s="613"/>
      <c r="S119" s="621">
        <f t="shared" si="14"/>
        <v>0</v>
      </c>
      <c r="T119" s="622">
        <f>IF(ISBLANK($B119),0,VLOOKUP($B119,Listen!$A$2:$C$44,2,FALSE))</f>
        <v>0</v>
      </c>
      <c r="U119" s="622">
        <f>IF(ISBLANK($B119),0,VLOOKUP($B119,Listen!$A$2:$C$44,3,FALSE))</f>
        <v>0</v>
      </c>
      <c r="V119" s="623">
        <f t="shared" si="15"/>
        <v>0</v>
      </c>
      <c r="W119" s="623">
        <f t="shared" si="12"/>
        <v>0</v>
      </c>
      <c r="X119" s="623">
        <f t="shared" si="12"/>
        <v>0</v>
      </c>
      <c r="Y119" s="623">
        <f t="shared" si="12"/>
        <v>0</v>
      </c>
      <c r="Z119" s="623">
        <f t="shared" si="10"/>
        <v>0</v>
      </c>
      <c r="AA119" s="623">
        <f t="shared" si="10"/>
        <v>0</v>
      </c>
      <c r="AB119" s="623">
        <f t="shared" si="10"/>
        <v>0</v>
      </c>
      <c r="AC119" s="624">
        <f t="shared" ca="1" si="16"/>
        <v>0</v>
      </c>
      <c r="AD119" s="624">
        <f ca="1">IF(C119=Allgemeines!$C$13,$S119-$AE119,OFFSET(AE119,0,Allgemeines!$C$13-2022)-$AE119)</f>
        <v>0</v>
      </c>
      <c r="AE119" s="624">
        <f ca="1">IFERROR(OFFSET(AE119,0,Allgemeines!$C$13-2021),0)</f>
        <v>0</v>
      </c>
      <c r="AF119" s="624">
        <f t="shared" si="17"/>
        <v>0</v>
      </c>
      <c r="AG119" s="624">
        <f t="shared" si="13"/>
        <v>0</v>
      </c>
      <c r="AH119" s="624">
        <f t="shared" si="13"/>
        <v>0</v>
      </c>
      <c r="AI119" s="624">
        <f t="shared" si="13"/>
        <v>0</v>
      </c>
      <c r="AJ119" s="624">
        <f t="shared" si="11"/>
        <v>0</v>
      </c>
      <c r="AK119" s="624">
        <f t="shared" si="11"/>
        <v>0</v>
      </c>
      <c r="AL119" s="624">
        <f t="shared" si="11"/>
        <v>0</v>
      </c>
      <c r="AN119" s="625"/>
    </row>
    <row r="120" spans="1:40" x14ac:dyDescent="0.25">
      <c r="A120" s="612"/>
      <c r="B120" s="613"/>
      <c r="C120" s="614"/>
      <c r="D120" s="626"/>
      <c r="E120" s="627"/>
      <c r="F120" s="627"/>
      <c r="G120" s="630">
        <f t="shared" si="18"/>
        <v>0</v>
      </c>
      <c r="H120" s="626"/>
      <c r="I120" s="626"/>
      <c r="J120" s="626"/>
      <c r="K120" s="626"/>
      <c r="L120" s="626"/>
      <c r="M120" s="626"/>
      <c r="N120" s="629"/>
      <c r="O120" s="629"/>
      <c r="P120" s="629"/>
      <c r="Q120" s="619">
        <f>IF(C120&gt;Allgemeines!$C$13,0,SUM(G120,H120,J120,K120,M120,N120)-SUM(I120,L120,O120,P120))</f>
        <v>0</v>
      </c>
      <c r="R120" s="613"/>
      <c r="S120" s="621">
        <f t="shared" si="14"/>
        <v>0</v>
      </c>
      <c r="T120" s="622">
        <f>IF(ISBLANK($B120),0,VLOOKUP($B120,Listen!$A$2:$C$44,2,FALSE))</f>
        <v>0</v>
      </c>
      <c r="U120" s="622">
        <f>IF(ISBLANK($B120),0,VLOOKUP($B120,Listen!$A$2:$C$44,3,FALSE))</f>
        <v>0</v>
      </c>
      <c r="V120" s="623">
        <f t="shared" si="15"/>
        <v>0</v>
      </c>
      <c r="W120" s="623">
        <f t="shared" si="12"/>
        <v>0</v>
      </c>
      <c r="X120" s="623">
        <f t="shared" si="12"/>
        <v>0</v>
      </c>
      <c r="Y120" s="623">
        <f t="shared" si="12"/>
        <v>0</v>
      </c>
      <c r="Z120" s="623">
        <f t="shared" si="10"/>
        <v>0</v>
      </c>
      <c r="AA120" s="623">
        <f t="shared" si="10"/>
        <v>0</v>
      </c>
      <c r="AB120" s="623">
        <f t="shared" si="10"/>
        <v>0</v>
      </c>
      <c r="AC120" s="624">
        <f t="shared" ca="1" si="16"/>
        <v>0</v>
      </c>
      <c r="AD120" s="624">
        <f ca="1">IF(C120=Allgemeines!$C$13,$S120-$AE120,OFFSET(AE120,0,Allgemeines!$C$13-2022)-$AE120)</f>
        <v>0</v>
      </c>
      <c r="AE120" s="624">
        <f ca="1">IFERROR(OFFSET(AE120,0,Allgemeines!$C$13-2021),0)</f>
        <v>0</v>
      </c>
      <c r="AF120" s="624">
        <f t="shared" si="17"/>
        <v>0</v>
      </c>
      <c r="AG120" s="624">
        <f t="shared" si="13"/>
        <v>0</v>
      </c>
      <c r="AH120" s="624">
        <f t="shared" si="13"/>
        <v>0</v>
      </c>
      <c r="AI120" s="624">
        <f t="shared" si="13"/>
        <v>0</v>
      </c>
      <c r="AJ120" s="624">
        <f t="shared" si="11"/>
        <v>0</v>
      </c>
      <c r="AK120" s="624">
        <f t="shared" si="11"/>
        <v>0</v>
      </c>
      <c r="AL120" s="624">
        <f t="shared" si="11"/>
        <v>0</v>
      </c>
      <c r="AN120" s="625"/>
    </row>
    <row r="121" spans="1:40" x14ac:dyDescent="0.25">
      <c r="A121" s="612"/>
      <c r="B121" s="613"/>
      <c r="C121" s="614"/>
      <c r="D121" s="626"/>
      <c r="E121" s="627"/>
      <c r="F121" s="627"/>
      <c r="G121" s="630">
        <f t="shared" si="18"/>
        <v>0</v>
      </c>
      <c r="H121" s="626"/>
      <c r="I121" s="626"/>
      <c r="J121" s="626"/>
      <c r="K121" s="626"/>
      <c r="L121" s="626"/>
      <c r="M121" s="626"/>
      <c r="N121" s="629"/>
      <c r="O121" s="629"/>
      <c r="P121" s="629"/>
      <c r="Q121" s="619">
        <f>IF(C121&gt;Allgemeines!$C$13,0,SUM(G121,H121,J121,K121,M121,N121)-SUM(I121,L121,O121,P121))</f>
        <v>0</v>
      </c>
      <c r="R121" s="613"/>
      <c r="S121" s="621">
        <f t="shared" si="14"/>
        <v>0</v>
      </c>
      <c r="T121" s="622">
        <f>IF(ISBLANK($B121),0,VLOOKUP($B121,Listen!$A$2:$C$44,2,FALSE))</f>
        <v>0</v>
      </c>
      <c r="U121" s="622">
        <f>IF(ISBLANK($B121),0,VLOOKUP($B121,Listen!$A$2:$C$44,3,FALSE))</f>
        <v>0</v>
      </c>
      <c r="V121" s="623">
        <f t="shared" si="15"/>
        <v>0</v>
      </c>
      <c r="W121" s="623">
        <f t="shared" si="12"/>
        <v>0</v>
      </c>
      <c r="X121" s="623">
        <f t="shared" si="12"/>
        <v>0</v>
      </c>
      <c r="Y121" s="623">
        <f t="shared" si="12"/>
        <v>0</v>
      </c>
      <c r="Z121" s="623">
        <f t="shared" si="10"/>
        <v>0</v>
      </c>
      <c r="AA121" s="623">
        <f t="shared" si="10"/>
        <v>0</v>
      </c>
      <c r="AB121" s="623">
        <f t="shared" si="10"/>
        <v>0</v>
      </c>
      <c r="AC121" s="624">
        <f t="shared" ca="1" si="16"/>
        <v>0</v>
      </c>
      <c r="AD121" s="624">
        <f ca="1">IF(C121=Allgemeines!$C$13,$S121-$AE121,OFFSET(AE121,0,Allgemeines!$C$13-2022)-$AE121)</f>
        <v>0</v>
      </c>
      <c r="AE121" s="624">
        <f ca="1">IFERROR(OFFSET(AE121,0,Allgemeines!$C$13-2021),0)</f>
        <v>0</v>
      </c>
      <c r="AF121" s="624">
        <f t="shared" si="17"/>
        <v>0</v>
      </c>
      <c r="AG121" s="624">
        <f t="shared" si="13"/>
        <v>0</v>
      </c>
      <c r="AH121" s="624">
        <f t="shared" si="13"/>
        <v>0</v>
      </c>
      <c r="AI121" s="624">
        <f t="shared" si="13"/>
        <v>0</v>
      </c>
      <c r="AJ121" s="624">
        <f t="shared" si="11"/>
        <v>0</v>
      </c>
      <c r="AK121" s="624">
        <f t="shared" si="11"/>
        <v>0</v>
      </c>
      <c r="AL121" s="624">
        <f t="shared" si="11"/>
        <v>0</v>
      </c>
      <c r="AN121" s="625"/>
    </row>
    <row r="122" spans="1:40" x14ac:dyDescent="0.25">
      <c r="A122" s="612"/>
      <c r="B122" s="613"/>
      <c r="C122" s="614"/>
      <c r="D122" s="626"/>
      <c r="E122" s="627"/>
      <c r="F122" s="627"/>
      <c r="G122" s="630">
        <f t="shared" si="18"/>
        <v>0</v>
      </c>
      <c r="H122" s="626"/>
      <c r="I122" s="626"/>
      <c r="J122" s="626"/>
      <c r="K122" s="626"/>
      <c r="L122" s="626"/>
      <c r="M122" s="626"/>
      <c r="N122" s="629"/>
      <c r="O122" s="629"/>
      <c r="P122" s="629"/>
      <c r="Q122" s="619">
        <f>IF(C122&gt;Allgemeines!$C$13,0,SUM(G122,H122,J122,K122,M122,N122)-SUM(I122,L122,O122,P122))</f>
        <v>0</v>
      </c>
      <c r="R122" s="613"/>
      <c r="S122" s="621">
        <f t="shared" si="14"/>
        <v>0</v>
      </c>
      <c r="T122" s="622">
        <f>IF(ISBLANK($B122),0,VLOOKUP($B122,Listen!$A$2:$C$44,2,FALSE))</f>
        <v>0</v>
      </c>
      <c r="U122" s="622">
        <f>IF(ISBLANK($B122),0,VLOOKUP($B122,Listen!$A$2:$C$44,3,FALSE))</f>
        <v>0</v>
      </c>
      <c r="V122" s="623">
        <f t="shared" si="15"/>
        <v>0</v>
      </c>
      <c r="W122" s="623">
        <f t="shared" si="12"/>
        <v>0</v>
      </c>
      <c r="X122" s="623">
        <f t="shared" si="12"/>
        <v>0</v>
      </c>
      <c r="Y122" s="623">
        <f t="shared" si="12"/>
        <v>0</v>
      </c>
      <c r="Z122" s="623">
        <f t="shared" si="10"/>
        <v>0</v>
      </c>
      <c r="AA122" s="623">
        <f t="shared" si="10"/>
        <v>0</v>
      </c>
      <c r="AB122" s="623">
        <f t="shared" si="10"/>
        <v>0</v>
      </c>
      <c r="AC122" s="624">
        <f t="shared" ca="1" si="16"/>
        <v>0</v>
      </c>
      <c r="AD122" s="624">
        <f ca="1">IF(C122=Allgemeines!$C$13,$S122-$AE122,OFFSET(AE122,0,Allgemeines!$C$13-2022)-$AE122)</f>
        <v>0</v>
      </c>
      <c r="AE122" s="624">
        <f ca="1">IFERROR(OFFSET(AE122,0,Allgemeines!$C$13-2021),0)</f>
        <v>0</v>
      </c>
      <c r="AF122" s="624">
        <f t="shared" si="17"/>
        <v>0</v>
      </c>
      <c r="AG122" s="624">
        <f t="shared" si="13"/>
        <v>0</v>
      </c>
      <c r="AH122" s="624">
        <f t="shared" si="13"/>
        <v>0</v>
      </c>
      <c r="AI122" s="624">
        <f t="shared" si="13"/>
        <v>0</v>
      </c>
      <c r="AJ122" s="624">
        <f t="shared" si="11"/>
        <v>0</v>
      </c>
      <c r="AK122" s="624">
        <f t="shared" si="11"/>
        <v>0</v>
      </c>
      <c r="AL122" s="624">
        <f t="shared" si="11"/>
        <v>0</v>
      </c>
      <c r="AN122" s="625"/>
    </row>
    <row r="123" spans="1:40" x14ac:dyDescent="0.25">
      <c r="A123" s="612"/>
      <c r="B123" s="613"/>
      <c r="C123" s="614"/>
      <c r="D123" s="626"/>
      <c r="E123" s="627"/>
      <c r="F123" s="627"/>
      <c r="G123" s="630">
        <f t="shared" si="18"/>
        <v>0</v>
      </c>
      <c r="H123" s="626"/>
      <c r="I123" s="626"/>
      <c r="J123" s="626"/>
      <c r="K123" s="626"/>
      <c r="L123" s="626"/>
      <c r="M123" s="626"/>
      <c r="N123" s="629"/>
      <c r="O123" s="629"/>
      <c r="P123" s="629"/>
      <c r="Q123" s="619">
        <f>IF(C123&gt;Allgemeines!$C$13,0,SUM(G123,H123,J123,K123,M123,N123)-SUM(I123,L123,O123,P123))</f>
        <v>0</v>
      </c>
      <c r="R123" s="613"/>
      <c r="S123" s="621">
        <f t="shared" si="14"/>
        <v>0</v>
      </c>
      <c r="T123" s="622">
        <f>IF(ISBLANK($B123),0,VLOOKUP($B123,Listen!$A$2:$C$44,2,FALSE))</f>
        <v>0</v>
      </c>
      <c r="U123" s="622">
        <f>IF(ISBLANK($B123),0,VLOOKUP($B123,Listen!$A$2:$C$44,3,FALSE))</f>
        <v>0</v>
      </c>
      <c r="V123" s="623">
        <f t="shared" si="15"/>
        <v>0</v>
      </c>
      <c r="W123" s="623">
        <f t="shared" si="12"/>
        <v>0</v>
      </c>
      <c r="X123" s="623">
        <f t="shared" si="12"/>
        <v>0</v>
      </c>
      <c r="Y123" s="623">
        <f t="shared" si="12"/>
        <v>0</v>
      </c>
      <c r="Z123" s="623">
        <f t="shared" si="10"/>
        <v>0</v>
      </c>
      <c r="AA123" s="623">
        <f t="shared" si="10"/>
        <v>0</v>
      </c>
      <c r="AB123" s="623">
        <f t="shared" si="10"/>
        <v>0</v>
      </c>
      <c r="AC123" s="624">
        <f t="shared" ca="1" si="16"/>
        <v>0</v>
      </c>
      <c r="AD123" s="624">
        <f ca="1">IF(C123=Allgemeines!$C$13,$S123-$AE123,OFFSET(AE123,0,Allgemeines!$C$13-2022)-$AE123)</f>
        <v>0</v>
      </c>
      <c r="AE123" s="624">
        <f ca="1">IFERROR(OFFSET(AE123,0,Allgemeines!$C$13-2021),0)</f>
        <v>0</v>
      </c>
      <c r="AF123" s="624">
        <f t="shared" si="17"/>
        <v>0</v>
      </c>
      <c r="AG123" s="624">
        <f t="shared" si="13"/>
        <v>0</v>
      </c>
      <c r="AH123" s="624">
        <f t="shared" si="13"/>
        <v>0</v>
      </c>
      <c r="AI123" s="624">
        <f t="shared" si="13"/>
        <v>0</v>
      </c>
      <c r="AJ123" s="624">
        <f t="shared" si="11"/>
        <v>0</v>
      </c>
      <c r="AK123" s="624">
        <f t="shared" si="11"/>
        <v>0</v>
      </c>
      <c r="AL123" s="624">
        <f t="shared" si="11"/>
        <v>0</v>
      </c>
      <c r="AN123" s="625"/>
    </row>
    <row r="124" spans="1:40" x14ac:dyDescent="0.25">
      <c r="A124" s="612"/>
      <c r="B124" s="613"/>
      <c r="C124" s="614"/>
      <c r="D124" s="626"/>
      <c r="E124" s="627"/>
      <c r="F124" s="627"/>
      <c r="G124" s="630">
        <f t="shared" si="18"/>
        <v>0</v>
      </c>
      <c r="H124" s="626"/>
      <c r="I124" s="626"/>
      <c r="J124" s="626"/>
      <c r="K124" s="626"/>
      <c r="L124" s="626"/>
      <c r="M124" s="626"/>
      <c r="N124" s="629"/>
      <c r="O124" s="629"/>
      <c r="P124" s="629"/>
      <c r="Q124" s="619">
        <f>IF(C124&gt;Allgemeines!$C$13,0,SUM(G124,H124,J124,K124,M124,N124)-SUM(I124,L124,O124,P124))</f>
        <v>0</v>
      </c>
      <c r="R124" s="613"/>
      <c r="S124" s="621">
        <f t="shared" si="14"/>
        <v>0</v>
      </c>
      <c r="T124" s="622">
        <f>IF(ISBLANK($B124),0,VLOOKUP($B124,Listen!$A$2:$C$44,2,FALSE))</f>
        <v>0</v>
      </c>
      <c r="U124" s="622">
        <f>IF(ISBLANK($B124),0,VLOOKUP($B124,Listen!$A$2:$C$44,3,FALSE))</f>
        <v>0</v>
      </c>
      <c r="V124" s="623">
        <f t="shared" si="15"/>
        <v>0</v>
      </c>
      <c r="W124" s="623">
        <f t="shared" si="12"/>
        <v>0</v>
      </c>
      <c r="X124" s="623">
        <f t="shared" si="12"/>
        <v>0</v>
      </c>
      <c r="Y124" s="623">
        <f t="shared" si="12"/>
        <v>0</v>
      </c>
      <c r="Z124" s="623">
        <f t="shared" si="10"/>
        <v>0</v>
      </c>
      <c r="AA124" s="623">
        <f t="shared" si="10"/>
        <v>0</v>
      </c>
      <c r="AB124" s="623">
        <f t="shared" si="10"/>
        <v>0</v>
      </c>
      <c r="AC124" s="624">
        <f t="shared" ca="1" si="16"/>
        <v>0</v>
      </c>
      <c r="AD124" s="624">
        <f ca="1">IF(C124=Allgemeines!$C$13,$S124-$AE124,OFFSET(AE124,0,Allgemeines!$C$13-2022)-$AE124)</f>
        <v>0</v>
      </c>
      <c r="AE124" s="624">
        <f ca="1">IFERROR(OFFSET(AE124,0,Allgemeines!$C$13-2021),0)</f>
        <v>0</v>
      </c>
      <c r="AF124" s="624">
        <f t="shared" si="17"/>
        <v>0</v>
      </c>
      <c r="AG124" s="624">
        <f t="shared" si="13"/>
        <v>0</v>
      </c>
      <c r="AH124" s="624">
        <f t="shared" si="13"/>
        <v>0</v>
      </c>
      <c r="AI124" s="624">
        <f t="shared" si="13"/>
        <v>0</v>
      </c>
      <c r="AJ124" s="624">
        <f t="shared" si="11"/>
        <v>0</v>
      </c>
      <c r="AK124" s="624">
        <f t="shared" si="11"/>
        <v>0</v>
      </c>
      <c r="AL124" s="624">
        <f t="shared" si="11"/>
        <v>0</v>
      </c>
      <c r="AN124" s="625"/>
    </row>
    <row r="125" spans="1:40" x14ac:dyDescent="0.25">
      <c r="A125" s="612"/>
      <c r="B125" s="613"/>
      <c r="C125" s="614"/>
      <c r="D125" s="626"/>
      <c r="E125" s="627"/>
      <c r="F125" s="627"/>
      <c r="G125" s="630">
        <f t="shared" si="18"/>
        <v>0</v>
      </c>
      <c r="H125" s="626"/>
      <c r="I125" s="626"/>
      <c r="J125" s="626"/>
      <c r="K125" s="626"/>
      <c r="L125" s="626"/>
      <c r="M125" s="626"/>
      <c r="N125" s="629"/>
      <c r="O125" s="629"/>
      <c r="P125" s="629"/>
      <c r="Q125" s="619">
        <f>IF(C125&gt;Allgemeines!$C$13,0,SUM(G125,H125,J125,K125,M125,N125)-SUM(I125,L125,O125,P125))</f>
        <v>0</v>
      </c>
      <c r="R125" s="613"/>
      <c r="S125" s="621">
        <f t="shared" si="14"/>
        <v>0</v>
      </c>
      <c r="T125" s="622">
        <f>IF(ISBLANK($B125),0,VLOOKUP($B125,Listen!$A$2:$C$44,2,FALSE))</f>
        <v>0</v>
      </c>
      <c r="U125" s="622">
        <f>IF(ISBLANK($B125),0,VLOOKUP($B125,Listen!$A$2:$C$44,3,FALSE))</f>
        <v>0</v>
      </c>
      <c r="V125" s="623">
        <f t="shared" si="15"/>
        <v>0</v>
      </c>
      <c r="W125" s="623">
        <f t="shared" si="12"/>
        <v>0</v>
      </c>
      <c r="X125" s="623">
        <f t="shared" si="12"/>
        <v>0</v>
      </c>
      <c r="Y125" s="623">
        <f t="shared" si="12"/>
        <v>0</v>
      </c>
      <c r="Z125" s="623">
        <f t="shared" si="10"/>
        <v>0</v>
      </c>
      <c r="AA125" s="623">
        <f t="shared" si="10"/>
        <v>0</v>
      </c>
      <c r="AB125" s="623">
        <f t="shared" si="10"/>
        <v>0</v>
      </c>
      <c r="AC125" s="624">
        <f t="shared" ca="1" si="16"/>
        <v>0</v>
      </c>
      <c r="AD125" s="624">
        <f ca="1">IF(C125=Allgemeines!$C$13,$S125-$AE125,OFFSET(AE125,0,Allgemeines!$C$13-2022)-$AE125)</f>
        <v>0</v>
      </c>
      <c r="AE125" s="624">
        <f ca="1">IFERROR(OFFSET(AE125,0,Allgemeines!$C$13-2021),0)</f>
        <v>0</v>
      </c>
      <c r="AF125" s="624">
        <f t="shared" si="17"/>
        <v>0</v>
      </c>
      <c r="AG125" s="624">
        <f t="shared" si="13"/>
        <v>0</v>
      </c>
      <c r="AH125" s="624">
        <f t="shared" si="13"/>
        <v>0</v>
      </c>
      <c r="AI125" s="624">
        <f t="shared" si="13"/>
        <v>0</v>
      </c>
      <c r="AJ125" s="624">
        <f t="shared" si="11"/>
        <v>0</v>
      </c>
      <c r="AK125" s="624">
        <f t="shared" si="11"/>
        <v>0</v>
      </c>
      <c r="AL125" s="624">
        <f t="shared" si="11"/>
        <v>0</v>
      </c>
      <c r="AN125" s="625"/>
    </row>
    <row r="126" spans="1:40" x14ac:dyDescent="0.25">
      <c r="A126" s="612"/>
      <c r="B126" s="613"/>
      <c r="C126" s="614"/>
      <c r="D126" s="626"/>
      <c r="E126" s="627"/>
      <c r="F126" s="627"/>
      <c r="G126" s="630">
        <f t="shared" si="18"/>
        <v>0</v>
      </c>
      <c r="H126" s="626"/>
      <c r="I126" s="626"/>
      <c r="J126" s="626"/>
      <c r="K126" s="626"/>
      <c r="L126" s="626"/>
      <c r="M126" s="626"/>
      <c r="N126" s="629"/>
      <c r="O126" s="629"/>
      <c r="P126" s="629"/>
      <c r="Q126" s="619">
        <f>IF(C126&gt;Allgemeines!$C$13,0,SUM(G126,H126,J126,K126,M126,N126)-SUM(I126,L126,O126,P126))</f>
        <v>0</v>
      </c>
      <c r="R126" s="613"/>
      <c r="S126" s="621">
        <f t="shared" si="14"/>
        <v>0</v>
      </c>
      <c r="T126" s="622">
        <f>IF(ISBLANK($B126),0,VLOOKUP($B126,Listen!$A$2:$C$44,2,FALSE))</f>
        <v>0</v>
      </c>
      <c r="U126" s="622">
        <f>IF(ISBLANK($B126),0,VLOOKUP($B126,Listen!$A$2:$C$44,3,FALSE))</f>
        <v>0</v>
      </c>
      <c r="V126" s="623">
        <f t="shared" si="15"/>
        <v>0</v>
      </c>
      <c r="W126" s="623">
        <f t="shared" si="12"/>
        <v>0</v>
      </c>
      <c r="X126" s="623">
        <f t="shared" si="12"/>
        <v>0</v>
      </c>
      <c r="Y126" s="623">
        <f t="shared" si="12"/>
        <v>0</v>
      </c>
      <c r="Z126" s="623">
        <f t="shared" si="10"/>
        <v>0</v>
      </c>
      <c r="AA126" s="623">
        <f t="shared" si="10"/>
        <v>0</v>
      </c>
      <c r="AB126" s="623">
        <f t="shared" si="10"/>
        <v>0</v>
      </c>
      <c r="AC126" s="624">
        <f t="shared" ca="1" si="16"/>
        <v>0</v>
      </c>
      <c r="AD126" s="624">
        <f ca="1">IF(C126=Allgemeines!$C$13,$S126-$AE126,OFFSET(AE126,0,Allgemeines!$C$13-2022)-$AE126)</f>
        <v>0</v>
      </c>
      <c r="AE126" s="624">
        <f ca="1">IFERROR(OFFSET(AE126,0,Allgemeines!$C$13-2021),0)</f>
        <v>0</v>
      </c>
      <c r="AF126" s="624">
        <f t="shared" si="17"/>
        <v>0</v>
      </c>
      <c r="AG126" s="624">
        <f t="shared" si="13"/>
        <v>0</v>
      </c>
      <c r="AH126" s="624">
        <f t="shared" si="13"/>
        <v>0</v>
      </c>
      <c r="AI126" s="624">
        <f t="shared" si="13"/>
        <v>0</v>
      </c>
      <c r="AJ126" s="624">
        <f t="shared" si="11"/>
        <v>0</v>
      </c>
      <c r="AK126" s="624">
        <f t="shared" si="11"/>
        <v>0</v>
      </c>
      <c r="AL126" s="624">
        <f t="shared" si="11"/>
        <v>0</v>
      </c>
      <c r="AN126" s="625"/>
    </row>
    <row r="127" spans="1:40" x14ac:dyDescent="0.25">
      <c r="A127" s="612"/>
      <c r="B127" s="613"/>
      <c r="C127" s="614"/>
      <c r="D127" s="626"/>
      <c r="E127" s="627"/>
      <c r="F127" s="627"/>
      <c r="G127" s="630">
        <f t="shared" si="18"/>
        <v>0</v>
      </c>
      <c r="H127" s="626"/>
      <c r="I127" s="626"/>
      <c r="J127" s="626"/>
      <c r="K127" s="626"/>
      <c r="L127" s="626"/>
      <c r="M127" s="626"/>
      <c r="N127" s="629"/>
      <c r="O127" s="629"/>
      <c r="P127" s="629"/>
      <c r="Q127" s="619">
        <f>IF(C127&gt;Allgemeines!$C$13,0,SUM(G127,H127,J127,K127,M127,N127)-SUM(I127,L127,O127,P127))</f>
        <v>0</v>
      </c>
      <c r="R127" s="613"/>
      <c r="S127" s="621">
        <f t="shared" si="14"/>
        <v>0</v>
      </c>
      <c r="T127" s="622">
        <f>IF(ISBLANK($B127),0,VLOOKUP($B127,Listen!$A$2:$C$44,2,FALSE))</f>
        <v>0</v>
      </c>
      <c r="U127" s="622">
        <f>IF(ISBLANK($B127),0,VLOOKUP($B127,Listen!$A$2:$C$44,3,FALSE))</f>
        <v>0</v>
      </c>
      <c r="V127" s="623">
        <f t="shared" si="15"/>
        <v>0</v>
      </c>
      <c r="W127" s="623">
        <f t="shared" si="12"/>
        <v>0</v>
      </c>
      <c r="X127" s="623">
        <f t="shared" si="12"/>
        <v>0</v>
      </c>
      <c r="Y127" s="623">
        <f t="shared" si="12"/>
        <v>0</v>
      </c>
      <c r="Z127" s="623">
        <f t="shared" si="12"/>
        <v>0</v>
      </c>
      <c r="AA127" s="623">
        <f t="shared" si="12"/>
        <v>0</v>
      </c>
      <c r="AB127" s="623">
        <f t="shared" si="12"/>
        <v>0</v>
      </c>
      <c r="AC127" s="624">
        <f t="shared" ca="1" si="16"/>
        <v>0</v>
      </c>
      <c r="AD127" s="624">
        <f ca="1">IF(C127=Allgemeines!$C$13,$S127-$AE127,OFFSET(AE127,0,Allgemeines!$C$13-2022)-$AE127)</f>
        <v>0</v>
      </c>
      <c r="AE127" s="624">
        <f ca="1">IFERROR(OFFSET(AE127,0,Allgemeines!$C$13-2021),0)</f>
        <v>0</v>
      </c>
      <c r="AF127" s="624">
        <f t="shared" si="17"/>
        <v>0</v>
      </c>
      <c r="AG127" s="624">
        <f t="shared" si="13"/>
        <v>0</v>
      </c>
      <c r="AH127" s="624">
        <f t="shared" si="13"/>
        <v>0</v>
      </c>
      <c r="AI127" s="624">
        <f t="shared" si="13"/>
        <v>0</v>
      </c>
      <c r="AJ127" s="624">
        <f t="shared" si="13"/>
        <v>0</v>
      </c>
      <c r="AK127" s="624">
        <f t="shared" si="13"/>
        <v>0</v>
      </c>
      <c r="AL127" s="624">
        <f t="shared" si="13"/>
        <v>0</v>
      </c>
      <c r="AN127" s="625"/>
    </row>
    <row r="128" spans="1:40" x14ac:dyDescent="0.25">
      <c r="A128" s="612"/>
      <c r="B128" s="613"/>
      <c r="C128" s="614"/>
      <c r="D128" s="626"/>
      <c r="E128" s="627"/>
      <c r="F128" s="627"/>
      <c r="G128" s="630">
        <f t="shared" si="18"/>
        <v>0</v>
      </c>
      <c r="H128" s="626"/>
      <c r="I128" s="626"/>
      <c r="J128" s="626"/>
      <c r="K128" s="626"/>
      <c r="L128" s="626"/>
      <c r="M128" s="626"/>
      <c r="N128" s="629"/>
      <c r="O128" s="629"/>
      <c r="P128" s="629"/>
      <c r="Q128" s="619">
        <f>IF(C128&gt;Allgemeines!$C$13,0,SUM(G128,H128,J128,K128,M128,N128)-SUM(I128,L128,O128,P128))</f>
        <v>0</v>
      </c>
      <c r="R128" s="613"/>
      <c r="S128" s="621">
        <f t="shared" si="14"/>
        <v>0</v>
      </c>
      <c r="T128" s="622">
        <f>IF(ISBLANK($B128),0,VLOOKUP($B128,Listen!$A$2:$C$44,2,FALSE))</f>
        <v>0</v>
      </c>
      <c r="U128" s="622">
        <f>IF(ISBLANK($B128),0,VLOOKUP($B128,Listen!$A$2:$C$44,3,FALSE))</f>
        <v>0</v>
      </c>
      <c r="V128" s="623">
        <f t="shared" si="15"/>
        <v>0</v>
      </c>
      <c r="W128" s="623">
        <f t="shared" ref="W128:AB170" si="19">V128</f>
        <v>0</v>
      </c>
      <c r="X128" s="623">
        <f t="shared" si="19"/>
        <v>0</v>
      </c>
      <c r="Y128" s="623">
        <f t="shared" si="19"/>
        <v>0</v>
      </c>
      <c r="Z128" s="623">
        <f t="shared" si="19"/>
        <v>0</v>
      </c>
      <c r="AA128" s="623">
        <f t="shared" si="19"/>
        <v>0</v>
      </c>
      <c r="AB128" s="623">
        <f t="shared" si="19"/>
        <v>0</v>
      </c>
      <c r="AC128" s="624">
        <f t="shared" ca="1" si="16"/>
        <v>0</v>
      </c>
      <c r="AD128" s="624">
        <f ca="1">IF(C128=Allgemeines!$C$13,$S128-$AE128,OFFSET(AE128,0,Allgemeines!$C$13-2022)-$AE128)</f>
        <v>0</v>
      </c>
      <c r="AE128" s="624">
        <f ca="1">IFERROR(OFFSET(AE128,0,Allgemeines!$C$13-2021),0)</f>
        <v>0</v>
      </c>
      <c r="AF128" s="624">
        <f t="shared" si="17"/>
        <v>0</v>
      </c>
      <c r="AG128" s="624">
        <f t="shared" ref="AG128:AL170" si="20">IF(OR($C128=0,$S128=0,W128-(VALUE(AG$4)-$C128)=0),0,
IF($C128&lt;VALUE(AG$4),AF128-AF128/(W128-(VALUE(AG$4)-$C128)),
IF($C128=VALUE(AG$4),$S128-$S128/W128,0)))</f>
        <v>0</v>
      </c>
      <c r="AH128" s="624">
        <f t="shared" si="20"/>
        <v>0</v>
      </c>
      <c r="AI128" s="624">
        <f t="shared" si="20"/>
        <v>0</v>
      </c>
      <c r="AJ128" s="624">
        <f t="shared" si="20"/>
        <v>0</v>
      </c>
      <c r="AK128" s="624">
        <f t="shared" si="20"/>
        <v>0</v>
      </c>
      <c r="AL128" s="624">
        <f t="shared" si="20"/>
        <v>0</v>
      </c>
      <c r="AN128" s="625"/>
    </row>
    <row r="129" spans="1:40" x14ac:dyDescent="0.25">
      <c r="A129" s="612"/>
      <c r="B129" s="613"/>
      <c r="C129" s="614"/>
      <c r="D129" s="626"/>
      <c r="E129" s="627"/>
      <c r="F129" s="627"/>
      <c r="G129" s="630">
        <f t="shared" si="18"/>
        <v>0</v>
      </c>
      <c r="H129" s="626"/>
      <c r="I129" s="626"/>
      <c r="J129" s="626"/>
      <c r="K129" s="626"/>
      <c r="L129" s="626"/>
      <c r="M129" s="626"/>
      <c r="N129" s="629"/>
      <c r="O129" s="629"/>
      <c r="P129" s="629"/>
      <c r="Q129" s="619">
        <f>IF(C129&gt;Allgemeines!$C$13,0,SUM(G129,H129,J129,K129,M129,N129)-SUM(I129,L129,O129,P129))</f>
        <v>0</v>
      </c>
      <c r="R129" s="613"/>
      <c r="S129" s="621">
        <f t="shared" si="14"/>
        <v>0</v>
      </c>
      <c r="T129" s="622">
        <f>IF(ISBLANK($B129),0,VLOOKUP($B129,Listen!$A$2:$C$44,2,FALSE))</f>
        <v>0</v>
      </c>
      <c r="U129" s="622">
        <f>IF(ISBLANK($B129),0,VLOOKUP($B129,Listen!$A$2:$C$44,3,FALSE))</f>
        <v>0</v>
      </c>
      <c r="V129" s="623">
        <f t="shared" si="15"/>
        <v>0</v>
      </c>
      <c r="W129" s="623">
        <f t="shared" si="19"/>
        <v>0</v>
      </c>
      <c r="X129" s="623">
        <f t="shared" si="19"/>
        <v>0</v>
      </c>
      <c r="Y129" s="623">
        <f t="shared" si="19"/>
        <v>0</v>
      </c>
      <c r="Z129" s="623">
        <f t="shared" si="19"/>
        <v>0</v>
      </c>
      <c r="AA129" s="623">
        <f t="shared" si="19"/>
        <v>0</v>
      </c>
      <c r="AB129" s="623">
        <f t="shared" si="19"/>
        <v>0</v>
      </c>
      <c r="AC129" s="624">
        <f t="shared" ca="1" si="16"/>
        <v>0</v>
      </c>
      <c r="AD129" s="624">
        <f ca="1">IF(C129=Allgemeines!$C$13,$S129-$AE129,OFFSET(AE129,0,Allgemeines!$C$13-2022)-$AE129)</f>
        <v>0</v>
      </c>
      <c r="AE129" s="624">
        <f ca="1">IFERROR(OFFSET(AE129,0,Allgemeines!$C$13-2021),0)</f>
        <v>0</v>
      </c>
      <c r="AF129" s="624">
        <f t="shared" si="17"/>
        <v>0</v>
      </c>
      <c r="AG129" s="624">
        <f t="shared" si="20"/>
        <v>0</v>
      </c>
      <c r="AH129" s="624">
        <f t="shared" si="20"/>
        <v>0</v>
      </c>
      <c r="AI129" s="624">
        <f t="shared" si="20"/>
        <v>0</v>
      </c>
      <c r="AJ129" s="624">
        <f t="shared" si="20"/>
        <v>0</v>
      </c>
      <c r="AK129" s="624">
        <f t="shared" si="20"/>
        <v>0</v>
      </c>
      <c r="AL129" s="624">
        <f t="shared" si="20"/>
        <v>0</v>
      </c>
      <c r="AN129" s="625"/>
    </row>
    <row r="130" spans="1:40" x14ac:dyDescent="0.25">
      <c r="A130" s="612"/>
      <c r="B130" s="613"/>
      <c r="C130" s="614"/>
      <c r="D130" s="626"/>
      <c r="E130" s="627"/>
      <c r="F130" s="627"/>
      <c r="G130" s="630">
        <f t="shared" si="18"/>
        <v>0</v>
      </c>
      <c r="H130" s="626"/>
      <c r="I130" s="626"/>
      <c r="J130" s="626"/>
      <c r="K130" s="626"/>
      <c r="L130" s="626"/>
      <c r="M130" s="626"/>
      <c r="N130" s="629"/>
      <c r="O130" s="629"/>
      <c r="P130" s="629"/>
      <c r="Q130" s="619">
        <f>IF(C130&gt;Allgemeines!$C$13,0,SUM(G130,H130,J130,K130,M130,N130)-SUM(I130,L130,O130,P130))</f>
        <v>0</v>
      </c>
      <c r="R130" s="613"/>
      <c r="S130" s="621">
        <f t="shared" si="14"/>
        <v>0</v>
      </c>
      <c r="T130" s="622">
        <f>IF(ISBLANK($B130),0,VLOOKUP($B130,Listen!$A$2:$C$44,2,FALSE))</f>
        <v>0</v>
      </c>
      <c r="U130" s="622">
        <f>IF(ISBLANK($B130),0,VLOOKUP($B130,Listen!$A$2:$C$44,3,FALSE))</f>
        <v>0</v>
      </c>
      <c r="V130" s="623">
        <f t="shared" si="15"/>
        <v>0</v>
      </c>
      <c r="W130" s="623">
        <f t="shared" si="19"/>
        <v>0</v>
      </c>
      <c r="X130" s="623">
        <f t="shared" si="19"/>
        <v>0</v>
      </c>
      <c r="Y130" s="623">
        <f t="shared" si="19"/>
        <v>0</v>
      </c>
      <c r="Z130" s="623">
        <f t="shared" si="19"/>
        <v>0</v>
      </c>
      <c r="AA130" s="623">
        <f t="shared" si="19"/>
        <v>0</v>
      </c>
      <c r="AB130" s="623">
        <f t="shared" si="19"/>
        <v>0</v>
      </c>
      <c r="AC130" s="624">
        <f t="shared" ca="1" si="16"/>
        <v>0</v>
      </c>
      <c r="AD130" s="624">
        <f ca="1">IF(C130=Allgemeines!$C$13,$S130-$AE130,OFFSET(AE130,0,Allgemeines!$C$13-2022)-$AE130)</f>
        <v>0</v>
      </c>
      <c r="AE130" s="624">
        <f ca="1">IFERROR(OFFSET(AE130,0,Allgemeines!$C$13-2021),0)</f>
        <v>0</v>
      </c>
      <c r="AF130" s="624">
        <f t="shared" si="17"/>
        <v>0</v>
      </c>
      <c r="AG130" s="624">
        <f t="shared" si="20"/>
        <v>0</v>
      </c>
      <c r="AH130" s="624">
        <f t="shared" si="20"/>
        <v>0</v>
      </c>
      <c r="AI130" s="624">
        <f t="shared" si="20"/>
        <v>0</v>
      </c>
      <c r="AJ130" s="624">
        <f t="shared" si="20"/>
        <v>0</v>
      </c>
      <c r="AK130" s="624">
        <f t="shared" si="20"/>
        <v>0</v>
      </c>
      <c r="AL130" s="624">
        <f t="shared" si="20"/>
        <v>0</v>
      </c>
      <c r="AN130" s="625"/>
    </row>
    <row r="131" spans="1:40" x14ac:dyDescent="0.25">
      <c r="A131" s="612"/>
      <c r="B131" s="613"/>
      <c r="C131" s="614"/>
      <c r="D131" s="626"/>
      <c r="E131" s="627"/>
      <c r="F131" s="627"/>
      <c r="G131" s="630">
        <f t="shared" si="18"/>
        <v>0</v>
      </c>
      <c r="H131" s="626"/>
      <c r="I131" s="626"/>
      <c r="J131" s="626"/>
      <c r="K131" s="626"/>
      <c r="L131" s="626"/>
      <c r="M131" s="626"/>
      <c r="N131" s="629"/>
      <c r="O131" s="629"/>
      <c r="P131" s="629"/>
      <c r="Q131" s="619">
        <f>IF(C131&gt;Allgemeines!$C$13,0,SUM(G131,H131,J131,K131,M131,N131)-SUM(I131,L131,O131,P131))</f>
        <v>0</v>
      </c>
      <c r="R131" s="613"/>
      <c r="S131" s="621">
        <f t="shared" si="14"/>
        <v>0</v>
      </c>
      <c r="T131" s="622">
        <f>IF(ISBLANK($B131),0,VLOOKUP($B131,Listen!$A$2:$C$44,2,FALSE))</f>
        <v>0</v>
      </c>
      <c r="U131" s="622">
        <f>IF(ISBLANK($B131),0,VLOOKUP($B131,Listen!$A$2:$C$44,3,FALSE))</f>
        <v>0</v>
      </c>
      <c r="V131" s="623">
        <f t="shared" si="15"/>
        <v>0</v>
      </c>
      <c r="W131" s="623">
        <f t="shared" si="19"/>
        <v>0</v>
      </c>
      <c r="X131" s="623">
        <f t="shared" si="19"/>
        <v>0</v>
      </c>
      <c r="Y131" s="623">
        <f t="shared" si="19"/>
        <v>0</v>
      </c>
      <c r="Z131" s="623">
        <f t="shared" si="19"/>
        <v>0</v>
      </c>
      <c r="AA131" s="623">
        <f t="shared" si="19"/>
        <v>0</v>
      </c>
      <c r="AB131" s="623">
        <f t="shared" si="19"/>
        <v>0</v>
      </c>
      <c r="AC131" s="624">
        <f t="shared" ca="1" si="16"/>
        <v>0</v>
      </c>
      <c r="AD131" s="624">
        <f ca="1">IF(C131=Allgemeines!$C$13,$S131-$AE131,OFFSET(AE131,0,Allgemeines!$C$13-2022)-$AE131)</f>
        <v>0</v>
      </c>
      <c r="AE131" s="624">
        <f ca="1">IFERROR(OFFSET(AE131,0,Allgemeines!$C$13-2021),0)</f>
        <v>0</v>
      </c>
      <c r="AF131" s="624">
        <f t="shared" si="17"/>
        <v>0</v>
      </c>
      <c r="AG131" s="624">
        <f t="shared" si="20"/>
        <v>0</v>
      </c>
      <c r="AH131" s="624">
        <f t="shared" si="20"/>
        <v>0</v>
      </c>
      <c r="AI131" s="624">
        <f t="shared" si="20"/>
        <v>0</v>
      </c>
      <c r="AJ131" s="624">
        <f t="shared" si="20"/>
        <v>0</v>
      </c>
      <c r="AK131" s="624">
        <f t="shared" si="20"/>
        <v>0</v>
      </c>
      <c r="AL131" s="624">
        <f t="shared" si="20"/>
        <v>0</v>
      </c>
      <c r="AN131" s="625"/>
    </row>
    <row r="132" spans="1:40" x14ac:dyDescent="0.25">
      <c r="A132" s="612"/>
      <c r="B132" s="613"/>
      <c r="C132" s="614"/>
      <c r="D132" s="626"/>
      <c r="E132" s="627"/>
      <c r="F132" s="627"/>
      <c r="G132" s="630">
        <f t="shared" si="18"/>
        <v>0</v>
      </c>
      <c r="H132" s="626"/>
      <c r="I132" s="626"/>
      <c r="J132" s="626"/>
      <c r="K132" s="626"/>
      <c r="L132" s="626"/>
      <c r="M132" s="626"/>
      <c r="N132" s="629"/>
      <c r="O132" s="629"/>
      <c r="P132" s="629"/>
      <c r="Q132" s="619">
        <f>IF(C132&gt;Allgemeines!$C$13,0,SUM(G132,H132,J132,K132,M132,N132)-SUM(I132,L132,O132,P132))</f>
        <v>0</v>
      </c>
      <c r="R132" s="613"/>
      <c r="S132" s="621">
        <f t="shared" si="14"/>
        <v>0</v>
      </c>
      <c r="T132" s="622">
        <f>IF(ISBLANK($B132),0,VLOOKUP($B132,Listen!$A$2:$C$44,2,FALSE))</f>
        <v>0</v>
      </c>
      <c r="U132" s="622">
        <f>IF(ISBLANK($B132),0,VLOOKUP($B132,Listen!$A$2:$C$44,3,FALSE))</f>
        <v>0</v>
      </c>
      <c r="V132" s="623">
        <f t="shared" si="15"/>
        <v>0</v>
      </c>
      <c r="W132" s="623">
        <f t="shared" si="19"/>
        <v>0</v>
      </c>
      <c r="X132" s="623">
        <f t="shared" si="19"/>
        <v>0</v>
      </c>
      <c r="Y132" s="623">
        <f t="shared" si="19"/>
        <v>0</v>
      </c>
      <c r="Z132" s="623">
        <f t="shared" si="19"/>
        <v>0</v>
      </c>
      <c r="AA132" s="623">
        <f t="shared" si="19"/>
        <v>0</v>
      </c>
      <c r="AB132" s="623">
        <f t="shared" si="19"/>
        <v>0</v>
      </c>
      <c r="AC132" s="624">
        <f t="shared" ca="1" si="16"/>
        <v>0</v>
      </c>
      <c r="AD132" s="624">
        <f ca="1">IF(C132=Allgemeines!$C$13,$S132-$AE132,OFFSET(AE132,0,Allgemeines!$C$13-2022)-$AE132)</f>
        <v>0</v>
      </c>
      <c r="AE132" s="624">
        <f ca="1">IFERROR(OFFSET(AE132,0,Allgemeines!$C$13-2021),0)</f>
        <v>0</v>
      </c>
      <c r="AF132" s="624">
        <f t="shared" si="17"/>
        <v>0</v>
      </c>
      <c r="AG132" s="624">
        <f t="shared" si="20"/>
        <v>0</v>
      </c>
      <c r="AH132" s="624">
        <f t="shared" si="20"/>
        <v>0</v>
      </c>
      <c r="AI132" s="624">
        <f t="shared" si="20"/>
        <v>0</v>
      </c>
      <c r="AJ132" s="624">
        <f t="shared" si="20"/>
        <v>0</v>
      </c>
      <c r="AK132" s="624">
        <f t="shared" si="20"/>
        <v>0</v>
      </c>
      <c r="AL132" s="624">
        <f t="shared" si="20"/>
        <v>0</v>
      </c>
      <c r="AN132" s="625"/>
    </row>
    <row r="133" spans="1:40" x14ac:dyDescent="0.25">
      <c r="A133" s="612"/>
      <c r="B133" s="613"/>
      <c r="C133" s="614"/>
      <c r="D133" s="626"/>
      <c r="E133" s="627"/>
      <c r="F133" s="627"/>
      <c r="G133" s="630">
        <f t="shared" si="18"/>
        <v>0</v>
      </c>
      <c r="H133" s="626"/>
      <c r="I133" s="626"/>
      <c r="J133" s="626"/>
      <c r="K133" s="626"/>
      <c r="L133" s="626"/>
      <c r="M133" s="626"/>
      <c r="N133" s="629"/>
      <c r="O133" s="629"/>
      <c r="P133" s="629"/>
      <c r="Q133" s="619">
        <f>IF(C133&gt;Allgemeines!$C$13,0,SUM(G133,H133,J133,K133,M133,N133)-SUM(I133,L133,O133,P133))</f>
        <v>0</v>
      </c>
      <c r="R133" s="613"/>
      <c r="S133" s="621">
        <f t="shared" ref="S133:S196" si="21">Q133</f>
        <v>0</v>
      </c>
      <c r="T133" s="622">
        <f>IF(ISBLANK($B133),0,VLOOKUP($B133,Listen!$A$2:$C$44,2,FALSE))</f>
        <v>0</v>
      </c>
      <c r="U133" s="622">
        <f>IF(ISBLANK($B133),0,VLOOKUP($B133,Listen!$A$2:$C$44,3,FALSE))</f>
        <v>0</v>
      </c>
      <c r="V133" s="623">
        <f t="shared" ref="V133:V196" si="22">$T133</f>
        <v>0</v>
      </c>
      <c r="W133" s="623">
        <f t="shared" si="19"/>
        <v>0</v>
      </c>
      <c r="X133" s="623">
        <f t="shared" si="19"/>
        <v>0</v>
      </c>
      <c r="Y133" s="623">
        <f t="shared" si="19"/>
        <v>0</v>
      </c>
      <c r="Z133" s="623">
        <f t="shared" si="19"/>
        <v>0</v>
      </c>
      <c r="AA133" s="623">
        <f t="shared" si="19"/>
        <v>0</v>
      </c>
      <c r="AB133" s="623">
        <f t="shared" si="19"/>
        <v>0</v>
      </c>
      <c r="AC133" s="624">
        <f t="shared" ref="AC133:AC196" ca="1" si="23">AE133+AD133</f>
        <v>0</v>
      </c>
      <c r="AD133" s="624">
        <f ca="1">IF(C133=Allgemeines!$C$13,$S133-$AE133,OFFSET(AE133,0,Allgemeines!$C$13-2022)-$AE133)</f>
        <v>0</v>
      </c>
      <c r="AE133" s="624">
        <f ca="1">IFERROR(OFFSET(AE133,0,Allgemeines!$C$13-2021),0)</f>
        <v>0</v>
      </c>
      <c r="AF133" s="624">
        <f t="shared" ref="AF133:AF196" si="24">IF(OR($C133=0,$S133=0),0,IF($C133&lt;=VALUE(AF$4),$S133-$S133/V133*(VALUE(AF$4)-$C133+1),0))</f>
        <v>0</v>
      </c>
      <c r="AG133" s="624">
        <f t="shared" si="20"/>
        <v>0</v>
      </c>
      <c r="AH133" s="624">
        <f t="shared" si="20"/>
        <v>0</v>
      </c>
      <c r="AI133" s="624">
        <f t="shared" si="20"/>
        <v>0</v>
      </c>
      <c r="AJ133" s="624">
        <f t="shared" si="20"/>
        <v>0</v>
      </c>
      <c r="AK133" s="624">
        <f t="shared" si="20"/>
        <v>0</v>
      </c>
      <c r="AL133" s="624">
        <f t="shared" si="20"/>
        <v>0</v>
      </c>
      <c r="AN133" s="625"/>
    </row>
    <row r="134" spans="1:40" x14ac:dyDescent="0.25">
      <c r="A134" s="612"/>
      <c r="B134" s="613"/>
      <c r="C134" s="614"/>
      <c r="D134" s="626"/>
      <c r="E134" s="627"/>
      <c r="F134" s="627"/>
      <c r="G134" s="630">
        <f t="shared" ref="G134:G197" si="25">D134*E134/100</f>
        <v>0</v>
      </c>
      <c r="H134" s="626"/>
      <c r="I134" s="626"/>
      <c r="J134" s="626"/>
      <c r="K134" s="626"/>
      <c r="L134" s="626"/>
      <c r="M134" s="626"/>
      <c r="N134" s="629"/>
      <c r="O134" s="629"/>
      <c r="P134" s="629"/>
      <c r="Q134" s="619">
        <f>IF(C134&gt;Allgemeines!$C$13,0,SUM(G134,H134,J134,K134,M134,N134)-SUM(I134,L134,O134,P134))</f>
        <v>0</v>
      </c>
      <c r="R134" s="613"/>
      <c r="S134" s="621">
        <f t="shared" si="21"/>
        <v>0</v>
      </c>
      <c r="T134" s="622">
        <f>IF(ISBLANK($B134),0,VLOOKUP($B134,Listen!$A$2:$C$44,2,FALSE))</f>
        <v>0</v>
      </c>
      <c r="U134" s="622">
        <f>IF(ISBLANK($B134),0,VLOOKUP($B134,Listen!$A$2:$C$44,3,FALSE))</f>
        <v>0</v>
      </c>
      <c r="V134" s="623">
        <f t="shared" si="22"/>
        <v>0</v>
      </c>
      <c r="W134" s="623">
        <f t="shared" si="19"/>
        <v>0</v>
      </c>
      <c r="X134" s="623">
        <f t="shared" si="19"/>
        <v>0</v>
      </c>
      <c r="Y134" s="623">
        <f t="shared" si="19"/>
        <v>0</v>
      </c>
      <c r="Z134" s="623">
        <f t="shared" si="19"/>
        <v>0</v>
      </c>
      <c r="AA134" s="623">
        <f t="shared" si="19"/>
        <v>0</v>
      </c>
      <c r="AB134" s="623">
        <f t="shared" si="19"/>
        <v>0</v>
      </c>
      <c r="AC134" s="624">
        <f t="shared" ca="1" si="23"/>
        <v>0</v>
      </c>
      <c r="AD134" s="624">
        <f ca="1">IF(C134=Allgemeines!$C$13,$S134-$AE134,OFFSET(AE134,0,Allgemeines!$C$13-2022)-$AE134)</f>
        <v>0</v>
      </c>
      <c r="AE134" s="624">
        <f ca="1">IFERROR(OFFSET(AE134,0,Allgemeines!$C$13-2021),0)</f>
        <v>0</v>
      </c>
      <c r="AF134" s="624">
        <f t="shared" si="24"/>
        <v>0</v>
      </c>
      <c r="AG134" s="624">
        <f t="shared" si="20"/>
        <v>0</v>
      </c>
      <c r="AH134" s="624">
        <f t="shared" si="20"/>
        <v>0</v>
      </c>
      <c r="AI134" s="624">
        <f t="shared" si="20"/>
        <v>0</v>
      </c>
      <c r="AJ134" s="624">
        <f t="shared" si="20"/>
        <v>0</v>
      </c>
      <c r="AK134" s="624">
        <f t="shared" si="20"/>
        <v>0</v>
      </c>
      <c r="AL134" s="624">
        <f t="shared" si="20"/>
        <v>0</v>
      </c>
      <c r="AN134" s="625"/>
    </row>
    <row r="135" spans="1:40" x14ac:dyDescent="0.25">
      <c r="A135" s="612"/>
      <c r="B135" s="613"/>
      <c r="C135" s="614"/>
      <c r="D135" s="626"/>
      <c r="E135" s="627"/>
      <c r="F135" s="627"/>
      <c r="G135" s="630">
        <f t="shared" si="25"/>
        <v>0</v>
      </c>
      <c r="H135" s="626"/>
      <c r="I135" s="626"/>
      <c r="J135" s="626"/>
      <c r="K135" s="626"/>
      <c r="L135" s="626"/>
      <c r="M135" s="626"/>
      <c r="N135" s="629"/>
      <c r="O135" s="629"/>
      <c r="P135" s="629"/>
      <c r="Q135" s="619">
        <f>IF(C135&gt;Allgemeines!$C$13,0,SUM(G135,H135,J135,K135,M135,N135)-SUM(I135,L135,O135,P135))</f>
        <v>0</v>
      </c>
      <c r="R135" s="613"/>
      <c r="S135" s="621">
        <f t="shared" si="21"/>
        <v>0</v>
      </c>
      <c r="T135" s="622">
        <f>IF(ISBLANK($B135),0,VLOOKUP($B135,Listen!$A$2:$C$44,2,FALSE))</f>
        <v>0</v>
      </c>
      <c r="U135" s="622">
        <f>IF(ISBLANK($B135),0,VLOOKUP($B135,Listen!$A$2:$C$44,3,FALSE))</f>
        <v>0</v>
      </c>
      <c r="V135" s="623">
        <f t="shared" si="22"/>
        <v>0</v>
      </c>
      <c r="W135" s="623">
        <f t="shared" si="19"/>
        <v>0</v>
      </c>
      <c r="X135" s="623">
        <f t="shared" si="19"/>
        <v>0</v>
      </c>
      <c r="Y135" s="623">
        <f t="shared" si="19"/>
        <v>0</v>
      </c>
      <c r="Z135" s="623">
        <f t="shared" si="19"/>
        <v>0</v>
      </c>
      <c r="AA135" s="623">
        <f t="shared" si="19"/>
        <v>0</v>
      </c>
      <c r="AB135" s="623">
        <f t="shared" si="19"/>
        <v>0</v>
      </c>
      <c r="AC135" s="624">
        <f t="shared" ca="1" si="23"/>
        <v>0</v>
      </c>
      <c r="AD135" s="624">
        <f ca="1">IF(C135=Allgemeines!$C$13,$S135-$AE135,OFFSET(AE135,0,Allgemeines!$C$13-2022)-$AE135)</f>
        <v>0</v>
      </c>
      <c r="AE135" s="624">
        <f ca="1">IFERROR(OFFSET(AE135,0,Allgemeines!$C$13-2021),0)</f>
        <v>0</v>
      </c>
      <c r="AF135" s="624">
        <f t="shared" si="24"/>
        <v>0</v>
      </c>
      <c r="AG135" s="624">
        <f t="shared" si="20"/>
        <v>0</v>
      </c>
      <c r="AH135" s="624">
        <f t="shared" si="20"/>
        <v>0</v>
      </c>
      <c r="AI135" s="624">
        <f t="shared" si="20"/>
        <v>0</v>
      </c>
      <c r="AJ135" s="624">
        <f t="shared" si="20"/>
        <v>0</v>
      </c>
      <c r="AK135" s="624">
        <f t="shared" si="20"/>
        <v>0</v>
      </c>
      <c r="AL135" s="624">
        <f t="shared" si="20"/>
        <v>0</v>
      </c>
      <c r="AN135" s="625"/>
    </row>
    <row r="136" spans="1:40" x14ac:dyDescent="0.25">
      <c r="A136" s="612"/>
      <c r="B136" s="613"/>
      <c r="C136" s="614"/>
      <c r="D136" s="626"/>
      <c r="E136" s="627"/>
      <c r="F136" s="627"/>
      <c r="G136" s="630">
        <f t="shared" si="25"/>
        <v>0</v>
      </c>
      <c r="H136" s="626"/>
      <c r="I136" s="626"/>
      <c r="J136" s="626"/>
      <c r="K136" s="626"/>
      <c r="L136" s="626"/>
      <c r="M136" s="626"/>
      <c r="N136" s="629"/>
      <c r="O136" s="629"/>
      <c r="P136" s="629"/>
      <c r="Q136" s="619">
        <f>IF(C136&gt;Allgemeines!$C$13,0,SUM(G136,H136,J136,K136,M136,N136)-SUM(I136,L136,O136,P136))</f>
        <v>0</v>
      </c>
      <c r="R136" s="613"/>
      <c r="S136" s="621">
        <f t="shared" si="21"/>
        <v>0</v>
      </c>
      <c r="T136" s="622">
        <f>IF(ISBLANK($B136),0,VLOOKUP($B136,Listen!$A$2:$C$44,2,FALSE))</f>
        <v>0</v>
      </c>
      <c r="U136" s="622">
        <f>IF(ISBLANK($B136),0,VLOOKUP($B136,Listen!$A$2:$C$44,3,FALSE))</f>
        <v>0</v>
      </c>
      <c r="V136" s="623">
        <f t="shared" si="22"/>
        <v>0</v>
      </c>
      <c r="W136" s="623">
        <f t="shared" si="19"/>
        <v>0</v>
      </c>
      <c r="X136" s="623">
        <f t="shared" si="19"/>
        <v>0</v>
      </c>
      <c r="Y136" s="623">
        <f t="shared" si="19"/>
        <v>0</v>
      </c>
      <c r="Z136" s="623">
        <f t="shared" si="19"/>
        <v>0</v>
      </c>
      <c r="AA136" s="623">
        <f t="shared" si="19"/>
        <v>0</v>
      </c>
      <c r="AB136" s="623">
        <f t="shared" si="19"/>
        <v>0</v>
      </c>
      <c r="AC136" s="624">
        <f t="shared" ca="1" si="23"/>
        <v>0</v>
      </c>
      <c r="AD136" s="624">
        <f ca="1">IF(C136=Allgemeines!$C$13,$S136-$AE136,OFFSET(AE136,0,Allgemeines!$C$13-2022)-$AE136)</f>
        <v>0</v>
      </c>
      <c r="AE136" s="624">
        <f ca="1">IFERROR(OFFSET(AE136,0,Allgemeines!$C$13-2021),0)</f>
        <v>0</v>
      </c>
      <c r="AF136" s="624">
        <f t="shared" si="24"/>
        <v>0</v>
      </c>
      <c r="AG136" s="624">
        <f t="shared" si="20"/>
        <v>0</v>
      </c>
      <c r="AH136" s="624">
        <f t="shared" si="20"/>
        <v>0</v>
      </c>
      <c r="AI136" s="624">
        <f t="shared" si="20"/>
        <v>0</v>
      </c>
      <c r="AJ136" s="624">
        <f t="shared" si="20"/>
        <v>0</v>
      </c>
      <c r="AK136" s="624">
        <f t="shared" si="20"/>
        <v>0</v>
      </c>
      <c r="AL136" s="624">
        <f t="shared" si="20"/>
        <v>0</v>
      </c>
      <c r="AN136" s="625"/>
    </row>
    <row r="137" spans="1:40" x14ac:dyDescent="0.25">
      <c r="A137" s="612"/>
      <c r="B137" s="613"/>
      <c r="C137" s="614"/>
      <c r="D137" s="626"/>
      <c r="E137" s="627"/>
      <c r="F137" s="627"/>
      <c r="G137" s="630">
        <f t="shared" si="25"/>
        <v>0</v>
      </c>
      <c r="H137" s="626"/>
      <c r="I137" s="626"/>
      <c r="J137" s="626"/>
      <c r="K137" s="626"/>
      <c r="L137" s="626"/>
      <c r="M137" s="626"/>
      <c r="N137" s="629"/>
      <c r="O137" s="629"/>
      <c r="P137" s="629"/>
      <c r="Q137" s="619">
        <f>IF(C137&gt;Allgemeines!$C$13,0,SUM(G137,H137,J137,K137,M137,N137)-SUM(I137,L137,O137,P137))</f>
        <v>0</v>
      </c>
      <c r="R137" s="613"/>
      <c r="S137" s="621">
        <f t="shared" si="21"/>
        <v>0</v>
      </c>
      <c r="T137" s="622">
        <f>IF(ISBLANK($B137),0,VLOOKUP($B137,Listen!$A$2:$C$44,2,FALSE))</f>
        <v>0</v>
      </c>
      <c r="U137" s="622">
        <f>IF(ISBLANK($B137),0,VLOOKUP($B137,Listen!$A$2:$C$44,3,FALSE))</f>
        <v>0</v>
      </c>
      <c r="V137" s="623">
        <f t="shared" si="22"/>
        <v>0</v>
      </c>
      <c r="W137" s="623">
        <f t="shared" si="19"/>
        <v>0</v>
      </c>
      <c r="X137" s="623">
        <f t="shared" si="19"/>
        <v>0</v>
      </c>
      <c r="Y137" s="623">
        <f t="shared" si="19"/>
        <v>0</v>
      </c>
      <c r="Z137" s="623">
        <f t="shared" si="19"/>
        <v>0</v>
      </c>
      <c r="AA137" s="623">
        <f t="shared" si="19"/>
        <v>0</v>
      </c>
      <c r="AB137" s="623">
        <f t="shared" si="19"/>
        <v>0</v>
      </c>
      <c r="AC137" s="624">
        <f t="shared" ca="1" si="23"/>
        <v>0</v>
      </c>
      <c r="AD137" s="624">
        <f ca="1">IF(C137=Allgemeines!$C$13,$S137-$AE137,OFFSET(AE137,0,Allgemeines!$C$13-2022)-$AE137)</f>
        <v>0</v>
      </c>
      <c r="AE137" s="624">
        <f ca="1">IFERROR(OFFSET(AE137,0,Allgemeines!$C$13-2021),0)</f>
        <v>0</v>
      </c>
      <c r="AF137" s="624">
        <f t="shared" si="24"/>
        <v>0</v>
      </c>
      <c r="AG137" s="624">
        <f t="shared" si="20"/>
        <v>0</v>
      </c>
      <c r="AH137" s="624">
        <f t="shared" si="20"/>
        <v>0</v>
      </c>
      <c r="AI137" s="624">
        <f t="shared" si="20"/>
        <v>0</v>
      </c>
      <c r="AJ137" s="624">
        <f t="shared" si="20"/>
        <v>0</v>
      </c>
      <c r="AK137" s="624">
        <f t="shared" si="20"/>
        <v>0</v>
      </c>
      <c r="AL137" s="624">
        <f t="shared" si="20"/>
        <v>0</v>
      </c>
      <c r="AN137" s="625"/>
    </row>
    <row r="138" spans="1:40" x14ac:dyDescent="0.25">
      <c r="A138" s="612"/>
      <c r="B138" s="613"/>
      <c r="C138" s="614"/>
      <c r="D138" s="626"/>
      <c r="E138" s="627"/>
      <c r="F138" s="627"/>
      <c r="G138" s="630">
        <f t="shared" si="25"/>
        <v>0</v>
      </c>
      <c r="H138" s="626"/>
      <c r="I138" s="626"/>
      <c r="J138" s="626"/>
      <c r="K138" s="626"/>
      <c r="L138" s="626"/>
      <c r="M138" s="626"/>
      <c r="N138" s="629"/>
      <c r="O138" s="629"/>
      <c r="P138" s="629"/>
      <c r="Q138" s="619">
        <f>IF(C138&gt;Allgemeines!$C$13,0,SUM(G138,H138,J138,K138,M138,N138)-SUM(I138,L138,O138,P138))</f>
        <v>0</v>
      </c>
      <c r="R138" s="613"/>
      <c r="S138" s="621">
        <f t="shared" si="21"/>
        <v>0</v>
      </c>
      <c r="T138" s="622">
        <f>IF(ISBLANK($B138),0,VLOOKUP($B138,Listen!$A$2:$C$44,2,FALSE))</f>
        <v>0</v>
      </c>
      <c r="U138" s="622">
        <f>IF(ISBLANK($B138),0,VLOOKUP($B138,Listen!$A$2:$C$44,3,FALSE))</f>
        <v>0</v>
      </c>
      <c r="V138" s="623">
        <f t="shared" si="22"/>
        <v>0</v>
      </c>
      <c r="W138" s="623">
        <f t="shared" si="19"/>
        <v>0</v>
      </c>
      <c r="X138" s="623">
        <f t="shared" si="19"/>
        <v>0</v>
      </c>
      <c r="Y138" s="623">
        <f t="shared" si="19"/>
        <v>0</v>
      </c>
      <c r="Z138" s="623">
        <f t="shared" si="19"/>
        <v>0</v>
      </c>
      <c r="AA138" s="623">
        <f t="shared" si="19"/>
        <v>0</v>
      </c>
      <c r="AB138" s="623">
        <f t="shared" si="19"/>
        <v>0</v>
      </c>
      <c r="AC138" s="624">
        <f t="shared" ca="1" si="23"/>
        <v>0</v>
      </c>
      <c r="AD138" s="624">
        <f ca="1">IF(C138=Allgemeines!$C$13,$S138-$AE138,OFFSET(AE138,0,Allgemeines!$C$13-2022)-$AE138)</f>
        <v>0</v>
      </c>
      <c r="AE138" s="624">
        <f ca="1">IFERROR(OFFSET(AE138,0,Allgemeines!$C$13-2021),0)</f>
        <v>0</v>
      </c>
      <c r="AF138" s="624">
        <f t="shared" si="24"/>
        <v>0</v>
      </c>
      <c r="AG138" s="624">
        <f t="shared" si="20"/>
        <v>0</v>
      </c>
      <c r="AH138" s="624">
        <f t="shared" si="20"/>
        <v>0</v>
      </c>
      <c r="AI138" s="624">
        <f t="shared" si="20"/>
        <v>0</v>
      </c>
      <c r="AJ138" s="624">
        <f t="shared" si="20"/>
        <v>0</v>
      </c>
      <c r="AK138" s="624">
        <f t="shared" si="20"/>
        <v>0</v>
      </c>
      <c r="AL138" s="624">
        <f t="shared" si="20"/>
        <v>0</v>
      </c>
      <c r="AN138" s="625"/>
    </row>
    <row r="139" spans="1:40" x14ac:dyDescent="0.25">
      <c r="A139" s="612"/>
      <c r="B139" s="613"/>
      <c r="C139" s="614"/>
      <c r="D139" s="626"/>
      <c r="E139" s="627"/>
      <c r="F139" s="627"/>
      <c r="G139" s="630">
        <f t="shared" si="25"/>
        <v>0</v>
      </c>
      <c r="H139" s="626"/>
      <c r="I139" s="626"/>
      <c r="J139" s="626"/>
      <c r="K139" s="626"/>
      <c r="L139" s="626"/>
      <c r="M139" s="626"/>
      <c r="N139" s="629"/>
      <c r="O139" s="629"/>
      <c r="P139" s="629"/>
      <c r="Q139" s="619">
        <f>IF(C139&gt;Allgemeines!$C$13,0,SUM(G139,H139,J139,K139,M139,N139)-SUM(I139,L139,O139,P139))</f>
        <v>0</v>
      </c>
      <c r="R139" s="613"/>
      <c r="S139" s="621">
        <f t="shared" si="21"/>
        <v>0</v>
      </c>
      <c r="T139" s="622">
        <f>IF(ISBLANK($B139),0,VLOOKUP($B139,Listen!$A$2:$C$44,2,FALSE))</f>
        <v>0</v>
      </c>
      <c r="U139" s="622">
        <f>IF(ISBLANK($B139),0,VLOOKUP($B139,Listen!$A$2:$C$44,3,FALSE))</f>
        <v>0</v>
      </c>
      <c r="V139" s="623">
        <f t="shared" si="22"/>
        <v>0</v>
      </c>
      <c r="W139" s="623">
        <f t="shared" si="19"/>
        <v>0</v>
      </c>
      <c r="X139" s="623">
        <f t="shared" si="19"/>
        <v>0</v>
      </c>
      <c r="Y139" s="623">
        <f t="shared" si="19"/>
        <v>0</v>
      </c>
      <c r="Z139" s="623">
        <f t="shared" si="19"/>
        <v>0</v>
      </c>
      <c r="AA139" s="623">
        <f t="shared" si="19"/>
        <v>0</v>
      </c>
      <c r="AB139" s="623">
        <f t="shared" si="19"/>
        <v>0</v>
      </c>
      <c r="AC139" s="624">
        <f t="shared" ca="1" si="23"/>
        <v>0</v>
      </c>
      <c r="AD139" s="624">
        <f ca="1">IF(C139=Allgemeines!$C$13,$S139-$AE139,OFFSET(AE139,0,Allgemeines!$C$13-2022)-$AE139)</f>
        <v>0</v>
      </c>
      <c r="AE139" s="624">
        <f ca="1">IFERROR(OFFSET(AE139,0,Allgemeines!$C$13-2021),0)</f>
        <v>0</v>
      </c>
      <c r="AF139" s="624">
        <f t="shared" si="24"/>
        <v>0</v>
      </c>
      <c r="AG139" s="624">
        <f t="shared" si="20"/>
        <v>0</v>
      </c>
      <c r="AH139" s="624">
        <f t="shared" si="20"/>
        <v>0</v>
      </c>
      <c r="AI139" s="624">
        <f t="shared" si="20"/>
        <v>0</v>
      </c>
      <c r="AJ139" s="624">
        <f t="shared" si="20"/>
        <v>0</v>
      </c>
      <c r="AK139" s="624">
        <f t="shared" si="20"/>
        <v>0</v>
      </c>
      <c r="AL139" s="624">
        <f t="shared" si="20"/>
        <v>0</v>
      </c>
      <c r="AN139" s="625"/>
    </row>
    <row r="140" spans="1:40" x14ac:dyDescent="0.25">
      <c r="A140" s="612"/>
      <c r="B140" s="613"/>
      <c r="C140" s="614"/>
      <c r="D140" s="626"/>
      <c r="E140" s="627"/>
      <c r="F140" s="627"/>
      <c r="G140" s="630">
        <f t="shared" si="25"/>
        <v>0</v>
      </c>
      <c r="H140" s="626"/>
      <c r="I140" s="626"/>
      <c r="J140" s="626"/>
      <c r="K140" s="626"/>
      <c r="L140" s="626"/>
      <c r="M140" s="626"/>
      <c r="N140" s="629"/>
      <c r="O140" s="629"/>
      <c r="P140" s="629"/>
      <c r="Q140" s="619">
        <f>IF(C140&gt;Allgemeines!$C$13,0,SUM(G140,H140,J140,K140,M140,N140)-SUM(I140,L140,O140,P140))</f>
        <v>0</v>
      </c>
      <c r="R140" s="613"/>
      <c r="S140" s="621">
        <f t="shared" si="21"/>
        <v>0</v>
      </c>
      <c r="T140" s="622">
        <f>IF(ISBLANK($B140),0,VLOOKUP($B140,Listen!$A$2:$C$44,2,FALSE))</f>
        <v>0</v>
      </c>
      <c r="U140" s="622">
        <f>IF(ISBLANK($B140),0,VLOOKUP($B140,Listen!$A$2:$C$44,3,FALSE))</f>
        <v>0</v>
      </c>
      <c r="V140" s="623">
        <f t="shared" si="22"/>
        <v>0</v>
      </c>
      <c r="W140" s="623">
        <f t="shared" si="19"/>
        <v>0</v>
      </c>
      <c r="X140" s="623">
        <f t="shared" si="19"/>
        <v>0</v>
      </c>
      <c r="Y140" s="623">
        <f t="shared" si="19"/>
        <v>0</v>
      </c>
      <c r="Z140" s="623">
        <f t="shared" si="19"/>
        <v>0</v>
      </c>
      <c r="AA140" s="623">
        <f t="shared" si="19"/>
        <v>0</v>
      </c>
      <c r="AB140" s="623">
        <f t="shared" si="19"/>
        <v>0</v>
      </c>
      <c r="AC140" s="624">
        <f t="shared" ca="1" si="23"/>
        <v>0</v>
      </c>
      <c r="AD140" s="624">
        <f ca="1">IF(C140=Allgemeines!$C$13,$S140-$AE140,OFFSET(AE140,0,Allgemeines!$C$13-2022)-$AE140)</f>
        <v>0</v>
      </c>
      <c r="AE140" s="624">
        <f ca="1">IFERROR(OFFSET(AE140,0,Allgemeines!$C$13-2021),0)</f>
        <v>0</v>
      </c>
      <c r="AF140" s="624">
        <f t="shared" si="24"/>
        <v>0</v>
      </c>
      <c r="AG140" s="624">
        <f t="shared" si="20"/>
        <v>0</v>
      </c>
      <c r="AH140" s="624">
        <f t="shared" si="20"/>
        <v>0</v>
      </c>
      <c r="AI140" s="624">
        <f t="shared" si="20"/>
        <v>0</v>
      </c>
      <c r="AJ140" s="624">
        <f t="shared" si="20"/>
        <v>0</v>
      </c>
      <c r="AK140" s="624">
        <f t="shared" si="20"/>
        <v>0</v>
      </c>
      <c r="AL140" s="624">
        <f t="shared" si="20"/>
        <v>0</v>
      </c>
      <c r="AN140" s="625"/>
    </row>
    <row r="141" spans="1:40" x14ac:dyDescent="0.25">
      <c r="A141" s="612"/>
      <c r="B141" s="613"/>
      <c r="C141" s="614"/>
      <c r="D141" s="626"/>
      <c r="E141" s="627"/>
      <c r="F141" s="627"/>
      <c r="G141" s="630">
        <f t="shared" si="25"/>
        <v>0</v>
      </c>
      <c r="H141" s="626"/>
      <c r="I141" s="626"/>
      <c r="J141" s="626"/>
      <c r="K141" s="626"/>
      <c r="L141" s="626"/>
      <c r="M141" s="626"/>
      <c r="N141" s="629"/>
      <c r="O141" s="629"/>
      <c r="P141" s="629"/>
      <c r="Q141" s="619">
        <f>IF(C141&gt;Allgemeines!$C$13,0,SUM(G141,H141,J141,K141,M141,N141)-SUM(I141,L141,O141,P141))</f>
        <v>0</v>
      </c>
      <c r="R141" s="613"/>
      <c r="S141" s="621">
        <f t="shared" si="21"/>
        <v>0</v>
      </c>
      <c r="T141" s="622">
        <f>IF(ISBLANK($B141),0,VLOOKUP($B141,Listen!$A$2:$C$44,2,FALSE))</f>
        <v>0</v>
      </c>
      <c r="U141" s="622">
        <f>IF(ISBLANK($B141),0,VLOOKUP($B141,Listen!$A$2:$C$44,3,FALSE))</f>
        <v>0</v>
      </c>
      <c r="V141" s="623">
        <f t="shared" si="22"/>
        <v>0</v>
      </c>
      <c r="W141" s="623">
        <f t="shared" si="19"/>
        <v>0</v>
      </c>
      <c r="X141" s="623">
        <f t="shared" si="19"/>
        <v>0</v>
      </c>
      <c r="Y141" s="623">
        <f t="shared" si="19"/>
        <v>0</v>
      </c>
      <c r="Z141" s="623">
        <f t="shared" si="19"/>
        <v>0</v>
      </c>
      <c r="AA141" s="623">
        <f t="shared" si="19"/>
        <v>0</v>
      </c>
      <c r="AB141" s="623">
        <f t="shared" si="19"/>
        <v>0</v>
      </c>
      <c r="AC141" s="624">
        <f t="shared" ca="1" si="23"/>
        <v>0</v>
      </c>
      <c r="AD141" s="624">
        <f ca="1">IF(C141=Allgemeines!$C$13,$S141-$AE141,OFFSET(AE141,0,Allgemeines!$C$13-2022)-$AE141)</f>
        <v>0</v>
      </c>
      <c r="AE141" s="624">
        <f ca="1">IFERROR(OFFSET(AE141,0,Allgemeines!$C$13-2021),0)</f>
        <v>0</v>
      </c>
      <c r="AF141" s="624">
        <f t="shared" si="24"/>
        <v>0</v>
      </c>
      <c r="AG141" s="624">
        <f t="shared" si="20"/>
        <v>0</v>
      </c>
      <c r="AH141" s="624">
        <f t="shared" si="20"/>
        <v>0</v>
      </c>
      <c r="AI141" s="624">
        <f t="shared" si="20"/>
        <v>0</v>
      </c>
      <c r="AJ141" s="624">
        <f t="shared" si="20"/>
        <v>0</v>
      </c>
      <c r="AK141" s="624">
        <f t="shared" si="20"/>
        <v>0</v>
      </c>
      <c r="AL141" s="624">
        <f t="shared" si="20"/>
        <v>0</v>
      </c>
      <c r="AN141" s="625"/>
    </row>
    <row r="142" spans="1:40" x14ac:dyDescent="0.25">
      <c r="A142" s="612"/>
      <c r="B142" s="613"/>
      <c r="C142" s="614"/>
      <c r="D142" s="626"/>
      <c r="E142" s="627"/>
      <c r="F142" s="627"/>
      <c r="G142" s="630">
        <f t="shared" si="25"/>
        <v>0</v>
      </c>
      <c r="H142" s="626"/>
      <c r="I142" s="626"/>
      <c r="J142" s="626"/>
      <c r="K142" s="626"/>
      <c r="L142" s="626"/>
      <c r="M142" s="626"/>
      <c r="N142" s="629"/>
      <c r="O142" s="629"/>
      <c r="P142" s="629"/>
      <c r="Q142" s="619">
        <f>IF(C142&gt;Allgemeines!$C$13,0,SUM(G142,H142,J142,K142,M142,N142)-SUM(I142,L142,O142,P142))</f>
        <v>0</v>
      </c>
      <c r="R142" s="613"/>
      <c r="S142" s="621">
        <f t="shared" si="21"/>
        <v>0</v>
      </c>
      <c r="T142" s="622">
        <f>IF(ISBLANK($B142),0,VLOOKUP($B142,Listen!$A$2:$C$44,2,FALSE))</f>
        <v>0</v>
      </c>
      <c r="U142" s="622">
        <f>IF(ISBLANK($B142),0,VLOOKUP($B142,Listen!$A$2:$C$44,3,FALSE))</f>
        <v>0</v>
      </c>
      <c r="V142" s="623">
        <f t="shared" si="22"/>
        <v>0</v>
      </c>
      <c r="W142" s="623">
        <f t="shared" si="19"/>
        <v>0</v>
      </c>
      <c r="X142" s="623">
        <f t="shared" si="19"/>
        <v>0</v>
      </c>
      <c r="Y142" s="623">
        <f t="shared" si="19"/>
        <v>0</v>
      </c>
      <c r="Z142" s="623">
        <f t="shared" si="19"/>
        <v>0</v>
      </c>
      <c r="AA142" s="623">
        <f t="shared" si="19"/>
        <v>0</v>
      </c>
      <c r="AB142" s="623">
        <f t="shared" si="19"/>
        <v>0</v>
      </c>
      <c r="AC142" s="624">
        <f t="shared" ca="1" si="23"/>
        <v>0</v>
      </c>
      <c r="AD142" s="624">
        <f ca="1">IF(C142=Allgemeines!$C$13,$S142-$AE142,OFFSET(AE142,0,Allgemeines!$C$13-2022)-$AE142)</f>
        <v>0</v>
      </c>
      <c r="AE142" s="624">
        <f ca="1">IFERROR(OFFSET(AE142,0,Allgemeines!$C$13-2021),0)</f>
        <v>0</v>
      </c>
      <c r="AF142" s="624">
        <f t="shared" si="24"/>
        <v>0</v>
      </c>
      <c r="AG142" s="624">
        <f t="shared" si="20"/>
        <v>0</v>
      </c>
      <c r="AH142" s="624">
        <f t="shared" si="20"/>
        <v>0</v>
      </c>
      <c r="AI142" s="624">
        <f t="shared" si="20"/>
        <v>0</v>
      </c>
      <c r="AJ142" s="624">
        <f t="shared" si="20"/>
        <v>0</v>
      </c>
      <c r="AK142" s="624">
        <f t="shared" si="20"/>
        <v>0</v>
      </c>
      <c r="AL142" s="624">
        <f t="shared" si="20"/>
        <v>0</v>
      </c>
      <c r="AN142" s="625"/>
    </row>
    <row r="143" spans="1:40" x14ac:dyDescent="0.25">
      <c r="A143" s="612"/>
      <c r="B143" s="613"/>
      <c r="C143" s="614"/>
      <c r="D143" s="626"/>
      <c r="E143" s="627"/>
      <c r="F143" s="627"/>
      <c r="G143" s="630">
        <f t="shared" si="25"/>
        <v>0</v>
      </c>
      <c r="H143" s="626"/>
      <c r="I143" s="626"/>
      <c r="J143" s="626"/>
      <c r="K143" s="626"/>
      <c r="L143" s="626"/>
      <c r="M143" s="626"/>
      <c r="N143" s="629"/>
      <c r="O143" s="629"/>
      <c r="P143" s="629"/>
      <c r="Q143" s="619">
        <f>IF(C143&gt;Allgemeines!$C$13,0,SUM(G143,H143,J143,K143,M143,N143)-SUM(I143,L143,O143,P143))</f>
        <v>0</v>
      </c>
      <c r="R143" s="613"/>
      <c r="S143" s="621">
        <f t="shared" si="21"/>
        <v>0</v>
      </c>
      <c r="T143" s="622">
        <f>IF(ISBLANK($B143),0,VLOOKUP($B143,Listen!$A$2:$C$44,2,FALSE))</f>
        <v>0</v>
      </c>
      <c r="U143" s="622">
        <f>IF(ISBLANK($B143),0,VLOOKUP($B143,Listen!$A$2:$C$44,3,FALSE))</f>
        <v>0</v>
      </c>
      <c r="V143" s="623">
        <f t="shared" si="22"/>
        <v>0</v>
      </c>
      <c r="W143" s="623">
        <f t="shared" si="19"/>
        <v>0</v>
      </c>
      <c r="X143" s="623">
        <f t="shared" si="19"/>
        <v>0</v>
      </c>
      <c r="Y143" s="623">
        <f t="shared" si="19"/>
        <v>0</v>
      </c>
      <c r="Z143" s="623">
        <f t="shared" si="19"/>
        <v>0</v>
      </c>
      <c r="AA143" s="623">
        <f t="shared" si="19"/>
        <v>0</v>
      </c>
      <c r="AB143" s="623">
        <f t="shared" si="19"/>
        <v>0</v>
      </c>
      <c r="AC143" s="624">
        <f t="shared" ca="1" si="23"/>
        <v>0</v>
      </c>
      <c r="AD143" s="624">
        <f ca="1">IF(C143=Allgemeines!$C$13,$S143-$AE143,OFFSET(AE143,0,Allgemeines!$C$13-2022)-$AE143)</f>
        <v>0</v>
      </c>
      <c r="AE143" s="624">
        <f ca="1">IFERROR(OFFSET(AE143,0,Allgemeines!$C$13-2021),0)</f>
        <v>0</v>
      </c>
      <c r="AF143" s="624">
        <f t="shared" si="24"/>
        <v>0</v>
      </c>
      <c r="AG143" s="624">
        <f t="shared" si="20"/>
        <v>0</v>
      </c>
      <c r="AH143" s="624">
        <f t="shared" si="20"/>
        <v>0</v>
      </c>
      <c r="AI143" s="624">
        <f t="shared" si="20"/>
        <v>0</v>
      </c>
      <c r="AJ143" s="624">
        <f t="shared" si="20"/>
        <v>0</v>
      </c>
      <c r="AK143" s="624">
        <f t="shared" si="20"/>
        <v>0</v>
      </c>
      <c r="AL143" s="624">
        <f t="shared" si="20"/>
        <v>0</v>
      </c>
      <c r="AN143" s="625"/>
    </row>
    <row r="144" spans="1:40" x14ac:dyDescent="0.25">
      <c r="A144" s="612"/>
      <c r="B144" s="613"/>
      <c r="C144" s="614"/>
      <c r="D144" s="626"/>
      <c r="E144" s="627"/>
      <c r="F144" s="627"/>
      <c r="G144" s="630">
        <f t="shared" si="25"/>
        <v>0</v>
      </c>
      <c r="H144" s="626"/>
      <c r="I144" s="626"/>
      <c r="J144" s="626"/>
      <c r="K144" s="626"/>
      <c r="L144" s="626"/>
      <c r="M144" s="626"/>
      <c r="N144" s="629"/>
      <c r="O144" s="629"/>
      <c r="P144" s="629"/>
      <c r="Q144" s="619">
        <f>IF(C144&gt;Allgemeines!$C$13,0,SUM(G144,H144,J144,K144,M144,N144)-SUM(I144,L144,O144,P144))</f>
        <v>0</v>
      </c>
      <c r="R144" s="613"/>
      <c r="S144" s="621">
        <f t="shared" si="21"/>
        <v>0</v>
      </c>
      <c r="T144" s="622">
        <f>IF(ISBLANK($B144),0,VLOOKUP($B144,Listen!$A$2:$C$44,2,FALSE))</f>
        <v>0</v>
      </c>
      <c r="U144" s="622">
        <f>IF(ISBLANK($B144),0,VLOOKUP($B144,Listen!$A$2:$C$44,3,FALSE))</f>
        <v>0</v>
      </c>
      <c r="V144" s="623">
        <f t="shared" si="22"/>
        <v>0</v>
      </c>
      <c r="W144" s="623">
        <f t="shared" si="19"/>
        <v>0</v>
      </c>
      <c r="X144" s="623">
        <f t="shared" si="19"/>
        <v>0</v>
      </c>
      <c r="Y144" s="623">
        <f t="shared" si="19"/>
        <v>0</v>
      </c>
      <c r="Z144" s="623">
        <f t="shared" si="19"/>
        <v>0</v>
      </c>
      <c r="AA144" s="623">
        <f t="shared" si="19"/>
        <v>0</v>
      </c>
      <c r="AB144" s="623">
        <f t="shared" si="19"/>
        <v>0</v>
      </c>
      <c r="AC144" s="624">
        <f t="shared" ca="1" si="23"/>
        <v>0</v>
      </c>
      <c r="AD144" s="624">
        <f ca="1">IF(C144=Allgemeines!$C$13,$S144-$AE144,OFFSET(AE144,0,Allgemeines!$C$13-2022)-$AE144)</f>
        <v>0</v>
      </c>
      <c r="AE144" s="624">
        <f ca="1">IFERROR(OFFSET(AE144,0,Allgemeines!$C$13-2021),0)</f>
        <v>0</v>
      </c>
      <c r="AF144" s="624">
        <f t="shared" si="24"/>
        <v>0</v>
      </c>
      <c r="AG144" s="624">
        <f t="shared" si="20"/>
        <v>0</v>
      </c>
      <c r="AH144" s="624">
        <f t="shared" si="20"/>
        <v>0</v>
      </c>
      <c r="AI144" s="624">
        <f t="shared" si="20"/>
        <v>0</v>
      </c>
      <c r="AJ144" s="624">
        <f t="shared" si="20"/>
        <v>0</v>
      </c>
      <c r="AK144" s="624">
        <f t="shared" si="20"/>
        <v>0</v>
      </c>
      <c r="AL144" s="624">
        <f t="shared" si="20"/>
        <v>0</v>
      </c>
      <c r="AN144" s="625"/>
    </row>
    <row r="145" spans="1:40" x14ac:dyDescent="0.25">
      <c r="A145" s="612"/>
      <c r="B145" s="613"/>
      <c r="C145" s="614"/>
      <c r="D145" s="626"/>
      <c r="E145" s="627"/>
      <c r="F145" s="627"/>
      <c r="G145" s="630">
        <f t="shared" si="25"/>
        <v>0</v>
      </c>
      <c r="H145" s="626"/>
      <c r="I145" s="626"/>
      <c r="J145" s="626"/>
      <c r="K145" s="626"/>
      <c r="L145" s="626"/>
      <c r="M145" s="626"/>
      <c r="N145" s="629"/>
      <c r="O145" s="629"/>
      <c r="P145" s="629"/>
      <c r="Q145" s="619">
        <f>IF(C145&gt;Allgemeines!$C$13,0,SUM(G145,H145,J145,K145,M145,N145)-SUM(I145,L145,O145,P145))</f>
        <v>0</v>
      </c>
      <c r="R145" s="613"/>
      <c r="S145" s="621">
        <f t="shared" si="21"/>
        <v>0</v>
      </c>
      <c r="T145" s="622">
        <f>IF(ISBLANK($B145),0,VLOOKUP($B145,Listen!$A$2:$C$44,2,FALSE))</f>
        <v>0</v>
      </c>
      <c r="U145" s="622">
        <f>IF(ISBLANK($B145),0,VLOOKUP($B145,Listen!$A$2:$C$44,3,FALSE))</f>
        <v>0</v>
      </c>
      <c r="V145" s="623">
        <f t="shared" si="22"/>
        <v>0</v>
      </c>
      <c r="W145" s="623">
        <f t="shared" si="19"/>
        <v>0</v>
      </c>
      <c r="X145" s="623">
        <f t="shared" si="19"/>
        <v>0</v>
      </c>
      <c r="Y145" s="623">
        <f t="shared" si="19"/>
        <v>0</v>
      </c>
      <c r="Z145" s="623">
        <f t="shared" si="19"/>
        <v>0</v>
      </c>
      <c r="AA145" s="623">
        <f t="shared" si="19"/>
        <v>0</v>
      </c>
      <c r="AB145" s="623">
        <f t="shared" si="19"/>
        <v>0</v>
      </c>
      <c r="AC145" s="624">
        <f t="shared" ca="1" si="23"/>
        <v>0</v>
      </c>
      <c r="AD145" s="624">
        <f ca="1">IF(C145=Allgemeines!$C$13,$S145-$AE145,OFFSET(AE145,0,Allgemeines!$C$13-2022)-$AE145)</f>
        <v>0</v>
      </c>
      <c r="AE145" s="624">
        <f ca="1">IFERROR(OFFSET(AE145,0,Allgemeines!$C$13-2021),0)</f>
        <v>0</v>
      </c>
      <c r="AF145" s="624">
        <f t="shared" si="24"/>
        <v>0</v>
      </c>
      <c r="AG145" s="624">
        <f t="shared" si="20"/>
        <v>0</v>
      </c>
      <c r="AH145" s="624">
        <f t="shared" si="20"/>
        <v>0</v>
      </c>
      <c r="AI145" s="624">
        <f t="shared" si="20"/>
        <v>0</v>
      </c>
      <c r="AJ145" s="624">
        <f t="shared" si="20"/>
        <v>0</v>
      </c>
      <c r="AK145" s="624">
        <f t="shared" si="20"/>
        <v>0</v>
      </c>
      <c r="AL145" s="624">
        <f t="shared" si="20"/>
        <v>0</v>
      </c>
      <c r="AN145" s="625"/>
    </row>
    <row r="146" spans="1:40" x14ac:dyDescent="0.25">
      <c r="A146" s="612"/>
      <c r="B146" s="613"/>
      <c r="C146" s="614"/>
      <c r="D146" s="626"/>
      <c r="E146" s="627"/>
      <c r="F146" s="627"/>
      <c r="G146" s="630">
        <f t="shared" si="25"/>
        <v>0</v>
      </c>
      <c r="H146" s="626"/>
      <c r="I146" s="626"/>
      <c r="J146" s="626"/>
      <c r="K146" s="626"/>
      <c r="L146" s="626"/>
      <c r="M146" s="626"/>
      <c r="N146" s="629"/>
      <c r="O146" s="629"/>
      <c r="P146" s="629"/>
      <c r="Q146" s="619">
        <f>IF(C146&gt;Allgemeines!$C$13,0,SUM(G146,H146,J146,K146,M146,N146)-SUM(I146,L146,O146,P146))</f>
        <v>0</v>
      </c>
      <c r="R146" s="613"/>
      <c r="S146" s="621">
        <f t="shared" si="21"/>
        <v>0</v>
      </c>
      <c r="T146" s="622">
        <f>IF(ISBLANK($B146),0,VLOOKUP($B146,Listen!$A$2:$C$44,2,FALSE))</f>
        <v>0</v>
      </c>
      <c r="U146" s="622">
        <f>IF(ISBLANK($B146),0,VLOOKUP($B146,Listen!$A$2:$C$44,3,FALSE))</f>
        <v>0</v>
      </c>
      <c r="V146" s="623">
        <f t="shared" si="22"/>
        <v>0</v>
      </c>
      <c r="W146" s="623">
        <f t="shared" si="19"/>
        <v>0</v>
      </c>
      <c r="X146" s="623">
        <f t="shared" si="19"/>
        <v>0</v>
      </c>
      <c r="Y146" s="623">
        <f t="shared" si="19"/>
        <v>0</v>
      </c>
      <c r="Z146" s="623">
        <f t="shared" si="19"/>
        <v>0</v>
      </c>
      <c r="AA146" s="623">
        <f t="shared" si="19"/>
        <v>0</v>
      </c>
      <c r="AB146" s="623">
        <f t="shared" si="19"/>
        <v>0</v>
      </c>
      <c r="AC146" s="624">
        <f t="shared" ca="1" si="23"/>
        <v>0</v>
      </c>
      <c r="AD146" s="624">
        <f ca="1">IF(C146=Allgemeines!$C$13,$S146-$AE146,OFFSET(AE146,0,Allgemeines!$C$13-2022)-$AE146)</f>
        <v>0</v>
      </c>
      <c r="AE146" s="624">
        <f ca="1">IFERROR(OFFSET(AE146,0,Allgemeines!$C$13-2021),0)</f>
        <v>0</v>
      </c>
      <c r="AF146" s="624">
        <f t="shared" si="24"/>
        <v>0</v>
      </c>
      <c r="AG146" s="624">
        <f t="shared" si="20"/>
        <v>0</v>
      </c>
      <c r="AH146" s="624">
        <f t="shared" si="20"/>
        <v>0</v>
      </c>
      <c r="AI146" s="624">
        <f t="shared" si="20"/>
        <v>0</v>
      </c>
      <c r="AJ146" s="624">
        <f t="shared" si="20"/>
        <v>0</v>
      </c>
      <c r="AK146" s="624">
        <f t="shared" si="20"/>
        <v>0</v>
      </c>
      <c r="AL146" s="624">
        <f t="shared" si="20"/>
        <v>0</v>
      </c>
      <c r="AN146" s="625"/>
    </row>
    <row r="147" spans="1:40" x14ac:dyDescent="0.25">
      <c r="A147" s="612"/>
      <c r="B147" s="613"/>
      <c r="C147" s="614"/>
      <c r="D147" s="626"/>
      <c r="E147" s="627"/>
      <c r="F147" s="627"/>
      <c r="G147" s="630">
        <f t="shared" si="25"/>
        <v>0</v>
      </c>
      <c r="H147" s="626"/>
      <c r="I147" s="626"/>
      <c r="J147" s="626"/>
      <c r="K147" s="626"/>
      <c r="L147" s="626"/>
      <c r="M147" s="626"/>
      <c r="N147" s="629"/>
      <c r="O147" s="629"/>
      <c r="P147" s="629"/>
      <c r="Q147" s="619">
        <f>IF(C147&gt;Allgemeines!$C$13,0,SUM(G147,H147,J147,K147,M147,N147)-SUM(I147,L147,O147,P147))</f>
        <v>0</v>
      </c>
      <c r="R147" s="613"/>
      <c r="S147" s="621">
        <f t="shared" si="21"/>
        <v>0</v>
      </c>
      <c r="T147" s="622">
        <f>IF(ISBLANK($B147),0,VLOOKUP($B147,Listen!$A$2:$C$44,2,FALSE))</f>
        <v>0</v>
      </c>
      <c r="U147" s="622">
        <f>IF(ISBLANK($B147),0,VLOOKUP($B147,Listen!$A$2:$C$44,3,FALSE))</f>
        <v>0</v>
      </c>
      <c r="V147" s="623">
        <f t="shared" si="22"/>
        <v>0</v>
      </c>
      <c r="W147" s="623">
        <f t="shared" si="19"/>
        <v>0</v>
      </c>
      <c r="X147" s="623">
        <f t="shared" si="19"/>
        <v>0</v>
      </c>
      <c r="Y147" s="623">
        <f t="shared" si="19"/>
        <v>0</v>
      </c>
      <c r="Z147" s="623">
        <f t="shared" si="19"/>
        <v>0</v>
      </c>
      <c r="AA147" s="623">
        <f t="shared" si="19"/>
        <v>0</v>
      </c>
      <c r="AB147" s="623">
        <f t="shared" si="19"/>
        <v>0</v>
      </c>
      <c r="AC147" s="624">
        <f t="shared" ca="1" si="23"/>
        <v>0</v>
      </c>
      <c r="AD147" s="624">
        <f ca="1">IF(C147=Allgemeines!$C$13,$S147-$AE147,OFFSET(AE147,0,Allgemeines!$C$13-2022)-$AE147)</f>
        <v>0</v>
      </c>
      <c r="AE147" s="624">
        <f ca="1">IFERROR(OFFSET(AE147,0,Allgemeines!$C$13-2021),0)</f>
        <v>0</v>
      </c>
      <c r="AF147" s="624">
        <f t="shared" si="24"/>
        <v>0</v>
      </c>
      <c r="AG147" s="624">
        <f t="shared" si="20"/>
        <v>0</v>
      </c>
      <c r="AH147" s="624">
        <f t="shared" si="20"/>
        <v>0</v>
      </c>
      <c r="AI147" s="624">
        <f t="shared" si="20"/>
        <v>0</v>
      </c>
      <c r="AJ147" s="624">
        <f t="shared" si="20"/>
        <v>0</v>
      </c>
      <c r="AK147" s="624">
        <f t="shared" si="20"/>
        <v>0</v>
      </c>
      <c r="AL147" s="624">
        <f t="shared" si="20"/>
        <v>0</v>
      </c>
      <c r="AN147" s="625"/>
    </row>
    <row r="148" spans="1:40" x14ac:dyDescent="0.25">
      <c r="A148" s="612"/>
      <c r="B148" s="613"/>
      <c r="C148" s="614"/>
      <c r="D148" s="626"/>
      <c r="E148" s="627"/>
      <c r="F148" s="627"/>
      <c r="G148" s="630">
        <f t="shared" si="25"/>
        <v>0</v>
      </c>
      <c r="H148" s="626"/>
      <c r="I148" s="626"/>
      <c r="J148" s="626"/>
      <c r="K148" s="626"/>
      <c r="L148" s="626"/>
      <c r="M148" s="626"/>
      <c r="N148" s="629"/>
      <c r="O148" s="629"/>
      <c r="P148" s="629"/>
      <c r="Q148" s="619">
        <f>IF(C148&gt;Allgemeines!$C$13,0,SUM(G148,H148,J148,K148,M148,N148)-SUM(I148,L148,O148,P148))</f>
        <v>0</v>
      </c>
      <c r="R148" s="613"/>
      <c r="S148" s="621">
        <f t="shared" si="21"/>
        <v>0</v>
      </c>
      <c r="T148" s="622">
        <f>IF(ISBLANK($B148),0,VLOOKUP($B148,Listen!$A$2:$C$44,2,FALSE))</f>
        <v>0</v>
      </c>
      <c r="U148" s="622">
        <f>IF(ISBLANK($B148),0,VLOOKUP($B148,Listen!$A$2:$C$44,3,FALSE))</f>
        <v>0</v>
      </c>
      <c r="V148" s="623">
        <f t="shared" si="22"/>
        <v>0</v>
      </c>
      <c r="W148" s="623">
        <f t="shared" si="19"/>
        <v>0</v>
      </c>
      <c r="X148" s="623">
        <f t="shared" si="19"/>
        <v>0</v>
      </c>
      <c r="Y148" s="623">
        <f t="shared" si="19"/>
        <v>0</v>
      </c>
      <c r="Z148" s="623">
        <f t="shared" si="19"/>
        <v>0</v>
      </c>
      <c r="AA148" s="623">
        <f t="shared" si="19"/>
        <v>0</v>
      </c>
      <c r="AB148" s="623">
        <f t="shared" si="19"/>
        <v>0</v>
      </c>
      <c r="AC148" s="624">
        <f t="shared" ca="1" si="23"/>
        <v>0</v>
      </c>
      <c r="AD148" s="624">
        <f ca="1">IF(C148=Allgemeines!$C$13,$S148-$AE148,OFFSET(AE148,0,Allgemeines!$C$13-2022)-$AE148)</f>
        <v>0</v>
      </c>
      <c r="AE148" s="624">
        <f ca="1">IFERROR(OFFSET(AE148,0,Allgemeines!$C$13-2021),0)</f>
        <v>0</v>
      </c>
      <c r="AF148" s="624">
        <f t="shared" si="24"/>
        <v>0</v>
      </c>
      <c r="AG148" s="624">
        <f t="shared" si="20"/>
        <v>0</v>
      </c>
      <c r="AH148" s="624">
        <f t="shared" si="20"/>
        <v>0</v>
      </c>
      <c r="AI148" s="624">
        <f t="shared" si="20"/>
        <v>0</v>
      </c>
      <c r="AJ148" s="624">
        <f t="shared" si="20"/>
        <v>0</v>
      </c>
      <c r="AK148" s="624">
        <f t="shared" si="20"/>
        <v>0</v>
      </c>
      <c r="AL148" s="624">
        <f t="shared" si="20"/>
        <v>0</v>
      </c>
      <c r="AN148" s="625"/>
    </row>
    <row r="149" spans="1:40" x14ac:dyDescent="0.25">
      <c r="A149" s="612"/>
      <c r="B149" s="613"/>
      <c r="C149" s="614"/>
      <c r="D149" s="626"/>
      <c r="E149" s="627"/>
      <c r="F149" s="627"/>
      <c r="G149" s="630">
        <f t="shared" si="25"/>
        <v>0</v>
      </c>
      <c r="H149" s="626"/>
      <c r="I149" s="626"/>
      <c r="J149" s="626"/>
      <c r="K149" s="626"/>
      <c r="L149" s="626"/>
      <c r="M149" s="626"/>
      <c r="N149" s="629"/>
      <c r="O149" s="629"/>
      <c r="P149" s="629"/>
      <c r="Q149" s="619">
        <f>IF(C149&gt;Allgemeines!$C$13,0,SUM(G149,H149,J149,K149,M149,N149)-SUM(I149,L149,O149,P149))</f>
        <v>0</v>
      </c>
      <c r="R149" s="613"/>
      <c r="S149" s="621">
        <f t="shared" si="21"/>
        <v>0</v>
      </c>
      <c r="T149" s="622">
        <f>IF(ISBLANK($B149),0,VLOOKUP($B149,Listen!$A$2:$C$44,2,FALSE))</f>
        <v>0</v>
      </c>
      <c r="U149" s="622">
        <f>IF(ISBLANK($B149),0,VLOOKUP($B149,Listen!$A$2:$C$44,3,FALSE))</f>
        <v>0</v>
      </c>
      <c r="V149" s="623">
        <f t="shared" si="22"/>
        <v>0</v>
      </c>
      <c r="W149" s="623">
        <f t="shared" si="19"/>
        <v>0</v>
      </c>
      <c r="X149" s="623">
        <f t="shared" si="19"/>
        <v>0</v>
      </c>
      <c r="Y149" s="623">
        <f t="shared" si="19"/>
        <v>0</v>
      </c>
      <c r="Z149" s="623">
        <f t="shared" si="19"/>
        <v>0</v>
      </c>
      <c r="AA149" s="623">
        <f t="shared" si="19"/>
        <v>0</v>
      </c>
      <c r="AB149" s="623">
        <f t="shared" si="19"/>
        <v>0</v>
      </c>
      <c r="AC149" s="624">
        <f t="shared" ca="1" si="23"/>
        <v>0</v>
      </c>
      <c r="AD149" s="624">
        <f ca="1">IF(C149=Allgemeines!$C$13,$S149-$AE149,OFFSET(AE149,0,Allgemeines!$C$13-2022)-$AE149)</f>
        <v>0</v>
      </c>
      <c r="AE149" s="624">
        <f ca="1">IFERROR(OFFSET(AE149,0,Allgemeines!$C$13-2021),0)</f>
        <v>0</v>
      </c>
      <c r="AF149" s="624">
        <f t="shared" si="24"/>
        <v>0</v>
      </c>
      <c r="AG149" s="624">
        <f t="shared" si="20"/>
        <v>0</v>
      </c>
      <c r="AH149" s="624">
        <f t="shared" si="20"/>
        <v>0</v>
      </c>
      <c r="AI149" s="624">
        <f t="shared" si="20"/>
        <v>0</v>
      </c>
      <c r="AJ149" s="624">
        <f t="shared" si="20"/>
        <v>0</v>
      </c>
      <c r="AK149" s="624">
        <f t="shared" si="20"/>
        <v>0</v>
      </c>
      <c r="AL149" s="624">
        <f t="shared" si="20"/>
        <v>0</v>
      </c>
      <c r="AN149" s="625"/>
    </row>
    <row r="150" spans="1:40" x14ac:dyDescent="0.25">
      <c r="A150" s="612"/>
      <c r="B150" s="613"/>
      <c r="C150" s="614"/>
      <c r="D150" s="626"/>
      <c r="E150" s="627"/>
      <c r="F150" s="627"/>
      <c r="G150" s="630">
        <f t="shared" si="25"/>
        <v>0</v>
      </c>
      <c r="H150" s="626"/>
      <c r="I150" s="626"/>
      <c r="J150" s="626"/>
      <c r="K150" s="626"/>
      <c r="L150" s="626"/>
      <c r="M150" s="626"/>
      <c r="N150" s="629"/>
      <c r="O150" s="629"/>
      <c r="P150" s="629"/>
      <c r="Q150" s="619">
        <f>IF(C150&gt;Allgemeines!$C$13,0,SUM(G150,H150,J150,K150,M150,N150)-SUM(I150,L150,O150,P150))</f>
        <v>0</v>
      </c>
      <c r="R150" s="613"/>
      <c r="S150" s="621">
        <f t="shared" si="21"/>
        <v>0</v>
      </c>
      <c r="T150" s="622">
        <f>IF(ISBLANK($B150),0,VLOOKUP($B150,Listen!$A$2:$C$44,2,FALSE))</f>
        <v>0</v>
      </c>
      <c r="U150" s="622">
        <f>IF(ISBLANK($B150),0,VLOOKUP($B150,Listen!$A$2:$C$44,3,FALSE))</f>
        <v>0</v>
      </c>
      <c r="V150" s="623">
        <f t="shared" si="22"/>
        <v>0</v>
      </c>
      <c r="W150" s="623">
        <f t="shared" si="19"/>
        <v>0</v>
      </c>
      <c r="X150" s="623">
        <f t="shared" si="19"/>
        <v>0</v>
      </c>
      <c r="Y150" s="623">
        <f t="shared" si="19"/>
        <v>0</v>
      </c>
      <c r="Z150" s="623">
        <f t="shared" si="19"/>
        <v>0</v>
      </c>
      <c r="AA150" s="623">
        <f t="shared" si="19"/>
        <v>0</v>
      </c>
      <c r="AB150" s="623">
        <f t="shared" si="19"/>
        <v>0</v>
      </c>
      <c r="AC150" s="624">
        <f t="shared" ca="1" si="23"/>
        <v>0</v>
      </c>
      <c r="AD150" s="624">
        <f ca="1">IF(C150=Allgemeines!$C$13,$S150-$AE150,OFFSET(AE150,0,Allgemeines!$C$13-2022)-$AE150)</f>
        <v>0</v>
      </c>
      <c r="AE150" s="624">
        <f ca="1">IFERROR(OFFSET(AE150,0,Allgemeines!$C$13-2021),0)</f>
        <v>0</v>
      </c>
      <c r="AF150" s="624">
        <f t="shared" si="24"/>
        <v>0</v>
      </c>
      <c r="AG150" s="624">
        <f t="shared" si="20"/>
        <v>0</v>
      </c>
      <c r="AH150" s="624">
        <f t="shared" si="20"/>
        <v>0</v>
      </c>
      <c r="AI150" s="624">
        <f t="shared" si="20"/>
        <v>0</v>
      </c>
      <c r="AJ150" s="624">
        <f t="shared" si="20"/>
        <v>0</v>
      </c>
      <c r="AK150" s="624">
        <f t="shared" si="20"/>
        <v>0</v>
      </c>
      <c r="AL150" s="624">
        <f t="shared" si="20"/>
        <v>0</v>
      </c>
      <c r="AN150" s="625"/>
    </row>
    <row r="151" spans="1:40" x14ac:dyDescent="0.25">
      <c r="A151" s="612"/>
      <c r="B151" s="613"/>
      <c r="C151" s="614"/>
      <c r="D151" s="626"/>
      <c r="E151" s="627"/>
      <c r="F151" s="627"/>
      <c r="G151" s="630">
        <f t="shared" si="25"/>
        <v>0</v>
      </c>
      <c r="H151" s="626"/>
      <c r="I151" s="626"/>
      <c r="J151" s="626"/>
      <c r="K151" s="626"/>
      <c r="L151" s="626"/>
      <c r="M151" s="626"/>
      <c r="N151" s="629"/>
      <c r="O151" s="629"/>
      <c r="P151" s="629"/>
      <c r="Q151" s="619">
        <f>IF(C151&gt;Allgemeines!$C$13,0,SUM(G151,H151,J151,K151,M151,N151)-SUM(I151,L151,O151,P151))</f>
        <v>0</v>
      </c>
      <c r="R151" s="613"/>
      <c r="S151" s="621">
        <f t="shared" si="21"/>
        <v>0</v>
      </c>
      <c r="T151" s="622">
        <f>IF(ISBLANK($B151),0,VLOOKUP($B151,Listen!$A$2:$C$44,2,FALSE))</f>
        <v>0</v>
      </c>
      <c r="U151" s="622">
        <f>IF(ISBLANK($B151),0,VLOOKUP($B151,Listen!$A$2:$C$44,3,FALSE))</f>
        <v>0</v>
      </c>
      <c r="V151" s="623">
        <f t="shared" si="22"/>
        <v>0</v>
      </c>
      <c r="W151" s="623">
        <f t="shared" si="19"/>
        <v>0</v>
      </c>
      <c r="X151" s="623">
        <f t="shared" si="19"/>
        <v>0</v>
      </c>
      <c r="Y151" s="623">
        <f t="shared" si="19"/>
        <v>0</v>
      </c>
      <c r="Z151" s="623">
        <f t="shared" si="19"/>
        <v>0</v>
      </c>
      <c r="AA151" s="623">
        <f t="shared" si="19"/>
        <v>0</v>
      </c>
      <c r="AB151" s="623">
        <f t="shared" si="19"/>
        <v>0</v>
      </c>
      <c r="AC151" s="624">
        <f t="shared" ca="1" si="23"/>
        <v>0</v>
      </c>
      <c r="AD151" s="624">
        <f ca="1">IF(C151=Allgemeines!$C$13,$S151-$AE151,OFFSET(AE151,0,Allgemeines!$C$13-2022)-$AE151)</f>
        <v>0</v>
      </c>
      <c r="AE151" s="624">
        <f ca="1">IFERROR(OFFSET(AE151,0,Allgemeines!$C$13-2021),0)</f>
        <v>0</v>
      </c>
      <c r="AF151" s="624">
        <f t="shared" si="24"/>
        <v>0</v>
      </c>
      <c r="AG151" s="624">
        <f t="shared" si="20"/>
        <v>0</v>
      </c>
      <c r="AH151" s="624">
        <f t="shared" si="20"/>
        <v>0</v>
      </c>
      <c r="AI151" s="624">
        <f t="shared" si="20"/>
        <v>0</v>
      </c>
      <c r="AJ151" s="624">
        <f t="shared" si="20"/>
        <v>0</v>
      </c>
      <c r="AK151" s="624">
        <f t="shared" si="20"/>
        <v>0</v>
      </c>
      <c r="AL151" s="624">
        <f t="shared" si="20"/>
        <v>0</v>
      </c>
      <c r="AN151" s="625"/>
    </row>
    <row r="152" spans="1:40" x14ac:dyDescent="0.25">
      <c r="A152" s="612"/>
      <c r="B152" s="613"/>
      <c r="C152" s="614"/>
      <c r="D152" s="626"/>
      <c r="E152" s="627"/>
      <c r="F152" s="627"/>
      <c r="G152" s="630">
        <f t="shared" si="25"/>
        <v>0</v>
      </c>
      <c r="H152" s="626"/>
      <c r="I152" s="626"/>
      <c r="J152" s="626"/>
      <c r="K152" s="626"/>
      <c r="L152" s="626"/>
      <c r="M152" s="626"/>
      <c r="N152" s="629"/>
      <c r="O152" s="629"/>
      <c r="P152" s="629"/>
      <c r="Q152" s="619">
        <f>IF(C152&gt;Allgemeines!$C$13,0,SUM(G152,H152,J152,K152,M152,N152)-SUM(I152,L152,O152,P152))</f>
        <v>0</v>
      </c>
      <c r="R152" s="613"/>
      <c r="S152" s="621">
        <f t="shared" si="21"/>
        <v>0</v>
      </c>
      <c r="T152" s="622">
        <f>IF(ISBLANK($B152),0,VLOOKUP($B152,Listen!$A$2:$C$44,2,FALSE))</f>
        <v>0</v>
      </c>
      <c r="U152" s="622">
        <f>IF(ISBLANK($B152),0,VLOOKUP($B152,Listen!$A$2:$C$44,3,FALSE))</f>
        <v>0</v>
      </c>
      <c r="V152" s="623">
        <f t="shared" si="22"/>
        <v>0</v>
      </c>
      <c r="W152" s="623">
        <f t="shared" si="19"/>
        <v>0</v>
      </c>
      <c r="X152" s="623">
        <f t="shared" si="19"/>
        <v>0</v>
      </c>
      <c r="Y152" s="623">
        <f t="shared" si="19"/>
        <v>0</v>
      </c>
      <c r="Z152" s="623">
        <f t="shared" si="19"/>
        <v>0</v>
      </c>
      <c r="AA152" s="623">
        <f t="shared" si="19"/>
        <v>0</v>
      </c>
      <c r="AB152" s="623">
        <f t="shared" si="19"/>
        <v>0</v>
      </c>
      <c r="AC152" s="624">
        <f t="shared" ca="1" si="23"/>
        <v>0</v>
      </c>
      <c r="AD152" s="624">
        <f ca="1">IF(C152=Allgemeines!$C$13,$S152-$AE152,OFFSET(AE152,0,Allgemeines!$C$13-2022)-$AE152)</f>
        <v>0</v>
      </c>
      <c r="AE152" s="624">
        <f ca="1">IFERROR(OFFSET(AE152,0,Allgemeines!$C$13-2021),0)</f>
        <v>0</v>
      </c>
      <c r="AF152" s="624">
        <f t="shared" si="24"/>
        <v>0</v>
      </c>
      <c r="AG152" s="624">
        <f t="shared" si="20"/>
        <v>0</v>
      </c>
      <c r="AH152" s="624">
        <f t="shared" si="20"/>
        <v>0</v>
      </c>
      <c r="AI152" s="624">
        <f t="shared" si="20"/>
        <v>0</v>
      </c>
      <c r="AJ152" s="624">
        <f t="shared" si="20"/>
        <v>0</v>
      </c>
      <c r="AK152" s="624">
        <f t="shared" si="20"/>
        <v>0</v>
      </c>
      <c r="AL152" s="624">
        <f t="shared" si="20"/>
        <v>0</v>
      </c>
      <c r="AN152" s="625"/>
    </row>
    <row r="153" spans="1:40" x14ac:dyDescent="0.25">
      <c r="A153" s="612"/>
      <c r="B153" s="613"/>
      <c r="C153" s="614"/>
      <c r="D153" s="626"/>
      <c r="E153" s="627"/>
      <c r="F153" s="627"/>
      <c r="G153" s="630">
        <f t="shared" si="25"/>
        <v>0</v>
      </c>
      <c r="H153" s="626"/>
      <c r="I153" s="626"/>
      <c r="J153" s="626"/>
      <c r="K153" s="626"/>
      <c r="L153" s="626"/>
      <c r="M153" s="626"/>
      <c r="N153" s="629"/>
      <c r="O153" s="629"/>
      <c r="P153" s="629"/>
      <c r="Q153" s="619">
        <f>IF(C153&gt;Allgemeines!$C$13,0,SUM(G153,H153,J153,K153,M153,N153)-SUM(I153,L153,O153,P153))</f>
        <v>0</v>
      </c>
      <c r="R153" s="613"/>
      <c r="S153" s="621">
        <f t="shared" si="21"/>
        <v>0</v>
      </c>
      <c r="T153" s="622">
        <f>IF(ISBLANK($B153),0,VLOOKUP($B153,Listen!$A$2:$C$44,2,FALSE))</f>
        <v>0</v>
      </c>
      <c r="U153" s="622">
        <f>IF(ISBLANK($B153),0,VLOOKUP($B153,Listen!$A$2:$C$44,3,FALSE))</f>
        <v>0</v>
      </c>
      <c r="V153" s="623">
        <f t="shared" si="22"/>
        <v>0</v>
      </c>
      <c r="W153" s="623">
        <f t="shared" si="19"/>
        <v>0</v>
      </c>
      <c r="X153" s="623">
        <f t="shared" si="19"/>
        <v>0</v>
      </c>
      <c r="Y153" s="623">
        <f t="shared" si="19"/>
        <v>0</v>
      </c>
      <c r="Z153" s="623">
        <f t="shared" si="19"/>
        <v>0</v>
      </c>
      <c r="AA153" s="623">
        <f t="shared" si="19"/>
        <v>0</v>
      </c>
      <c r="AB153" s="623">
        <f t="shared" si="19"/>
        <v>0</v>
      </c>
      <c r="AC153" s="624">
        <f t="shared" ca="1" si="23"/>
        <v>0</v>
      </c>
      <c r="AD153" s="624">
        <f ca="1">IF(C153=Allgemeines!$C$13,$S153-$AE153,OFFSET(AE153,0,Allgemeines!$C$13-2022)-$AE153)</f>
        <v>0</v>
      </c>
      <c r="AE153" s="624">
        <f ca="1">IFERROR(OFFSET(AE153,0,Allgemeines!$C$13-2021),0)</f>
        <v>0</v>
      </c>
      <c r="AF153" s="624">
        <f t="shared" si="24"/>
        <v>0</v>
      </c>
      <c r="AG153" s="624">
        <f t="shared" si="20"/>
        <v>0</v>
      </c>
      <c r="AH153" s="624">
        <f t="shared" si="20"/>
        <v>0</v>
      </c>
      <c r="AI153" s="624">
        <f t="shared" si="20"/>
        <v>0</v>
      </c>
      <c r="AJ153" s="624">
        <f t="shared" si="20"/>
        <v>0</v>
      </c>
      <c r="AK153" s="624">
        <f t="shared" si="20"/>
        <v>0</v>
      </c>
      <c r="AL153" s="624">
        <f t="shared" si="20"/>
        <v>0</v>
      </c>
      <c r="AN153" s="625"/>
    </row>
    <row r="154" spans="1:40" x14ac:dyDescent="0.25">
      <c r="A154" s="612"/>
      <c r="B154" s="613"/>
      <c r="C154" s="614"/>
      <c r="D154" s="626"/>
      <c r="E154" s="627"/>
      <c r="F154" s="627"/>
      <c r="G154" s="630">
        <f t="shared" si="25"/>
        <v>0</v>
      </c>
      <c r="H154" s="626"/>
      <c r="I154" s="626"/>
      <c r="J154" s="626"/>
      <c r="K154" s="626"/>
      <c r="L154" s="626"/>
      <c r="M154" s="626"/>
      <c r="N154" s="629"/>
      <c r="O154" s="629"/>
      <c r="P154" s="629"/>
      <c r="Q154" s="619">
        <f>IF(C154&gt;Allgemeines!$C$13,0,SUM(G154,H154,J154,K154,M154,N154)-SUM(I154,L154,O154,P154))</f>
        <v>0</v>
      </c>
      <c r="R154" s="613"/>
      <c r="S154" s="621">
        <f t="shared" si="21"/>
        <v>0</v>
      </c>
      <c r="T154" s="622">
        <f>IF(ISBLANK($B154),0,VLOOKUP($B154,Listen!$A$2:$C$44,2,FALSE))</f>
        <v>0</v>
      </c>
      <c r="U154" s="622">
        <f>IF(ISBLANK($B154),0,VLOOKUP($B154,Listen!$A$2:$C$44,3,FALSE))</f>
        <v>0</v>
      </c>
      <c r="V154" s="623">
        <f t="shared" si="22"/>
        <v>0</v>
      </c>
      <c r="W154" s="623">
        <f t="shared" si="19"/>
        <v>0</v>
      </c>
      <c r="X154" s="623">
        <f t="shared" si="19"/>
        <v>0</v>
      </c>
      <c r="Y154" s="623">
        <f t="shared" si="19"/>
        <v>0</v>
      </c>
      <c r="Z154" s="623">
        <f t="shared" si="19"/>
        <v>0</v>
      </c>
      <c r="AA154" s="623">
        <f t="shared" si="19"/>
        <v>0</v>
      </c>
      <c r="AB154" s="623">
        <f t="shared" si="19"/>
        <v>0</v>
      </c>
      <c r="AC154" s="624">
        <f t="shared" ca="1" si="23"/>
        <v>0</v>
      </c>
      <c r="AD154" s="624">
        <f ca="1">IF(C154=Allgemeines!$C$13,$S154-$AE154,OFFSET(AE154,0,Allgemeines!$C$13-2022)-$AE154)</f>
        <v>0</v>
      </c>
      <c r="AE154" s="624">
        <f ca="1">IFERROR(OFFSET(AE154,0,Allgemeines!$C$13-2021),0)</f>
        <v>0</v>
      </c>
      <c r="AF154" s="624">
        <f t="shared" si="24"/>
        <v>0</v>
      </c>
      <c r="AG154" s="624">
        <f t="shared" si="20"/>
        <v>0</v>
      </c>
      <c r="AH154" s="624">
        <f t="shared" si="20"/>
        <v>0</v>
      </c>
      <c r="AI154" s="624">
        <f t="shared" si="20"/>
        <v>0</v>
      </c>
      <c r="AJ154" s="624">
        <f t="shared" si="20"/>
        <v>0</v>
      </c>
      <c r="AK154" s="624">
        <f t="shared" si="20"/>
        <v>0</v>
      </c>
      <c r="AL154" s="624">
        <f t="shared" si="20"/>
        <v>0</v>
      </c>
      <c r="AN154" s="625"/>
    </row>
    <row r="155" spans="1:40" x14ac:dyDescent="0.25">
      <c r="A155" s="612"/>
      <c r="B155" s="613"/>
      <c r="C155" s="614"/>
      <c r="D155" s="626"/>
      <c r="E155" s="627"/>
      <c r="F155" s="627"/>
      <c r="G155" s="630">
        <f t="shared" si="25"/>
        <v>0</v>
      </c>
      <c r="H155" s="626"/>
      <c r="I155" s="626"/>
      <c r="J155" s="626"/>
      <c r="K155" s="626"/>
      <c r="L155" s="626"/>
      <c r="M155" s="626"/>
      <c r="N155" s="629"/>
      <c r="O155" s="629"/>
      <c r="P155" s="629"/>
      <c r="Q155" s="619">
        <f>IF(C155&gt;Allgemeines!$C$13,0,SUM(G155,H155,J155,K155,M155,N155)-SUM(I155,L155,O155,P155))</f>
        <v>0</v>
      </c>
      <c r="R155" s="613"/>
      <c r="S155" s="621">
        <f t="shared" si="21"/>
        <v>0</v>
      </c>
      <c r="T155" s="622">
        <f>IF(ISBLANK($B155),0,VLOOKUP($B155,Listen!$A$2:$C$44,2,FALSE))</f>
        <v>0</v>
      </c>
      <c r="U155" s="622">
        <f>IF(ISBLANK($B155),0,VLOOKUP($B155,Listen!$A$2:$C$44,3,FALSE))</f>
        <v>0</v>
      </c>
      <c r="V155" s="623">
        <f t="shared" si="22"/>
        <v>0</v>
      </c>
      <c r="W155" s="623">
        <f t="shared" si="19"/>
        <v>0</v>
      </c>
      <c r="X155" s="623">
        <f t="shared" si="19"/>
        <v>0</v>
      </c>
      <c r="Y155" s="623">
        <f t="shared" si="19"/>
        <v>0</v>
      </c>
      <c r="Z155" s="623">
        <f t="shared" si="19"/>
        <v>0</v>
      </c>
      <c r="AA155" s="623">
        <f t="shared" si="19"/>
        <v>0</v>
      </c>
      <c r="AB155" s="623">
        <f t="shared" si="19"/>
        <v>0</v>
      </c>
      <c r="AC155" s="624">
        <f t="shared" ca="1" si="23"/>
        <v>0</v>
      </c>
      <c r="AD155" s="624">
        <f ca="1">IF(C155=Allgemeines!$C$13,$S155-$AE155,OFFSET(AE155,0,Allgemeines!$C$13-2022)-$AE155)</f>
        <v>0</v>
      </c>
      <c r="AE155" s="624">
        <f ca="1">IFERROR(OFFSET(AE155,0,Allgemeines!$C$13-2021),0)</f>
        <v>0</v>
      </c>
      <c r="AF155" s="624">
        <f t="shared" si="24"/>
        <v>0</v>
      </c>
      <c r="AG155" s="624">
        <f t="shared" si="20"/>
        <v>0</v>
      </c>
      <c r="AH155" s="624">
        <f t="shared" si="20"/>
        <v>0</v>
      </c>
      <c r="AI155" s="624">
        <f t="shared" si="20"/>
        <v>0</v>
      </c>
      <c r="AJ155" s="624">
        <f t="shared" si="20"/>
        <v>0</v>
      </c>
      <c r="AK155" s="624">
        <f t="shared" si="20"/>
        <v>0</v>
      </c>
      <c r="AL155" s="624">
        <f t="shared" si="20"/>
        <v>0</v>
      </c>
      <c r="AN155" s="625"/>
    </row>
    <row r="156" spans="1:40" x14ac:dyDescent="0.25">
      <c r="A156" s="612"/>
      <c r="B156" s="613"/>
      <c r="C156" s="614"/>
      <c r="D156" s="626"/>
      <c r="E156" s="627"/>
      <c r="F156" s="627"/>
      <c r="G156" s="630">
        <f t="shared" si="25"/>
        <v>0</v>
      </c>
      <c r="H156" s="626"/>
      <c r="I156" s="626"/>
      <c r="J156" s="626"/>
      <c r="K156" s="626"/>
      <c r="L156" s="626"/>
      <c r="M156" s="626"/>
      <c r="N156" s="629"/>
      <c r="O156" s="629"/>
      <c r="P156" s="629"/>
      <c r="Q156" s="619">
        <f>IF(C156&gt;Allgemeines!$C$13,0,SUM(G156,H156,J156,K156,M156,N156)-SUM(I156,L156,O156,P156))</f>
        <v>0</v>
      </c>
      <c r="R156" s="613"/>
      <c r="S156" s="621">
        <f t="shared" si="21"/>
        <v>0</v>
      </c>
      <c r="T156" s="622">
        <f>IF(ISBLANK($B156),0,VLOOKUP($B156,Listen!$A$2:$C$44,2,FALSE))</f>
        <v>0</v>
      </c>
      <c r="U156" s="622">
        <f>IF(ISBLANK($B156),0,VLOOKUP($B156,Listen!$A$2:$C$44,3,FALSE))</f>
        <v>0</v>
      </c>
      <c r="V156" s="623">
        <f t="shared" si="22"/>
        <v>0</v>
      </c>
      <c r="W156" s="623">
        <f t="shared" si="19"/>
        <v>0</v>
      </c>
      <c r="X156" s="623">
        <f t="shared" si="19"/>
        <v>0</v>
      </c>
      <c r="Y156" s="623">
        <f t="shared" si="19"/>
        <v>0</v>
      </c>
      <c r="Z156" s="623">
        <f t="shared" si="19"/>
        <v>0</v>
      </c>
      <c r="AA156" s="623">
        <f t="shared" si="19"/>
        <v>0</v>
      </c>
      <c r="AB156" s="623">
        <f t="shared" si="19"/>
        <v>0</v>
      </c>
      <c r="AC156" s="624">
        <f t="shared" ca="1" si="23"/>
        <v>0</v>
      </c>
      <c r="AD156" s="624">
        <f ca="1">IF(C156=Allgemeines!$C$13,$S156-$AE156,OFFSET(AE156,0,Allgemeines!$C$13-2022)-$AE156)</f>
        <v>0</v>
      </c>
      <c r="AE156" s="624">
        <f ca="1">IFERROR(OFFSET(AE156,0,Allgemeines!$C$13-2021),0)</f>
        <v>0</v>
      </c>
      <c r="AF156" s="624">
        <f t="shared" si="24"/>
        <v>0</v>
      </c>
      <c r="AG156" s="624">
        <f t="shared" si="20"/>
        <v>0</v>
      </c>
      <c r="AH156" s="624">
        <f t="shared" si="20"/>
        <v>0</v>
      </c>
      <c r="AI156" s="624">
        <f t="shared" si="20"/>
        <v>0</v>
      </c>
      <c r="AJ156" s="624">
        <f t="shared" si="20"/>
        <v>0</v>
      </c>
      <c r="AK156" s="624">
        <f t="shared" si="20"/>
        <v>0</v>
      </c>
      <c r="AL156" s="624">
        <f t="shared" si="20"/>
        <v>0</v>
      </c>
      <c r="AN156" s="625"/>
    </row>
    <row r="157" spans="1:40" x14ac:dyDescent="0.25">
      <c r="A157" s="612"/>
      <c r="B157" s="613"/>
      <c r="C157" s="614"/>
      <c r="D157" s="626"/>
      <c r="E157" s="627"/>
      <c r="F157" s="627"/>
      <c r="G157" s="630">
        <f t="shared" si="25"/>
        <v>0</v>
      </c>
      <c r="H157" s="626"/>
      <c r="I157" s="626"/>
      <c r="J157" s="626"/>
      <c r="K157" s="626"/>
      <c r="L157" s="626"/>
      <c r="M157" s="626"/>
      <c r="N157" s="629"/>
      <c r="O157" s="629"/>
      <c r="P157" s="629"/>
      <c r="Q157" s="619">
        <f>IF(C157&gt;Allgemeines!$C$13,0,SUM(G157,H157,J157,K157,M157,N157)-SUM(I157,L157,O157,P157))</f>
        <v>0</v>
      </c>
      <c r="R157" s="613"/>
      <c r="S157" s="621">
        <f t="shared" si="21"/>
        <v>0</v>
      </c>
      <c r="T157" s="622">
        <f>IF(ISBLANK($B157),0,VLOOKUP($B157,Listen!$A$2:$C$44,2,FALSE))</f>
        <v>0</v>
      </c>
      <c r="U157" s="622">
        <f>IF(ISBLANK($B157),0,VLOOKUP($B157,Listen!$A$2:$C$44,3,FALSE))</f>
        <v>0</v>
      </c>
      <c r="V157" s="623">
        <f t="shared" si="22"/>
        <v>0</v>
      </c>
      <c r="W157" s="623">
        <f t="shared" si="19"/>
        <v>0</v>
      </c>
      <c r="X157" s="623">
        <f t="shared" si="19"/>
        <v>0</v>
      </c>
      <c r="Y157" s="623">
        <f t="shared" si="19"/>
        <v>0</v>
      </c>
      <c r="Z157" s="623">
        <f t="shared" si="19"/>
        <v>0</v>
      </c>
      <c r="AA157" s="623">
        <f t="shared" si="19"/>
        <v>0</v>
      </c>
      <c r="AB157" s="623">
        <f t="shared" si="19"/>
        <v>0</v>
      </c>
      <c r="AC157" s="624">
        <f t="shared" ca="1" si="23"/>
        <v>0</v>
      </c>
      <c r="AD157" s="624">
        <f ca="1">IF(C157=Allgemeines!$C$13,$S157-$AE157,OFFSET(AE157,0,Allgemeines!$C$13-2022)-$AE157)</f>
        <v>0</v>
      </c>
      <c r="AE157" s="624">
        <f ca="1">IFERROR(OFFSET(AE157,0,Allgemeines!$C$13-2021),0)</f>
        <v>0</v>
      </c>
      <c r="AF157" s="624">
        <f t="shared" si="24"/>
        <v>0</v>
      </c>
      <c r="AG157" s="624">
        <f t="shared" si="20"/>
        <v>0</v>
      </c>
      <c r="AH157" s="624">
        <f t="shared" si="20"/>
        <v>0</v>
      </c>
      <c r="AI157" s="624">
        <f t="shared" si="20"/>
        <v>0</v>
      </c>
      <c r="AJ157" s="624">
        <f t="shared" si="20"/>
        <v>0</v>
      </c>
      <c r="AK157" s="624">
        <f t="shared" si="20"/>
        <v>0</v>
      </c>
      <c r="AL157" s="624">
        <f t="shared" si="20"/>
        <v>0</v>
      </c>
      <c r="AN157" s="625"/>
    </row>
    <row r="158" spans="1:40" x14ac:dyDescent="0.25">
      <c r="A158" s="612"/>
      <c r="B158" s="613"/>
      <c r="C158" s="614"/>
      <c r="D158" s="626"/>
      <c r="E158" s="627"/>
      <c r="F158" s="627"/>
      <c r="G158" s="630">
        <f t="shared" si="25"/>
        <v>0</v>
      </c>
      <c r="H158" s="626"/>
      <c r="I158" s="626"/>
      <c r="J158" s="626"/>
      <c r="K158" s="626"/>
      <c r="L158" s="626"/>
      <c r="M158" s="626"/>
      <c r="N158" s="629"/>
      <c r="O158" s="629"/>
      <c r="P158" s="629"/>
      <c r="Q158" s="619">
        <f>IF(C158&gt;Allgemeines!$C$13,0,SUM(G158,H158,J158,K158,M158,N158)-SUM(I158,L158,O158,P158))</f>
        <v>0</v>
      </c>
      <c r="R158" s="613"/>
      <c r="S158" s="621">
        <f t="shared" si="21"/>
        <v>0</v>
      </c>
      <c r="T158" s="622">
        <f>IF(ISBLANK($B158),0,VLOOKUP($B158,Listen!$A$2:$C$44,2,FALSE))</f>
        <v>0</v>
      </c>
      <c r="U158" s="622">
        <f>IF(ISBLANK($B158),0,VLOOKUP($B158,Listen!$A$2:$C$44,3,FALSE))</f>
        <v>0</v>
      </c>
      <c r="V158" s="623">
        <f t="shared" si="22"/>
        <v>0</v>
      </c>
      <c r="W158" s="623">
        <f t="shared" si="19"/>
        <v>0</v>
      </c>
      <c r="X158" s="623">
        <f t="shared" si="19"/>
        <v>0</v>
      </c>
      <c r="Y158" s="623">
        <f t="shared" si="19"/>
        <v>0</v>
      </c>
      <c r="Z158" s="623">
        <f t="shared" si="19"/>
        <v>0</v>
      </c>
      <c r="AA158" s="623">
        <f t="shared" si="19"/>
        <v>0</v>
      </c>
      <c r="AB158" s="623">
        <f t="shared" si="19"/>
        <v>0</v>
      </c>
      <c r="AC158" s="624">
        <f t="shared" ca="1" si="23"/>
        <v>0</v>
      </c>
      <c r="AD158" s="624">
        <f ca="1">IF(C158=Allgemeines!$C$13,$S158-$AE158,OFFSET(AE158,0,Allgemeines!$C$13-2022)-$AE158)</f>
        <v>0</v>
      </c>
      <c r="AE158" s="624">
        <f ca="1">IFERROR(OFFSET(AE158,0,Allgemeines!$C$13-2021),0)</f>
        <v>0</v>
      </c>
      <c r="AF158" s="624">
        <f t="shared" si="24"/>
        <v>0</v>
      </c>
      <c r="AG158" s="624">
        <f t="shared" si="20"/>
        <v>0</v>
      </c>
      <c r="AH158" s="624">
        <f t="shared" si="20"/>
        <v>0</v>
      </c>
      <c r="AI158" s="624">
        <f t="shared" si="20"/>
        <v>0</v>
      </c>
      <c r="AJ158" s="624">
        <f t="shared" si="20"/>
        <v>0</v>
      </c>
      <c r="AK158" s="624">
        <f t="shared" si="20"/>
        <v>0</v>
      </c>
      <c r="AL158" s="624">
        <f t="shared" si="20"/>
        <v>0</v>
      </c>
      <c r="AN158" s="625"/>
    </row>
    <row r="159" spans="1:40" x14ac:dyDescent="0.25">
      <c r="A159" s="612"/>
      <c r="B159" s="613"/>
      <c r="C159" s="614"/>
      <c r="D159" s="626"/>
      <c r="E159" s="627"/>
      <c r="F159" s="627"/>
      <c r="G159" s="630">
        <f t="shared" si="25"/>
        <v>0</v>
      </c>
      <c r="H159" s="626"/>
      <c r="I159" s="626"/>
      <c r="J159" s="626"/>
      <c r="K159" s="626"/>
      <c r="L159" s="626"/>
      <c r="M159" s="626"/>
      <c r="N159" s="629"/>
      <c r="O159" s="629"/>
      <c r="P159" s="629"/>
      <c r="Q159" s="619">
        <f>IF(C159&gt;Allgemeines!$C$13,0,SUM(G159,H159,J159,K159,M159,N159)-SUM(I159,L159,O159,P159))</f>
        <v>0</v>
      </c>
      <c r="R159" s="613"/>
      <c r="S159" s="621">
        <f t="shared" si="21"/>
        <v>0</v>
      </c>
      <c r="T159" s="622">
        <f>IF(ISBLANK($B159),0,VLOOKUP($B159,Listen!$A$2:$C$44,2,FALSE))</f>
        <v>0</v>
      </c>
      <c r="U159" s="622">
        <f>IF(ISBLANK($B159),0,VLOOKUP($B159,Listen!$A$2:$C$44,3,FALSE))</f>
        <v>0</v>
      </c>
      <c r="V159" s="623">
        <f t="shared" si="22"/>
        <v>0</v>
      </c>
      <c r="W159" s="623">
        <f t="shared" si="19"/>
        <v>0</v>
      </c>
      <c r="X159" s="623">
        <f t="shared" si="19"/>
        <v>0</v>
      </c>
      <c r="Y159" s="623">
        <f t="shared" si="19"/>
        <v>0</v>
      </c>
      <c r="Z159" s="623">
        <f t="shared" si="19"/>
        <v>0</v>
      </c>
      <c r="AA159" s="623">
        <f t="shared" si="19"/>
        <v>0</v>
      </c>
      <c r="AB159" s="623">
        <f t="shared" si="19"/>
        <v>0</v>
      </c>
      <c r="AC159" s="624">
        <f t="shared" ca="1" si="23"/>
        <v>0</v>
      </c>
      <c r="AD159" s="624">
        <f ca="1">IF(C159=Allgemeines!$C$13,$S159-$AE159,OFFSET(AE159,0,Allgemeines!$C$13-2022)-$AE159)</f>
        <v>0</v>
      </c>
      <c r="AE159" s="624">
        <f ca="1">IFERROR(OFFSET(AE159,0,Allgemeines!$C$13-2021),0)</f>
        <v>0</v>
      </c>
      <c r="AF159" s="624">
        <f t="shared" si="24"/>
        <v>0</v>
      </c>
      <c r="AG159" s="624">
        <f t="shared" si="20"/>
        <v>0</v>
      </c>
      <c r="AH159" s="624">
        <f t="shared" si="20"/>
        <v>0</v>
      </c>
      <c r="AI159" s="624">
        <f t="shared" si="20"/>
        <v>0</v>
      </c>
      <c r="AJ159" s="624">
        <f t="shared" si="20"/>
        <v>0</v>
      </c>
      <c r="AK159" s="624">
        <f t="shared" si="20"/>
        <v>0</v>
      </c>
      <c r="AL159" s="624">
        <f t="shared" si="20"/>
        <v>0</v>
      </c>
      <c r="AN159" s="625"/>
    </row>
    <row r="160" spans="1:40" x14ac:dyDescent="0.25">
      <c r="A160" s="612"/>
      <c r="B160" s="613"/>
      <c r="C160" s="614"/>
      <c r="D160" s="626"/>
      <c r="E160" s="627"/>
      <c r="F160" s="627"/>
      <c r="G160" s="630">
        <f t="shared" si="25"/>
        <v>0</v>
      </c>
      <c r="H160" s="626"/>
      <c r="I160" s="626"/>
      <c r="J160" s="626"/>
      <c r="K160" s="626"/>
      <c r="L160" s="626"/>
      <c r="M160" s="626"/>
      <c r="N160" s="629"/>
      <c r="O160" s="629"/>
      <c r="P160" s="629"/>
      <c r="Q160" s="619">
        <f>IF(C160&gt;Allgemeines!$C$13,0,SUM(G160,H160,J160,K160,M160,N160)-SUM(I160,L160,O160,P160))</f>
        <v>0</v>
      </c>
      <c r="R160" s="613"/>
      <c r="S160" s="621">
        <f t="shared" si="21"/>
        <v>0</v>
      </c>
      <c r="T160" s="622">
        <f>IF(ISBLANK($B160),0,VLOOKUP($B160,Listen!$A$2:$C$44,2,FALSE))</f>
        <v>0</v>
      </c>
      <c r="U160" s="622">
        <f>IF(ISBLANK($B160),0,VLOOKUP($B160,Listen!$A$2:$C$44,3,FALSE))</f>
        <v>0</v>
      </c>
      <c r="V160" s="623">
        <f t="shared" si="22"/>
        <v>0</v>
      </c>
      <c r="W160" s="623">
        <f t="shared" si="19"/>
        <v>0</v>
      </c>
      <c r="X160" s="623">
        <f t="shared" si="19"/>
        <v>0</v>
      </c>
      <c r="Y160" s="623">
        <f t="shared" si="19"/>
        <v>0</v>
      </c>
      <c r="Z160" s="623">
        <f t="shared" si="19"/>
        <v>0</v>
      </c>
      <c r="AA160" s="623">
        <f t="shared" si="19"/>
        <v>0</v>
      </c>
      <c r="AB160" s="623">
        <f t="shared" si="19"/>
        <v>0</v>
      </c>
      <c r="AC160" s="624">
        <f t="shared" ca="1" si="23"/>
        <v>0</v>
      </c>
      <c r="AD160" s="624">
        <f ca="1">IF(C160=Allgemeines!$C$13,$S160-$AE160,OFFSET(AE160,0,Allgemeines!$C$13-2022)-$AE160)</f>
        <v>0</v>
      </c>
      <c r="AE160" s="624">
        <f ca="1">IFERROR(OFFSET(AE160,0,Allgemeines!$C$13-2021),0)</f>
        <v>0</v>
      </c>
      <c r="AF160" s="624">
        <f t="shared" si="24"/>
        <v>0</v>
      </c>
      <c r="AG160" s="624">
        <f t="shared" si="20"/>
        <v>0</v>
      </c>
      <c r="AH160" s="624">
        <f t="shared" si="20"/>
        <v>0</v>
      </c>
      <c r="AI160" s="624">
        <f t="shared" si="20"/>
        <v>0</v>
      </c>
      <c r="AJ160" s="624">
        <f t="shared" si="20"/>
        <v>0</v>
      </c>
      <c r="AK160" s="624">
        <f t="shared" si="20"/>
        <v>0</v>
      </c>
      <c r="AL160" s="624">
        <f t="shared" si="20"/>
        <v>0</v>
      </c>
      <c r="AN160" s="625"/>
    </row>
    <row r="161" spans="1:40" x14ac:dyDescent="0.25">
      <c r="A161" s="612"/>
      <c r="B161" s="613"/>
      <c r="C161" s="614"/>
      <c r="D161" s="626"/>
      <c r="E161" s="627"/>
      <c r="F161" s="627"/>
      <c r="G161" s="630">
        <f t="shared" si="25"/>
        <v>0</v>
      </c>
      <c r="H161" s="626"/>
      <c r="I161" s="626"/>
      <c r="J161" s="626"/>
      <c r="K161" s="626"/>
      <c r="L161" s="626"/>
      <c r="M161" s="626"/>
      <c r="N161" s="629"/>
      <c r="O161" s="629"/>
      <c r="P161" s="629"/>
      <c r="Q161" s="619">
        <f>IF(C161&gt;Allgemeines!$C$13,0,SUM(G161,H161,J161,K161,M161,N161)-SUM(I161,L161,O161,P161))</f>
        <v>0</v>
      </c>
      <c r="R161" s="613"/>
      <c r="S161" s="621">
        <f t="shared" si="21"/>
        <v>0</v>
      </c>
      <c r="T161" s="622">
        <f>IF(ISBLANK($B161),0,VLOOKUP($B161,Listen!$A$2:$C$44,2,FALSE))</f>
        <v>0</v>
      </c>
      <c r="U161" s="622">
        <f>IF(ISBLANK($B161),0,VLOOKUP($B161,Listen!$A$2:$C$44,3,FALSE))</f>
        <v>0</v>
      </c>
      <c r="V161" s="623">
        <f t="shared" si="22"/>
        <v>0</v>
      </c>
      <c r="W161" s="623">
        <f t="shared" si="19"/>
        <v>0</v>
      </c>
      <c r="X161" s="623">
        <f t="shared" si="19"/>
        <v>0</v>
      </c>
      <c r="Y161" s="623">
        <f t="shared" si="19"/>
        <v>0</v>
      </c>
      <c r="Z161" s="623">
        <f t="shared" si="19"/>
        <v>0</v>
      </c>
      <c r="AA161" s="623">
        <f t="shared" si="19"/>
        <v>0</v>
      </c>
      <c r="AB161" s="623">
        <f t="shared" si="19"/>
        <v>0</v>
      </c>
      <c r="AC161" s="624">
        <f t="shared" ca="1" si="23"/>
        <v>0</v>
      </c>
      <c r="AD161" s="624">
        <f ca="1">IF(C161=Allgemeines!$C$13,$S161-$AE161,OFFSET(AE161,0,Allgemeines!$C$13-2022)-$AE161)</f>
        <v>0</v>
      </c>
      <c r="AE161" s="624">
        <f ca="1">IFERROR(OFFSET(AE161,0,Allgemeines!$C$13-2021),0)</f>
        <v>0</v>
      </c>
      <c r="AF161" s="624">
        <f t="shared" si="24"/>
        <v>0</v>
      </c>
      <c r="AG161" s="624">
        <f t="shared" si="20"/>
        <v>0</v>
      </c>
      <c r="AH161" s="624">
        <f t="shared" si="20"/>
        <v>0</v>
      </c>
      <c r="AI161" s="624">
        <f t="shared" si="20"/>
        <v>0</v>
      </c>
      <c r="AJ161" s="624">
        <f t="shared" si="20"/>
        <v>0</v>
      </c>
      <c r="AK161" s="624">
        <f t="shared" si="20"/>
        <v>0</v>
      </c>
      <c r="AL161" s="624">
        <f t="shared" si="20"/>
        <v>0</v>
      </c>
      <c r="AN161" s="625"/>
    </row>
    <row r="162" spans="1:40" x14ac:dyDescent="0.25">
      <c r="A162" s="612"/>
      <c r="B162" s="613"/>
      <c r="C162" s="614"/>
      <c r="D162" s="626"/>
      <c r="E162" s="627"/>
      <c r="F162" s="627"/>
      <c r="G162" s="630">
        <f t="shared" si="25"/>
        <v>0</v>
      </c>
      <c r="H162" s="626"/>
      <c r="I162" s="626"/>
      <c r="J162" s="626"/>
      <c r="K162" s="626"/>
      <c r="L162" s="626"/>
      <c r="M162" s="626"/>
      <c r="N162" s="629"/>
      <c r="O162" s="629"/>
      <c r="P162" s="629"/>
      <c r="Q162" s="619">
        <f>IF(C162&gt;Allgemeines!$C$13,0,SUM(G162,H162,J162,K162,M162,N162)-SUM(I162,L162,O162,P162))</f>
        <v>0</v>
      </c>
      <c r="R162" s="613"/>
      <c r="S162" s="621">
        <f t="shared" si="21"/>
        <v>0</v>
      </c>
      <c r="T162" s="622">
        <f>IF(ISBLANK($B162),0,VLOOKUP($B162,Listen!$A$2:$C$44,2,FALSE))</f>
        <v>0</v>
      </c>
      <c r="U162" s="622">
        <f>IF(ISBLANK($B162),0,VLOOKUP($B162,Listen!$A$2:$C$44,3,FALSE))</f>
        <v>0</v>
      </c>
      <c r="V162" s="623">
        <f t="shared" si="22"/>
        <v>0</v>
      </c>
      <c r="W162" s="623">
        <f t="shared" si="19"/>
        <v>0</v>
      </c>
      <c r="X162" s="623">
        <f t="shared" si="19"/>
        <v>0</v>
      </c>
      <c r="Y162" s="623">
        <f t="shared" si="19"/>
        <v>0</v>
      </c>
      <c r="Z162" s="623">
        <f t="shared" si="19"/>
        <v>0</v>
      </c>
      <c r="AA162" s="623">
        <f t="shared" si="19"/>
        <v>0</v>
      </c>
      <c r="AB162" s="623">
        <f t="shared" si="19"/>
        <v>0</v>
      </c>
      <c r="AC162" s="624">
        <f t="shared" ca="1" si="23"/>
        <v>0</v>
      </c>
      <c r="AD162" s="624">
        <f ca="1">IF(C162=Allgemeines!$C$13,$S162-$AE162,OFFSET(AE162,0,Allgemeines!$C$13-2022)-$AE162)</f>
        <v>0</v>
      </c>
      <c r="AE162" s="624">
        <f ca="1">IFERROR(OFFSET(AE162,0,Allgemeines!$C$13-2021),0)</f>
        <v>0</v>
      </c>
      <c r="AF162" s="624">
        <f t="shared" si="24"/>
        <v>0</v>
      </c>
      <c r="AG162" s="624">
        <f t="shared" si="20"/>
        <v>0</v>
      </c>
      <c r="AH162" s="624">
        <f t="shared" si="20"/>
        <v>0</v>
      </c>
      <c r="AI162" s="624">
        <f t="shared" si="20"/>
        <v>0</v>
      </c>
      <c r="AJ162" s="624">
        <f t="shared" si="20"/>
        <v>0</v>
      </c>
      <c r="AK162" s="624">
        <f t="shared" si="20"/>
        <v>0</v>
      </c>
      <c r="AL162" s="624">
        <f t="shared" si="20"/>
        <v>0</v>
      </c>
      <c r="AN162" s="625"/>
    </row>
    <row r="163" spans="1:40" x14ac:dyDescent="0.25">
      <c r="A163" s="612"/>
      <c r="B163" s="613"/>
      <c r="C163" s="614"/>
      <c r="D163" s="626"/>
      <c r="E163" s="627"/>
      <c r="F163" s="627"/>
      <c r="G163" s="630">
        <f t="shared" si="25"/>
        <v>0</v>
      </c>
      <c r="H163" s="626"/>
      <c r="I163" s="626"/>
      <c r="J163" s="626"/>
      <c r="K163" s="626"/>
      <c r="L163" s="626"/>
      <c r="M163" s="626"/>
      <c r="N163" s="629"/>
      <c r="O163" s="629"/>
      <c r="P163" s="629"/>
      <c r="Q163" s="619">
        <f>IF(C163&gt;Allgemeines!$C$13,0,SUM(G163,H163,J163,K163,M163,N163)-SUM(I163,L163,O163,P163))</f>
        <v>0</v>
      </c>
      <c r="R163" s="613"/>
      <c r="S163" s="621">
        <f t="shared" si="21"/>
        <v>0</v>
      </c>
      <c r="T163" s="622">
        <f>IF(ISBLANK($B163),0,VLOOKUP($B163,Listen!$A$2:$C$44,2,FALSE))</f>
        <v>0</v>
      </c>
      <c r="U163" s="622">
        <f>IF(ISBLANK($B163),0,VLOOKUP($B163,Listen!$A$2:$C$44,3,FALSE))</f>
        <v>0</v>
      </c>
      <c r="V163" s="623">
        <f t="shared" si="22"/>
        <v>0</v>
      </c>
      <c r="W163" s="623">
        <f t="shared" si="19"/>
        <v>0</v>
      </c>
      <c r="X163" s="623">
        <f t="shared" si="19"/>
        <v>0</v>
      </c>
      <c r="Y163" s="623">
        <f t="shared" si="19"/>
        <v>0</v>
      </c>
      <c r="Z163" s="623">
        <f t="shared" si="19"/>
        <v>0</v>
      </c>
      <c r="AA163" s="623">
        <f t="shared" si="19"/>
        <v>0</v>
      </c>
      <c r="AB163" s="623">
        <f t="shared" si="19"/>
        <v>0</v>
      </c>
      <c r="AC163" s="624">
        <f t="shared" ca="1" si="23"/>
        <v>0</v>
      </c>
      <c r="AD163" s="624">
        <f ca="1">IF(C163=Allgemeines!$C$13,$S163-$AE163,OFFSET(AE163,0,Allgemeines!$C$13-2022)-$AE163)</f>
        <v>0</v>
      </c>
      <c r="AE163" s="624">
        <f ca="1">IFERROR(OFFSET(AE163,0,Allgemeines!$C$13-2021),0)</f>
        <v>0</v>
      </c>
      <c r="AF163" s="624">
        <f t="shared" si="24"/>
        <v>0</v>
      </c>
      <c r="AG163" s="624">
        <f t="shared" si="20"/>
        <v>0</v>
      </c>
      <c r="AH163" s="624">
        <f t="shared" si="20"/>
        <v>0</v>
      </c>
      <c r="AI163" s="624">
        <f t="shared" si="20"/>
        <v>0</v>
      </c>
      <c r="AJ163" s="624">
        <f t="shared" si="20"/>
        <v>0</v>
      </c>
      <c r="AK163" s="624">
        <f t="shared" si="20"/>
        <v>0</v>
      </c>
      <c r="AL163" s="624">
        <f t="shared" si="20"/>
        <v>0</v>
      </c>
      <c r="AN163" s="625"/>
    </row>
    <row r="164" spans="1:40" x14ac:dyDescent="0.25">
      <c r="A164" s="612"/>
      <c r="B164" s="613"/>
      <c r="C164" s="614"/>
      <c r="D164" s="626"/>
      <c r="E164" s="627"/>
      <c r="F164" s="627"/>
      <c r="G164" s="630">
        <f t="shared" si="25"/>
        <v>0</v>
      </c>
      <c r="H164" s="626"/>
      <c r="I164" s="626"/>
      <c r="J164" s="626"/>
      <c r="K164" s="626"/>
      <c r="L164" s="626"/>
      <c r="M164" s="626"/>
      <c r="N164" s="629"/>
      <c r="O164" s="629"/>
      <c r="P164" s="629"/>
      <c r="Q164" s="619">
        <f>IF(C164&gt;Allgemeines!$C$13,0,SUM(G164,H164,J164,K164,M164,N164)-SUM(I164,L164,O164,P164))</f>
        <v>0</v>
      </c>
      <c r="R164" s="613"/>
      <c r="S164" s="621">
        <f t="shared" si="21"/>
        <v>0</v>
      </c>
      <c r="T164" s="622">
        <f>IF(ISBLANK($B164),0,VLOOKUP($B164,Listen!$A$2:$C$44,2,FALSE))</f>
        <v>0</v>
      </c>
      <c r="U164" s="622">
        <f>IF(ISBLANK($B164),0,VLOOKUP($B164,Listen!$A$2:$C$44,3,FALSE))</f>
        <v>0</v>
      </c>
      <c r="V164" s="623">
        <f t="shared" si="22"/>
        <v>0</v>
      </c>
      <c r="W164" s="623">
        <f t="shared" si="19"/>
        <v>0</v>
      </c>
      <c r="X164" s="623">
        <f t="shared" si="19"/>
        <v>0</v>
      </c>
      <c r="Y164" s="623">
        <f t="shared" si="19"/>
        <v>0</v>
      </c>
      <c r="Z164" s="623">
        <f t="shared" si="19"/>
        <v>0</v>
      </c>
      <c r="AA164" s="623">
        <f t="shared" si="19"/>
        <v>0</v>
      </c>
      <c r="AB164" s="623">
        <f t="shared" si="19"/>
        <v>0</v>
      </c>
      <c r="AC164" s="624">
        <f t="shared" ca="1" si="23"/>
        <v>0</v>
      </c>
      <c r="AD164" s="624">
        <f ca="1">IF(C164=Allgemeines!$C$13,$S164-$AE164,OFFSET(AE164,0,Allgemeines!$C$13-2022)-$AE164)</f>
        <v>0</v>
      </c>
      <c r="AE164" s="624">
        <f ca="1">IFERROR(OFFSET(AE164,0,Allgemeines!$C$13-2021),0)</f>
        <v>0</v>
      </c>
      <c r="AF164" s="624">
        <f t="shared" si="24"/>
        <v>0</v>
      </c>
      <c r="AG164" s="624">
        <f t="shared" si="20"/>
        <v>0</v>
      </c>
      <c r="AH164" s="624">
        <f t="shared" si="20"/>
        <v>0</v>
      </c>
      <c r="AI164" s="624">
        <f t="shared" si="20"/>
        <v>0</v>
      </c>
      <c r="AJ164" s="624">
        <f t="shared" si="20"/>
        <v>0</v>
      </c>
      <c r="AK164" s="624">
        <f t="shared" si="20"/>
        <v>0</v>
      </c>
      <c r="AL164" s="624">
        <f t="shared" si="20"/>
        <v>0</v>
      </c>
      <c r="AN164" s="625"/>
    </row>
    <row r="165" spans="1:40" x14ac:dyDescent="0.25">
      <c r="A165" s="612"/>
      <c r="B165" s="613"/>
      <c r="C165" s="614"/>
      <c r="D165" s="626"/>
      <c r="E165" s="627"/>
      <c r="F165" s="627"/>
      <c r="G165" s="630">
        <f t="shared" si="25"/>
        <v>0</v>
      </c>
      <c r="H165" s="626"/>
      <c r="I165" s="626"/>
      <c r="J165" s="626"/>
      <c r="K165" s="626"/>
      <c r="L165" s="626"/>
      <c r="M165" s="626"/>
      <c r="N165" s="629"/>
      <c r="O165" s="629"/>
      <c r="P165" s="629"/>
      <c r="Q165" s="619">
        <f>IF(C165&gt;Allgemeines!$C$13,0,SUM(G165,H165,J165,K165,M165,N165)-SUM(I165,L165,O165,P165))</f>
        <v>0</v>
      </c>
      <c r="R165" s="613"/>
      <c r="S165" s="621">
        <f t="shared" si="21"/>
        <v>0</v>
      </c>
      <c r="T165" s="622">
        <f>IF(ISBLANK($B165),0,VLOOKUP($B165,Listen!$A$2:$C$44,2,FALSE))</f>
        <v>0</v>
      </c>
      <c r="U165" s="622">
        <f>IF(ISBLANK($B165),0,VLOOKUP($B165,Listen!$A$2:$C$44,3,FALSE))</f>
        <v>0</v>
      </c>
      <c r="V165" s="623">
        <f t="shared" si="22"/>
        <v>0</v>
      </c>
      <c r="W165" s="623">
        <f t="shared" si="19"/>
        <v>0</v>
      </c>
      <c r="X165" s="623">
        <f t="shared" si="19"/>
        <v>0</v>
      </c>
      <c r="Y165" s="623">
        <f t="shared" si="19"/>
        <v>0</v>
      </c>
      <c r="Z165" s="623">
        <f t="shared" si="19"/>
        <v>0</v>
      </c>
      <c r="AA165" s="623">
        <f t="shared" si="19"/>
        <v>0</v>
      </c>
      <c r="AB165" s="623">
        <f t="shared" si="19"/>
        <v>0</v>
      </c>
      <c r="AC165" s="624">
        <f t="shared" ca="1" si="23"/>
        <v>0</v>
      </c>
      <c r="AD165" s="624">
        <f ca="1">IF(C165=Allgemeines!$C$13,$S165-$AE165,OFFSET(AE165,0,Allgemeines!$C$13-2022)-$AE165)</f>
        <v>0</v>
      </c>
      <c r="AE165" s="624">
        <f ca="1">IFERROR(OFFSET(AE165,0,Allgemeines!$C$13-2021),0)</f>
        <v>0</v>
      </c>
      <c r="AF165" s="624">
        <f t="shared" si="24"/>
        <v>0</v>
      </c>
      <c r="AG165" s="624">
        <f t="shared" si="20"/>
        <v>0</v>
      </c>
      <c r="AH165" s="624">
        <f t="shared" si="20"/>
        <v>0</v>
      </c>
      <c r="AI165" s="624">
        <f t="shared" si="20"/>
        <v>0</v>
      </c>
      <c r="AJ165" s="624">
        <f t="shared" si="20"/>
        <v>0</v>
      </c>
      <c r="AK165" s="624">
        <f t="shared" si="20"/>
        <v>0</v>
      </c>
      <c r="AL165" s="624">
        <f t="shared" si="20"/>
        <v>0</v>
      </c>
      <c r="AN165" s="625"/>
    </row>
    <row r="166" spans="1:40" x14ac:dyDescent="0.25">
      <c r="A166" s="612"/>
      <c r="B166" s="613"/>
      <c r="C166" s="614"/>
      <c r="D166" s="626"/>
      <c r="E166" s="627"/>
      <c r="F166" s="627"/>
      <c r="G166" s="630">
        <f t="shared" si="25"/>
        <v>0</v>
      </c>
      <c r="H166" s="626"/>
      <c r="I166" s="626"/>
      <c r="J166" s="626"/>
      <c r="K166" s="626"/>
      <c r="L166" s="626"/>
      <c r="M166" s="626"/>
      <c r="N166" s="629"/>
      <c r="O166" s="629"/>
      <c r="P166" s="629"/>
      <c r="Q166" s="619">
        <f>IF(C166&gt;Allgemeines!$C$13,0,SUM(G166,H166,J166,K166,M166,N166)-SUM(I166,L166,O166,P166))</f>
        <v>0</v>
      </c>
      <c r="R166" s="613"/>
      <c r="S166" s="621">
        <f t="shared" si="21"/>
        <v>0</v>
      </c>
      <c r="T166" s="622">
        <f>IF(ISBLANK($B166),0,VLOOKUP($B166,Listen!$A$2:$C$44,2,FALSE))</f>
        <v>0</v>
      </c>
      <c r="U166" s="622">
        <f>IF(ISBLANK($B166),0,VLOOKUP($B166,Listen!$A$2:$C$44,3,FALSE))</f>
        <v>0</v>
      </c>
      <c r="V166" s="623">
        <f t="shared" si="22"/>
        <v>0</v>
      </c>
      <c r="W166" s="623">
        <f t="shared" si="19"/>
        <v>0</v>
      </c>
      <c r="X166" s="623">
        <f t="shared" si="19"/>
        <v>0</v>
      </c>
      <c r="Y166" s="623">
        <f t="shared" si="19"/>
        <v>0</v>
      </c>
      <c r="Z166" s="623">
        <f t="shared" si="19"/>
        <v>0</v>
      </c>
      <c r="AA166" s="623">
        <f t="shared" si="19"/>
        <v>0</v>
      </c>
      <c r="AB166" s="623">
        <f t="shared" si="19"/>
        <v>0</v>
      </c>
      <c r="AC166" s="624">
        <f t="shared" ca="1" si="23"/>
        <v>0</v>
      </c>
      <c r="AD166" s="624">
        <f ca="1">IF(C166=Allgemeines!$C$13,$S166-$AE166,OFFSET(AE166,0,Allgemeines!$C$13-2022)-$AE166)</f>
        <v>0</v>
      </c>
      <c r="AE166" s="624">
        <f ca="1">IFERROR(OFFSET(AE166,0,Allgemeines!$C$13-2021),0)</f>
        <v>0</v>
      </c>
      <c r="AF166" s="624">
        <f t="shared" si="24"/>
        <v>0</v>
      </c>
      <c r="AG166" s="624">
        <f t="shared" si="20"/>
        <v>0</v>
      </c>
      <c r="AH166" s="624">
        <f t="shared" si="20"/>
        <v>0</v>
      </c>
      <c r="AI166" s="624">
        <f t="shared" si="20"/>
        <v>0</v>
      </c>
      <c r="AJ166" s="624">
        <f t="shared" si="20"/>
        <v>0</v>
      </c>
      <c r="AK166" s="624">
        <f t="shared" si="20"/>
        <v>0</v>
      </c>
      <c r="AL166" s="624">
        <f t="shared" si="20"/>
        <v>0</v>
      </c>
      <c r="AN166" s="625"/>
    </row>
    <row r="167" spans="1:40" x14ac:dyDescent="0.25">
      <c r="A167" s="612"/>
      <c r="B167" s="613"/>
      <c r="C167" s="614"/>
      <c r="D167" s="626"/>
      <c r="E167" s="627"/>
      <c r="F167" s="627"/>
      <c r="G167" s="630">
        <f t="shared" si="25"/>
        <v>0</v>
      </c>
      <c r="H167" s="626"/>
      <c r="I167" s="626"/>
      <c r="J167" s="626"/>
      <c r="K167" s="626"/>
      <c r="L167" s="626"/>
      <c r="M167" s="626"/>
      <c r="N167" s="629"/>
      <c r="O167" s="629"/>
      <c r="P167" s="629"/>
      <c r="Q167" s="619">
        <f>IF(C167&gt;Allgemeines!$C$13,0,SUM(G167,H167,J167,K167,M167,N167)-SUM(I167,L167,O167,P167))</f>
        <v>0</v>
      </c>
      <c r="R167" s="613"/>
      <c r="S167" s="621">
        <f t="shared" si="21"/>
        <v>0</v>
      </c>
      <c r="T167" s="622">
        <f>IF(ISBLANK($B167),0,VLOOKUP($B167,Listen!$A$2:$C$44,2,FALSE))</f>
        <v>0</v>
      </c>
      <c r="U167" s="622">
        <f>IF(ISBLANK($B167),0,VLOOKUP($B167,Listen!$A$2:$C$44,3,FALSE))</f>
        <v>0</v>
      </c>
      <c r="V167" s="623">
        <f t="shared" si="22"/>
        <v>0</v>
      </c>
      <c r="W167" s="623">
        <f t="shared" si="19"/>
        <v>0</v>
      </c>
      <c r="X167" s="623">
        <f t="shared" si="19"/>
        <v>0</v>
      </c>
      <c r="Y167" s="623">
        <f t="shared" si="19"/>
        <v>0</v>
      </c>
      <c r="Z167" s="623">
        <f t="shared" si="19"/>
        <v>0</v>
      </c>
      <c r="AA167" s="623">
        <f t="shared" si="19"/>
        <v>0</v>
      </c>
      <c r="AB167" s="623">
        <f t="shared" si="19"/>
        <v>0</v>
      </c>
      <c r="AC167" s="624">
        <f t="shared" ca="1" si="23"/>
        <v>0</v>
      </c>
      <c r="AD167" s="624">
        <f ca="1">IF(C167=Allgemeines!$C$13,$S167-$AE167,OFFSET(AE167,0,Allgemeines!$C$13-2022)-$AE167)</f>
        <v>0</v>
      </c>
      <c r="AE167" s="624">
        <f ca="1">IFERROR(OFFSET(AE167,0,Allgemeines!$C$13-2021),0)</f>
        <v>0</v>
      </c>
      <c r="AF167" s="624">
        <f t="shared" si="24"/>
        <v>0</v>
      </c>
      <c r="AG167" s="624">
        <f t="shared" si="20"/>
        <v>0</v>
      </c>
      <c r="AH167" s="624">
        <f t="shared" si="20"/>
        <v>0</v>
      </c>
      <c r="AI167" s="624">
        <f t="shared" si="20"/>
        <v>0</v>
      </c>
      <c r="AJ167" s="624">
        <f t="shared" si="20"/>
        <v>0</v>
      </c>
      <c r="AK167" s="624">
        <f t="shared" si="20"/>
        <v>0</v>
      </c>
      <c r="AL167" s="624">
        <f t="shared" si="20"/>
        <v>0</v>
      </c>
      <c r="AN167" s="625"/>
    </row>
    <row r="168" spans="1:40" x14ac:dyDescent="0.25">
      <c r="A168" s="612"/>
      <c r="B168" s="613"/>
      <c r="C168" s="614"/>
      <c r="D168" s="626"/>
      <c r="E168" s="627"/>
      <c r="F168" s="627"/>
      <c r="G168" s="630">
        <f t="shared" si="25"/>
        <v>0</v>
      </c>
      <c r="H168" s="626"/>
      <c r="I168" s="626"/>
      <c r="J168" s="626"/>
      <c r="K168" s="626"/>
      <c r="L168" s="626"/>
      <c r="M168" s="626"/>
      <c r="N168" s="629"/>
      <c r="O168" s="629"/>
      <c r="P168" s="629"/>
      <c r="Q168" s="619">
        <f>IF(C168&gt;Allgemeines!$C$13,0,SUM(G168,H168,J168,K168,M168,N168)-SUM(I168,L168,O168,P168))</f>
        <v>0</v>
      </c>
      <c r="R168" s="613"/>
      <c r="S168" s="621">
        <f t="shared" si="21"/>
        <v>0</v>
      </c>
      <c r="T168" s="622">
        <f>IF(ISBLANK($B168),0,VLOOKUP($B168,Listen!$A$2:$C$44,2,FALSE))</f>
        <v>0</v>
      </c>
      <c r="U168" s="622">
        <f>IF(ISBLANK($B168),0,VLOOKUP($B168,Listen!$A$2:$C$44,3,FALSE))</f>
        <v>0</v>
      </c>
      <c r="V168" s="623">
        <f t="shared" si="22"/>
        <v>0</v>
      </c>
      <c r="W168" s="623">
        <f t="shared" si="19"/>
        <v>0</v>
      </c>
      <c r="X168" s="623">
        <f t="shared" si="19"/>
        <v>0</v>
      </c>
      <c r="Y168" s="623">
        <f t="shared" si="19"/>
        <v>0</v>
      </c>
      <c r="Z168" s="623">
        <f t="shared" si="19"/>
        <v>0</v>
      </c>
      <c r="AA168" s="623">
        <f t="shared" si="19"/>
        <v>0</v>
      </c>
      <c r="AB168" s="623">
        <f t="shared" si="19"/>
        <v>0</v>
      </c>
      <c r="AC168" s="624">
        <f t="shared" ca="1" si="23"/>
        <v>0</v>
      </c>
      <c r="AD168" s="624">
        <f ca="1">IF(C168=Allgemeines!$C$13,$S168-$AE168,OFFSET(AE168,0,Allgemeines!$C$13-2022)-$AE168)</f>
        <v>0</v>
      </c>
      <c r="AE168" s="624">
        <f ca="1">IFERROR(OFFSET(AE168,0,Allgemeines!$C$13-2021),0)</f>
        <v>0</v>
      </c>
      <c r="AF168" s="624">
        <f t="shared" si="24"/>
        <v>0</v>
      </c>
      <c r="AG168" s="624">
        <f t="shared" si="20"/>
        <v>0</v>
      </c>
      <c r="AH168" s="624">
        <f t="shared" si="20"/>
        <v>0</v>
      </c>
      <c r="AI168" s="624">
        <f t="shared" si="20"/>
        <v>0</v>
      </c>
      <c r="AJ168" s="624">
        <f t="shared" si="20"/>
        <v>0</v>
      </c>
      <c r="AK168" s="624">
        <f t="shared" si="20"/>
        <v>0</v>
      </c>
      <c r="AL168" s="624">
        <f t="shared" si="20"/>
        <v>0</v>
      </c>
      <c r="AN168" s="625"/>
    </row>
    <row r="169" spans="1:40" x14ac:dyDescent="0.25">
      <c r="A169" s="612"/>
      <c r="B169" s="613"/>
      <c r="C169" s="614"/>
      <c r="D169" s="626"/>
      <c r="E169" s="627"/>
      <c r="F169" s="627"/>
      <c r="G169" s="630">
        <f t="shared" si="25"/>
        <v>0</v>
      </c>
      <c r="H169" s="626"/>
      <c r="I169" s="626"/>
      <c r="J169" s="626"/>
      <c r="K169" s="626"/>
      <c r="L169" s="626"/>
      <c r="M169" s="626"/>
      <c r="N169" s="629"/>
      <c r="O169" s="629"/>
      <c r="P169" s="629"/>
      <c r="Q169" s="619">
        <f>IF(C169&gt;Allgemeines!$C$13,0,SUM(G169,H169,J169,K169,M169,N169)-SUM(I169,L169,O169,P169))</f>
        <v>0</v>
      </c>
      <c r="R169" s="613"/>
      <c r="S169" s="621">
        <f t="shared" si="21"/>
        <v>0</v>
      </c>
      <c r="T169" s="622">
        <f>IF(ISBLANK($B169),0,VLOOKUP($B169,Listen!$A$2:$C$44,2,FALSE))</f>
        <v>0</v>
      </c>
      <c r="U169" s="622">
        <f>IF(ISBLANK($B169),0,VLOOKUP($B169,Listen!$A$2:$C$44,3,FALSE))</f>
        <v>0</v>
      </c>
      <c r="V169" s="623">
        <f t="shared" si="22"/>
        <v>0</v>
      </c>
      <c r="W169" s="623">
        <f t="shared" si="19"/>
        <v>0</v>
      </c>
      <c r="X169" s="623">
        <f t="shared" si="19"/>
        <v>0</v>
      </c>
      <c r="Y169" s="623">
        <f t="shared" si="19"/>
        <v>0</v>
      </c>
      <c r="Z169" s="623">
        <f t="shared" si="19"/>
        <v>0</v>
      </c>
      <c r="AA169" s="623">
        <f t="shared" si="19"/>
        <v>0</v>
      </c>
      <c r="AB169" s="623">
        <f t="shared" si="19"/>
        <v>0</v>
      </c>
      <c r="AC169" s="624">
        <f t="shared" ca="1" si="23"/>
        <v>0</v>
      </c>
      <c r="AD169" s="624">
        <f ca="1">IF(C169=Allgemeines!$C$13,$S169-$AE169,OFFSET(AE169,0,Allgemeines!$C$13-2022)-$AE169)</f>
        <v>0</v>
      </c>
      <c r="AE169" s="624">
        <f ca="1">IFERROR(OFFSET(AE169,0,Allgemeines!$C$13-2021),0)</f>
        <v>0</v>
      </c>
      <c r="AF169" s="624">
        <f t="shared" si="24"/>
        <v>0</v>
      </c>
      <c r="AG169" s="624">
        <f t="shared" si="20"/>
        <v>0</v>
      </c>
      <c r="AH169" s="624">
        <f t="shared" si="20"/>
        <v>0</v>
      </c>
      <c r="AI169" s="624">
        <f t="shared" si="20"/>
        <v>0</v>
      </c>
      <c r="AJ169" s="624">
        <f t="shared" si="20"/>
        <v>0</v>
      </c>
      <c r="AK169" s="624">
        <f t="shared" si="20"/>
        <v>0</v>
      </c>
      <c r="AL169" s="624">
        <f t="shared" si="20"/>
        <v>0</v>
      </c>
      <c r="AN169" s="625"/>
    </row>
    <row r="170" spans="1:40" x14ac:dyDescent="0.25">
      <c r="A170" s="612"/>
      <c r="B170" s="613"/>
      <c r="C170" s="614"/>
      <c r="D170" s="626"/>
      <c r="E170" s="627"/>
      <c r="F170" s="627"/>
      <c r="G170" s="630">
        <f t="shared" si="25"/>
        <v>0</v>
      </c>
      <c r="H170" s="626"/>
      <c r="I170" s="626"/>
      <c r="J170" s="626"/>
      <c r="K170" s="626"/>
      <c r="L170" s="626"/>
      <c r="M170" s="626"/>
      <c r="N170" s="629"/>
      <c r="O170" s="629"/>
      <c r="P170" s="629"/>
      <c r="Q170" s="619">
        <f>IF(C170&gt;Allgemeines!$C$13,0,SUM(G170,H170,J170,K170,M170,N170)-SUM(I170,L170,O170,P170))</f>
        <v>0</v>
      </c>
      <c r="R170" s="613"/>
      <c r="S170" s="621">
        <f t="shared" si="21"/>
        <v>0</v>
      </c>
      <c r="T170" s="622">
        <f>IF(ISBLANK($B170),0,VLOOKUP($B170,Listen!$A$2:$C$44,2,FALSE))</f>
        <v>0</v>
      </c>
      <c r="U170" s="622">
        <f>IF(ISBLANK($B170),0,VLOOKUP($B170,Listen!$A$2:$C$44,3,FALSE))</f>
        <v>0</v>
      </c>
      <c r="V170" s="623">
        <f t="shared" si="22"/>
        <v>0</v>
      </c>
      <c r="W170" s="623">
        <f t="shared" si="19"/>
        <v>0</v>
      </c>
      <c r="X170" s="623">
        <f t="shared" si="19"/>
        <v>0</v>
      </c>
      <c r="Y170" s="623">
        <f t="shared" si="19"/>
        <v>0</v>
      </c>
      <c r="Z170" s="623">
        <f t="shared" ref="Z170:AB233" si="26">Y170</f>
        <v>0</v>
      </c>
      <c r="AA170" s="623">
        <f t="shared" si="26"/>
        <v>0</v>
      </c>
      <c r="AB170" s="623">
        <f t="shared" si="26"/>
        <v>0</v>
      </c>
      <c r="AC170" s="624">
        <f t="shared" ca="1" si="23"/>
        <v>0</v>
      </c>
      <c r="AD170" s="624">
        <f ca="1">IF(C170=Allgemeines!$C$13,$S170-$AE170,OFFSET(AE170,0,Allgemeines!$C$13-2022)-$AE170)</f>
        <v>0</v>
      </c>
      <c r="AE170" s="624">
        <f ca="1">IFERROR(OFFSET(AE170,0,Allgemeines!$C$13-2021),0)</f>
        <v>0</v>
      </c>
      <c r="AF170" s="624">
        <f t="shared" si="24"/>
        <v>0</v>
      </c>
      <c r="AG170" s="624">
        <f t="shared" si="20"/>
        <v>0</v>
      </c>
      <c r="AH170" s="624">
        <f t="shared" si="20"/>
        <v>0</v>
      </c>
      <c r="AI170" s="624">
        <f t="shared" si="20"/>
        <v>0</v>
      </c>
      <c r="AJ170" s="624">
        <f t="shared" ref="AJ170:AL233" si="27">IF(OR($C170=0,$S170=0,Z170-(VALUE(AJ$4)-$C170)=0),0,
IF($C170&lt;VALUE(AJ$4),AI170-AI170/(Z170-(VALUE(AJ$4)-$C170)),
IF($C170=VALUE(AJ$4),$S170-$S170/Z170,0)))</f>
        <v>0</v>
      </c>
      <c r="AK170" s="624">
        <f t="shared" si="27"/>
        <v>0</v>
      </c>
      <c r="AL170" s="624">
        <f t="shared" si="27"/>
        <v>0</v>
      </c>
      <c r="AN170" s="625"/>
    </row>
    <row r="171" spans="1:40" x14ac:dyDescent="0.25">
      <c r="A171" s="612"/>
      <c r="B171" s="613"/>
      <c r="C171" s="614"/>
      <c r="D171" s="626"/>
      <c r="E171" s="627"/>
      <c r="F171" s="627"/>
      <c r="G171" s="630">
        <f t="shared" si="25"/>
        <v>0</v>
      </c>
      <c r="H171" s="626"/>
      <c r="I171" s="626"/>
      <c r="J171" s="626"/>
      <c r="K171" s="626"/>
      <c r="L171" s="626"/>
      <c r="M171" s="626"/>
      <c r="N171" s="629"/>
      <c r="O171" s="629"/>
      <c r="P171" s="629"/>
      <c r="Q171" s="619">
        <f>IF(C171&gt;Allgemeines!$C$13,0,SUM(G171,H171,J171,K171,M171,N171)-SUM(I171,L171,O171,P171))</f>
        <v>0</v>
      </c>
      <c r="R171" s="613"/>
      <c r="S171" s="621">
        <f t="shared" si="21"/>
        <v>0</v>
      </c>
      <c r="T171" s="622">
        <f>IF(ISBLANK($B171),0,VLOOKUP($B171,Listen!$A$2:$C$44,2,FALSE))</f>
        <v>0</v>
      </c>
      <c r="U171" s="622">
        <f>IF(ISBLANK($B171),0,VLOOKUP($B171,Listen!$A$2:$C$44,3,FALSE))</f>
        <v>0</v>
      </c>
      <c r="V171" s="623">
        <f t="shared" si="22"/>
        <v>0</v>
      </c>
      <c r="W171" s="623">
        <f t="shared" ref="W171:AB234" si="28">V171</f>
        <v>0</v>
      </c>
      <c r="X171" s="623">
        <f t="shared" si="28"/>
        <v>0</v>
      </c>
      <c r="Y171" s="623">
        <f t="shared" si="28"/>
        <v>0</v>
      </c>
      <c r="Z171" s="623">
        <f t="shared" si="26"/>
        <v>0</v>
      </c>
      <c r="AA171" s="623">
        <f t="shared" si="26"/>
        <v>0</v>
      </c>
      <c r="AB171" s="623">
        <f t="shared" si="26"/>
        <v>0</v>
      </c>
      <c r="AC171" s="624">
        <f t="shared" ca="1" si="23"/>
        <v>0</v>
      </c>
      <c r="AD171" s="624">
        <f ca="1">IF(C171=Allgemeines!$C$13,$S171-$AE171,OFFSET(AE171,0,Allgemeines!$C$13-2022)-$AE171)</f>
        <v>0</v>
      </c>
      <c r="AE171" s="624">
        <f ca="1">IFERROR(OFFSET(AE171,0,Allgemeines!$C$13-2021),0)</f>
        <v>0</v>
      </c>
      <c r="AF171" s="624">
        <f t="shared" si="24"/>
        <v>0</v>
      </c>
      <c r="AG171" s="624">
        <f t="shared" ref="AG171:AL234" si="29">IF(OR($C171=0,$S171=0,W171-(VALUE(AG$4)-$C171)=0),0,
IF($C171&lt;VALUE(AG$4),AF171-AF171/(W171-(VALUE(AG$4)-$C171)),
IF($C171=VALUE(AG$4),$S171-$S171/W171,0)))</f>
        <v>0</v>
      </c>
      <c r="AH171" s="624">
        <f t="shared" si="29"/>
        <v>0</v>
      </c>
      <c r="AI171" s="624">
        <f t="shared" si="29"/>
        <v>0</v>
      </c>
      <c r="AJ171" s="624">
        <f t="shared" si="27"/>
        <v>0</v>
      </c>
      <c r="AK171" s="624">
        <f t="shared" si="27"/>
        <v>0</v>
      </c>
      <c r="AL171" s="624">
        <f t="shared" si="27"/>
        <v>0</v>
      </c>
      <c r="AN171" s="625"/>
    </row>
    <row r="172" spans="1:40" x14ac:dyDescent="0.25">
      <c r="A172" s="612"/>
      <c r="B172" s="613"/>
      <c r="C172" s="614"/>
      <c r="D172" s="626"/>
      <c r="E172" s="627"/>
      <c r="F172" s="627"/>
      <c r="G172" s="630">
        <f t="shared" si="25"/>
        <v>0</v>
      </c>
      <c r="H172" s="626"/>
      <c r="I172" s="626"/>
      <c r="J172" s="626"/>
      <c r="K172" s="626"/>
      <c r="L172" s="626"/>
      <c r="M172" s="626"/>
      <c r="N172" s="629"/>
      <c r="O172" s="629"/>
      <c r="P172" s="629"/>
      <c r="Q172" s="619">
        <f>IF(C172&gt;Allgemeines!$C$13,0,SUM(G172,H172,J172,K172,M172,N172)-SUM(I172,L172,O172,P172))</f>
        <v>0</v>
      </c>
      <c r="R172" s="613"/>
      <c r="S172" s="621">
        <f t="shared" si="21"/>
        <v>0</v>
      </c>
      <c r="T172" s="622">
        <f>IF(ISBLANK($B172),0,VLOOKUP($B172,Listen!$A$2:$C$44,2,FALSE))</f>
        <v>0</v>
      </c>
      <c r="U172" s="622">
        <f>IF(ISBLANK($B172),0,VLOOKUP($B172,Listen!$A$2:$C$44,3,FALSE))</f>
        <v>0</v>
      </c>
      <c r="V172" s="623">
        <f t="shared" si="22"/>
        <v>0</v>
      </c>
      <c r="W172" s="623">
        <f t="shared" si="28"/>
        <v>0</v>
      </c>
      <c r="X172" s="623">
        <f t="shared" si="28"/>
        <v>0</v>
      </c>
      <c r="Y172" s="623">
        <f t="shared" si="28"/>
        <v>0</v>
      </c>
      <c r="Z172" s="623">
        <f t="shared" si="26"/>
        <v>0</v>
      </c>
      <c r="AA172" s="623">
        <f t="shared" si="26"/>
        <v>0</v>
      </c>
      <c r="AB172" s="623">
        <f t="shared" si="26"/>
        <v>0</v>
      </c>
      <c r="AC172" s="624">
        <f t="shared" ca="1" si="23"/>
        <v>0</v>
      </c>
      <c r="AD172" s="624">
        <f ca="1">IF(C172=Allgemeines!$C$13,$S172-$AE172,OFFSET(AE172,0,Allgemeines!$C$13-2022)-$AE172)</f>
        <v>0</v>
      </c>
      <c r="AE172" s="624">
        <f ca="1">IFERROR(OFFSET(AE172,0,Allgemeines!$C$13-2021),0)</f>
        <v>0</v>
      </c>
      <c r="AF172" s="624">
        <f t="shared" si="24"/>
        <v>0</v>
      </c>
      <c r="AG172" s="624">
        <f t="shared" si="29"/>
        <v>0</v>
      </c>
      <c r="AH172" s="624">
        <f t="shared" si="29"/>
        <v>0</v>
      </c>
      <c r="AI172" s="624">
        <f t="shared" si="29"/>
        <v>0</v>
      </c>
      <c r="AJ172" s="624">
        <f t="shared" si="27"/>
        <v>0</v>
      </c>
      <c r="AK172" s="624">
        <f t="shared" si="27"/>
        <v>0</v>
      </c>
      <c r="AL172" s="624">
        <f t="shared" si="27"/>
        <v>0</v>
      </c>
      <c r="AN172" s="625"/>
    </row>
    <row r="173" spans="1:40" x14ac:dyDescent="0.25">
      <c r="A173" s="612"/>
      <c r="B173" s="613"/>
      <c r="C173" s="614"/>
      <c r="D173" s="626"/>
      <c r="E173" s="627"/>
      <c r="F173" s="627"/>
      <c r="G173" s="630">
        <f t="shared" si="25"/>
        <v>0</v>
      </c>
      <c r="H173" s="626"/>
      <c r="I173" s="626"/>
      <c r="J173" s="626"/>
      <c r="K173" s="626"/>
      <c r="L173" s="626"/>
      <c r="M173" s="626"/>
      <c r="N173" s="629"/>
      <c r="O173" s="629"/>
      <c r="P173" s="629"/>
      <c r="Q173" s="619">
        <f>IF(C173&gt;Allgemeines!$C$13,0,SUM(G173,H173,J173,K173,M173,N173)-SUM(I173,L173,O173,P173))</f>
        <v>0</v>
      </c>
      <c r="R173" s="613"/>
      <c r="S173" s="621">
        <f t="shared" si="21"/>
        <v>0</v>
      </c>
      <c r="T173" s="622">
        <f>IF(ISBLANK($B173),0,VLOOKUP($B173,Listen!$A$2:$C$44,2,FALSE))</f>
        <v>0</v>
      </c>
      <c r="U173" s="622">
        <f>IF(ISBLANK($B173),0,VLOOKUP($B173,Listen!$A$2:$C$44,3,FALSE))</f>
        <v>0</v>
      </c>
      <c r="V173" s="623">
        <f t="shared" si="22"/>
        <v>0</v>
      </c>
      <c r="W173" s="623">
        <f t="shared" si="28"/>
        <v>0</v>
      </c>
      <c r="X173" s="623">
        <f t="shared" si="28"/>
        <v>0</v>
      </c>
      <c r="Y173" s="623">
        <f t="shared" si="28"/>
        <v>0</v>
      </c>
      <c r="Z173" s="623">
        <f t="shared" si="26"/>
        <v>0</v>
      </c>
      <c r="AA173" s="623">
        <f t="shared" si="26"/>
        <v>0</v>
      </c>
      <c r="AB173" s="623">
        <f t="shared" si="26"/>
        <v>0</v>
      </c>
      <c r="AC173" s="624">
        <f t="shared" ca="1" si="23"/>
        <v>0</v>
      </c>
      <c r="AD173" s="624">
        <f ca="1">IF(C173=Allgemeines!$C$13,$S173-$AE173,OFFSET(AE173,0,Allgemeines!$C$13-2022)-$AE173)</f>
        <v>0</v>
      </c>
      <c r="AE173" s="624">
        <f ca="1">IFERROR(OFFSET(AE173,0,Allgemeines!$C$13-2021),0)</f>
        <v>0</v>
      </c>
      <c r="AF173" s="624">
        <f t="shared" si="24"/>
        <v>0</v>
      </c>
      <c r="AG173" s="624">
        <f t="shared" si="29"/>
        <v>0</v>
      </c>
      <c r="AH173" s="624">
        <f t="shared" si="29"/>
        <v>0</v>
      </c>
      <c r="AI173" s="624">
        <f t="shared" si="29"/>
        <v>0</v>
      </c>
      <c r="AJ173" s="624">
        <f t="shared" si="27"/>
        <v>0</v>
      </c>
      <c r="AK173" s="624">
        <f t="shared" si="27"/>
        <v>0</v>
      </c>
      <c r="AL173" s="624">
        <f t="shared" si="27"/>
        <v>0</v>
      </c>
      <c r="AN173" s="625"/>
    </row>
    <row r="174" spans="1:40" x14ac:dyDescent="0.25">
      <c r="A174" s="612"/>
      <c r="B174" s="613"/>
      <c r="C174" s="614"/>
      <c r="D174" s="626"/>
      <c r="E174" s="627"/>
      <c r="F174" s="627"/>
      <c r="G174" s="630">
        <f t="shared" si="25"/>
        <v>0</v>
      </c>
      <c r="H174" s="626"/>
      <c r="I174" s="626"/>
      <c r="J174" s="626"/>
      <c r="K174" s="626"/>
      <c r="L174" s="626"/>
      <c r="M174" s="626"/>
      <c r="N174" s="629"/>
      <c r="O174" s="629"/>
      <c r="P174" s="629"/>
      <c r="Q174" s="619">
        <f>IF(C174&gt;Allgemeines!$C$13,0,SUM(G174,H174,J174,K174,M174,N174)-SUM(I174,L174,O174,P174))</f>
        <v>0</v>
      </c>
      <c r="R174" s="613"/>
      <c r="S174" s="621">
        <f t="shared" si="21"/>
        <v>0</v>
      </c>
      <c r="T174" s="622">
        <f>IF(ISBLANK($B174),0,VLOOKUP($B174,Listen!$A$2:$C$44,2,FALSE))</f>
        <v>0</v>
      </c>
      <c r="U174" s="622">
        <f>IF(ISBLANK($B174),0,VLOOKUP($B174,Listen!$A$2:$C$44,3,FALSE))</f>
        <v>0</v>
      </c>
      <c r="V174" s="623">
        <f t="shared" si="22"/>
        <v>0</v>
      </c>
      <c r="W174" s="623">
        <f t="shared" si="28"/>
        <v>0</v>
      </c>
      <c r="X174" s="623">
        <f t="shared" si="28"/>
        <v>0</v>
      </c>
      <c r="Y174" s="623">
        <f t="shared" si="28"/>
        <v>0</v>
      </c>
      <c r="Z174" s="623">
        <f t="shared" si="26"/>
        <v>0</v>
      </c>
      <c r="AA174" s="623">
        <f t="shared" si="26"/>
        <v>0</v>
      </c>
      <c r="AB174" s="623">
        <f t="shared" si="26"/>
        <v>0</v>
      </c>
      <c r="AC174" s="624">
        <f t="shared" ca="1" si="23"/>
        <v>0</v>
      </c>
      <c r="AD174" s="624">
        <f ca="1">IF(C174=Allgemeines!$C$13,$S174-$AE174,OFFSET(AE174,0,Allgemeines!$C$13-2022)-$AE174)</f>
        <v>0</v>
      </c>
      <c r="AE174" s="624">
        <f ca="1">IFERROR(OFFSET(AE174,0,Allgemeines!$C$13-2021),0)</f>
        <v>0</v>
      </c>
      <c r="AF174" s="624">
        <f t="shared" si="24"/>
        <v>0</v>
      </c>
      <c r="AG174" s="624">
        <f t="shared" si="29"/>
        <v>0</v>
      </c>
      <c r="AH174" s="624">
        <f t="shared" si="29"/>
        <v>0</v>
      </c>
      <c r="AI174" s="624">
        <f t="shared" si="29"/>
        <v>0</v>
      </c>
      <c r="AJ174" s="624">
        <f t="shared" si="27"/>
        <v>0</v>
      </c>
      <c r="AK174" s="624">
        <f t="shared" si="27"/>
        <v>0</v>
      </c>
      <c r="AL174" s="624">
        <f t="shared" si="27"/>
        <v>0</v>
      </c>
      <c r="AN174" s="625"/>
    </row>
    <row r="175" spans="1:40" x14ac:dyDescent="0.25">
      <c r="A175" s="612"/>
      <c r="B175" s="613"/>
      <c r="C175" s="614"/>
      <c r="D175" s="626"/>
      <c r="E175" s="627"/>
      <c r="F175" s="627"/>
      <c r="G175" s="630">
        <f t="shared" si="25"/>
        <v>0</v>
      </c>
      <c r="H175" s="626"/>
      <c r="I175" s="626"/>
      <c r="J175" s="626"/>
      <c r="K175" s="626"/>
      <c r="L175" s="626"/>
      <c r="M175" s="626"/>
      <c r="N175" s="629"/>
      <c r="O175" s="629"/>
      <c r="P175" s="629"/>
      <c r="Q175" s="619">
        <f>IF(C175&gt;Allgemeines!$C$13,0,SUM(G175,H175,J175,K175,M175,N175)-SUM(I175,L175,O175,P175))</f>
        <v>0</v>
      </c>
      <c r="R175" s="613"/>
      <c r="S175" s="621">
        <f t="shared" si="21"/>
        <v>0</v>
      </c>
      <c r="T175" s="622">
        <f>IF(ISBLANK($B175),0,VLOOKUP($B175,Listen!$A$2:$C$44,2,FALSE))</f>
        <v>0</v>
      </c>
      <c r="U175" s="622">
        <f>IF(ISBLANK($B175),0,VLOOKUP($B175,Listen!$A$2:$C$44,3,FALSE))</f>
        <v>0</v>
      </c>
      <c r="V175" s="623">
        <f t="shared" si="22"/>
        <v>0</v>
      </c>
      <c r="W175" s="623">
        <f t="shared" si="28"/>
        <v>0</v>
      </c>
      <c r="X175" s="623">
        <f t="shared" si="28"/>
        <v>0</v>
      </c>
      <c r="Y175" s="623">
        <f t="shared" si="28"/>
        <v>0</v>
      </c>
      <c r="Z175" s="623">
        <f t="shared" si="26"/>
        <v>0</v>
      </c>
      <c r="AA175" s="623">
        <f t="shared" si="26"/>
        <v>0</v>
      </c>
      <c r="AB175" s="623">
        <f t="shared" si="26"/>
        <v>0</v>
      </c>
      <c r="AC175" s="624">
        <f t="shared" ca="1" si="23"/>
        <v>0</v>
      </c>
      <c r="AD175" s="624">
        <f ca="1">IF(C175=Allgemeines!$C$13,$S175-$AE175,OFFSET(AE175,0,Allgemeines!$C$13-2022)-$AE175)</f>
        <v>0</v>
      </c>
      <c r="AE175" s="624">
        <f ca="1">IFERROR(OFFSET(AE175,0,Allgemeines!$C$13-2021),0)</f>
        <v>0</v>
      </c>
      <c r="AF175" s="624">
        <f t="shared" si="24"/>
        <v>0</v>
      </c>
      <c r="AG175" s="624">
        <f t="shared" si="29"/>
        <v>0</v>
      </c>
      <c r="AH175" s="624">
        <f t="shared" si="29"/>
        <v>0</v>
      </c>
      <c r="AI175" s="624">
        <f t="shared" si="29"/>
        <v>0</v>
      </c>
      <c r="AJ175" s="624">
        <f t="shared" si="27"/>
        <v>0</v>
      </c>
      <c r="AK175" s="624">
        <f t="shared" si="27"/>
        <v>0</v>
      </c>
      <c r="AL175" s="624">
        <f t="shared" si="27"/>
        <v>0</v>
      </c>
      <c r="AN175" s="625"/>
    </row>
    <row r="176" spans="1:40" x14ac:dyDescent="0.25">
      <c r="A176" s="612"/>
      <c r="B176" s="613"/>
      <c r="C176" s="614"/>
      <c r="D176" s="626"/>
      <c r="E176" s="627"/>
      <c r="F176" s="627"/>
      <c r="G176" s="630">
        <f t="shared" si="25"/>
        <v>0</v>
      </c>
      <c r="H176" s="626"/>
      <c r="I176" s="626"/>
      <c r="J176" s="626"/>
      <c r="K176" s="626"/>
      <c r="L176" s="626"/>
      <c r="M176" s="626"/>
      <c r="N176" s="629"/>
      <c r="O176" s="629"/>
      <c r="P176" s="629"/>
      <c r="Q176" s="619">
        <f>IF(C176&gt;Allgemeines!$C$13,0,SUM(G176,H176,J176,K176,M176,N176)-SUM(I176,L176,O176,P176))</f>
        <v>0</v>
      </c>
      <c r="R176" s="613"/>
      <c r="S176" s="621">
        <f t="shared" si="21"/>
        <v>0</v>
      </c>
      <c r="T176" s="622">
        <f>IF(ISBLANK($B176),0,VLOOKUP($B176,Listen!$A$2:$C$44,2,FALSE))</f>
        <v>0</v>
      </c>
      <c r="U176" s="622">
        <f>IF(ISBLANK($B176),0,VLOOKUP($B176,Listen!$A$2:$C$44,3,FALSE))</f>
        <v>0</v>
      </c>
      <c r="V176" s="623">
        <f t="shared" si="22"/>
        <v>0</v>
      </c>
      <c r="W176" s="623">
        <f t="shared" si="28"/>
        <v>0</v>
      </c>
      <c r="X176" s="623">
        <f t="shared" si="28"/>
        <v>0</v>
      </c>
      <c r="Y176" s="623">
        <f t="shared" si="28"/>
        <v>0</v>
      </c>
      <c r="Z176" s="623">
        <f t="shared" si="26"/>
        <v>0</v>
      </c>
      <c r="AA176" s="623">
        <f t="shared" si="26"/>
        <v>0</v>
      </c>
      <c r="AB176" s="623">
        <f t="shared" si="26"/>
        <v>0</v>
      </c>
      <c r="AC176" s="624">
        <f t="shared" ca="1" si="23"/>
        <v>0</v>
      </c>
      <c r="AD176" s="624">
        <f ca="1">IF(C176=Allgemeines!$C$13,$S176-$AE176,OFFSET(AE176,0,Allgemeines!$C$13-2022)-$AE176)</f>
        <v>0</v>
      </c>
      <c r="AE176" s="624">
        <f ca="1">IFERROR(OFFSET(AE176,0,Allgemeines!$C$13-2021),0)</f>
        <v>0</v>
      </c>
      <c r="AF176" s="624">
        <f t="shared" si="24"/>
        <v>0</v>
      </c>
      <c r="AG176" s="624">
        <f t="shared" si="29"/>
        <v>0</v>
      </c>
      <c r="AH176" s="624">
        <f t="shared" si="29"/>
        <v>0</v>
      </c>
      <c r="AI176" s="624">
        <f t="shared" si="29"/>
        <v>0</v>
      </c>
      <c r="AJ176" s="624">
        <f t="shared" si="27"/>
        <v>0</v>
      </c>
      <c r="AK176" s="624">
        <f t="shared" si="27"/>
        <v>0</v>
      </c>
      <c r="AL176" s="624">
        <f t="shared" si="27"/>
        <v>0</v>
      </c>
      <c r="AN176" s="625"/>
    </row>
    <row r="177" spans="1:40" x14ac:dyDescent="0.25">
      <c r="A177" s="612"/>
      <c r="B177" s="613"/>
      <c r="C177" s="614"/>
      <c r="D177" s="626"/>
      <c r="E177" s="627"/>
      <c r="F177" s="627"/>
      <c r="G177" s="630">
        <f t="shared" si="25"/>
        <v>0</v>
      </c>
      <c r="H177" s="626"/>
      <c r="I177" s="626"/>
      <c r="J177" s="626"/>
      <c r="K177" s="626"/>
      <c r="L177" s="626"/>
      <c r="M177" s="626"/>
      <c r="N177" s="629"/>
      <c r="O177" s="629"/>
      <c r="P177" s="629"/>
      <c r="Q177" s="619">
        <f>IF(C177&gt;Allgemeines!$C$13,0,SUM(G177,H177,J177,K177,M177,N177)-SUM(I177,L177,O177,P177))</f>
        <v>0</v>
      </c>
      <c r="R177" s="613"/>
      <c r="S177" s="621">
        <f t="shared" si="21"/>
        <v>0</v>
      </c>
      <c r="T177" s="622">
        <f>IF(ISBLANK($B177),0,VLOOKUP($B177,Listen!$A$2:$C$44,2,FALSE))</f>
        <v>0</v>
      </c>
      <c r="U177" s="622">
        <f>IF(ISBLANK($B177),0,VLOOKUP($B177,Listen!$A$2:$C$44,3,FALSE))</f>
        <v>0</v>
      </c>
      <c r="V177" s="623">
        <f t="shared" si="22"/>
        <v>0</v>
      </c>
      <c r="W177" s="623">
        <f t="shared" si="28"/>
        <v>0</v>
      </c>
      <c r="X177" s="623">
        <f t="shared" si="28"/>
        <v>0</v>
      </c>
      <c r="Y177" s="623">
        <f t="shared" si="28"/>
        <v>0</v>
      </c>
      <c r="Z177" s="623">
        <f t="shared" si="26"/>
        <v>0</v>
      </c>
      <c r="AA177" s="623">
        <f t="shared" si="26"/>
        <v>0</v>
      </c>
      <c r="AB177" s="623">
        <f t="shared" si="26"/>
        <v>0</v>
      </c>
      <c r="AC177" s="624">
        <f t="shared" ca="1" si="23"/>
        <v>0</v>
      </c>
      <c r="AD177" s="624">
        <f ca="1">IF(C177=Allgemeines!$C$13,$S177-$AE177,OFFSET(AE177,0,Allgemeines!$C$13-2022)-$AE177)</f>
        <v>0</v>
      </c>
      <c r="AE177" s="624">
        <f ca="1">IFERROR(OFFSET(AE177,0,Allgemeines!$C$13-2021),0)</f>
        <v>0</v>
      </c>
      <c r="AF177" s="624">
        <f t="shared" si="24"/>
        <v>0</v>
      </c>
      <c r="AG177" s="624">
        <f t="shared" si="29"/>
        <v>0</v>
      </c>
      <c r="AH177" s="624">
        <f t="shared" si="29"/>
        <v>0</v>
      </c>
      <c r="AI177" s="624">
        <f t="shared" si="29"/>
        <v>0</v>
      </c>
      <c r="AJ177" s="624">
        <f t="shared" si="27"/>
        <v>0</v>
      </c>
      <c r="AK177" s="624">
        <f t="shared" si="27"/>
        <v>0</v>
      </c>
      <c r="AL177" s="624">
        <f t="shared" si="27"/>
        <v>0</v>
      </c>
      <c r="AN177" s="625"/>
    </row>
    <row r="178" spans="1:40" x14ac:dyDescent="0.25">
      <c r="A178" s="612"/>
      <c r="B178" s="613"/>
      <c r="C178" s="614"/>
      <c r="D178" s="626"/>
      <c r="E178" s="627"/>
      <c r="F178" s="627"/>
      <c r="G178" s="630">
        <f t="shared" si="25"/>
        <v>0</v>
      </c>
      <c r="H178" s="626"/>
      <c r="I178" s="626"/>
      <c r="J178" s="626"/>
      <c r="K178" s="626"/>
      <c r="L178" s="626"/>
      <c r="M178" s="626"/>
      <c r="N178" s="629"/>
      <c r="O178" s="629"/>
      <c r="P178" s="629"/>
      <c r="Q178" s="619">
        <f>IF(C178&gt;Allgemeines!$C$13,0,SUM(G178,H178,J178,K178,M178,N178)-SUM(I178,L178,O178,P178))</f>
        <v>0</v>
      </c>
      <c r="R178" s="613"/>
      <c r="S178" s="621">
        <f t="shared" si="21"/>
        <v>0</v>
      </c>
      <c r="T178" s="622">
        <f>IF(ISBLANK($B178),0,VLOOKUP($B178,Listen!$A$2:$C$44,2,FALSE))</f>
        <v>0</v>
      </c>
      <c r="U178" s="622">
        <f>IF(ISBLANK($B178),0,VLOOKUP($B178,Listen!$A$2:$C$44,3,FALSE))</f>
        <v>0</v>
      </c>
      <c r="V178" s="623">
        <f t="shared" si="22"/>
        <v>0</v>
      </c>
      <c r="W178" s="623">
        <f t="shared" si="28"/>
        <v>0</v>
      </c>
      <c r="X178" s="623">
        <f t="shared" si="28"/>
        <v>0</v>
      </c>
      <c r="Y178" s="623">
        <f t="shared" si="28"/>
        <v>0</v>
      </c>
      <c r="Z178" s="623">
        <f t="shared" si="26"/>
        <v>0</v>
      </c>
      <c r="AA178" s="623">
        <f t="shared" si="26"/>
        <v>0</v>
      </c>
      <c r="AB178" s="623">
        <f t="shared" si="26"/>
        <v>0</v>
      </c>
      <c r="AC178" s="624">
        <f t="shared" ca="1" si="23"/>
        <v>0</v>
      </c>
      <c r="AD178" s="624">
        <f ca="1">IF(C178=Allgemeines!$C$13,$S178-$AE178,OFFSET(AE178,0,Allgemeines!$C$13-2022)-$AE178)</f>
        <v>0</v>
      </c>
      <c r="AE178" s="624">
        <f ca="1">IFERROR(OFFSET(AE178,0,Allgemeines!$C$13-2021),0)</f>
        <v>0</v>
      </c>
      <c r="AF178" s="624">
        <f t="shared" si="24"/>
        <v>0</v>
      </c>
      <c r="AG178" s="624">
        <f t="shared" si="29"/>
        <v>0</v>
      </c>
      <c r="AH178" s="624">
        <f t="shared" si="29"/>
        <v>0</v>
      </c>
      <c r="AI178" s="624">
        <f t="shared" si="29"/>
        <v>0</v>
      </c>
      <c r="AJ178" s="624">
        <f t="shared" si="27"/>
        <v>0</v>
      </c>
      <c r="AK178" s="624">
        <f t="shared" si="27"/>
        <v>0</v>
      </c>
      <c r="AL178" s="624">
        <f t="shared" si="27"/>
        <v>0</v>
      </c>
      <c r="AN178" s="625"/>
    </row>
    <row r="179" spans="1:40" x14ac:dyDescent="0.25">
      <c r="A179" s="612"/>
      <c r="B179" s="613"/>
      <c r="C179" s="614"/>
      <c r="D179" s="626"/>
      <c r="E179" s="627"/>
      <c r="F179" s="627"/>
      <c r="G179" s="630">
        <f t="shared" si="25"/>
        <v>0</v>
      </c>
      <c r="H179" s="626"/>
      <c r="I179" s="626"/>
      <c r="J179" s="626"/>
      <c r="K179" s="626"/>
      <c r="L179" s="626"/>
      <c r="M179" s="626"/>
      <c r="N179" s="629"/>
      <c r="O179" s="629"/>
      <c r="P179" s="629"/>
      <c r="Q179" s="619">
        <f>IF(C179&gt;Allgemeines!$C$13,0,SUM(G179,H179,J179,K179,M179,N179)-SUM(I179,L179,O179,P179))</f>
        <v>0</v>
      </c>
      <c r="R179" s="613"/>
      <c r="S179" s="621">
        <f t="shared" si="21"/>
        <v>0</v>
      </c>
      <c r="T179" s="622">
        <f>IF(ISBLANK($B179),0,VLOOKUP($B179,Listen!$A$2:$C$44,2,FALSE))</f>
        <v>0</v>
      </c>
      <c r="U179" s="622">
        <f>IF(ISBLANK($B179),0,VLOOKUP($B179,Listen!$A$2:$C$44,3,FALSE))</f>
        <v>0</v>
      </c>
      <c r="V179" s="623">
        <f t="shared" si="22"/>
        <v>0</v>
      </c>
      <c r="W179" s="623">
        <f t="shared" si="28"/>
        <v>0</v>
      </c>
      <c r="X179" s="623">
        <f t="shared" si="28"/>
        <v>0</v>
      </c>
      <c r="Y179" s="623">
        <f t="shared" si="28"/>
        <v>0</v>
      </c>
      <c r="Z179" s="623">
        <f t="shared" si="26"/>
        <v>0</v>
      </c>
      <c r="AA179" s="623">
        <f t="shared" si="26"/>
        <v>0</v>
      </c>
      <c r="AB179" s="623">
        <f t="shared" si="26"/>
        <v>0</v>
      </c>
      <c r="AC179" s="624">
        <f t="shared" ca="1" si="23"/>
        <v>0</v>
      </c>
      <c r="AD179" s="624">
        <f ca="1">IF(C179=Allgemeines!$C$13,$S179-$AE179,OFFSET(AE179,0,Allgemeines!$C$13-2022)-$AE179)</f>
        <v>0</v>
      </c>
      <c r="AE179" s="624">
        <f ca="1">IFERROR(OFFSET(AE179,0,Allgemeines!$C$13-2021),0)</f>
        <v>0</v>
      </c>
      <c r="AF179" s="624">
        <f t="shared" si="24"/>
        <v>0</v>
      </c>
      <c r="AG179" s="624">
        <f t="shared" si="29"/>
        <v>0</v>
      </c>
      <c r="AH179" s="624">
        <f t="shared" si="29"/>
        <v>0</v>
      </c>
      <c r="AI179" s="624">
        <f t="shared" si="29"/>
        <v>0</v>
      </c>
      <c r="AJ179" s="624">
        <f t="shared" si="27"/>
        <v>0</v>
      </c>
      <c r="AK179" s="624">
        <f t="shared" si="27"/>
        <v>0</v>
      </c>
      <c r="AL179" s="624">
        <f t="shared" si="27"/>
        <v>0</v>
      </c>
      <c r="AN179" s="625"/>
    </row>
    <row r="180" spans="1:40" x14ac:dyDescent="0.25">
      <c r="A180" s="612"/>
      <c r="B180" s="613"/>
      <c r="C180" s="614"/>
      <c r="D180" s="626"/>
      <c r="E180" s="627"/>
      <c r="F180" s="627"/>
      <c r="G180" s="630">
        <f t="shared" si="25"/>
        <v>0</v>
      </c>
      <c r="H180" s="626"/>
      <c r="I180" s="626"/>
      <c r="J180" s="626"/>
      <c r="K180" s="626"/>
      <c r="L180" s="626"/>
      <c r="M180" s="626"/>
      <c r="N180" s="629"/>
      <c r="O180" s="629"/>
      <c r="P180" s="629"/>
      <c r="Q180" s="619">
        <f>IF(C180&gt;Allgemeines!$C$13,0,SUM(G180,H180,J180,K180,M180,N180)-SUM(I180,L180,O180,P180))</f>
        <v>0</v>
      </c>
      <c r="R180" s="613"/>
      <c r="S180" s="621">
        <f t="shared" si="21"/>
        <v>0</v>
      </c>
      <c r="T180" s="622">
        <f>IF(ISBLANK($B180),0,VLOOKUP($B180,Listen!$A$2:$C$44,2,FALSE))</f>
        <v>0</v>
      </c>
      <c r="U180" s="622">
        <f>IF(ISBLANK($B180),0,VLOOKUP($B180,Listen!$A$2:$C$44,3,FALSE))</f>
        <v>0</v>
      </c>
      <c r="V180" s="623">
        <f t="shared" si="22"/>
        <v>0</v>
      </c>
      <c r="W180" s="623">
        <f t="shared" si="28"/>
        <v>0</v>
      </c>
      <c r="X180" s="623">
        <f t="shared" si="28"/>
        <v>0</v>
      </c>
      <c r="Y180" s="623">
        <f t="shared" si="28"/>
        <v>0</v>
      </c>
      <c r="Z180" s="623">
        <f t="shared" si="26"/>
        <v>0</v>
      </c>
      <c r="AA180" s="623">
        <f t="shared" si="26"/>
        <v>0</v>
      </c>
      <c r="AB180" s="623">
        <f t="shared" si="26"/>
        <v>0</v>
      </c>
      <c r="AC180" s="624">
        <f t="shared" ca="1" si="23"/>
        <v>0</v>
      </c>
      <c r="AD180" s="624">
        <f ca="1">IF(C180=Allgemeines!$C$13,$S180-$AE180,OFFSET(AE180,0,Allgemeines!$C$13-2022)-$AE180)</f>
        <v>0</v>
      </c>
      <c r="AE180" s="624">
        <f ca="1">IFERROR(OFFSET(AE180,0,Allgemeines!$C$13-2021),0)</f>
        <v>0</v>
      </c>
      <c r="AF180" s="624">
        <f t="shared" si="24"/>
        <v>0</v>
      </c>
      <c r="AG180" s="624">
        <f t="shared" si="29"/>
        <v>0</v>
      </c>
      <c r="AH180" s="624">
        <f t="shared" si="29"/>
        <v>0</v>
      </c>
      <c r="AI180" s="624">
        <f t="shared" si="29"/>
        <v>0</v>
      </c>
      <c r="AJ180" s="624">
        <f t="shared" si="27"/>
        <v>0</v>
      </c>
      <c r="AK180" s="624">
        <f t="shared" si="27"/>
        <v>0</v>
      </c>
      <c r="AL180" s="624">
        <f t="shared" si="27"/>
        <v>0</v>
      </c>
      <c r="AN180" s="625"/>
    </row>
    <row r="181" spans="1:40" x14ac:dyDescent="0.25">
      <c r="A181" s="612"/>
      <c r="B181" s="613"/>
      <c r="C181" s="614"/>
      <c r="D181" s="626"/>
      <c r="E181" s="627"/>
      <c r="F181" s="627"/>
      <c r="G181" s="630">
        <f t="shared" si="25"/>
        <v>0</v>
      </c>
      <c r="H181" s="626"/>
      <c r="I181" s="626"/>
      <c r="J181" s="626"/>
      <c r="K181" s="626"/>
      <c r="L181" s="626"/>
      <c r="M181" s="626"/>
      <c r="N181" s="629"/>
      <c r="O181" s="629"/>
      <c r="P181" s="629"/>
      <c r="Q181" s="619">
        <f>IF(C181&gt;Allgemeines!$C$13,0,SUM(G181,H181,J181,K181,M181,N181)-SUM(I181,L181,O181,P181))</f>
        <v>0</v>
      </c>
      <c r="R181" s="613"/>
      <c r="S181" s="621">
        <f t="shared" si="21"/>
        <v>0</v>
      </c>
      <c r="T181" s="622">
        <f>IF(ISBLANK($B181),0,VLOOKUP($B181,Listen!$A$2:$C$44,2,FALSE))</f>
        <v>0</v>
      </c>
      <c r="U181" s="622">
        <f>IF(ISBLANK($B181),0,VLOOKUP($B181,Listen!$A$2:$C$44,3,FALSE))</f>
        <v>0</v>
      </c>
      <c r="V181" s="623">
        <f t="shared" si="22"/>
        <v>0</v>
      </c>
      <c r="W181" s="623">
        <f t="shared" si="28"/>
        <v>0</v>
      </c>
      <c r="X181" s="623">
        <f t="shared" si="28"/>
        <v>0</v>
      </c>
      <c r="Y181" s="623">
        <f t="shared" si="28"/>
        <v>0</v>
      </c>
      <c r="Z181" s="623">
        <f t="shared" si="26"/>
        <v>0</v>
      </c>
      <c r="AA181" s="623">
        <f t="shared" si="26"/>
        <v>0</v>
      </c>
      <c r="AB181" s="623">
        <f t="shared" si="26"/>
        <v>0</v>
      </c>
      <c r="AC181" s="624">
        <f t="shared" ca="1" si="23"/>
        <v>0</v>
      </c>
      <c r="AD181" s="624">
        <f ca="1">IF(C181=Allgemeines!$C$13,$S181-$AE181,OFFSET(AE181,0,Allgemeines!$C$13-2022)-$AE181)</f>
        <v>0</v>
      </c>
      <c r="AE181" s="624">
        <f ca="1">IFERROR(OFFSET(AE181,0,Allgemeines!$C$13-2021),0)</f>
        <v>0</v>
      </c>
      <c r="AF181" s="624">
        <f t="shared" si="24"/>
        <v>0</v>
      </c>
      <c r="AG181" s="624">
        <f t="shared" si="29"/>
        <v>0</v>
      </c>
      <c r="AH181" s="624">
        <f t="shared" si="29"/>
        <v>0</v>
      </c>
      <c r="AI181" s="624">
        <f t="shared" si="29"/>
        <v>0</v>
      </c>
      <c r="AJ181" s="624">
        <f t="shared" si="27"/>
        <v>0</v>
      </c>
      <c r="AK181" s="624">
        <f t="shared" si="27"/>
        <v>0</v>
      </c>
      <c r="AL181" s="624">
        <f t="shared" si="27"/>
        <v>0</v>
      </c>
      <c r="AN181" s="625"/>
    </row>
    <row r="182" spans="1:40" x14ac:dyDescent="0.25">
      <c r="A182" s="612"/>
      <c r="B182" s="613"/>
      <c r="C182" s="614"/>
      <c r="D182" s="626"/>
      <c r="E182" s="627"/>
      <c r="F182" s="627"/>
      <c r="G182" s="630">
        <f t="shared" si="25"/>
        <v>0</v>
      </c>
      <c r="H182" s="626"/>
      <c r="I182" s="626"/>
      <c r="J182" s="626"/>
      <c r="K182" s="626"/>
      <c r="L182" s="626"/>
      <c r="M182" s="626"/>
      <c r="N182" s="629"/>
      <c r="O182" s="629"/>
      <c r="P182" s="629"/>
      <c r="Q182" s="619">
        <f>IF(C182&gt;Allgemeines!$C$13,0,SUM(G182,H182,J182,K182,M182,N182)-SUM(I182,L182,O182,P182))</f>
        <v>0</v>
      </c>
      <c r="R182" s="613"/>
      <c r="S182" s="621">
        <f t="shared" si="21"/>
        <v>0</v>
      </c>
      <c r="T182" s="622">
        <f>IF(ISBLANK($B182),0,VLOOKUP($B182,Listen!$A$2:$C$44,2,FALSE))</f>
        <v>0</v>
      </c>
      <c r="U182" s="622">
        <f>IF(ISBLANK($B182),0,VLOOKUP($B182,Listen!$A$2:$C$44,3,FALSE))</f>
        <v>0</v>
      </c>
      <c r="V182" s="623">
        <f t="shared" si="22"/>
        <v>0</v>
      </c>
      <c r="W182" s="623">
        <f t="shared" si="28"/>
        <v>0</v>
      </c>
      <c r="X182" s="623">
        <f t="shared" si="28"/>
        <v>0</v>
      </c>
      <c r="Y182" s="623">
        <f t="shared" si="28"/>
        <v>0</v>
      </c>
      <c r="Z182" s="623">
        <f t="shared" si="26"/>
        <v>0</v>
      </c>
      <c r="AA182" s="623">
        <f t="shared" si="26"/>
        <v>0</v>
      </c>
      <c r="AB182" s="623">
        <f t="shared" si="26"/>
        <v>0</v>
      </c>
      <c r="AC182" s="624">
        <f t="shared" ca="1" si="23"/>
        <v>0</v>
      </c>
      <c r="AD182" s="624">
        <f ca="1">IF(C182=Allgemeines!$C$13,$S182-$AE182,OFFSET(AE182,0,Allgemeines!$C$13-2022)-$AE182)</f>
        <v>0</v>
      </c>
      <c r="AE182" s="624">
        <f ca="1">IFERROR(OFFSET(AE182,0,Allgemeines!$C$13-2021),0)</f>
        <v>0</v>
      </c>
      <c r="AF182" s="624">
        <f t="shared" si="24"/>
        <v>0</v>
      </c>
      <c r="AG182" s="624">
        <f t="shared" si="29"/>
        <v>0</v>
      </c>
      <c r="AH182" s="624">
        <f t="shared" si="29"/>
        <v>0</v>
      </c>
      <c r="AI182" s="624">
        <f t="shared" si="29"/>
        <v>0</v>
      </c>
      <c r="AJ182" s="624">
        <f t="shared" si="27"/>
        <v>0</v>
      </c>
      <c r="AK182" s="624">
        <f t="shared" si="27"/>
        <v>0</v>
      </c>
      <c r="AL182" s="624">
        <f t="shared" si="27"/>
        <v>0</v>
      </c>
      <c r="AN182" s="625"/>
    </row>
    <row r="183" spans="1:40" x14ac:dyDescent="0.25">
      <c r="A183" s="612"/>
      <c r="B183" s="613"/>
      <c r="C183" s="614"/>
      <c r="D183" s="626"/>
      <c r="E183" s="627"/>
      <c r="F183" s="627"/>
      <c r="G183" s="630">
        <f t="shared" si="25"/>
        <v>0</v>
      </c>
      <c r="H183" s="626"/>
      <c r="I183" s="626"/>
      <c r="J183" s="626"/>
      <c r="K183" s="626"/>
      <c r="L183" s="626"/>
      <c r="M183" s="626"/>
      <c r="N183" s="629"/>
      <c r="O183" s="629"/>
      <c r="P183" s="629"/>
      <c r="Q183" s="619">
        <f>IF(C183&gt;Allgemeines!$C$13,0,SUM(G183,H183,J183,K183,M183,N183)-SUM(I183,L183,O183,P183))</f>
        <v>0</v>
      </c>
      <c r="R183" s="613"/>
      <c r="S183" s="621">
        <f t="shared" si="21"/>
        <v>0</v>
      </c>
      <c r="T183" s="622">
        <f>IF(ISBLANK($B183),0,VLOOKUP($B183,Listen!$A$2:$C$44,2,FALSE))</f>
        <v>0</v>
      </c>
      <c r="U183" s="622">
        <f>IF(ISBLANK($B183),0,VLOOKUP($B183,Listen!$A$2:$C$44,3,FALSE))</f>
        <v>0</v>
      </c>
      <c r="V183" s="623">
        <f t="shared" si="22"/>
        <v>0</v>
      </c>
      <c r="W183" s="623">
        <f t="shared" si="28"/>
        <v>0</v>
      </c>
      <c r="X183" s="623">
        <f t="shared" si="28"/>
        <v>0</v>
      </c>
      <c r="Y183" s="623">
        <f t="shared" si="28"/>
        <v>0</v>
      </c>
      <c r="Z183" s="623">
        <f t="shared" si="26"/>
        <v>0</v>
      </c>
      <c r="AA183" s="623">
        <f t="shared" si="26"/>
        <v>0</v>
      </c>
      <c r="AB183" s="623">
        <f t="shared" si="26"/>
        <v>0</v>
      </c>
      <c r="AC183" s="624">
        <f t="shared" ca="1" si="23"/>
        <v>0</v>
      </c>
      <c r="AD183" s="624">
        <f ca="1">IF(C183=Allgemeines!$C$13,$S183-$AE183,OFFSET(AE183,0,Allgemeines!$C$13-2022)-$AE183)</f>
        <v>0</v>
      </c>
      <c r="AE183" s="624">
        <f ca="1">IFERROR(OFFSET(AE183,0,Allgemeines!$C$13-2021),0)</f>
        <v>0</v>
      </c>
      <c r="AF183" s="624">
        <f t="shared" si="24"/>
        <v>0</v>
      </c>
      <c r="AG183" s="624">
        <f t="shared" si="29"/>
        <v>0</v>
      </c>
      <c r="AH183" s="624">
        <f t="shared" si="29"/>
        <v>0</v>
      </c>
      <c r="AI183" s="624">
        <f t="shared" si="29"/>
        <v>0</v>
      </c>
      <c r="AJ183" s="624">
        <f t="shared" si="27"/>
        <v>0</v>
      </c>
      <c r="AK183" s="624">
        <f t="shared" si="27"/>
        <v>0</v>
      </c>
      <c r="AL183" s="624">
        <f t="shared" si="27"/>
        <v>0</v>
      </c>
      <c r="AN183" s="625"/>
    </row>
    <row r="184" spans="1:40" x14ac:dyDescent="0.25">
      <c r="A184" s="612"/>
      <c r="B184" s="613"/>
      <c r="C184" s="614"/>
      <c r="D184" s="626"/>
      <c r="E184" s="627"/>
      <c r="F184" s="627"/>
      <c r="G184" s="630">
        <f t="shared" si="25"/>
        <v>0</v>
      </c>
      <c r="H184" s="626"/>
      <c r="I184" s="626"/>
      <c r="J184" s="626"/>
      <c r="K184" s="626"/>
      <c r="L184" s="626"/>
      <c r="M184" s="626"/>
      <c r="N184" s="629"/>
      <c r="O184" s="629"/>
      <c r="P184" s="629"/>
      <c r="Q184" s="619">
        <f>IF(C184&gt;Allgemeines!$C$13,0,SUM(G184,H184,J184,K184,M184,N184)-SUM(I184,L184,O184,P184))</f>
        <v>0</v>
      </c>
      <c r="R184" s="613"/>
      <c r="S184" s="621">
        <f t="shared" si="21"/>
        <v>0</v>
      </c>
      <c r="T184" s="622">
        <f>IF(ISBLANK($B184),0,VLOOKUP($B184,Listen!$A$2:$C$44,2,FALSE))</f>
        <v>0</v>
      </c>
      <c r="U184" s="622">
        <f>IF(ISBLANK($B184),0,VLOOKUP($B184,Listen!$A$2:$C$44,3,FALSE))</f>
        <v>0</v>
      </c>
      <c r="V184" s="623">
        <f t="shared" si="22"/>
        <v>0</v>
      </c>
      <c r="W184" s="623">
        <f t="shared" si="28"/>
        <v>0</v>
      </c>
      <c r="X184" s="623">
        <f t="shared" si="28"/>
        <v>0</v>
      </c>
      <c r="Y184" s="623">
        <f t="shared" si="28"/>
        <v>0</v>
      </c>
      <c r="Z184" s="623">
        <f t="shared" si="26"/>
        <v>0</v>
      </c>
      <c r="AA184" s="623">
        <f t="shared" si="26"/>
        <v>0</v>
      </c>
      <c r="AB184" s="623">
        <f t="shared" si="26"/>
        <v>0</v>
      </c>
      <c r="AC184" s="624">
        <f t="shared" ca="1" si="23"/>
        <v>0</v>
      </c>
      <c r="AD184" s="624">
        <f ca="1">IF(C184=Allgemeines!$C$13,$S184-$AE184,OFFSET(AE184,0,Allgemeines!$C$13-2022)-$AE184)</f>
        <v>0</v>
      </c>
      <c r="AE184" s="624">
        <f ca="1">IFERROR(OFFSET(AE184,0,Allgemeines!$C$13-2021),0)</f>
        <v>0</v>
      </c>
      <c r="AF184" s="624">
        <f t="shared" si="24"/>
        <v>0</v>
      </c>
      <c r="AG184" s="624">
        <f t="shared" si="29"/>
        <v>0</v>
      </c>
      <c r="AH184" s="624">
        <f t="shared" si="29"/>
        <v>0</v>
      </c>
      <c r="AI184" s="624">
        <f t="shared" si="29"/>
        <v>0</v>
      </c>
      <c r="AJ184" s="624">
        <f t="shared" si="27"/>
        <v>0</v>
      </c>
      <c r="AK184" s="624">
        <f t="shared" si="27"/>
        <v>0</v>
      </c>
      <c r="AL184" s="624">
        <f t="shared" si="27"/>
        <v>0</v>
      </c>
      <c r="AN184" s="625"/>
    </row>
    <row r="185" spans="1:40" x14ac:dyDescent="0.25">
      <c r="A185" s="612"/>
      <c r="B185" s="613"/>
      <c r="C185" s="614"/>
      <c r="D185" s="626"/>
      <c r="E185" s="627"/>
      <c r="F185" s="627"/>
      <c r="G185" s="630">
        <f t="shared" si="25"/>
        <v>0</v>
      </c>
      <c r="H185" s="626"/>
      <c r="I185" s="626"/>
      <c r="J185" s="626"/>
      <c r="K185" s="626"/>
      <c r="L185" s="626"/>
      <c r="M185" s="626"/>
      <c r="N185" s="629"/>
      <c r="O185" s="629"/>
      <c r="P185" s="629"/>
      <c r="Q185" s="619">
        <f>IF(C185&gt;Allgemeines!$C$13,0,SUM(G185,H185,J185,K185,M185,N185)-SUM(I185,L185,O185,P185))</f>
        <v>0</v>
      </c>
      <c r="R185" s="613"/>
      <c r="S185" s="621">
        <f t="shared" si="21"/>
        <v>0</v>
      </c>
      <c r="T185" s="622">
        <f>IF(ISBLANK($B185),0,VLOOKUP($B185,Listen!$A$2:$C$44,2,FALSE))</f>
        <v>0</v>
      </c>
      <c r="U185" s="622">
        <f>IF(ISBLANK($B185),0,VLOOKUP($B185,Listen!$A$2:$C$44,3,FALSE))</f>
        <v>0</v>
      </c>
      <c r="V185" s="623">
        <f t="shared" si="22"/>
        <v>0</v>
      </c>
      <c r="W185" s="623">
        <f t="shared" si="28"/>
        <v>0</v>
      </c>
      <c r="X185" s="623">
        <f t="shared" si="28"/>
        <v>0</v>
      </c>
      <c r="Y185" s="623">
        <f t="shared" si="28"/>
        <v>0</v>
      </c>
      <c r="Z185" s="623">
        <f t="shared" si="26"/>
        <v>0</v>
      </c>
      <c r="AA185" s="623">
        <f t="shared" si="26"/>
        <v>0</v>
      </c>
      <c r="AB185" s="623">
        <f t="shared" si="26"/>
        <v>0</v>
      </c>
      <c r="AC185" s="624">
        <f t="shared" ca="1" si="23"/>
        <v>0</v>
      </c>
      <c r="AD185" s="624">
        <f ca="1">IF(C185=Allgemeines!$C$13,$S185-$AE185,OFFSET(AE185,0,Allgemeines!$C$13-2022)-$AE185)</f>
        <v>0</v>
      </c>
      <c r="AE185" s="624">
        <f ca="1">IFERROR(OFFSET(AE185,0,Allgemeines!$C$13-2021),0)</f>
        <v>0</v>
      </c>
      <c r="AF185" s="624">
        <f t="shared" si="24"/>
        <v>0</v>
      </c>
      <c r="AG185" s="624">
        <f t="shared" si="29"/>
        <v>0</v>
      </c>
      <c r="AH185" s="624">
        <f t="shared" si="29"/>
        <v>0</v>
      </c>
      <c r="AI185" s="624">
        <f t="shared" si="29"/>
        <v>0</v>
      </c>
      <c r="AJ185" s="624">
        <f t="shared" si="27"/>
        <v>0</v>
      </c>
      <c r="AK185" s="624">
        <f t="shared" si="27"/>
        <v>0</v>
      </c>
      <c r="AL185" s="624">
        <f t="shared" si="27"/>
        <v>0</v>
      </c>
      <c r="AN185" s="625"/>
    </row>
    <row r="186" spans="1:40" x14ac:dyDescent="0.25">
      <c r="A186" s="612"/>
      <c r="B186" s="613"/>
      <c r="C186" s="614"/>
      <c r="D186" s="626"/>
      <c r="E186" s="627"/>
      <c r="F186" s="627"/>
      <c r="G186" s="630">
        <f t="shared" si="25"/>
        <v>0</v>
      </c>
      <c r="H186" s="626"/>
      <c r="I186" s="626"/>
      <c r="J186" s="626"/>
      <c r="K186" s="626"/>
      <c r="L186" s="626"/>
      <c r="M186" s="626"/>
      <c r="N186" s="629"/>
      <c r="O186" s="629"/>
      <c r="P186" s="629"/>
      <c r="Q186" s="619">
        <f>IF(C186&gt;Allgemeines!$C$13,0,SUM(G186,H186,J186,K186,M186,N186)-SUM(I186,L186,O186,P186))</f>
        <v>0</v>
      </c>
      <c r="R186" s="613"/>
      <c r="S186" s="621">
        <f t="shared" si="21"/>
        <v>0</v>
      </c>
      <c r="T186" s="622">
        <f>IF(ISBLANK($B186),0,VLOOKUP($B186,Listen!$A$2:$C$44,2,FALSE))</f>
        <v>0</v>
      </c>
      <c r="U186" s="622">
        <f>IF(ISBLANK($B186),0,VLOOKUP($B186,Listen!$A$2:$C$44,3,FALSE))</f>
        <v>0</v>
      </c>
      <c r="V186" s="623">
        <f t="shared" si="22"/>
        <v>0</v>
      </c>
      <c r="W186" s="623">
        <f t="shared" si="28"/>
        <v>0</v>
      </c>
      <c r="X186" s="623">
        <f t="shared" si="28"/>
        <v>0</v>
      </c>
      <c r="Y186" s="623">
        <f t="shared" si="28"/>
        <v>0</v>
      </c>
      <c r="Z186" s="623">
        <f t="shared" si="26"/>
        <v>0</v>
      </c>
      <c r="AA186" s="623">
        <f t="shared" si="26"/>
        <v>0</v>
      </c>
      <c r="AB186" s="623">
        <f t="shared" si="26"/>
        <v>0</v>
      </c>
      <c r="AC186" s="624">
        <f t="shared" ca="1" si="23"/>
        <v>0</v>
      </c>
      <c r="AD186" s="624">
        <f ca="1">IF(C186=Allgemeines!$C$13,$S186-$AE186,OFFSET(AE186,0,Allgemeines!$C$13-2022)-$AE186)</f>
        <v>0</v>
      </c>
      <c r="AE186" s="624">
        <f ca="1">IFERROR(OFFSET(AE186,0,Allgemeines!$C$13-2021),0)</f>
        <v>0</v>
      </c>
      <c r="AF186" s="624">
        <f t="shared" si="24"/>
        <v>0</v>
      </c>
      <c r="AG186" s="624">
        <f t="shared" si="29"/>
        <v>0</v>
      </c>
      <c r="AH186" s="624">
        <f t="shared" si="29"/>
        <v>0</v>
      </c>
      <c r="AI186" s="624">
        <f t="shared" si="29"/>
        <v>0</v>
      </c>
      <c r="AJ186" s="624">
        <f t="shared" si="27"/>
        <v>0</v>
      </c>
      <c r="AK186" s="624">
        <f t="shared" si="27"/>
        <v>0</v>
      </c>
      <c r="AL186" s="624">
        <f t="shared" si="27"/>
        <v>0</v>
      </c>
      <c r="AN186" s="625"/>
    </row>
    <row r="187" spans="1:40" x14ac:dyDescent="0.25">
      <c r="A187" s="612"/>
      <c r="B187" s="613"/>
      <c r="C187" s="614"/>
      <c r="D187" s="626"/>
      <c r="E187" s="627"/>
      <c r="F187" s="627"/>
      <c r="G187" s="630">
        <f t="shared" si="25"/>
        <v>0</v>
      </c>
      <c r="H187" s="626"/>
      <c r="I187" s="626"/>
      <c r="J187" s="626"/>
      <c r="K187" s="626"/>
      <c r="L187" s="626"/>
      <c r="M187" s="626"/>
      <c r="N187" s="629"/>
      <c r="O187" s="629"/>
      <c r="P187" s="629"/>
      <c r="Q187" s="619">
        <f>IF(C187&gt;Allgemeines!$C$13,0,SUM(G187,H187,J187,K187,M187,N187)-SUM(I187,L187,O187,P187))</f>
        <v>0</v>
      </c>
      <c r="R187" s="613"/>
      <c r="S187" s="621">
        <f t="shared" si="21"/>
        <v>0</v>
      </c>
      <c r="T187" s="622">
        <f>IF(ISBLANK($B187),0,VLOOKUP($B187,Listen!$A$2:$C$44,2,FALSE))</f>
        <v>0</v>
      </c>
      <c r="U187" s="622">
        <f>IF(ISBLANK($B187),0,VLOOKUP($B187,Listen!$A$2:$C$44,3,FALSE))</f>
        <v>0</v>
      </c>
      <c r="V187" s="623">
        <f t="shared" si="22"/>
        <v>0</v>
      </c>
      <c r="W187" s="623">
        <f t="shared" si="28"/>
        <v>0</v>
      </c>
      <c r="X187" s="623">
        <f t="shared" si="28"/>
        <v>0</v>
      </c>
      <c r="Y187" s="623">
        <f t="shared" si="28"/>
        <v>0</v>
      </c>
      <c r="Z187" s="623">
        <f t="shared" si="26"/>
        <v>0</v>
      </c>
      <c r="AA187" s="623">
        <f t="shared" si="26"/>
        <v>0</v>
      </c>
      <c r="AB187" s="623">
        <f t="shared" si="26"/>
        <v>0</v>
      </c>
      <c r="AC187" s="624">
        <f t="shared" ca="1" si="23"/>
        <v>0</v>
      </c>
      <c r="AD187" s="624">
        <f ca="1">IF(C187=Allgemeines!$C$13,$S187-$AE187,OFFSET(AE187,0,Allgemeines!$C$13-2022)-$AE187)</f>
        <v>0</v>
      </c>
      <c r="AE187" s="624">
        <f ca="1">IFERROR(OFFSET(AE187,0,Allgemeines!$C$13-2021),0)</f>
        <v>0</v>
      </c>
      <c r="AF187" s="624">
        <f t="shared" si="24"/>
        <v>0</v>
      </c>
      <c r="AG187" s="624">
        <f t="shared" si="29"/>
        <v>0</v>
      </c>
      <c r="AH187" s="624">
        <f t="shared" si="29"/>
        <v>0</v>
      </c>
      <c r="AI187" s="624">
        <f t="shared" si="29"/>
        <v>0</v>
      </c>
      <c r="AJ187" s="624">
        <f t="shared" si="27"/>
        <v>0</v>
      </c>
      <c r="AK187" s="624">
        <f t="shared" si="27"/>
        <v>0</v>
      </c>
      <c r="AL187" s="624">
        <f t="shared" si="27"/>
        <v>0</v>
      </c>
      <c r="AN187" s="625"/>
    </row>
    <row r="188" spans="1:40" x14ac:dyDescent="0.25">
      <c r="A188" s="612"/>
      <c r="B188" s="613"/>
      <c r="C188" s="614"/>
      <c r="D188" s="626"/>
      <c r="E188" s="627"/>
      <c r="F188" s="627"/>
      <c r="G188" s="630">
        <f t="shared" si="25"/>
        <v>0</v>
      </c>
      <c r="H188" s="626"/>
      <c r="I188" s="626"/>
      <c r="J188" s="626"/>
      <c r="K188" s="626"/>
      <c r="L188" s="626"/>
      <c r="M188" s="626"/>
      <c r="N188" s="629"/>
      <c r="O188" s="629"/>
      <c r="P188" s="629"/>
      <c r="Q188" s="619">
        <f>IF(C188&gt;Allgemeines!$C$13,0,SUM(G188,H188,J188,K188,M188,N188)-SUM(I188,L188,O188,P188))</f>
        <v>0</v>
      </c>
      <c r="R188" s="613"/>
      <c r="S188" s="621">
        <f t="shared" si="21"/>
        <v>0</v>
      </c>
      <c r="T188" s="622">
        <f>IF(ISBLANK($B188),0,VLOOKUP($B188,Listen!$A$2:$C$44,2,FALSE))</f>
        <v>0</v>
      </c>
      <c r="U188" s="622">
        <f>IF(ISBLANK($B188),0,VLOOKUP($B188,Listen!$A$2:$C$44,3,FALSE))</f>
        <v>0</v>
      </c>
      <c r="V188" s="623">
        <f t="shared" si="22"/>
        <v>0</v>
      </c>
      <c r="W188" s="623">
        <f t="shared" si="28"/>
        <v>0</v>
      </c>
      <c r="X188" s="623">
        <f t="shared" si="28"/>
        <v>0</v>
      </c>
      <c r="Y188" s="623">
        <f t="shared" si="28"/>
        <v>0</v>
      </c>
      <c r="Z188" s="623">
        <f t="shared" si="26"/>
        <v>0</v>
      </c>
      <c r="AA188" s="623">
        <f t="shared" si="26"/>
        <v>0</v>
      </c>
      <c r="AB188" s="623">
        <f t="shared" si="26"/>
        <v>0</v>
      </c>
      <c r="AC188" s="624">
        <f t="shared" ca="1" si="23"/>
        <v>0</v>
      </c>
      <c r="AD188" s="624">
        <f ca="1">IF(C188=Allgemeines!$C$13,$S188-$AE188,OFFSET(AE188,0,Allgemeines!$C$13-2022)-$AE188)</f>
        <v>0</v>
      </c>
      <c r="AE188" s="624">
        <f ca="1">IFERROR(OFFSET(AE188,0,Allgemeines!$C$13-2021),0)</f>
        <v>0</v>
      </c>
      <c r="AF188" s="624">
        <f t="shared" si="24"/>
        <v>0</v>
      </c>
      <c r="AG188" s="624">
        <f t="shared" si="29"/>
        <v>0</v>
      </c>
      <c r="AH188" s="624">
        <f t="shared" si="29"/>
        <v>0</v>
      </c>
      <c r="AI188" s="624">
        <f t="shared" si="29"/>
        <v>0</v>
      </c>
      <c r="AJ188" s="624">
        <f t="shared" si="27"/>
        <v>0</v>
      </c>
      <c r="AK188" s="624">
        <f t="shared" si="27"/>
        <v>0</v>
      </c>
      <c r="AL188" s="624">
        <f t="shared" si="27"/>
        <v>0</v>
      </c>
      <c r="AN188" s="625"/>
    </row>
    <row r="189" spans="1:40" x14ac:dyDescent="0.25">
      <c r="A189" s="612"/>
      <c r="B189" s="613"/>
      <c r="C189" s="614"/>
      <c r="D189" s="626"/>
      <c r="E189" s="627"/>
      <c r="F189" s="627"/>
      <c r="G189" s="630">
        <f t="shared" si="25"/>
        <v>0</v>
      </c>
      <c r="H189" s="626"/>
      <c r="I189" s="626"/>
      <c r="J189" s="626"/>
      <c r="K189" s="626"/>
      <c r="L189" s="626"/>
      <c r="M189" s="626"/>
      <c r="N189" s="629"/>
      <c r="O189" s="629"/>
      <c r="P189" s="629"/>
      <c r="Q189" s="619">
        <f>IF(C189&gt;Allgemeines!$C$13,0,SUM(G189,H189,J189,K189,M189,N189)-SUM(I189,L189,O189,P189))</f>
        <v>0</v>
      </c>
      <c r="R189" s="613"/>
      <c r="S189" s="621">
        <f t="shared" si="21"/>
        <v>0</v>
      </c>
      <c r="T189" s="622">
        <f>IF(ISBLANK($B189),0,VLOOKUP($B189,Listen!$A$2:$C$44,2,FALSE))</f>
        <v>0</v>
      </c>
      <c r="U189" s="622">
        <f>IF(ISBLANK($B189),0,VLOOKUP($B189,Listen!$A$2:$C$44,3,FALSE))</f>
        <v>0</v>
      </c>
      <c r="V189" s="623">
        <f t="shared" si="22"/>
        <v>0</v>
      </c>
      <c r="W189" s="623">
        <f t="shared" si="28"/>
        <v>0</v>
      </c>
      <c r="X189" s="623">
        <f t="shared" si="28"/>
        <v>0</v>
      </c>
      <c r="Y189" s="623">
        <f t="shared" si="28"/>
        <v>0</v>
      </c>
      <c r="Z189" s="623">
        <f t="shared" si="26"/>
        <v>0</v>
      </c>
      <c r="AA189" s="623">
        <f t="shared" si="26"/>
        <v>0</v>
      </c>
      <c r="AB189" s="623">
        <f t="shared" si="26"/>
        <v>0</v>
      </c>
      <c r="AC189" s="624">
        <f t="shared" ca="1" si="23"/>
        <v>0</v>
      </c>
      <c r="AD189" s="624">
        <f ca="1">IF(C189=Allgemeines!$C$13,$S189-$AE189,OFFSET(AE189,0,Allgemeines!$C$13-2022)-$AE189)</f>
        <v>0</v>
      </c>
      <c r="AE189" s="624">
        <f ca="1">IFERROR(OFFSET(AE189,0,Allgemeines!$C$13-2021),0)</f>
        <v>0</v>
      </c>
      <c r="AF189" s="624">
        <f t="shared" si="24"/>
        <v>0</v>
      </c>
      <c r="AG189" s="624">
        <f t="shared" si="29"/>
        <v>0</v>
      </c>
      <c r="AH189" s="624">
        <f t="shared" si="29"/>
        <v>0</v>
      </c>
      <c r="AI189" s="624">
        <f t="shared" si="29"/>
        <v>0</v>
      </c>
      <c r="AJ189" s="624">
        <f t="shared" si="27"/>
        <v>0</v>
      </c>
      <c r="AK189" s="624">
        <f t="shared" si="27"/>
        <v>0</v>
      </c>
      <c r="AL189" s="624">
        <f t="shared" si="27"/>
        <v>0</v>
      </c>
      <c r="AN189" s="625"/>
    </row>
    <row r="190" spans="1:40" x14ac:dyDescent="0.25">
      <c r="A190" s="612"/>
      <c r="B190" s="613"/>
      <c r="C190" s="614"/>
      <c r="D190" s="626"/>
      <c r="E190" s="627"/>
      <c r="F190" s="627"/>
      <c r="G190" s="630">
        <f t="shared" si="25"/>
        <v>0</v>
      </c>
      <c r="H190" s="626"/>
      <c r="I190" s="626"/>
      <c r="J190" s="626"/>
      <c r="K190" s="626"/>
      <c r="L190" s="626"/>
      <c r="M190" s="626"/>
      <c r="N190" s="629"/>
      <c r="O190" s="629"/>
      <c r="P190" s="629"/>
      <c r="Q190" s="619">
        <f>IF(C190&gt;Allgemeines!$C$13,0,SUM(G190,H190,J190,K190,M190,N190)-SUM(I190,L190,O190,P190))</f>
        <v>0</v>
      </c>
      <c r="R190" s="613"/>
      <c r="S190" s="621">
        <f t="shared" si="21"/>
        <v>0</v>
      </c>
      <c r="T190" s="622">
        <f>IF(ISBLANK($B190),0,VLOOKUP($B190,Listen!$A$2:$C$44,2,FALSE))</f>
        <v>0</v>
      </c>
      <c r="U190" s="622">
        <f>IF(ISBLANK($B190),0,VLOOKUP($B190,Listen!$A$2:$C$44,3,FALSE))</f>
        <v>0</v>
      </c>
      <c r="V190" s="623">
        <f t="shared" si="22"/>
        <v>0</v>
      </c>
      <c r="W190" s="623">
        <f t="shared" si="28"/>
        <v>0</v>
      </c>
      <c r="X190" s="623">
        <f t="shared" si="28"/>
        <v>0</v>
      </c>
      <c r="Y190" s="623">
        <f t="shared" si="28"/>
        <v>0</v>
      </c>
      <c r="Z190" s="623">
        <f t="shared" si="26"/>
        <v>0</v>
      </c>
      <c r="AA190" s="623">
        <f t="shared" si="26"/>
        <v>0</v>
      </c>
      <c r="AB190" s="623">
        <f t="shared" si="26"/>
        <v>0</v>
      </c>
      <c r="AC190" s="624">
        <f t="shared" ca="1" si="23"/>
        <v>0</v>
      </c>
      <c r="AD190" s="624">
        <f ca="1">IF(C190=Allgemeines!$C$13,$S190-$AE190,OFFSET(AE190,0,Allgemeines!$C$13-2022)-$AE190)</f>
        <v>0</v>
      </c>
      <c r="AE190" s="624">
        <f ca="1">IFERROR(OFFSET(AE190,0,Allgemeines!$C$13-2021),0)</f>
        <v>0</v>
      </c>
      <c r="AF190" s="624">
        <f t="shared" si="24"/>
        <v>0</v>
      </c>
      <c r="AG190" s="624">
        <f t="shared" si="29"/>
        <v>0</v>
      </c>
      <c r="AH190" s="624">
        <f t="shared" si="29"/>
        <v>0</v>
      </c>
      <c r="AI190" s="624">
        <f t="shared" si="29"/>
        <v>0</v>
      </c>
      <c r="AJ190" s="624">
        <f t="shared" si="27"/>
        <v>0</v>
      </c>
      <c r="AK190" s="624">
        <f t="shared" si="27"/>
        <v>0</v>
      </c>
      <c r="AL190" s="624">
        <f t="shared" si="27"/>
        <v>0</v>
      </c>
      <c r="AN190" s="625"/>
    </row>
    <row r="191" spans="1:40" x14ac:dyDescent="0.25">
      <c r="A191" s="612"/>
      <c r="B191" s="613"/>
      <c r="C191" s="614"/>
      <c r="D191" s="626"/>
      <c r="E191" s="627"/>
      <c r="F191" s="627"/>
      <c r="G191" s="630">
        <f t="shared" si="25"/>
        <v>0</v>
      </c>
      <c r="H191" s="626"/>
      <c r="I191" s="626"/>
      <c r="J191" s="626"/>
      <c r="K191" s="626"/>
      <c r="L191" s="626"/>
      <c r="M191" s="626"/>
      <c r="N191" s="629"/>
      <c r="O191" s="629"/>
      <c r="P191" s="629"/>
      <c r="Q191" s="619">
        <f>IF(C191&gt;Allgemeines!$C$13,0,SUM(G191,H191,J191,K191,M191,N191)-SUM(I191,L191,O191,P191))</f>
        <v>0</v>
      </c>
      <c r="R191" s="613"/>
      <c r="S191" s="621">
        <f t="shared" si="21"/>
        <v>0</v>
      </c>
      <c r="T191" s="622">
        <f>IF(ISBLANK($B191),0,VLOOKUP($B191,Listen!$A$2:$C$44,2,FALSE))</f>
        <v>0</v>
      </c>
      <c r="U191" s="622">
        <f>IF(ISBLANK($B191),0,VLOOKUP($B191,Listen!$A$2:$C$44,3,FALSE))</f>
        <v>0</v>
      </c>
      <c r="V191" s="623">
        <f t="shared" si="22"/>
        <v>0</v>
      </c>
      <c r="W191" s="623">
        <f t="shared" si="28"/>
        <v>0</v>
      </c>
      <c r="X191" s="623">
        <f t="shared" si="28"/>
        <v>0</v>
      </c>
      <c r="Y191" s="623">
        <f t="shared" si="28"/>
        <v>0</v>
      </c>
      <c r="Z191" s="623">
        <f t="shared" si="26"/>
        <v>0</v>
      </c>
      <c r="AA191" s="623">
        <f t="shared" si="26"/>
        <v>0</v>
      </c>
      <c r="AB191" s="623">
        <f t="shared" si="26"/>
        <v>0</v>
      </c>
      <c r="AC191" s="624">
        <f t="shared" ca="1" si="23"/>
        <v>0</v>
      </c>
      <c r="AD191" s="624">
        <f ca="1">IF(C191=Allgemeines!$C$13,$S191-$AE191,OFFSET(AE191,0,Allgemeines!$C$13-2022)-$AE191)</f>
        <v>0</v>
      </c>
      <c r="AE191" s="624">
        <f ca="1">IFERROR(OFFSET(AE191,0,Allgemeines!$C$13-2021),0)</f>
        <v>0</v>
      </c>
      <c r="AF191" s="624">
        <f t="shared" si="24"/>
        <v>0</v>
      </c>
      <c r="AG191" s="624">
        <f t="shared" si="29"/>
        <v>0</v>
      </c>
      <c r="AH191" s="624">
        <f t="shared" si="29"/>
        <v>0</v>
      </c>
      <c r="AI191" s="624">
        <f t="shared" si="29"/>
        <v>0</v>
      </c>
      <c r="AJ191" s="624">
        <f t="shared" si="27"/>
        <v>0</v>
      </c>
      <c r="AK191" s="624">
        <f t="shared" si="27"/>
        <v>0</v>
      </c>
      <c r="AL191" s="624">
        <f t="shared" si="27"/>
        <v>0</v>
      </c>
      <c r="AN191" s="625"/>
    </row>
    <row r="192" spans="1:40" x14ac:dyDescent="0.25">
      <c r="A192" s="612"/>
      <c r="B192" s="613"/>
      <c r="C192" s="614"/>
      <c r="D192" s="626"/>
      <c r="E192" s="627"/>
      <c r="F192" s="627"/>
      <c r="G192" s="630">
        <f t="shared" si="25"/>
        <v>0</v>
      </c>
      <c r="H192" s="626"/>
      <c r="I192" s="626"/>
      <c r="J192" s="626"/>
      <c r="K192" s="626"/>
      <c r="L192" s="626"/>
      <c r="M192" s="626"/>
      <c r="N192" s="629"/>
      <c r="O192" s="629"/>
      <c r="P192" s="629"/>
      <c r="Q192" s="619">
        <f>IF(C192&gt;Allgemeines!$C$13,0,SUM(G192,H192,J192,K192,M192,N192)-SUM(I192,L192,O192,P192))</f>
        <v>0</v>
      </c>
      <c r="R192" s="613"/>
      <c r="S192" s="621">
        <f t="shared" si="21"/>
        <v>0</v>
      </c>
      <c r="T192" s="622">
        <f>IF(ISBLANK($B192),0,VLOOKUP($B192,Listen!$A$2:$C$44,2,FALSE))</f>
        <v>0</v>
      </c>
      <c r="U192" s="622">
        <f>IF(ISBLANK($B192),0,VLOOKUP($B192,Listen!$A$2:$C$44,3,FALSE))</f>
        <v>0</v>
      </c>
      <c r="V192" s="623">
        <f t="shared" si="22"/>
        <v>0</v>
      </c>
      <c r="W192" s="623">
        <f t="shared" si="28"/>
        <v>0</v>
      </c>
      <c r="X192" s="623">
        <f t="shared" si="28"/>
        <v>0</v>
      </c>
      <c r="Y192" s="623">
        <f t="shared" si="28"/>
        <v>0</v>
      </c>
      <c r="Z192" s="623">
        <f t="shared" si="26"/>
        <v>0</v>
      </c>
      <c r="AA192" s="623">
        <f t="shared" si="26"/>
        <v>0</v>
      </c>
      <c r="AB192" s="623">
        <f t="shared" si="26"/>
        <v>0</v>
      </c>
      <c r="AC192" s="624">
        <f t="shared" ca="1" si="23"/>
        <v>0</v>
      </c>
      <c r="AD192" s="624">
        <f ca="1">IF(C192=Allgemeines!$C$13,$S192-$AE192,OFFSET(AE192,0,Allgemeines!$C$13-2022)-$AE192)</f>
        <v>0</v>
      </c>
      <c r="AE192" s="624">
        <f ca="1">IFERROR(OFFSET(AE192,0,Allgemeines!$C$13-2021),0)</f>
        <v>0</v>
      </c>
      <c r="AF192" s="624">
        <f t="shared" si="24"/>
        <v>0</v>
      </c>
      <c r="AG192" s="624">
        <f t="shared" si="29"/>
        <v>0</v>
      </c>
      <c r="AH192" s="624">
        <f t="shared" si="29"/>
        <v>0</v>
      </c>
      <c r="AI192" s="624">
        <f t="shared" si="29"/>
        <v>0</v>
      </c>
      <c r="AJ192" s="624">
        <f t="shared" si="27"/>
        <v>0</v>
      </c>
      <c r="AK192" s="624">
        <f t="shared" si="27"/>
        <v>0</v>
      </c>
      <c r="AL192" s="624">
        <f t="shared" si="27"/>
        <v>0</v>
      </c>
      <c r="AN192" s="625"/>
    </row>
    <row r="193" spans="1:40" x14ac:dyDescent="0.25">
      <c r="A193" s="612"/>
      <c r="B193" s="613"/>
      <c r="C193" s="614"/>
      <c r="D193" s="626"/>
      <c r="E193" s="627"/>
      <c r="F193" s="627"/>
      <c r="G193" s="630">
        <f t="shared" si="25"/>
        <v>0</v>
      </c>
      <c r="H193" s="626"/>
      <c r="I193" s="626"/>
      <c r="J193" s="626"/>
      <c r="K193" s="626"/>
      <c r="L193" s="626"/>
      <c r="M193" s="626"/>
      <c r="N193" s="629"/>
      <c r="O193" s="629"/>
      <c r="P193" s="629"/>
      <c r="Q193" s="619">
        <f>IF(C193&gt;Allgemeines!$C$13,0,SUM(G193,H193,J193,K193,M193,N193)-SUM(I193,L193,O193,P193))</f>
        <v>0</v>
      </c>
      <c r="R193" s="613"/>
      <c r="S193" s="621">
        <f t="shared" si="21"/>
        <v>0</v>
      </c>
      <c r="T193" s="622">
        <f>IF(ISBLANK($B193),0,VLOOKUP($B193,Listen!$A$2:$C$44,2,FALSE))</f>
        <v>0</v>
      </c>
      <c r="U193" s="622">
        <f>IF(ISBLANK($B193),0,VLOOKUP($B193,Listen!$A$2:$C$44,3,FALSE))</f>
        <v>0</v>
      </c>
      <c r="V193" s="623">
        <f t="shared" si="22"/>
        <v>0</v>
      </c>
      <c r="W193" s="623">
        <f t="shared" si="28"/>
        <v>0</v>
      </c>
      <c r="X193" s="623">
        <f t="shared" si="28"/>
        <v>0</v>
      </c>
      <c r="Y193" s="623">
        <f t="shared" si="28"/>
        <v>0</v>
      </c>
      <c r="Z193" s="623">
        <f t="shared" si="26"/>
        <v>0</v>
      </c>
      <c r="AA193" s="623">
        <f t="shared" si="26"/>
        <v>0</v>
      </c>
      <c r="AB193" s="623">
        <f t="shared" si="26"/>
        <v>0</v>
      </c>
      <c r="AC193" s="624">
        <f t="shared" ca="1" si="23"/>
        <v>0</v>
      </c>
      <c r="AD193" s="624">
        <f ca="1">IF(C193=Allgemeines!$C$13,$S193-$AE193,OFFSET(AE193,0,Allgemeines!$C$13-2022)-$AE193)</f>
        <v>0</v>
      </c>
      <c r="AE193" s="624">
        <f ca="1">IFERROR(OFFSET(AE193,0,Allgemeines!$C$13-2021),0)</f>
        <v>0</v>
      </c>
      <c r="AF193" s="624">
        <f t="shared" si="24"/>
        <v>0</v>
      </c>
      <c r="AG193" s="624">
        <f t="shared" si="29"/>
        <v>0</v>
      </c>
      <c r="AH193" s="624">
        <f t="shared" si="29"/>
        <v>0</v>
      </c>
      <c r="AI193" s="624">
        <f t="shared" si="29"/>
        <v>0</v>
      </c>
      <c r="AJ193" s="624">
        <f t="shared" si="27"/>
        <v>0</v>
      </c>
      <c r="AK193" s="624">
        <f t="shared" si="27"/>
        <v>0</v>
      </c>
      <c r="AL193" s="624">
        <f t="shared" si="27"/>
        <v>0</v>
      </c>
      <c r="AN193" s="625"/>
    </row>
    <row r="194" spans="1:40" x14ac:dyDescent="0.25">
      <c r="A194" s="612"/>
      <c r="B194" s="613"/>
      <c r="C194" s="614"/>
      <c r="D194" s="626"/>
      <c r="E194" s="627"/>
      <c r="F194" s="627"/>
      <c r="G194" s="630">
        <f t="shared" si="25"/>
        <v>0</v>
      </c>
      <c r="H194" s="626"/>
      <c r="I194" s="626"/>
      <c r="J194" s="626"/>
      <c r="K194" s="626"/>
      <c r="L194" s="626"/>
      <c r="M194" s="626"/>
      <c r="N194" s="629"/>
      <c r="O194" s="629"/>
      <c r="P194" s="629"/>
      <c r="Q194" s="619">
        <f>IF(C194&gt;Allgemeines!$C$13,0,SUM(G194,H194,J194,K194,M194,N194)-SUM(I194,L194,O194,P194))</f>
        <v>0</v>
      </c>
      <c r="R194" s="613"/>
      <c r="S194" s="621">
        <f t="shared" si="21"/>
        <v>0</v>
      </c>
      <c r="T194" s="622">
        <f>IF(ISBLANK($B194),0,VLOOKUP($B194,Listen!$A$2:$C$44,2,FALSE))</f>
        <v>0</v>
      </c>
      <c r="U194" s="622">
        <f>IF(ISBLANK($B194),0,VLOOKUP($B194,Listen!$A$2:$C$44,3,FALSE))</f>
        <v>0</v>
      </c>
      <c r="V194" s="623">
        <f t="shared" si="22"/>
        <v>0</v>
      </c>
      <c r="W194" s="623">
        <f t="shared" si="28"/>
        <v>0</v>
      </c>
      <c r="X194" s="623">
        <f t="shared" si="28"/>
        <v>0</v>
      </c>
      <c r="Y194" s="623">
        <f t="shared" si="28"/>
        <v>0</v>
      </c>
      <c r="Z194" s="623">
        <f t="shared" si="26"/>
        <v>0</v>
      </c>
      <c r="AA194" s="623">
        <f t="shared" si="26"/>
        <v>0</v>
      </c>
      <c r="AB194" s="623">
        <f t="shared" si="26"/>
        <v>0</v>
      </c>
      <c r="AC194" s="624">
        <f t="shared" ca="1" si="23"/>
        <v>0</v>
      </c>
      <c r="AD194" s="624">
        <f ca="1">IF(C194=Allgemeines!$C$13,$S194-$AE194,OFFSET(AE194,0,Allgemeines!$C$13-2022)-$AE194)</f>
        <v>0</v>
      </c>
      <c r="AE194" s="624">
        <f ca="1">IFERROR(OFFSET(AE194,0,Allgemeines!$C$13-2021),0)</f>
        <v>0</v>
      </c>
      <c r="AF194" s="624">
        <f t="shared" si="24"/>
        <v>0</v>
      </c>
      <c r="AG194" s="624">
        <f t="shared" si="29"/>
        <v>0</v>
      </c>
      <c r="AH194" s="624">
        <f t="shared" si="29"/>
        <v>0</v>
      </c>
      <c r="AI194" s="624">
        <f t="shared" si="29"/>
        <v>0</v>
      </c>
      <c r="AJ194" s="624">
        <f t="shared" si="27"/>
        <v>0</v>
      </c>
      <c r="AK194" s="624">
        <f t="shared" si="27"/>
        <v>0</v>
      </c>
      <c r="AL194" s="624">
        <f t="shared" si="27"/>
        <v>0</v>
      </c>
      <c r="AN194" s="625"/>
    </row>
    <row r="195" spans="1:40" x14ac:dyDescent="0.25">
      <c r="A195" s="612"/>
      <c r="B195" s="613"/>
      <c r="C195" s="614"/>
      <c r="D195" s="626"/>
      <c r="E195" s="627"/>
      <c r="F195" s="627"/>
      <c r="G195" s="630">
        <f t="shared" si="25"/>
        <v>0</v>
      </c>
      <c r="H195" s="626"/>
      <c r="I195" s="626"/>
      <c r="J195" s="626"/>
      <c r="K195" s="626"/>
      <c r="L195" s="626"/>
      <c r="M195" s="626"/>
      <c r="N195" s="629"/>
      <c r="O195" s="629"/>
      <c r="P195" s="629"/>
      <c r="Q195" s="619">
        <f>IF(C195&gt;Allgemeines!$C$13,0,SUM(G195,H195,J195,K195,M195,N195)-SUM(I195,L195,O195,P195))</f>
        <v>0</v>
      </c>
      <c r="R195" s="613"/>
      <c r="S195" s="621">
        <f t="shared" si="21"/>
        <v>0</v>
      </c>
      <c r="T195" s="622">
        <f>IF(ISBLANK($B195),0,VLOOKUP($B195,Listen!$A$2:$C$44,2,FALSE))</f>
        <v>0</v>
      </c>
      <c r="U195" s="622">
        <f>IF(ISBLANK($B195),0,VLOOKUP($B195,Listen!$A$2:$C$44,3,FALSE))</f>
        <v>0</v>
      </c>
      <c r="V195" s="623">
        <f t="shared" si="22"/>
        <v>0</v>
      </c>
      <c r="W195" s="623">
        <f t="shared" si="28"/>
        <v>0</v>
      </c>
      <c r="X195" s="623">
        <f t="shared" si="28"/>
        <v>0</v>
      </c>
      <c r="Y195" s="623">
        <f t="shared" si="28"/>
        <v>0</v>
      </c>
      <c r="Z195" s="623">
        <f t="shared" si="26"/>
        <v>0</v>
      </c>
      <c r="AA195" s="623">
        <f t="shared" si="26"/>
        <v>0</v>
      </c>
      <c r="AB195" s="623">
        <f t="shared" si="26"/>
        <v>0</v>
      </c>
      <c r="AC195" s="624">
        <f t="shared" ca="1" si="23"/>
        <v>0</v>
      </c>
      <c r="AD195" s="624">
        <f ca="1">IF(C195=Allgemeines!$C$13,$S195-$AE195,OFFSET(AE195,0,Allgemeines!$C$13-2022)-$AE195)</f>
        <v>0</v>
      </c>
      <c r="AE195" s="624">
        <f ca="1">IFERROR(OFFSET(AE195,0,Allgemeines!$C$13-2021),0)</f>
        <v>0</v>
      </c>
      <c r="AF195" s="624">
        <f t="shared" si="24"/>
        <v>0</v>
      </c>
      <c r="AG195" s="624">
        <f t="shared" si="29"/>
        <v>0</v>
      </c>
      <c r="AH195" s="624">
        <f t="shared" si="29"/>
        <v>0</v>
      </c>
      <c r="AI195" s="624">
        <f t="shared" si="29"/>
        <v>0</v>
      </c>
      <c r="AJ195" s="624">
        <f t="shared" si="27"/>
        <v>0</v>
      </c>
      <c r="AK195" s="624">
        <f t="shared" si="27"/>
        <v>0</v>
      </c>
      <c r="AL195" s="624">
        <f t="shared" si="27"/>
        <v>0</v>
      </c>
      <c r="AN195" s="625"/>
    </row>
    <row r="196" spans="1:40" x14ac:dyDescent="0.25">
      <c r="A196" s="612"/>
      <c r="B196" s="613"/>
      <c r="C196" s="614"/>
      <c r="D196" s="626"/>
      <c r="E196" s="627"/>
      <c r="F196" s="627"/>
      <c r="G196" s="630">
        <f t="shared" si="25"/>
        <v>0</v>
      </c>
      <c r="H196" s="626"/>
      <c r="I196" s="626"/>
      <c r="J196" s="626"/>
      <c r="K196" s="626"/>
      <c r="L196" s="626"/>
      <c r="M196" s="626"/>
      <c r="N196" s="629"/>
      <c r="O196" s="629"/>
      <c r="P196" s="629"/>
      <c r="Q196" s="619">
        <f>IF(C196&gt;Allgemeines!$C$13,0,SUM(G196,H196,J196,K196,M196,N196)-SUM(I196,L196,O196,P196))</f>
        <v>0</v>
      </c>
      <c r="R196" s="613"/>
      <c r="S196" s="621">
        <f t="shared" si="21"/>
        <v>0</v>
      </c>
      <c r="T196" s="622">
        <f>IF(ISBLANK($B196),0,VLOOKUP($B196,Listen!$A$2:$C$44,2,FALSE))</f>
        <v>0</v>
      </c>
      <c r="U196" s="622">
        <f>IF(ISBLANK($B196),0,VLOOKUP($B196,Listen!$A$2:$C$44,3,FALSE))</f>
        <v>0</v>
      </c>
      <c r="V196" s="623">
        <f t="shared" si="22"/>
        <v>0</v>
      </c>
      <c r="W196" s="623">
        <f t="shared" si="28"/>
        <v>0</v>
      </c>
      <c r="X196" s="623">
        <f t="shared" si="28"/>
        <v>0</v>
      </c>
      <c r="Y196" s="623">
        <f t="shared" si="28"/>
        <v>0</v>
      </c>
      <c r="Z196" s="623">
        <f t="shared" si="26"/>
        <v>0</v>
      </c>
      <c r="AA196" s="623">
        <f t="shared" si="26"/>
        <v>0</v>
      </c>
      <c r="AB196" s="623">
        <f t="shared" si="26"/>
        <v>0</v>
      </c>
      <c r="AC196" s="624">
        <f t="shared" ca="1" si="23"/>
        <v>0</v>
      </c>
      <c r="AD196" s="624">
        <f ca="1">IF(C196=Allgemeines!$C$13,$S196-$AE196,OFFSET(AE196,0,Allgemeines!$C$13-2022)-$AE196)</f>
        <v>0</v>
      </c>
      <c r="AE196" s="624">
        <f ca="1">IFERROR(OFFSET(AE196,0,Allgemeines!$C$13-2021),0)</f>
        <v>0</v>
      </c>
      <c r="AF196" s="624">
        <f t="shared" si="24"/>
        <v>0</v>
      </c>
      <c r="AG196" s="624">
        <f t="shared" si="29"/>
        <v>0</v>
      </c>
      <c r="AH196" s="624">
        <f t="shared" si="29"/>
        <v>0</v>
      </c>
      <c r="AI196" s="624">
        <f t="shared" si="29"/>
        <v>0</v>
      </c>
      <c r="AJ196" s="624">
        <f t="shared" si="27"/>
        <v>0</v>
      </c>
      <c r="AK196" s="624">
        <f t="shared" si="27"/>
        <v>0</v>
      </c>
      <c r="AL196" s="624">
        <f t="shared" si="27"/>
        <v>0</v>
      </c>
      <c r="AN196" s="625"/>
    </row>
    <row r="197" spans="1:40" x14ac:dyDescent="0.25">
      <c r="A197" s="612"/>
      <c r="B197" s="613"/>
      <c r="C197" s="614"/>
      <c r="D197" s="626"/>
      <c r="E197" s="627"/>
      <c r="F197" s="627"/>
      <c r="G197" s="630">
        <f t="shared" si="25"/>
        <v>0</v>
      </c>
      <c r="H197" s="626"/>
      <c r="I197" s="626"/>
      <c r="J197" s="626"/>
      <c r="K197" s="626"/>
      <c r="L197" s="626"/>
      <c r="M197" s="626"/>
      <c r="N197" s="629"/>
      <c r="O197" s="629"/>
      <c r="P197" s="629"/>
      <c r="Q197" s="619">
        <f>IF(C197&gt;Allgemeines!$C$13,0,SUM(G197,H197,J197,K197,M197,N197)-SUM(I197,L197,O197,P197))</f>
        <v>0</v>
      </c>
      <c r="R197" s="613"/>
      <c r="S197" s="621">
        <f t="shared" ref="S197:S260" si="30">Q197</f>
        <v>0</v>
      </c>
      <c r="T197" s="622">
        <f>IF(ISBLANK($B197),0,VLOOKUP($B197,Listen!$A$2:$C$44,2,FALSE))</f>
        <v>0</v>
      </c>
      <c r="U197" s="622">
        <f>IF(ISBLANK($B197),0,VLOOKUP($B197,Listen!$A$2:$C$44,3,FALSE))</f>
        <v>0</v>
      </c>
      <c r="V197" s="623">
        <f t="shared" ref="V197:V260" si="31">$T197</f>
        <v>0</v>
      </c>
      <c r="W197" s="623">
        <f t="shared" si="28"/>
        <v>0</v>
      </c>
      <c r="X197" s="623">
        <f t="shared" si="28"/>
        <v>0</v>
      </c>
      <c r="Y197" s="623">
        <f t="shared" si="28"/>
        <v>0</v>
      </c>
      <c r="Z197" s="623">
        <f t="shared" si="26"/>
        <v>0</v>
      </c>
      <c r="AA197" s="623">
        <f t="shared" si="26"/>
        <v>0</v>
      </c>
      <c r="AB197" s="623">
        <f t="shared" si="26"/>
        <v>0</v>
      </c>
      <c r="AC197" s="624">
        <f t="shared" ref="AC197:AC260" ca="1" si="32">AE197+AD197</f>
        <v>0</v>
      </c>
      <c r="AD197" s="624">
        <f ca="1">IF(C197=Allgemeines!$C$13,$S197-$AE197,OFFSET(AE197,0,Allgemeines!$C$13-2022)-$AE197)</f>
        <v>0</v>
      </c>
      <c r="AE197" s="624">
        <f ca="1">IFERROR(OFFSET(AE197,0,Allgemeines!$C$13-2021),0)</f>
        <v>0</v>
      </c>
      <c r="AF197" s="624">
        <f t="shared" ref="AF197:AF260" si="33">IF(OR($C197=0,$S197=0),0,IF($C197&lt;=VALUE(AF$4),$S197-$S197/V197*(VALUE(AF$4)-$C197+1),0))</f>
        <v>0</v>
      </c>
      <c r="AG197" s="624">
        <f t="shared" si="29"/>
        <v>0</v>
      </c>
      <c r="AH197" s="624">
        <f t="shared" si="29"/>
        <v>0</v>
      </c>
      <c r="AI197" s="624">
        <f t="shared" si="29"/>
        <v>0</v>
      </c>
      <c r="AJ197" s="624">
        <f t="shared" si="27"/>
        <v>0</v>
      </c>
      <c r="AK197" s="624">
        <f t="shared" si="27"/>
        <v>0</v>
      </c>
      <c r="AL197" s="624">
        <f t="shared" si="27"/>
        <v>0</v>
      </c>
      <c r="AN197" s="625"/>
    </row>
    <row r="198" spans="1:40" x14ac:dyDescent="0.25">
      <c r="A198" s="612"/>
      <c r="B198" s="613"/>
      <c r="C198" s="614"/>
      <c r="D198" s="626"/>
      <c r="E198" s="627"/>
      <c r="F198" s="627"/>
      <c r="G198" s="630">
        <f t="shared" ref="G198:G261" si="34">D198*E198/100</f>
        <v>0</v>
      </c>
      <c r="H198" s="626"/>
      <c r="I198" s="626"/>
      <c r="J198" s="626"/>
      <c r="K198" s="626"/>
      <c r="L198" s="626"/>
      <c r="M198" s="626"/>
      <c r="N198" s="629"/>
      <c r="O198" s="629"/>
      <c r="P198" s="629"/>
      <c r="Q198" s="619">
        <f>IF(C198&gt;Allgemeines!$C$13,0,SUM(G198,H198,J198,K198,M198,N198)-SUM(I198,L198,O198,P198))</f>
        <v>0</v>
      </c>
      <c r="R198" s="613"/>
      <c r="S198" s="621">
        <f t="shared" si="30"/>
        <v>0</v>
      </c>
      <c r="T198" s="622">
        <f>IF(ISBLANK($B198),0,VLOOKUP($B198,Listen!$A$2:$C$44,2,FALSE))</f>
        <v>0</v>
      </c>
      <c r="U198" s="622">
        <f>IF(ISBLANK($B198),0,VLOOKUP($B198,Listen!$A$2:$C$44,3,FALSE))</f>
        <v>0</v>
      </c>
      <c r="V198" s="623">
        <f t="shared" si="31"/>
        <v>0</v>
      </c>
      <c r="W198" s="623">
        <f t="shared" si="28"/>
        <v>0</v>
      </c>
      <c r="X198" s="623">
        <f t="shared" si="28"/>
        <v>0</v>
      </c>
      <c r="Y198" s="623">
        <f t="shared" si="28"/>
        <v>0</v>
      </c>
      <c r="Z198" s="623">
        <f t="shared" si="26"/>
        <v>0</v>
      </c>
      <c r="AA198" s="623">
        <f t="shared" si="26"/>
        <v>0</v>
      </c>
      <c r="AB198" s="623">
        <f t="shared" si="26"/>
        <v>0</v>
      </c>
      <c r="AC198" s="624">
        <f t="shared" ca="1" si="32"/>
        <v>0</v>
      </c>
      <c r="AD198" s="624">
        <f ca="1">IF(C198=Allgemeines!$C$13,$S198-$AE198,OFFSET(AE198,0,Allgemeines!$C$13-2022)-$AE198)</f>
        <v>0</v>
      </c>
      <c r="AE198" s="624">
        <f ca="1">IFERROR(OFFSET(AE198,0,Allgemeines!$C$13-2021),0)</f>
        <v>0</v>
      </c>
      <c r="AF198" s="624">
        <f t="shared" si="33"/>
        <v>0</v>
      </c>
      <c r="AG198" s="624">
        <f t="shared" si="29"/>
        <v>0</v>
      </c>
      <c r="AH198" s="624">
        <f t="shared" si="29"/>
        <v>0</v>
      </c>
      <c r="AI198" s="624">
        <f t="shared" si="29"/>
        <v>0</v>
      </c>
      <c r="AJ198" s="624">
        <f t="shared" si="27"/>
        <v>0</v>
      </c>
      <c r="AK198" s="624">
        <f t="shared" si="27"/>
        <v>0</v>
      </c>
      <c r="AL198" s="624">
        <f t="shared" si="27"/>
        <v>0</v>
      </c>
      <c r="AN198" s="625"/>
    </row>
    <row r="199" spans="1:40" x14ac:dyDescent="0.25">
      <c r="A199" s="612"/>
      <c r="B199" s="613"/>
      <c r="C199" s="614"/>
      <c r="D199" s="626"/>
      <c r="E199" s="627"/>
      <c r="F199" s="627"/>
      <c r="G199" s="630">
        <f t="shared" si="34"/>
        <v>0</v>
      </c>
      <c r="H199" s="626"/>
      <c r="I199" s="626"/>
      <c r="J199" s="626"/>
      <c r="K199" s="626"/>
      <c r="L199" s="626"/>
      <c r="M199" s="626"/>
      <c r="N199" s="629"/>
      <c r="O199" s="629"/>
      <c r="P199" s="629"/>
      <c r="Q199" s="619">
        <f>IF(C199&gt;Allgemeines!$C$13,0,SUM(G199,H199,J199,K199,M199,N199)-SUM(I199,L199,O199,P199))</f>
        <v>0</v>
      </c>
      <c r="R199" s="613"/>
      <c r="S199" s="621">
        <f t="shared" si="30"/>
        <v>0</v>
      </c>
      <c r="T199" s="622">
        <f>IF(ISBLANK($B199),0,VLOOKUP($B199,Listen!$A$2:$C$44,2,FALSE))</f>
        <v>0</v>
      </c>
      <c r="U199" s="622">
        <f>IF(ISBLANK($B199),0,VLOOKUP($B199,Listen!$A$2:$C$44,3,FALSE))</f>
        <v>0</v>
      </c>
      <c r="V199" s="623">
        <f t="shared" si="31"/>
        <v>0</v>
      </c>
      <c r="W199" s="623">
        <f t="shared" si="28"/>
        <v>0</v>
      </c>
      <c r="X199" s="623">
        <f t="shared" si="28"/>
        <v>0</v>
      </c>
      <c r="Y199" s="623">
        <f t="shared" si="28"/>
        <v>0</v>
      </c>
      <c r="Z199" s="623">
        <f t="shared" si="26"/>
        <v>0</v>
      </c>
      <c r="AA199" s="623">
        <f t="shared" si="26"/>
        <v>0</v>
      </c>
      <c r="AB199" s="623">
        <f t="shared" si="26"/>
        <v>0</v>
      </c>
      <c r="AC199" s="624">
        <f t="shared" ca="1" si="32"/>
        <v>0</v>
      </c>
      <c r="AD199" s="624">
        <f ca="1">IF(C199=Allgemeines!$C$13,$S199-$AE199,OFFSET(AE199,0,Allgemeines!$C$13-2022)-$AE199)</f>
        <v>0</v>
      </c>
      <c r="AE199" s="624">
        <f ca="1">IFERROR(OFFSET(AE199,0,Allgemeines!$C$13-2021),0)</f>
        <v>0</v>
      </c>
      <c r="AF199" s="624">
        <f t="shared" si="33"/>
        <v>0</v>
      </c>
      <c r="AG199" s="624">
        <f t="shared" si="29"/>
        <v>0</v>
      </c>
      <c r="AH199" s="624">
        <f t="shared" si="29"/>
        <v>0</v>
      </c>
      <c r="AI199" s="624">
        <f t="shared" si="29"/>
        <v>0</v>
      </c>
      <c r="AJ199" s="624">
        <f t="shared" si="27"/>
        <v>0</v>
      </c>
      <c r="AK199" s="624">
        <f t="shared" si="27"/>
        <v>0</v>
      </c>
      <c r="AL199" s="624">
        <f t="shared" si="27"/>
        <v>0</v>
      </c>
      <c r="AN199" s="625"/>
    </row>
    <row r="200" spans="1:40" x14ac:dyDescent="0.25">
      <c r="A200" s="612"/>
      <c r="B200" s="613"/>
      <c r="C200" s="614"/>
      <c r="D200" s="626"/>
      <c r="E200" s="627"/>
      <c r="F200" s="627"/>
      <c r="G200" s="630">
        <f t="shared" si="34"/>
        <v>0</v>
      </c>
      <c r="H200" s="626"/>
      <c r="I200" s="626"/>
      <c r="J200" s="626"/>
      <c r="K200" s="626"/>
      <c r="L200" s="626"/>
      <c r="M200" s="626"/>
      <c r="N200" s="629"/>
      <c r="O200" s="629"/>
      <c r="P200" s="629"/>
      <c r="Q200" s="619">
        <f>IF(C200&gt;Allgemeines!$C$13,0,SUM(G200,H200,J200,K200,M200,N200)-SUM(I200,L200,O200,P200))</f>
        <v>0</v>
      </c>
      <c r="R200" s="613"/>
      <c r="S200" s="621">
        <f t="shared" si="30"/>
        <v>0</v>
      </c>
      <c r="T200" s="622">
        <f>IF(ISBLANK($B200),0,VLOOKUP($B200,Listen!$A$2:$C$44,2,FALSE))</f>
        <v>0</v>
      </c>
      <c r="U200" s="622">
        <f>IF(ISBLANK($B200),0,VLOOKUP($B200,Listen!$A$2:$C$44,3,FALSE))</f>
        <v>0</v>
      </c>
      <c r="V200" s="623">
        <f t="shared" si="31"/>
        <v>0</v>
      </c>
      <c r="W200" s="623">
        <f t="shared" si="28"/>
        <v>0</v>
      </c>
      <c r="X200" s="623">
        <f t="shared" si="28"/>
        <v>0</v>
      </c>
      <c r="Y200" s="623">
        <f t="shared" si="28"/>
        <v>0</v>
      </c>
      <c r="Z200" s="623">
        <f t="shared" si="26"/>
        <v>0</v>
      </c>
      <c r="AA200" s="623">
        <f t="shared" si="26"/>
        <v>0</v>
      </c>
      <c r="AB200" s="623">
        <f t="shared" si="26"/>
        <v>0</v>
      </c>
      <c r="AC200" s="624">
        <f t="shared" ca="1" si="32"/>
        <v>0</v>
      </c>
      <c r="AD200" s="624">
        <f ca="1">IF(C200=Allgemeines!$C$13,$S200-$AE200,OFFSET(AE200,0,Allgemeines!$C$13-2022)-$AE200)</f>
        <v>0</v>
      </c>
      <c r="AE200" s="624">
        <f ca="1">IFERROR(OFFSET(AE200,0,Allgemeines!$C$13-2021),0)</f>
        <v>0</v>
      </c>
      <c r="AF200" s="624">
        <f t="shared" si="33"/>
        <v>0</v>
      </c>
      <c r="AG200" s="624">
        <f t="shared" si="29"/>
        <v>0</v>
      </c>
      <c r="AH200" s="624">
        <f t="shared" si="29"/>
        <v>0</v>
      </c>
      <c r="AI200" s="624">
        <f t="shared" si="29"/>
        <v>0</v>
      </c>
      <c r="AJ200" s="624">
        <f t="shared" si="27"/>
        <v>0</v>
      </c>
      <c r="AK200" s="624">
        <f t="shared" si="27"/>
        <v>0</v>
      </c>
      <c r="AL200" s="624">
        <f t="shared" si="27"/>
        <v>0</v>
      </c>
      <c r="AN200" s="625"/>
    </row>
    <row r="201" spans="1:40" x14ac:dyDescent="0.25">
      <c r="A201" s="612"/>
      <c r="B201" s="613"/>
      <c r="C201" s="614"/>
      <c r="D201" s="626"/>
      <c r="E201" s="627"/>
      <c r="F201" s="627"/>
      <c r="G201" s="630">
        <f t="shared" si="34"/>
        <v>0</v>
      </c>
      <c r="H201" s="626"/>
      <c r="I201" s="626"/>
      <c r="J201" s="626"/>
      <c r="K201" s="626"/>
      <c r="L201" s="626"/>
      <c r="M201" s="626"/>
      <c r="N201" s="629"/>
      <c r="O201" s="629"/>
      <c r="P201" s="629"/>
      <c r="Q201" s="619">
        <f>IF(C201&gt;Allgemeines!$C$13,0,SUM(G201,H201,J201,K201,M201,N201)-SUM(I201,L201,O201,P201))</f>
        <v>0</v>
      </c>
      <c r="R201" s="613"/>
      <c r="S201" s="621">
        <f t="shared" si="30"/>
        <v>0</v>
      </c>
      <c r="T201" s="622">
        <f>IF(ISBLANK($B201),0,VLOOKUP($B201,Listen!$A$2:$C$44,2,FALSE))</f>
        <v>0</v>
      </c>
      <c r="U201" s="622">
        <f>IF(ISBLANK($B201),0,VLOOKUP($B201,Listen!$A$2:$C$44,3,FALSE))</f>
        <v>0</v>
      </c>
      <c r="V201" s="623">
        <f t="shared" si="31"/>
        <v>0</v>
      </c>
      <c r="W201" s="623">
        <f t="shared" si="28"/>
        <v>0</v>
      </c>
      <c r="X201" s="623">
        <f t="shared" si="28"/>
        <v>0</v>
      </c>
      <c r="Y201" s="623">
        <f t="shared" si="28"/>
        <v>0</v>
      </c>
      <c r="Z201" s="623">
        <f t="shared" si="26"/>
        <v>0</v>
      </c>
      <c r="AA201" s="623">
        <f t="shared" si="26"/>
        <v>0</v>
      </c>
      <c r="AB201" s="623">
        <f t="shared" si="26"/>
        <v>0</v>
      </c>
      <c r="AC201" s="624">
        <f t="shared" ca="1" si="32"/>
        <v>0</v>
      </c>
      <c r="AD201" s="624">
        <f ca="1">IF(C201=Allgemeines!$C$13,$S201-$AE201,OFFSET(AE201,0,Allgemeines!$C$13-2022)-$AE201)</f>
        <v>0</v>
      </c>
      <c r="AE201" s="624">
        <f ca="1">IFERROR(OFFSET(AE201,0,Allgemeines!$C$13-2021),0)</f>
        <v>0</v>
      </c>
      <c r="AF201" s="624">
        <f t="shared" si="33"/>
        <v>0</v>
      </c>
      <c r="AG201" s="624">
        <f t="shared" si="29"/>
        <v>0</v>
      </c>
      <c r="AH201" s="624">
        <f t="shared" si="29"/>
        <v>0</v>
      </c>
      <c r="AI201" s="624">
        <f t="shared" si="29"/>
        <v>0</v>
      </c>
      <c r="AJ201" s="624">
        <f t="shared" si="27"/>
        <v>0</v>
      </c>
      <c r="AK201" s="624">
        <f t="shared" si="27"/>
        <v>0</v>
      </c>
      <c r="AL201" s="624">
        <f t="shared" si="27"/>
        <v>0</v>
      </c>
      <c r="AN201" s="625"/>
    </row>
    <row r="202" spans="1:40" x14ac:dyDescent="0.25">
      <c r="A202" s="612"/>
      <c r="B202" s="613"/>
      <c r="C202" s="614"/>
      <c r="D202" s="626"/>
      <c r="E202" s="627"/>
      <c r="F202" s="627"/>
      <c r="G202" s="630">
        <f t="shared" si="34"/>
        <v>0</v>
      </c>
      <c r="H202" s="626"/>
      <c r="I202" s="626"/>
      <c r="J202" s="626"/>
      <c r="K202" s="626"/>
      <c r="L202" s="626"/>
      <c r="M202" s="626"/>
      <c r="N202" s="629"/>
      <c r="O202" s="629"/>
      <c r="P202" s="629"/>
      <c r="Q202" s="619">
        <f>IF(C202&gt;Allgemeines!$C$13,0,SUM(G202,H202,J202,K202,M202,N202)-SUM(I202,L202,O202,P202))</f>
        <v>0</v>
      </c>
      <c r="R202" s="613"/>
      <c r="S202" s="621">
        <f t="shared" si="30"/>
        <v>0</v>
      </c>
      <c r="T202" s="622">
        <f>IF(ISBLANK($B202),0,VLOOKUP($B202,Listen!$A$2:$C$44,2,FALSE))</f>
        <v>0</v>
      </c>
      <c r="U202" s="622">
        <f>IF(ISBLANK($B202),0,VLOOKUP($B202,Listen!$A$2:$C$44,3,FALSE))</f>
        <v>0</v>
      </c>
      <c r="V202" s="623">
        <f t="shared" si="31"/>
        <v>0</v>
      </c>
      <c r="W202" s="623">
        <f t="shared" si="28"/>
        <v>0</v>
      </c>
      <c r="X202" s="623">
        <f t="shared" si="28"/>
        <v>0</v>
      </c>
      <c r="Y202" s="623">
        <f t="shared" si="28"/>
        <v>0</v>
      </c>
      <c r="Z202" s="623">
        <f t="shared" si="26"/>
        <v>0</v>
      </c>
      <c r="AA202" s="623">
        <f t="shared" si="26"/>
        <v>0</v>
      </c>
      <c r="AB202" s="623">
        <f t="shared" si="26"/>
        <v>0</v>
      </c>
      <c r="AC202" s="624">
        <f t="shared" ca="1" si="32"/>
        <v>0</v>
      </c>
      <c r="AD202" s="624">
        <f ca="1">IF(C202=Allgemeines!$C$13,$S202-$AE202,OFFSET(AE202,0,Allgemeines!$C$13-2022)-$AE202)</f>
        <v>0</v>
      </c>
      <c r="AE202" s="624">
        <f ca="1">IFERROR(OFFSET(AE202,0,Allgemeines!$C$13-2021),0)</f>
        <v>0</v>
      </c>
      <c r="AF202" s="624">
        <f t="shared" si="33"/>
        <v>0</v>
      </c>
      <c r="AG202" s="624">
        <f t="shared" si="29"/>
        <v>0</v>
      </c>
      <c r="AH202" s="624">
        <f t="shared" si="29"/>
        <v>0</v>
      </c>
      <c r="AI202" s="624">
        <f t="shared" si="29"/>
        <v>0</v>
      </c>
      <c r="AJ202" s="624">
        <f t="shared" si="27"/>
        <v>0</v>
      </c>
      <c r="AK202" s="624">
        <f t="shared" si="27"/>
        <v>0</v>
      </c>
      <c r="AL202" s="624">
        <f t="shared" si="27"/>
        <v>0</v>
      </c>
      <c r="AN202" s="625"/>
    </row>
    <row r="203" spans="1:40" x14ac:dyDescent="0.25">
      <c r="A203" s="612"/>
      <c r="B203" s="613"/>
      <c r="C203" s="614"/>
      <c r="D203" s="626"/>
      <c r="E203" s="627"/>
      <c r="F203" s="627"/>
      <c r="G203" s="630">
        <f t="shared" si="34"/>
        <v>0</v>
      </c>
      <c r="H203" s="626"/>
      <c r="I203" s="626"/>
      <c r="J203" s="626"/>
      <c r="K203" s="626"/>
      <c r="L203" s="626"/>
      <c r="M203" s="626"/>
      <c r="N203" s="629"/>
      <c r="O203" s="629"/>
      <c r="P203" s="629"/>
      <c r="Q203" s="619">
        <f>IF(C203&gt;Allgemeines!$C$13,0,SUM(G203,H203,J203,K203,M203,N203)-SUM(I203,L203,O203,P203))</f>
        <v>0</v>
      </c>
      <c r="R203" s="613"/>
      <c r="S203" s="621">
        <f t="shared" si="30"/>
        <v>0</v>
      </c>
      <c r="T203" s="622">
        <f>IF(ISBLANK($B203),0,VLOOKUP($B203,Listen!$A$2:$C$44,2,FALSE))</f>
        <v>0</v>
      </c>
      <c r="U203" s="622">
        <f>IF(ISBLANK($B203),0,VLOOKUP($B203,Listen!$A$2:$C$44,3,FALSE))</f>
        <v>0</v>
      </c>
      <c r="V203" s="623">
        <f t="shared" si="31"/>
        <v>0</v>
      </c>
      <c r="W203" s="623">
        <f t="shared" si="28"/>
        <v>0</v>
      </c>
      <c r="X203" s="623">
        <f t="shared" si="28"/>
        <v>0</v>
      </c>
      <c r="Y203" s="623">
        <f t="shared" si="28"/>
        <v>0</v>
      </c>
      <c r="Z203" s="623">
        <f t="shared" si="26"/>
        <v>0</v>
      </c>
      <c r="AA203" s="623">
        <f t="shared" si="26"/>
        <v>0</v>
      </c>
      <c r="AB203" s="623">
        <f t="shared" si="26"/>
        <v>0</v>
      </c>
      <c r="AC203" s="624">
        <f t="shared" ca="1" si="32"/>
        <v>0</v>
      </c>
      <c r="AD203" s="624">
        <f ca="1">IF(C203=Allgemeines!$C$13,$S203-$AE203,OFFSET(AE203,0,Allgemeines!$C$13-2022)-$AE203)</f>
        <v>0</v>
      </c>
      <c r="AE203" s="624">
        <f ca="1">IFERROR(OFFSET(AE203,0,Allgemeines!$C$13-2021),0)</f>
        <v>0</v>
      </c>
      <c r="AF203" s="624">
        <f t="shared" si="33"/>
        <v>0</v>
      </c>
      <c r="AG203" s="624">
        <f t="shared" si="29"/>
        <v>0</v>
      </c>
      <c r="AH203" s="624">
        <f t="shared" si="29"/>
        <v>0</v>
      </c>
      <c r="AI203" s="624">
        <f t="shared" si="29"/>
        <v>0</v>
      </c>
      <c r="AJ203" s="624">
        <f t="shared" si="27"/>
        <v>0</v>
      </c>
      <c r="AK203" s="624">
        <f t="shared" si="27"/>
        <v>0</v>
      </c>
      <c r="AL203" s="624">
        <f t="shared" si="27"/>
        <v>0</v>
      </c>
      <c r="AN203" s="625"/>
    </row>
    <row r="204" spans="1:40" x14ac:dyDescent="0.25">
      <c r="A204" s="612"/>
      <c r="B204" s="613"/>
      <c r="C204" s="614"/>
      <c r="D204" s="626"/>
      <c r="E204" s="627"/>
      <c r="F204" s="627"/>
      <c r="G204" s="630">
        <f t="shared" si="34"/>
        <v>0</v>
      </c>
      <c r="H204" s="626"/>
      <c r="I204" s="626"/>
      <c r="J204" s="626"/>
      <c r="K204" s="626"/>
      <c r="L204" s="626"/>
      <c r="M204" s="626"/>
      <c r="N204" s="629"/>
      <c r="O204" s="629"/>
      <c r="P204" s="629"/>
      <c r="Q204" s="619">
        <f>IF(C204&gt;Allgemeines!$C$13,0,SUM(G204,H204,J204,K204,M204,N204)-SUM(I204,L204,O204,P204))</f>
        <v>0</v>
      </c>
      <c r="R204" s="613"/>
      <c r="S204" s="621">
        <f t="shared" si="30"/>
        <v>0</v>
      </c>
      <c r="T204" s="622">
        <f>IF(ISBLANK($B204),0,VLOOKUP($B204,Listen!$A$2:$C$44,2,FALSE))</f>
        <v>0</v>
      </c>
      <c r="U204" s="622">
        <f>IF(ISBLANK($B204),0,VLOOKUP($B204,Listen!$A$2:$C$44,3,FALSE))</f>
        <v>0</v>
      </c>
      <c r="V204" s="623">
        <f t="shared" si="31"/>
        <v>0</v>
      </c>
      <c r="W204" s="623">
        <f t="shared" si="28"/>
        <v>0</v>
      </c>
      <c r="X204" s="623">
        <f t="shared" si="28"/>
        <v>0</v>
      </c>
      <c r="Y204" s="623">
        <f t="shared" si="28"/>
        <v>0</v>
      </c>
      <c r="Z204" s="623">
        <f t="shared" si="26"/>
        <v>0</v>
      </c>
      <c r="AA204" s="623">
        <f t="shared" si="26"/>
        <v>0</v>
      </c>
      <c r="AB204" s="623">
        <f t="shared" si="26"/>
        <v>0</v>
      </c>
      <c r="AC204" s="624">
        <f t="shared" ca="1" si="32"/>
        <v>0</v>
      </c>
      <c r="AD204" s="624">
        <f ca="1">IF(C204=Allgemeines!$C$13,$S204-$AE204,OFFSET(AE204,0,Allgemeines!$C$13-2022)-$AE204)</f>
        <v>0</v>
      </c>
      <c r="AE204" s="624">
        <f ca="1">IFERROR(OFFSET(AE204,0,Allgemeines!$C$13-2021),0)</f>
        <v>0</v>
      </c>
      <c r="AF204" s="624">
        <f t="shared" si="33"/>
        <v>0</v>
      </c>
      <c r="AG204" s="624">
        <f t="shared" si="29"/>
        <v>0</v>
      </c>
      <c r="AH204" s="624">
        <f t="shared" si="29"/>
        <v>0</v>
      </c>
      <c r="AI204" s="624">
        <f t="shared" si="29"/>
        <v>0</v>
      </c>
      <c r="AJ204" s="624">
        <f t="shared" si="27"/>
        <v>0</v>
      </c>
      <c r="AK204" s="624">
        <f t="shared" si="27"/>
        <v>0</v>
      </c>
      <c r="AL204" s="624">
        <f t="shared" si="27"/>
        <v>0</v>
      </c>
      <c r="AN204" s="625"/>
    </row>
    <row r="205" spans="1:40" x14ac:dyDescent="0.25">
      <c r="A205" s="612"/>
      <c r="B205" s="613"/>
      <c r="C205" s="614"/>
      <c r="D205" s="626"/>
      <c r="E205" s="627"/>
      <c r="F205" s="627"/>
      <c r="G205" s="630">
        <f t="shared" si="34"/>
        <v>0</v>
      </c>
      <c r="H205" s="626"/>
      <c r="I205" s="626"/>
      <c r="J205" s="626"/>
      <c r="K205" s="626"/>
      <c r="L205" s="626"/>
      <c r="M205" s="626"/>
      <c r="N205" s="629"/>
      <c r="O205" s="629"/>
      <c r="P205" s="629"/>
      <c r="Q205" s="619">
        <f>IF(C205&gt;Allgemeines!$C$13,0,SUM(G205,H205,J205,K205,M205,N205)-SUM(I205,L205,O205,P205))</f>
        <v>0</v>
      </c>
      <c r="R205" s="613"/>
      <c r="S205" s="621">
        <f t="shared" si="30"/>
        <v>0</v>
      </c>
      <c r="T205" s="622">
        <f>IF(ISBLANK($B205),0,VLOOKUP($B205,Listen!$A$2:$C$44,2,FALSE))</f>
        <v>0</v>
      </c>
      <c r="U205" s="622">
        <f>IF(ISBLANK($B205),0,VLOOKUP($B205,Listen!$A$2:$C$44,3,FALSE))</f>
        <v>0</v>
      </c>
      <c r="V205" s="623">
        <f t="shared" si="31"/>
        <v>0</v>
      </c>
      <c r="W205" s="623">
        <f t="shared" si="28"/>
        <v>0</v>
      </c>
      <c r="X205" s="623">
        <f t="shared" si="28"/>
        <v>0</v>
      </c>
      <c r="Y205" s="623">
        <f t="shared" si="28"/>
        <v>0</v>
      </c>
      <c r="Z205" s="623">
        <f t="shared" si="26"/>
        <v>0</v>
      </c>
      <c r="AA205" s="623">
        <f t="shared" si="26"/>
        <v>0</v>
      </c>
      <c r="AB205" s="623">
        <f t="shared" si="26"/>
        <v>0</v>
      </c>
      <c r="AC205" s="624">
        <f t="shared" ca="1" si="32"/>
        <v>0</v>
      </c>
      <c r="AD205" s="624">
        <f ca="1">IF(C205=Allgemeines!$C$13,$S205-$AE205,OFFSET(AE205,0,Allgemeines!$C$13-2022)-$AE205)</f>
        <v>0</v>
      </c>
      <c r="AE205" s="624">
        <f ca="1">IFERROR(OFFSET(AE205,0,Allgemeines!$C$13-2021),0)</f>
        <v>0</v>
      </c>
      <c r="AF205" s="624">
        <f t="shared" si="33"/>
        <v>0</v>
      </c>
      <c r="AG205" s="624">
        <f t="shared" si="29"/>
        <v>0</v>
      </c>
      <c r="AH205" s="624">
        <f t="shared" si="29"/>
        <v>0</v>
      </c>
      <c r="AI205" s="624">
        <f t="shared" si="29"/>
        <v>0</v>
      </c>
      <c r="AJ205" s="624">
        <f t="shared" si="27"/>
        <v>0</v>
      </c>
      <c r="AK205" s="624">
        <f t="shared" si="27"/>
        <v>0</v>
      </c>
      <c r="AL205" s="624">
        <f t="shared" si="27"/>
        <v>0</v>
      </c>
      <c r="AN205" s="625"/>
    </row>
    <row r="206" spans="1:40" x14ac:dyDescent="0.25">
      <c r="A206" s="612"/>
      <c r="B206" s="613"/>
      <c r="C206" s="614"/>
      <c r="D206" s="626"/>
      <c r="E206" s="627"/>
      <c r="F206" s="627"/>
      <c r="G206" s="630">
        <f t="shared" si="34"/>
        <v>0</v>
      </c>
      <c r="H206" s="626"/>
      <c r="I206" s="626"/>
      <c r="J206" s="626"/>
      <c r="K206" s="626"/>
      <c r="L206" s="626"/>
      <c r="M206" s="626"/>
      <c r="N206" s="629"/>
      <c r="O206" s="629"/>
      <c r="P206" s="629"/>
      <c r="Q206" s="619">
        <f>IF(C206&gt;Allgemeines!$C$13,0,SUM(G206,H206,J206,K206,M206,N206)-SUM(I206,L206,O206,P206))</f>
        <v>0</v>
      </c>
      <c r="R206" s="613"/>
      <c r="S206" s="621">
        <f t="shared" si="30"/>
        <v>0</v>
      </c>
      <c r="T206" s="622">
        <f>IF(ISBLANK($B206),0,VLOOKUP($B206,Listen!$A$2:$C$44,2,FALSE))</f>
        <v>0</v>
      </c>
      <c r="U206" s="622">
        <f>IF(ISBLANK($B206),0,VLOOKUP($B206,Listen!$A$2:$C$44,3,FALSE))</f>
        <v>0</v>
      </c>
      <c r="V206" s="623">
        <f t="shared" si="31"/>
        <v>0</v>
      </c>
      <c r="W206" s="623">
        <f t="shared" si="28"/>
        <v>0</v>
      </c>
      <c r="X206" s="623">
        <f t="shared" si="28"/>
        <v>0</v>
      </c>
      <c r="Y206" s="623">
        <f t="shared" si="28"/>
        <v>0</v>
      </c>
      <c r="Z206" s="623">
        <f t="shared" si="26"/>
        <v>0</v>
      </c>
      <c r="AA206" s="623">
        <f t="shared" si="26"/>
        <v>0</v>
      </c>
      <c r="AB206" s="623">
        <f t="shared" si="26"/>
        <v>0</v>
      </c>
      <c r="AC206" s="624">
        <f t="shared" ca="1" si="32"/>
        <v>0</v>
      </c>
      <c r="AD206" s="624">
        <f ca="1">IF(C206=Allgemeines!$C$13,$S206-$AE206,OFFSET(AE206,0,Allgemeines!$C$13-2022)-$AE206)</f>
        <v>0</v>
      </c>
      <c r="AE206" s="624">
        <f ca="1">IFERROR(OFFSET(AE206,0,Allgemeines!$C$13-2021),0)</f>
        <v>0</v>
      </c>
      <c r="AF206" s="624">
        <f t="shared" si="33"/>
        <v>0</v>
      </c>
      <c r="AG206" s="624">
        <f t="shared" si="29"/>
        <v>0</v>
      </c>
      <c r="AH206" s="624">
        <f t="shared" si="29"/>
        <v>0</v>
      </c>
      <c r="AI206" s="624">
        <f t="shared" si="29"/>
        <v>0</v>
      </c>
      <c r="AJ206" s="624">
        <f t="shared" si="27"/>
        <v>0</v>
      </c>
      <c r="AK206" s="624">
        <f t="shared" si="27"/>
        <v>0</v>
      </c>
      <c r="AL206" s="624">
        <f t="shared" si="27"/>
        <v>0</v>
      </c>
      <c r="AN206" s="625"/>
    </row>
    <row r="207" spans="1:40" x14ac:dyDescent="0.25">
      <c r="A207" s="612"/>
      <c r="B207" s="613"/>
      <c r="C207" s="614"/>
      <c r="D207" s="626"/>
      <c r="E207" s="627"/>
      <c r="F207" s="627"/>
      <c r="G207" s="630">
        <f t="shared" si="34"/>
        <v>0</v>
      </c>
      <c r="H207" s="626"/>
      <c r="I207" s="626"/>
      <c r="J207" s="626"/>
      <c r="K207" s="626"/>
      <c r="L207" s="626"/>
      <c r="M207" s="626"/>
      <c r="N207" s="629"/>
      <c r="O207" s="629"/>
      <c r="P207" s="629"/>
      <c r="Q207" s="619">
        <f>IF(C207&gt;Allgemeines!$C$13,0,SUM(G207,H207,J207,K207,M207,N207)-SUM(I207,L207,O207,P207))</f>
        <v>0</v>
      </c>
      <c r="R207" s="613"/>
      <c r="S207" s="621">
        <f t="shared" si="30"/>
        <v>0</v>
      </c>
      <c r="T207" s="622">
        <f>IF(ISBLANK($B207),0,VLOOKUP($B207,Listen!$A$2:$C$44,2,FALSE))</f>
        <v>0</v>
      </c>
      <c r="U207" s="622">
        <f>IF(ISBLANK($B207),0,VLOOKUP($B207,Listen!$A$2:$C$44,3,FALSE))</f>
        <v>0</v>
      </c>
      <c r="V207" s="623">
        <f t="shared" si="31"/>
        <v>0</v>
      </c>
      <c r="W207" s="623">
        <f t="shared" si="28"/>
        <v>0</v>
      </c>
      <c r="X207" s="623">
        <f t="shared" si="28"/>
        <v>0</v>
      </c>
      <c r="Y207" s="623">
        <f t="shared" si="28"/>
        <v>0</v>
      </c>
      <c r="Z207" s="623">
        <f t="shared" si="26"/>
        <v>0</v>
      </c>
      <c r="AA207" s="623">
        <f t="shared" si="26"/>
        <v>0</v>
      </c>
      <c r="AB207" s="623">
        <f t="shared" si="26"/>
        <v>0</v>
      </c>
      <c r="AC207" s="624">
        <f t="shared" ca="1" si="32"/>
        <v>0</v>
      </c>
      <c r="AD207" s="624">
        <f ca="1">IF(C207=Allgemeines!$C$13,$S207-$AE207,OFFSET(AE207,0,Allgemeines!$C$13-2022)-$AE207)</f>
        <v>0</v>
      </c>
      <c r="AE207" s="624">
        <f ca="1">IFERROR(OFFSET(AE207,0,Allgemeines!$C$13-2021),0)</f>
        <v>0</v>
      </c>
      <c r="AF207" s="624">
        <f t="shared" si="33"/>
        <v>0</v>
      </c>
      <c r="AG207" s="624">
        <f t="shared" si="29"/>
        <v>0</v>
      </c>
      <c r="AH207" s="624">
        <f t="shared" si="29"/>
        <v>0</v>
      </c>
      <c r="AI207" s="624">
        <f t="shared" si="29"/>
        <v>0</v>
      </c>
      <c r="AJ207" s="624">
        <f t="shared" si="27"/>
        <v>0</v>
      </c>
      <c r="AK207" s="624">
        <f t="shared" si="27"/>
        <v>0</v>
      </c>
      <c r="AL207" s="624">
        <f t="shared" si="27"/>
        <v>0</v>
      </c>
      <c r="AN207" s="625"/>
    </row>
    <row r="208" spans="1:40" x14ac:dyDescent="0.25">
      <c r="A208" s="612"/>
      <c r="B208" s="613"/>
      <c r="C208" s="614"/>
      <c r="D208" s="626"/>
      <c r="E208" s="627"/>
      <c r="F208" s="627"/>
      <c r="G208" s="630">
        <f t="shared" si="34"/>
        <v>0</v>
      </c>
      <c r="H208" s="626"/>
      <c r="I208" s="626"/>
      <c r="J208" s="626"/>
      <c r="K208" s="626"/>
      <c r="L208" s="626"/>
      <c r="M208" s="626"/>
      <c r="N208" s="629"/>
      <c r="O208" s="629"/>
      <c r="P208" s="629"/>
      <c r="Q208" s="619">
        <f>IF(C208&gt;Allgemeines!$C$13,0,SUM(G208,H208,J208,K208,M208,N208)-SUM(I208,L208,O208,P208))</f>
        <v>0</v>
      </c>
      <c r="R208" s="613"/>
      <c r="S208" s="621">
        <f t="shared" si="30"/>
        <v>0</v>
      </c>
      <c r="T208" s="622">
        <f>IF(ISBLANK($B208),0,VLOOKUP($B208,Listen!$A$2:$C$44,2,FALSE))</f>
        <v>0</v>
      </c>
      <c r="U208" s="622">
        <f>IF(ISBLANK($B208),0,VLOOKUP($B208,Listen!$A$2:$C$44,3,FALSE))</f>
        <v>0</v>
      </c>
      <c r="V208" s="623">
        <f t="shared" si="31"/>
        <v>0</v>
      </c>
      <c r="W208" s="623">
        <f t="shared" si="28"/>
        <v>0</v>
      </c>
      <c r="X208" s="623">
        <f t="shared" si="28"/>
        <v>0</v>
      </c>
      <c r="Y208" s="623">
        <f t="shared" si="28"/>
        <v>0</v>
      </c>
      <c r="Z208" s="623">
        <f t="shared" si="26"/>
        <v>0</v>
      </c>
      <c r="AA208" s="623">
        <f t="shared" si="26"/>
        <v>0</v>
      </c>
      <c r="AB208" s="623">
        <f t="shared" si="26"/>
        <v>0</v>
      </c>
      <c r="AC208" s="624">
        <f t="shared" ca="1" si="32"/>
        <v>0</v>
      </c>
      <c r="AD208" s="624">
        <f ca="1">IF(C208=Allgemeines!$C$13,$S208-$AE208,OFFSET(AE208,0,Allgemeines!$C$13-2022)-$AE208)</f>
        <v>0</v>
      </c>
      <c r="AE208" s="624">
        <f ca="1">IFERROR(OFFSET(AE208,0,Allgemeines!$C$13-2021),0)</f>
        <v>0</v>
      </c>
      <c r="AF208" s="624">
        <f t="shared" si="33"/>
        <v>0</v>
      </c>
      <c r="AG208" s="624">
        <f t="shared" si="29"/>
        <v>0</v>
      </c>
      <c r="AH208" s="624">
        <f t="shared" si="29"/>
        <v>0</v>
      </c>
      <c r="AI208" s="624">
        <f t="shared" si="29"/>
        <v>0</v>
      </c>
      <c r="AJ208" s="624">
        <f t="shared" si="27"/>
        <v>0</v>
      </c>
      <c r="AK208" s="624">
        <f t="shared" si="27"/>
        <v>0</v>
      </c>
      <c r="AL208" s="624">
        <f t="shared" si="27"/>
        <v>0</v>
      </c>
      <c r="AN208" s="625"/>
    </row>
    <row r="209" spans="1:40" x14ac:dyDescent="0.25">
      <c r="A209" s="612"/>
      <c r="B209" s="613"/>
      <c r="C209" s="614"/>
      <c r="D209" s="626"/>
      <c r="E209" s="627"/>
      <c r="F209" s="627"/>
      <c r="G209" s="630">
        <f t="shared" si="34"/>
        <v>0</v>
      </c>
      <c r="H209" s="626"/>
      <c r="I209" s="626"/>
      <c r="J209" s="626"/>
      <c r="K209" s="626"/>
      <c r="L209" s="626"/>
      <c r="M209" s="626"/>
      <c r="N209" s="629"/>
      <c r="O209" s="629"/>
      <c r="P209" s="629"/>
      <c r="Q209" s="619">
        <f>IF(C209&gt;Allgemeines!$C$13,0,SUM(G209,H209,J209,K209,M209,N209)-SUM(I209,L209,O209,P209))</f>
        <v>0</v>
      </c>
      <c r="R209" s="613"/>
      <c r="S209" s="621">
        <f t="shared" si="30"/>
        <v>0</v>
      </c>
      <c r="T209" s="622">
        <f>IF(ISBLANK($B209),0,VLOOKUP($B209,Listen!$A$2:$C$44,2,FALSE))</f>
        <v>0</v>
      </c>
      <c r="U209" s="622">
        <f>IF(ISBLANK($B209),0,VLOOKUP($B209,Listen!$A$2:$C$44,3,FALSE))</f>
        <v>0</v>
      </c>
      <c r="V209" s="623">
        <f t="shared" si="31"/>
        <v>0</v>
      </c>
      <c r="W209" s="623">
        <f t="shared" si="28"/>
        <v>0</v>
      </c>
      <c r="X209" s="623">
        <f t="shared" si="28"/>
        <v>0</v>
      </c>
      <c r="Y209" s="623">
        <f t="shared" si="28"/>
        <v>0</v>
      </c>
      <c r="Z209" s="623">
        <f t="shared" si="26"/>
        <v>0</v>
      </c>
      <c r="AA209" s="623">
        <f t="shared" si="26"/>
        <v>0</v>
      </c>
      <c r="AB209" s="623">
        <f t="shared" si="26"/>
        <v>0</v>
      </c>
      <c r="AC209" s="624">
        <f t="shared" ca="1" si="32"/>
        <v>0</v>
      </c>
      <c r="AD209" s="624">
        <f ca="1">IF(C209=Allgemeines!$C$13,$S209-$AE209,OFFSET(AE209,0,Allgemeines!$C$13-2022)-$AE209)</f>
        <v>0</v>
      </c>
      <c r="AE209" s="624">
        <f ca="1">IFERROR(OFFSET(AE209,0,Allgemeines!$C$13-2021),0)</f>
        <v>0</v>
      </c>
      <c r="AF209" s="624">
        <f t="shared" si="33"/>
        <v>0</v>
      </c>
      <c r="AG209" s="624">
        <f t="shared" si="29"/>
        <v>0</v>
      </c>
      <c r="AH209" s="624">
        <f t="shared" si="29"/>
        <v>0</v>
      </c>
      <c r="AI209" s="624">
        <f t="shared" si="29"/>
        <v>0</v>
      </c>
      <c r="AJ209" s="624">
        <f t="shared" si="27"/>
        <v>0</v>
      </c>
      <c r="AK209" s="624">
        <f t="shared" si="27"/>
        <v>0</v>
      </c>
      <c r="AL209" s="624">
        <f t="shared" si="27"/>
        <v>0</v>
      </c>
      <c r="AN209" s="625"/>
    </row>
    <row r="210" spans="1:40" x14ac:dyDescent="0.25">
      <c r="A210" s="612"/>
      <c r="B210" s="613"/>
      <c r="C210" s="614"/>
      <c r="D210" s="626"/>
      <c r="E210" s="627"/>
      <c r="F210" s="627"/>
      <c r="G210" s="630">
        <f t="shared" si="34"/>
        <v>0</v>
      </c>
      <c r="H210" s="626"/>
      <c r="I210" s="626"/>
      <c r="J210" s="626"/>
      <c r="K210" s="626"/>
      <c r="L210" s="626"/>
      <c r="M210" s="626"/>
      <c r="N210" s="629"/>
      <c r="O210" s="629"/>
      <c r="P210" s="629"/>
      <c r="Q210" s="619">
        <f>IF(C210&gt;Allgemeines!$C$13,0,SUM(G210,H210,J210,K210,M210,N210)-SUM(I210,L210,O210,P210))</f>
        <v>0</v>
      </c>
      <c r="R210" s="613"/>
      <c r="S210" s="621">
        <f t="shared" si="30"/>
        <v>0</v>
      </c>
      <c r="T210" s="622">
        <f>IF(ISBLANK($B210),0,VLOOKUP($B210,Listen!$A$2:$C$44,2,FALSE))</f>
        <v>0</v>
      </c>
      <c r="U210" s="622">
        <f>IF(ISBLANK($B210),0,VLOOKUP($B210,Listen!$A$2:$C$44,3,FALSE))</f>
        <v>0</v>
      </c>
      <c r="V210" s="623">
        <f t="shared" si="31"/>
        <v>0</v>
      </c>
      <c r="W210" s="623">
        <f t="shared" si="28"/>
        <v>0</v>
      </c>
      <c r="X210" s="623">
        <f t="shared" si="28"/>
        <v>0</v>
      </c>
      <c r="Y210" s="623">
        <f t="shared" si="28"/>
        <v>0</v>
      </c>
      <c r="Z210" s="623">
        <f t="shared" si="26"/>
        <v>0</v>
      </c>
      <c r="AA210" s="623">
        <f t="shared" si="26"/>
        <v>0</v>
      </c>
      <c r="AB210" s="623">
        <f t="shared" si="26"/>
        <v>0</v>
      </c>
      <c r="AC210" s="624">
        <f t="shared" ca="1" si="32"/>
        <v>0</v>
      </c>
      <c r="AD210" s="624">
        <f ca="1">IF(C210=Allgemeines!$C$13,$S210-$AE210,OFFSET(AE210,0,Allgemeines!$C$13-2022)-$AE210)</f>
        <v>0</v>
      </c>
      <c r="AE210" s="624">
        <f ca="1">IFERROR(OFFSET(AE210,0,Allgemeines!$C$13-2021),0)</f>
        <v>0</v>
      </c>
      <c r="AF210" s="624">
        <f t="shared" si="33"/>
        <v>0</v>
      </c>
      <c r="AG210" s="624">
        <f t="shared" si="29"/>
        <v>0</v>
      </c>
      <c r="AH210" s="624">
        <f t="shared" si="29"/>
        <v>0</v>
      </c>
      <c r="AI210" s="624">
        <f t="shared" si="29"/>
        <v>0</v>
      </c>
      <c r="AJ210" s="624">
        <f t="shared" si="27"/>
        <v>0</v>
      </c>
      <c r="AK210" s="624">
        <f t="shared" si="27"/>
        <v>0</v>
      </c>
      <c r="AL210" s="624">
        <f t="shared" si="27"/>
        <v>0</v>
      </c>
      <c r="AN210" s="625"/>
    </row>
    <row r="211" spans="1:40" x14ac:dyDescent="0.25">
      <c r="A211" s="612"/>
      <c r="B211" s="613"/>
      <c r="C211" s="614"/>
      <c r="D211" s="626"/>
      <c r="E211" s="627"/>
      <c r="F211" s="627"/>
      <c r="G211" s="630">
        <f t="shared" si="34"/>
        <v>0</v>
      </c>
      <c r="H211" s="626"/>
      <c r="I211" s="626"/>
      <c r="J211" s="626"/>
      <c r="K211" s="626"/>
      <c r="L211" s="626"/>
      <c r="M211" s="626"/>
      <c r="N211" s="629"/>
      <c r="O211" s="629"/>
      <c r="P211" s="629"/>
      <c r="Q211" s="619">
        <f>IF(C211&gt;Allgemeines!$C$13,0,SUM(G211,H211,J211,K211,M211,N211)-SUM(I211,L211,O211,P211))</f>
        <v>0</v>
      </c>
      <c r="R211" s="613"/>
      <c r="S211" s="621">
        <f t="shared" si="30"/>
        <v>0</v>
      </c>
      <c r="T211" s="622">
        <f>IF(ISBLANK($B211),0,VLOOKUP($B211,Listen!$A$2:$C$44,2,FALSE))</f>
        <v>0</v>
      </c>
      <c r="U211" s="622">
        <f>IF(ISBLANK($B211),0,VLOOKUP($B211,Listen!$A$2:$C$44,3,FALSE))</f>
        <v>0</v>
      </c>
      <c r="V211" s="623">
        <f t="shared" si="31"/>
        <v>0</v>
      </c>
      <c r="W211" s="623">
        <f t="shared" si="28"/>
        <v>0</v>
      </c>
      <c r="X211" s="623">
        <f t="shared" si="28"/>
        <v>0</v>
      </c>
      <c r="Y211" s="623">
        <f t="shared" si="28"/>
        <v>0</v>
      </c>
      <c r="Z211" s="623">
        <f t="shared" si="26"/>
        <v>0</v>
      </c>
      <c r="AA211" s="623">
        <f t="shared" si="26"/>
        <v>0</v>
      </c>
      <c r="AB211" s="623">
        <f t="shared" si="26"/>
        <v>0</v>
      </c>
      <c r="AC211" s="624">
        <f t="shared" ca="1" si="32"/>
        <v>0</v>
      </c>
      <c r="AD211" s="624">
        <f ca="1">IF(C211=Allgemeines!$C$13,$S211-$AE211,OFFSET(AE211,0,Allgemeines!$C$13-2022)-$AE211)</f>
        <v>0</v>
      </c>
      <c r="AE211" s="624">
        <f ca="1">IFERROR(OFFSET(AE211,0,Allgemeines!$C$13-2021),0)</f>
        <v>0</v>
      </c>
      <c r="AF211" s="624">
        <f t="shared" si="33"/>
        <v>0</v>
      </c>
      <c r="AG211" s="624">
        <f t="shared" si="29"/>
        <v>0</v>
      </c>
      <c r="AH211" s="624">
        <f t="shared" si="29"/>
        <v>0</v>
      </c>
      <c r="AI211" s="624">
        <f t="shared" si="29"/>
        <v>0</v>
      </c>
      <c r="AJ211" s="624">
        <f t="shared" si="27"/>
        <v>0</v>
      </c>
      <c r="AK211" s="624">
        <f t="shared" si="27"/>
        <v>0</v>
      </c>
      <c r="AL211" s="624">
        <f t="shared" si="27"/>
        <v>0</v>
      </c>
      <c r="AN211" s="625"/>
    </row>
    <row r="212" spans="1:40" x14ac:dyDescent="0.25">
      <c r="A212" s="612"/>
      <c r="B212" s="613"/>
      <c r="C212" s="614"/>
      <c r="D212" s="626"/>
      <c r="E212" s="627"/>
      <c r="F212" s="627"/>
      <c r="G212" s="630">
        <f t="shared" si="34"/>
        <v>0</v>
      </c>
      <c r="H212" s="626"/>
      <c r="I212" s="626"/>
      <c r="J212" s="626"/>
      <c r="K212" s="626"/>
      <c r="L212" s="626"/>
      <c r="M212" s="626"/>
      <c r="N212" s="629"/>
      <c r="O212" s="629"/>
      <c r="P212" s="629"/>
      <c r="Q212" s="619">
        <f>IF(C212&gt;Allgemeines!$C$13,0,SUM(G212,H212,J212,K212,M212,N212)-SUM(I212,L212,O212,P212))</f>
        <v>0</v>
      </c>
      <c r="R212" s="613"/>
      <c r="S212" s="621">
        <f t="shared" si="30"/>
        <v>0</v>
      </c>
      <c r="T212" s="622">
        <f>IF(ISBLANK($B212),0,VLOOKUP($B212,Listen!$A$2:$C$44,2,FALSE))</f>
        <v>0</v>
      </c>
      <c r="U212" s="622">
        <f>IF(ISBLANK($B212),0,VLOOKUP($B212,Listen!$A$2:$C$44,3,FALSE))</f>
        <v>0</v>
      </c>
      <c r="V212" s="623">
        <f t="shared" si="31"/>
        <v>0</v>
      </c>
      <c r="W212" s="623">
        <f t="shared" si="28"/>
        <v>0</v>
      </c>
      <c r="X212" s="623">
        <f t="shared" si="28"/>
        <v>0</v>
      </c>
      <c r="Y212" s="623">
        <f t="shared" si="28"/>
        <v>0</v>
      </c>
      <c r="Z212" s="623">
        <f t="shared" si="26"/>
        <v>0</v>
      </c>
      <c r="AA212" s="623">
        <f t="shared" si="26"/>
        <v>0</v>
      </c>
      <c r="AB212" s="623">
        <f t="shared" si="26"/>
        <v>0</v>
      </c>
      <c r="AC212" s="624">
        <f t="shared" ca="1" si="32"/>
        <v>0</v>
      </c>
      <c r="AD212" s="624">
        <f ca="1">IF(C212=Allgemeines!$C$13,$S212-$AE212,OFFSET(AE212,0,Allgemeines!$C$13-2022)-$AE212)</f>
        <v>0</v>
      </c>
      <c r="AE212" s="624">
        <f ca="1">IFERROR(OFFSET(AE212,0,Allgemeines!$C$13-2021),0)</f>
        <v>0</v>
      </c>
      <c r="AF212" s="624">
        <f t="shared" si="33"/>
        <v>0</v>
      </c>
      <c r="AG212" s="624">
        <f t="shared" si="29"/>
        <v>0</v>
      </c>
      <c r="AH212" s="624">
        <f t="shared" si="29"/>
        <v>0</v>
      </c>
      <c r="AI212" s="624">
        <f t="shared" si="29"/>
        <v>0</v>
      </c>
      <c r="AJ212" s="624">
        <f t="shared" si="27"/>
        <v>0</v>
      </c>
      <c r="AK212" s="624">
        <f t="shared" si="27"/>
        <v>0</v>
      </c>
      <c r="AL212" s="624">
        <f t="shared" si="27"/>
        <v>0</v>
      </c>
      <c r="AN212" s="625"/>
    </row>
    <row r="213" spans="1:40" x14ac:dyDescent="0.25">
      <c r="A213" s="612"/>
      <c r="B213" s="613"/>
      <c r="C213" s="614"/>
      <c r="D213" s="626"/>
      <c r="E213" s="627"/>
      <c r="F213" s="627"/>
      <c r="G213" s="630">
        <f t="shared" si="34"/>
        <v>0</v>
      </c>
      <c r="H213" s="626"/>
      <c r="I213" s="626"/>
      <c r="J213" s="626"/>
      <c r="K213" s="626"/>
      <c r="L213" s="626"/>
      <c r="M213" s="626"/>
      <c r="N213" s="629"/>
      <c r="O213" s="629"/>
      <c r="P213" s="629"/>
      <c r="Q213" s="619">
        <f>IF(C213&gt;Allgemeines!$C$13,0,SUM(G213,H213,J213,K213,M213,N213)-SUM(I213,L213,O213,P213))</f>
        <v>0</v>
      </c>
      <c r="R213" s="613"/>
      <c r="S213" s="621">
        <f t="shared" si="30"/>
        <v>0</v>
      </c>
      <c r="T213" s="622">
        <f>IF(ISBLANK($B213),0,VLOOKUP($B213,Listen!$A$2:$C$44,2,FALSE))</f>
        <v>0</v>
      </c>
      <c r="U213" s="622">
        <f>IF(ISBLANK($B213),0,VLOOKUP($B213,Listen!$A$2:$C$44,3,FALSE))</f>
        <v>0</v>
      </c>
      <c r="V213" s="623">
        <f t="shared" si="31"/>
        <v>0</v>
      </c>
      <c r="W213" s="623">
        <f t="shared" si="28"/>
        <v>0</v>
      </c>
      <c r="X213" s="623">
        <f t="shared" si="28"/>
        <v>0</v>
      </c>
      <c r="Y213" s="623">
        <f t="shared" si="28"/>
        <v>0</v>
      </c>
      <c r="Z213" s="623">
        <f t="shared" si="26"/>
        <v>0</v>
      </c>
      <c r="AA213" s="623">
        <f t="shared" si="26"/>
        <v>0</v>
      </c>
      <c r="AB213" s="623">
        <f t="shared" si="26"/>
        <v>0</v>
      </c>
      <c r="AC213" s="624">
        <f t="shared" ca="1" si="32"/>
        <v>0</v>
      </c>
      <c r="AD213" s="624">
        <f ca="1">IF(C213=Allgemeines!$C$13,$S213-$AE213,OFFSET(AE213,0,Allgemeines!$C$13-2022)-$AE213)</f>
        <v>0</v>
      </c>
      <c r="AE213" s="624">
        <f ca="1">IFERROR(OFFSET(AE213,0,Allgemeines!$C$13-2021),0)</f>
        <v>0</v>
      </c>
      <c r="AF213" s="624">
        <f t="shared" si="33"/>
        <v>0</v>
      </c>
      <c r="AG213" s="624">
        <f t="shared" si="29"/>
        <v>0</v>
      </c>
      <c r="AH213" s="624">
        <f t="shared" si="29"/>
        <v>0</v>
      </c>
      <c r="AI213" s="624">
        <f t="shared" si="29"/>
        <v>0</v>
      </c>
      <c r="AJ213" s="624">
        <f t="shared" si="27"/>
        <v>0</v>
      </c>
      <c r="AK213" s="624">
        <f t="shared" si="27"/>
        <v>0</v>
      </c>
      <c r="AL213" s="624">
        <f t="shared" si="27"/>
        <v>0</v>
      </c>
      <c r="AN213" s="625"/>
    </row>
    <row r="214" spans="1:40" x14ac:dyDescent="0.25">
      <c r="A214" s="612"/>
      <c r="B214" s="613"/>
      <c r="C214" s="614"/>
      <c r="D214" s="626"/>
      <c r="E214" s="627"/>
      <c r="F214" s="627"/>
      <c r="G214" s="630">
        <f t="shared" si="34"/>
        <v>0</v>
      </c>
      <c r="H214" s="626"/>
      <c r="I214" s="626"/>
      <c r="J214" s="626"/>
      <c r="K214" s="626"/>
      <c r="L214" s="626"/>
      <c r="M214" s="626"/>
      <c r="N214" s="629"/>
      <c r="O214" s="629"/>
      <c r="P214" s="629"/>
      <c r="Q214" s="619">
        <f>IF(C214&gt;Allgemeines!$C$13,0,SUM(G214,H214,J214,K214,M214,N214)-SUM(I214,L214,O214,P214))</f>
        <v>0</v>
      </c>
      <c r="R214" s="613"/>
      <c r="S214" s="621">
        <f t="shared" si="30"/>
        <v>0</v>
      </c>
      <c r="T214" s="622">
        <f>IF(ISBLANK($B214),0,VLOOKUP($B214,Listen!$A$2:$C$44,2,FALSE))</f>
        <v>0</v>
      </c>
      <c r="U214" s="622">
        <f>IF(ISBLANK($B214),0,VLOOKUP($B214,Listen!$A$2:$C$44,3,FALSE))</f>
        <v>0</v>
      </c>
      <c r="V214" s="623">
        <f t="shared" si="31"/>
        <v>0</v>
      </c>
      <c r="W214" s="623">
        <f t="shared" si="28"/>
        <v>0</v>
      </c>
      <c r="X214" s="623">
        <f t="shared" si="28"/>
        <v>0</v>
      </c>
      <c r="Y214" s="623">
        <f t="shared" si="28"/>
        <v>0</v>
      </c>
      <c r="Z214" s="623">
        <f t="shared" si="26"/>
        <v>0</v>
      </c>
      <c r="AA214" s="623">
        <f t="shared" si="26"/>
        <v>0</v>
      </c>
      <c r="AB214" s="623">
        <f t="shared" si="26"/>
        <v>0</v>
      </c>
      <c r="AC214" s="624">
        <f t="shared" ca="1" si="32"/>
        <v>0</v>
      </c>
      <c r="AD214" s="624">
        <f ca="1">IF(C214=Allgemeines!$C$13,$S214-$AE214,OFFSET(AE214,0,Allgemeines!$C$13-2022)-$AE214)</f>
        <v>0</v>
      </c>
      <c r="AE214" s="624">
        <f ca="1">IFERROR(OFFSET(AE214,0,Allgemeines!$C$13-2021),0)</f>
        <v>0</v>
      </c>
      <c r="AF214" s="624">
        <f t="shared" si="33"/>
        <v>0</v>
      </c>
      <c r="AG214" s="624">
        <f t="shared" si="29"/>
        <v>0</v>
      </c>
      <c r="AH214" s="624">
        <f t="shared" si="29"/>
        <v>0</v>
      </c>
      <c r="AI214" s="624">
        <f t="shared" si="29"/>
        <v>0</v>
      </c>
      <c r="AJ214" s="624">
        <f t="shared" si="27"/>
        <v>0</v>
      </c>
      <c r="AK214" s="624">
        <f t="shared" si="27"/>
        <v>0</v>
      </c>
      <c r="AL214" s="624">
        <f t="shared" si="27"/>
        <v>0</v>
      </c>
      <c r="AN214" s="625"/>
    </row>
    <row r="215" spans="1:40" x14ac:dyDescent="0.25">
      <c r="A215" s="612"/>
      <c r="B215" s="613"/>
      <c r="C215" s="614"/>
      <c r="D215" s="626"/>
      <c r="E215" s="627"/>
      <c r="F215" s="627"/>
      <c r="G215" s="630">
        <f t="shared" si="34"/>
        <v>0</v>
      </c>
      <c r="H215" s="626"/>
      <c r="I215" s="626"/>
      <c r="J215" s="626"/>
      <c r="K215" s="626"/>
      <c r="L215" s="626"/>
      <c r="M215" s="626"/>
      <c r="N215" s="629"/>
      <c r="O215" s="629"/>
      <c r="P215" s="629"/>
      <c r="Q215" s="619">
        <f>IF(C215&gt;Allgemeines!$C$13,0,SUM(G215,H215,J215,K215,M215,N215)-SUM(I215,L215,O215,P215))</f>
        <v>0</v>
      </c>
      <c r="R215" s="613"/>
      <c r="S215" s="621">
        <f t="shared" si="30"/>
        <v>0</v>
      </c>
      <c r="T215" s="622">
        <f>IF(ISBLANK($B215),0,VLOOKUP($B215,Listen!$A$2:$C$44,2,FALSE))</f>
        <v>0</v>
      </c>
      <c r="U215" s="622">
        <f>IF(ISBLANK($B215),0,VLOOKUP($B215,Listen!$A$2:$C$44,3,FALSE))</f>
        <v>0</v>
      </c>
      <c r="V215" s="623">
        <f t="shared" si="31"/>
        <v>0</v>
      </c>
      <c r="W215" s="623">
        <f t="shared" si="28"/>
        <v>0</v>
      </c>
      <c r="X215" s="623">
        <f t="shared" si="28"/>
        <v>0</v>
      </c>
      <c r="Y215" s="623">
        <f t="shared" si="28"/>
        <v>0</v>
      </c>
      <c r="Z215" s="623">
        <f t="shared" si="26"/>
        <v>0</v>
      </c>
      <c r="AA215" s="623">
        <f t="shared" si="26"/>
        <v>0</v>
      </c>
      <c r="AB215" s="623">
        <f t="shared" si="26"/>
        <v>0</v>
      </c>
      <c r="AC215" s="624">
        <f t="shared" ca="1" si="32"/>
        <v>0</v>
      </c>
      <c r="AD215" s="624">
        <f ca="1">IF(C215=Allgemeines!$C$13,$S215-$AE215,OFFSET(AE215,0,Allgemeines!$C$13-2022)-$AE215)</f>
        <v>0</v>
      </c>
      <c r="AE215" s="624">
        <f ca="1">IFERROR(OFFSET(AE215,0,Allgemeines!$C$13-2021),0)</f>
        <v>0</v>
      </c>
      <c r="AF215" s="624">
        <f t="shared" si="33"/>
        <v>0</v>
      </c>
      <c r="AG215" s="624">
        <f t="shared" si="29"/>
        <v>0</v>
      </c>
      <c r="AH215" s="624">
        <f t="shared" si="29"/>
        <v>0</v>
      </c>
      <c r="AI215" s="624">
        <f t="shared" si="29"/>
        <v>0</v>
      </c>
      <c r="AJ215" s="624">
        <f t="shared" si="27"/>
        <v>0</v>
      </c>
      <c r="AK215" s="624">
        <f t="shared" si="27"/>
        <v>0</v>
      </c>
      <c r="AL215" s="624">
        <f t="shared" si="27"/>
        <v>0</v>
      </c>
      <c r="AN215" s="625"/>
    </row>
    <row r="216" spans="1:40" x14ac:dyDescent="0.25">
      <c r="A216" s="612"/>
      <c r="B216" s="613"/>
      <c r="C216" s="614"/>
      <c r="D216" s="626"/>
      <c r="E216" s="627"/>
      <c r="F216" s="627"/>
      <c r="G216" s="630">
        <f t="shared" si="34"/>
        <v>0</v>
      </c>
      <c r="H216" s="626"/>
      <c r="I216" s="626"/>
      <c r="J216" s="626"/>
      <c r="K216" s="626"/>
      <c r="L216" s="626"/>
      <c r="M216" s="626"/>
      <c r="N216" s="629"/>
      <c r="O216" s="629"/>
      <c r="P216" s="629"/>
      <c r="Q216" s="619">
        <f>IF(C216&gt;Allgemeines!$C$13,0,SUM(G216,H216,J216,K216,M216,N216)-SUM(I216,L216,O216,P216))</f>
        <v>0</v>
      </c>
      <c r="R216" s="613"/>
      <c r="S216" s="621">
        <f t="shared" si="30"/>
        <v>0</v>
      </c>
      <c r="T216" s="622">
        <f>IF(ISBLANK($B216),0,VLOOKUP($B216,Listen!$A$2:$C$44,2,FALSE))</f>
        <v>0</v>
      </c>
      <c r="U216" s="622">
        <f>IF(ISBLANK($B216),0,VLOOKUP($B216,Listen!$A$2:$C$44,3,FALSE))</f>
        <v>0</v>
      </c>
      <c r="V216" s="623">
        <f t="shared" si="31"/>
        <v>0</v>
      </c>
      <c r="W216" s="623">
        <f t="shared" si="28"/>
        <v>0</v>
      </c>
      <c r="X216" s="623">
        <f t="shared" si="28"/>
        <v>0</v>
      </c>
      <c r="Y216" s="623">
        <f t="shared" si="28"/>
        <v>0</v>
      </c>
      <c r="Z216" s="623">
        <f t="shared" si="26"/>
        <v>0</v>
      </c>
      <c r="AA216" s="623">
        <f t="shared" si="26"/>
        <v>0</v>
      </c>
      <c r="AB216" s="623">
        <f t="shared" si="26"/>
        <v>0</v>
      </c>
      <c r="AC216" s="624">
        <f t="shared" ca="1" si="32"/>
        <v>0</v>
      </c>
      <c r="AD216" s="624">
        <f ca="1">IF(C216=Allgemeines!$C$13,$S216-$AE216,OFFSET(AE216,0,Allgemeines!$C$13-2022)-$AE216)</f>
        <v>0</v>
      </c>
      <c r="AE216" s="624">
        <f ca="1">IFERROR(OFFSET(AE216,0,Allgemeines!$C$13-2021),0)</f>
        <v>0</v>
      </c>
      <c r="AF216" s="624">
        <f t="shared" si="33"/>
        <v>0</v>
      </c>
      <c r="AG216" s="624">
        <f t="shared" si="29"/>
        <v>0</v>
      </c>
      <c r="AH216" s="624">
        <f t="shared" si="29"/>
        <v>0</v>
      </c>
      <c r="AI216" s="624">
        <f t="shared" si="29"/>
        <v>0</v>
      </c>
      <c r="AJ216" s="624">
        <f t="shared" si="27"/>
        <v>0</v>
      </c>
      <c r="AK216" s="624">
        <f t="shared" si="27"/>
        <v>0</v>
      </c>
      <c r="AL216" s="624">
        <f t="shared" si="27"/>
        <v>0</v>
      </c>
      <c r="AN216" s="625"/>
    </row>
    <row r="217" spans="1:40" x14ac:dyDescent="0.25">
      <c r="A217" s="612"/>
      <c r="B217" s="613"/>
      <c r="C217" s="614"/>
      <c r="D217" s="626"/>
      <c r="E217" s="627"/>
      <c r="F217" s="627"/>
      <c r="G217" s="630">
        <f t="shared" si="34"/>
        <v>0</v>
      </c>
      <c r="H217" s="626"/>
      <c r="I217" s="626"/>
      <c r="J217" s="626"/>
      <c r="K217" s="626"/>
      <c r="L217" s="626"/>
      <c r="M217" s="626"/>
      <c r="N217" s="629"/>
      <c r="O217" s="629"/>
      <c r="P217" s="629"/>
      <c r="Q217" s="619">
        <f>IF(C217&gt;Allgemeines!$C$13,0,SUM(G217,H217,J217,K217,M217,N217)-SUM(I217,L217,O217,P217))</f>
        <v>0</v>
      </c>
      <c r="R217" s="613"/>
      <c r="S217" s="621">
        <f t="shared" si="30"/>
        <v>0</v>
      </c>
      <c r="T217" s="622">
        <f>IF(ISBLANK($B217),0,VLOOKUP($B217,Listen!$A$2:$C$44,2,FALSE))</f>
        <v>0</v>
      </c>
      <c r="U217" s="622">
        <f>IF(ISBLANK($B217),0,VLOOKUP($B217,Listen!$A$2:$C$44,3,FALSE))</f>
        <v>0</v>
      </c>
      <c r="V217" s="623">
        <f t="shared" si="31"/>
        <v>0</v>
      </c>
      <c r="W217" s="623">
        <f t="shared" si="28"/>
        <v>0</v>
      </c>
      <c r="X217" s="623">
        <f t="shared" si="28"/>
        <v>0</v>
      </c>
      <c r="Y217" s="623">
        <f t="shared" si="28"/>
        <v>0</v>
      </c>
      <c r="Z217" s="623">
        <f t="shared" si="26"/>
        <v>0</v>
      </c>
      <c r="AA217" s="623">
        <f t="shared" si="26"/>
        <v>0</v>
      </c>
      <c r="AB217" s="623">
        <f t="shared" si="26"/>
        <v>0</v>
      </c>
      <c r="AC217" s="624">
        <f t="shared" ca="1" si="32"/>
        <v>0</v>
      </c>
      <c r="AD217" s="624">
        <f ca="1">IF(C217=Allgemeines!$C$13,$S217-$AE217,OFFSET(AE217,0,Allgemeines!$C$13-2022)-$AE217)</f>
        <v>0</v>
      </c>
      <c r="AE217" s="624">
        <f ca="1">IFERROR(OFFSET(AE217,0,Allgemeines!$C$13-2021),0)</f>
        <v>0</v>
      </c>
      <c r="AF217" s="624">
        <f t="shared" si="33"/>
        <v>0</v>
      </c>
      <c r="AG217" s="624">
        <f t="shared" si="29"/>
        <v>0</v>
      </c>
      <c r="AH217" s="624">
        <f t="shared" si="29"/>
        <v>0</v>
      </c>
      <c r="AI217" s="624">
        <f t="shared" si="29"/>
        <v>0</v>
      </c>
      <c r="AJ217" s="624">
        <f t="shared" si="27"/>
        <v>0</v>
      </c>
      <c r="AK217" s="624">
        <f t="shared" si="27"/>
        <v>0</v>
      </c>
      <c r="AL217" s="624">
        <f t="shared" si="27"/>
        <v>0</v>
      </c>
      <c r="AN217" s="625"/>
    </row>
    <row r="218" spans="1:40" x14ac:dyDescent="0.25">
      <c r="A218" s="612"/>
      <c r="B218" s="613"/>
      <c r="C218" s="614"/>
      <c r="D218" s="626"/>
      <c r="E218" s="627"/>
      <c r="F218" s="627"/>
      <c r="G218" s="630">
        <f t="shared" si="34"/>
        <v>0</v>
      </c>
      <c r="H218" s="626"/>
      <c r="I218" s="626"/>
      <c r="J218" s="626"/>
      <c r="K218" s="626"/>
      <c r="L218" s="626"/>
      <c r="M218" s="626"/>
      <c r="N218" s="629"/>
      <c r="O218" s="629"/>
      <c r="P218" s="629"/>
      <c r="Q218" s="619">
        <f>IF(C218&gt;Allgemeines!$C$13,0,SUM(G218,H218,J218,K218,M218,N218)-SUM(I218,L218,O218,P218))</f>
        <v>0</v>
      </c>
      <c r="R218" s="613"/>
      <c r="S218" s="621">
        <f t="shared" si="30"/>
        <v>0</v>
      </c>
      <c r="T218" s="622">
        <f>IF(ISBLANK($B218),0,VLOOKUP($B218,Listen!$A$2:$C$44,2,FALSE))</f>
        <v>0</v>
      </c>
      <c r="U218" s="622">
        <f>IF(ISBLANK($B218),0,VLOOKUP($B218,Listen!$A$2:$C$44,3,FALSE))</f>
        <v>0</v>
      </c>
      <c r="V218" s="623">
        <f t="shared" si="31"/>
        <v>0</v>
      </c>
      <c r="W218" s="623">
        <f t="shared" si="28"/>
        <v>0</v>
      </c>
      <c r="X218" s="623">
        <f t="shared" si="28"/>
        <v>0</v>
      </c>
      <c r="Y218" s="623">
        <f t="shared" si="28"/>
        <v>0</v>
      </c>
      <c r="Z218" s="623">
        <f t="shared" si="26"/>
        <v>0</v>
      </c>
      <c r="AA218" s="623">
        <f t="shared" si="26"/>
        <v>0</v>
      </c>
      <c r="AB218" s="623">
        <f t="shared" si="26"/>
        <v>0</v>
      </c>
      <c r="AC218" s="624">
        <f t="shared" ca="1" si="32"/>
        <v>0</v>
      </c>
      <c r="AD218" s="624">
        <f ca="1">IF(C218=Allgemeines!$C$13,$S218-$AE218,OFFSET(AE218,0,Allgemeines!$C$13-2022)-$AE218)</f>
        <v>0</v>
      </c>
      <c r="AE218" s="624">
        <f ca="1">IFERROR(OFFSET(AE218,0,Allgemeines!$C$13-2021),0)</f>
        <v>0</v>
      </c>
      <c r="AF218" s="624">
        <f t="shared" si="33"/>
        <v>0</v>
      </c>
      <c r="AG218" s="624">
        <f t="shared" si="29"/>
        <v>0</v>
      </c>
      <c r="AH218" s="624">
        <f t="shared" si="29"/>
        <v>0</v>
      </c>
      <c r="AI218" s="624">
        <f t="shared" si="29"/>
        <v>0</v>
      </c>
      <c r="AJ218" s="624">
        <f t="shared" si="27"/>
        <v>0</v>
      </c>
      <c r="AK218" s="624">
        <f t="shared" si="27"/>
        <v>0</v>
      </c>
      <c r="AL218" s="624">
        <f t="shared" si="27"/>
        <v>0</v>
      </c>
      <c r="AN218" s="625"/>
    </row>
    <row r="219" spans="1:40" x14ac:dyDescent="0.25">
      <c r="A219" s="612"/>
      <c r="B219" s="613"/>
      <c r="C219" s="614"/>
      <c r="D219" s="626"/>
      <c r="E219" s="627"/>
      <c r="F219" s="627"/>
      <c r="G219" s="630">
        <f t="shared" si="34"/>
        <v>0</v>
      </c>
      <c r="H219" s="626"/>
      <c r="I219" s="626"/>
      <c r="J219" s="626"/>
      <c r="K219" s="626"/>
      <c r="L219" s="626"/>
      <c r="M219" s="626"/>
      <c r="N219" s="629"/>
      <c r="O219" s="629"/>
      <c r="P219" s="629"/>
      <c r="Q219" s="619">
        <f>IF(C219&gt;Allgemeines!$C$13,0,SUM(G219,H219,J219,K219,M219,N219)-SUM(I219,L219,O219,P219))</f>
        <v>0</v>
      </c>
      <c r="R219" s="613"/>
      <c r="S219" s="621">
        <f t="shared" si="30"/>
        <v>0</v>
      </c>
      <c r="T219" s="622">
        <f>IF(ISBLANK($B219),0,VLOOKUP($B219,Listen!$A$2:$C$44,2,FALSE))</f>
        <v>0</v>
      </c>
      <c r="U219" s="622">
        <f>IF(ISBLANK($B219),0,VLOOKUP($B219,Listen!$A$2:$C$44,3,FALSE))</f>
        <v>0</v>
      </c>
      <c r="V219" s="623">
        <f t="shared" si="31"/>
        <v>0</v>
      </c>
      <c r="W219" s="623">
        <f t="shared" si="28"/>
        <v>0</v>
      </c>
      <c r="X219" s="623">
        <f t="shared" si="28"/>
        <v>0</v>
      </c>
      <c r="Y219" s="623">
        <f t="shared" si="28"/>
        <v>0</v>
      </c>
      <c r="Z219" s="623">
        <f t="shared" si="26"/>
        <v>0</v>
      </c>
      <c r="AA219" s="623">
        <f t="shared" si="26"/>
        <v>0</v>
      </c>
      <c r="AB219" s="623">
        <f t="shared" si="26"/>
        <v>0</v>
      </c>
      <c r="AC219" s="624">
        <f t="shared" ca="1" si="32"/>
        <v>0</v>
      </c>
      <c r="AD219" s="624">
        <f ca="1">IF(C219=Allgemeines!$C$13,$S219-$AE219,OFFSET(AE219,0,Allgemeines!$C$13-2022)-$AE219)</f>
        <v>0</v>
      </c>
      <c r="AE219" s="624">
        <f ca="1">IFERROR(OFFSET(AE219,0,Allgemeines!$C$13-2021),0)</f>
        <v>0</v>
      </c>
      <c r="AF219" s="624">
        <f t="shared" si="33"/>
        <v>0</v>
      </c>
      <c r="AG219" s="624">
        <f t="shared" si="29"/>
        <v>0</v>
      </c>
      <c r="AH219" s="624">
        <f t="shared" si="29"/>
        <v>0</v>
      </c>
      <c r="AI219" s="624">
        <f t="shared" si="29"/>
        <v>0</v>
      </c>
      <c r="AJ219" s="624">
        <f t="shared" si="27"/>
        <v>0</v>
      </c>
      <c r="AK219" s="624">
        <f t="shared" si="27"/>
        <v>0</v>
      </c>
      <c r="AL219" s="624">
        <f t="shared" si="27"/>
        <v>0</v>
      </c>
      <c r="AN219" s="625"/>
    </row>
    <row r="220" spans="1:40" x14ac:dyDescent="0.25">
      <c r="A220" s="612"/>
      <c r="B220" s="613"/>
      <c r="C220" s="614"/>
      <c r="D220" s="626"/>
      <c r="E220" s="627"/>
      <c r="F220" s="627"/>
      <c r="G220" s="630">
        <f t="shared" si="34"/>
        <v>0</v>
      </c>
      <c r="H220" s="626"/>
      <c r="I220" s="626"/>
      <c r="J220" s="626"/>
      <c r="K220" s="626"/>
      <c r="L220" s="626"/>
      <c r="M220" s="626"/>
      <c r="N220" s="629"/>
      <c r="O220" s="629"/>
      <c r="P220" s="629"/>
      <c r="Q220" s="619">
        <f>IF(C220&gt;Allgemeines!$C$13,0,SUM(G220,H220,J220,K220,M220,N220)-SUM(I220,L220,O220,P220))</f>
        <v>0</v>
      </c>
      <c r="R220" s="613"/>
      <c r="S220" s="621">
        <f t="shared" si="30"/>
        <v>0</v>
      </c>
      <c r="T220" s="622">
        <f>IF(ISBLANK($B220),0,VLOOKUP($B220,Listen!$A$2:$C$44,2,FALSE))</f>
        <v>0</v>
      </c>
      <c r="U220" s="622">
        <f>IF(ISBLANK($B220),0,VLOOKUP($B220,Listen!$A$2:$C$44,3,FALSE))</f>
        <v>0</v>
      </c>
      <c r="V220" s="623">
        <f t="shared" si="31"/>
        <v>0</v>
      </c>
      <c r="W220" s="623">
        <f t="shared" si="28"/>
        <v>0</v>
      </c>
      <c r="X220" s="623">
        <f t="shared" si="28"/>
        <v>0</v>
      </c>
      <c r="Y220" s="623">
        <f t="shared" si="28"/>
        <v>0</v>
      </c>
      <c r="Z220" s="623">
        <f t="shared" si="26"/>
        <v>0</v>
      </c>
      <c r="AA220" s="623">
        <f t="shared" si="26"/>
        <v>0</v>
      </c>
      <c r="AB220" s="623">
        <f t="shared" si="26"/>
        <v>0</v>
      </c>
      <c r="AC220" s="624">
        <f t="shared" ca="1" si="32"/>
        <v>0</v>
      </c>
      <c r="AD220" s="624">
        <f ca="1">IF(C220=Allgemeines!$C$13,$S220-$AE220,OFFSET(AE220,0,Allgemeines!$C$13-2022)-$AE220)</f>
        <v>0</v>
      </c>
      <c r="AE220" s="624">
        <f ca="1">IFERROR(OFFSET(AE220,0,Allgemeines!$C$13-2021),0)</f>
        <v>0</v>
      </c>
      <c r="AF220" s="624">
        <f t="shared" si="33"/>
        <v>0</v>
      </c>
      <c r="AG220" s="624">
        <f t="shared" si="29"/>
        <v>0</v>
      </c>
      <c r="AH220" s="624">
        <f t="shared" si="29"/>
        <v>0</v>
      </c>
      <c r="AI220" s="624">
        <f t="shared" si="29"/>
        <v>0</v>
      </c>
      <c r="AJ220" s="624">
        <f t="shared" si="27"/>
        <v>0</v>
      </c>
      <c r="AK220" s="624">
        <f t="shared" si="27"/>
        <v>0</v>
      </c>
      <c r="AL220" s="624">
        <f t="shared" si="27"/>
        <v>0</v>
      </c>
      <c r="AN220" s="625"/>
    </row>
    <row r="221" spans="1:40" x14ac:dyDescent="0.25">
      <c r="A221" s="612"/>
      <c r="B221" s="613"/>
      <c r="C221" s="614"/>
      <c r="D221" s="626"/>
      <c r="E221" s="627"/>
      <c r="F221" s="627"/>
      <c r="G221" s="630">
        <f t="shared" si="34"/>
        <v>0</v>
      </c>
      <c r="H221" s="626"/>
      <c r="I221" s="626"/>
      <c r="J221" s="626"/>
      <c r="K221" s="626"/>
      <c r="L221" s="626"/>
      <c r="M221" s="626"/>
      <c r="N221" s="629"/>
      <c r="O221" s="629"/>
      <c r="P221" s="629"/>
      <c r="Q221" s="619">
        <f>IF(C221&gt;Allgemeines!$C$13,0,SUM(G221,H221,J221,K221,M221,N221)-SUM(I221,L221,O221,P221))</f>
        <v>0</v>
      </c>
      <c r="R221" s="613"/>
      <c r="S221" s="621">
        <f t="shared" si="30"/>
        <v>0</v>
      </c>
      <c r="T221" s="622">
        <f>IF(ISBLANK($B221),0,VLOOKUP($B221,Listen!$A$2:$C$44,2,FALSE))</f>
        <v>0</v>
      </c>
      <c r="U221" s="622">
        <f>IF(ISBLANK($B221),0,VLOOKUP($B221,Listen!$A$2:$C$44,3,FALSE))</f>
        <v>0</v>
      </c>
      <c r="V221" s="623">
        <f t="shared" si="31"/>
        <v>0</v>
      </c>
      <c r="W221" s="623">
        <f t="shared" si="28"/>
        <v>0</v>
      </c>
      <c r="X221" s="623">
        <f t="shared" si="28"/>
        <v>0</v>
      </c>
      <c r="Y221" s="623">
        <f t="shared" si="28"/>
        <v>0</v>
      </c>
      <c r="Z221" s="623">
        <f t="shared" si="26"/>
        <v>0</v>
      </c>
      <c r="AA221" s="623">
        <f t="shared" si="26"/>
        <v>0</v>
      </c>
      <c r="AB221" s="623">
        <f t="shared" si="26"/>
        <v>0</v>
      </c>
      <c r="AC221" s="624">
        <f t="shared" ca="1" si="32"/>
        <v>0</v>
      </c>
      <c r="AD221" s="624">
        <f ca="1">IF(C221=Allgemeines!$C$13,$S221-$AE221,OFFSET(AE221,0,Allgemeines!$C$13-2022)-$AE221)</f>
        <v>0</v>
      </c>
      <c r="AE221" s="624">
        <f ca="1">IFERROR(OFFSET(AE221,0,Allgemeines!$C$13-2021),0)</f>
        <v>0</v>
      </c>
      <c r="AF221" s="624">
        <f t="shared" si="33"/>
        <v>0</v>
      </c>
      <c r="AG221" s="624">
        <f t="shared" si="29"/>
        <v>0</v>
      </c>
      <c r="AH221" s="624">
        <f t="shared" si="29"/>
        <v>0</v>
      </c>
      <c r="AI221" s="624">
        <f t="shared" si="29"/>
        <v>0</v>
      </c>
      <c r="AJ221" s="624">
        <f t="shared" si="27"/>
        <v>0</v>
      </c>
      <c r="AK221" s="624">
        <f t="shared" si="27"/>
        <v>0</v>
      </c>
      <c r="AL221" s="624">
        <f t="shared" si="27"/>
        <v>0</v>
      </c>
      <c r="AN221" s="625"/>
    </row>
    <row r="222" spans="1:40" x14ac:dyDescent="0.25">
      <c r="A222" s="612"/>
      <c r="B222" s="613"/>
      <c r="C222" s="614"/>
      <c r="D222" s="626"/>
      <c r="E222" s="627"/>
      <c r="F222" s="627"/>
      <c r="G222" s="630">
        <f t="shared" si="34"/>
        <v>0</v>
      </c>
      <c r="H222" s="626"/>
      <c r="I222" s="626"/>
      <c r="J222" s="626"/>
      <c r="K222" s="626"/>
      <c r="L222" s="626"/>
      <c r="M222" s="626"/>
      <c r="N222" s="629"/>
      <c r="O222" s="629"/>
      <c r="P222" s="629"/>
      <c r="Q222" s="619">
        <f>IF(C222&gt;Allgemeines!$C$13,0,SUM(G222,H222,J222,K222,M222,N222)-SUM(I222,L222,O222,P222))</f>
        <v>0</v>
      </c>
      <c r="R222" s="613"/>
      <c r="S222" s="621">
        <f t="shared" si="30"/>
        <v>0</v>
      </c>
      <c r="T222" s="622">
        <f>IF(ISBLANK($B222),0,VLOOKUP($B222,Listen!$A$2:$C$44,2,FALSE))</f>
        <v>0</v>
      </c>
      <c r="U222" s="622">
        <f>IF(ISBLANK($B222),0,VLOOKUP($B222,Listen!$A$2:$C$44,3,FALSE))</f>
        <v>0</v>
      </c>
      <c r="V222" s="623">
        <f t="shared" si="31"/>
        <v>0</v>
      </c>
      <c r="W222" s="623">
        <f t="shared" si="28"/>
        <v>0</v>
      </c>
      <c r="X222" s="623">
        <f t="shared" si="28"/>
        <v>0</v>
      </c>
      <c r="Y222" s="623">
        <f t="shared" si="28"/>
        <v>0</v>
      </c>
      <c r="Z222" s="623">
        <f t="shared" si="26"/>
        <v>0</v>
      </c>
      <c r="AA222" s="623">
        <f t="shared" si="26"/>
        <v>0</v>
      </c>
      <c r="AB222" s="623">
        <f t="shared" si="26"/>
        <v>0</v>
      </c>
      <c r="AC222" s="624">
        <f t="shared" ca="1" si="32"/>
        <v>0</v>
      </c>
      <c r="AD222" s="624">
        <f ca="1">IF(C222=Allgemeines!$C$13,$S222-$AE222,OFFSET(AE222,0,Allgemeines!$C$13-2022)-$AE222)</f>
        <v>0</v>
      </c>
      <c r="AE222" s="624">
        <f ca="1">IFERROR(OFFSET(AE222,0,Allgemeines!$C$13-2021),0)</f>
        <v>0</v>
      </c>
      <c r="AF222" s="624">
        <f t="shared" si="33"/>
        <v>0</v>
      </c>
      <c r="AG222" s="624">
        <f t="shared" si="29"/>
        <v>0</v>
      </c>
      <c r="AH222" s="624">
        <f t="shared" si="29"/>
        <v>0</v>
      </c>
      <c r="AI222" s="624">
        <f t="shared" si="29"/>
        <v>0</v>
      </c>
      <c r="AJ222" s="624">
        <f t="shared" si="27"/>
        <v>0</v>
      </c>
      <c r="AK222" s="624">
        <f t="shared" si="27"/>
        <v>0</v>
      </c>
      <c r="AL222" s="624">
        <f t="shared" si="27"/>
        <v>0</v>
      </c>
      <c r="AN222" s="625"/>
    </row>
    <row r="223" spans="1:40" x14ac:dyDescent="0.25">
      <c r="A223" s="612"/>
      <c r="B223" s="613"/>
      <c r="C223" s="614"/>
      <c r="D223" s="626"/>
      <c r="E223" s="627"/>
      <c r="F223" s="627"/>
      <c r="G223" s="630">
        <f t="shared" si="34"/>
        <v>0</v>
      </c>
      <c r="H223" s="626"/>
      <c r="I223" s="626"/>
      <c r="J223" s="626"/>
      <c r="K223" s="626"/>
      <c r="L223" s="626"/>
      <c r="M223" s="626"/>
      <c r="N223" s="629"/>
      <c r="O223" s="629"/>
      <c r="P223" s="629"/>
      <c r="Q223" s="619">
        <f>IF(C223&gt;Allgemeines!$C$13,0,SUM(G223,H223,J223,K223,M223,N223)-SUM(I223,L223,O223,P223))</f>
        <v>0</v>
      </c>
      <c r="R223" s="613"/>
      <c r="S223" s="621">
        <f t="shared" si="30"/>
        <v>0</v>
      </c>
      <c r="T223" s="622">
        <f>IF(ISBLANK($B223),0,VLOOKUP($B223,Listen!$A$2:$C$44,2,FALSE))</f>
        <v>0</v>
      </c>
      <c r="U223" s="622">
        <f>IF(ISBLANK($B223),0,VLOOKUP($B223,Listen!$A$2:$C$44,3,FALSE))</f>
        <v>0</v>
      </c>
      <c r="V223" s="623">
        <f t="shared" si="31"/>
        <v>0</v>
      </c>
      <c r="W223" s="623">
        <f t="shared" si="28"/>
        <v>0</v>
      </c>
      <c r="X223" s="623">
        <f t="shared" si="28"/>
        <v>0</v>
      </c>
      <c r="Y223" s="623">
        <f t="shared" si="28"/>
        <v>0</v>
      </c>
      <c r="Z223" s="623">
        <f t="shared" si="26"/>
        <v>0</v>
      </c>
      <c r="AA223" s="623">
        <f t="shared" si="26"/>
        <v>0</v>
      </c>
      <c r="AB223" s="623">
        <f t="shared" si="26"/>
        <v>0</v>
      </c>
      <c r="AC223" s="624">
        <f t="shared" ca="1" si="32"/>
        <v>0</v>
      </c>
      <c r="AD223" s="624">
        <f ca="1">IF(C223=Allgemeines!$C$13,$S223-$AE223,OFFSET(AE223,0,Allgemeines!$C$13-2022)-$AE223)</f>
        <v>0</v>
      </c>
      <c r="AE223" s="624">
        <f ca="1">IFERROR(OFFSET(AE223,0,Allgemeines!$C$13-2021),0)</f>
        <v>0</v>
      </c>
      <c r="AF223" s="624">
        <f t="shared" si="33"/>
        <v>0</v>
      </c>
      <c r="AG223" s="624">
        <f t="shared" si="29"/>
        <v>0</v>
      </c>
      <c r="AH223" s="624">
        <f t="shared" si="29"/>
        <v>0</v>
      </c>
      <c r="AI223" s="624">
        <f t="shared" si="29"/>
        <v>0</v>
      </c>
      <c r="AJ223" s="624">
        <f t="shared" si="27"/>
        <v>0</v>
      </c>
      <c r="AK223" s="624">
        <f t="shared" si="27"/>
        <v>0</v>
      </c>
      <c r="AL223" s="624">
        <f t="shared" si="27"/>
        <v>0</v>
      </c>
      <c r="AN223" s="625"/>
    </row>
    <row r="224" spans="1:40" x14ac:dyDescent="0.25">
      <c r="A224" s="612"/>
      <c r="B224" s="613"/>
      <c r="C224" s="614"/>
      <c r="D224" s="626"/>
      <c r="E224" s="627"/>
      <c r="F224" s="627"/>
      <c r="G224" s="630">
        <f t="shared" si="34"/>
        <v>0</v>
      </c>
      <c r="H224" s="626"/>
      <c r="I224" s="626"/>
      <c r="J224" s="626"/>
      <c r="K224" s="626"/>
      <c r="L224" s="626"/>
      <c r="M224" s="626"/>
      <c r="N224" s="629"/>
      <c r="O224" s="629"/>
      <c r="P224" s="629"/>
      <c r="Q224" s="619">
        <f>IF(C224&gt;Allgemeines!$C$13,0,SUM(G224,H224,J224,K224,M224,N224)-SUM(I224,L224,O224,P224))</f>
        <v>0</v>
      </c>
      <c r="R224" s="613"/>
      <c r="S224" s="621">
        <f t="shared" si="30"/>
        <v>0</v>
      </c>
      <c r="T224" s="622">
        <f>IF(ISBLANK($B224),0,VLOOKUP($B224,Listen!$A$2:$C$44,2,FALSE))</f>
        <v>0</v>
      </c>
      <c r="U224" s="622">
        <f>IF(ISBLANK($B224),0,VLOOKUP($B224,Listen!$A$2:$C$44,3,FALSE))</f>
        <v>0</v>
      </c>
      <c r="V224" s="623">
        <f t="shared" si="31"/>
        <v>0</v>
      </c>
      <c r="W224" s="623">
        <f t="shared" si="28"/>
        <v>0</v>
      </c>
      <c r="X224" s="623">
        <f t="shared" si="28"/>
        <v>0</v>
      </c>
      <c r="Y224" s="623">
        <f t="shared" si="28"/>
        <v>0</v>
      </c>
      <c r="Z224" s="623">
        <f t="shared" si="26"/>
        <v>0</v>
      </c>
      <c r="AA224" s="623">
        <f t="shared" si="26"/>
        <v>0</v>
      </c>
      <c r="AB224" s="623">
        <f t="shared" si="26"/>
        <v>0</v>
      </c>
      <c r="AC224" s="624">
        <f t="shared" ca="1" si="32"/>
        <v>0</v>
      </c>
      <c r="AD224" s="624">
        <f ca="1">IF(C224=Allgemeines!$C$13,$S224-$AE224,OFFSET(AE224,0,Allgemeines!$C$13-2022)-$AE224)</f>
        <v>0</v>
      </c>
      <c r="AE224" s="624">
        <f ca="1">IFERROR(OFFSET(AE224,0,Allgemeines!$C$13-2021),0)</f>
        <v>0</v>
      </c>
      <c r="AF224" s="624">
        <f t="shared" si="33"/>
        <v>0</v>
      </c>
      <c r="AG224" s="624">
        <f t="shared" si="29"/>
        <v>0</v>
      </c>
      <c r="AH224" s="624">
        <f t="shared" si="29"/>
        <v>0</v>
      </c>
      <c r="AI224" s="624">
        <f t="shared" si="29"/>
        <v>0</v>
      </c>
      <c r="AJ224" s="624">
        <f t="shared" si="27"/>
        <v>0</v>
      </c>
      <c r="AK224" s="624">
        <f t="shared" si="27"/>
        <v>0</v>
      </c>
      <c r="AL224" s="624">
        <f t="shared" si="27"/>
        <v>0</v>
      </c>
      <c r="AN224" s="625"/>
    </row>
    <row r="225" spans="1:40" x14ac:dyDescent="0.25">
      <c r="A225" s="612"/>
      <c r="B225" s="613"/>
      <c r="C225" s="614"/>
      <c r="D225" s="626"/>
      <c r="E225" s="627"/>
      <c r="F225" s="627"/>
      <c r="G225" s="630">
        <f t="shared" si="34"/>
        <v>0</v>
      </c>
      <c r="H225" s="626"/>
      <c r="I225" s="626"/>
      <c r="J225" s="626"/>
      <c r="K225" s="626"/>
      <c r="L225" s="626"/>
      <c r="M225" s="626"/>
      <c r="N225" s="629"/>
      <c r="O225" s="629"/>
      <c r="P225" s="629"/>
      <c r="Q225" s="619">
        <f>IF(C225&gt;Allgemeines!$C$13,0,SUM(G225,H225,J225,K225,M225,N225)-SUM(I225,L225,O225,P225))</f>
        <v>0</v>
      </c>
      <c r="R225" s="613"/>
      <c r="S225" s="621">
        <f t="shared" si="30"/>
        <v>0</v>
      </c>
      <c r="T225" s="622">
        <f>IF(ISBLANK($B225),0,VLOOKUP($B225,Listen!$A$2:$C$44,2,FALSE))</f>
        <v>0</v>
      </c>
      <c r="U225" s="622">
        <f>IF(ISBLANK($B225),0,VLOOKUP($B225,Listen!$A$2:$C$44,3,FALSE))</f>
        <v>0</v>
      </c>
      <c r="V225" s="623">
        <f t="shared" si="31"/>
        <v>0</v>
      </c>
      <c r="W225" s="623">
        <f t="shared" si="28"/>
        <v>0</v>
      </c>
      <c r="X225" s="623">
        <f t="shared" si="28"/>
        <v>0</v>
      </c>
      <c r="Y225" s="623">
        <f t="shared" si="28"/>
        <v>0</v>
      </c>
      <c r="Z225" s="623">
        <f t="shared" si="26"/>
        <v>0</v>
      </c>
      <c r="AA225" s="623">
        <f t="shared" si="26"/>
        <v>0</v>
      </c>
      <c r="AB225" s="623">
        <f t="shared" si="26"/>
        <v>0</v>
      </c>
      <c r="AC225" s="624">
        <f t="shared" ca="1" si="32"/>
        <v>0</v>
      </c>
      <c r="AD225" s="624">
        <f ca="1">IF(C225=Allgemeines!$C$13,$S225-$AE225,OFFSET(AE225,0,Allgemeines!$C$13-2022)-$AE225)</f>
        <v>0</v>
      </c>
      <c r="AE225" s="624">
        <f ca="1">IFERROR(OFFSET(AE225,0,Allgemeines!$C$13-2021),0)</f>
        <v>0</v>
      </c>
      <c r="AF225" s="624">
        <f t="shared" si="33"/>
        <v>0</v>
      </c>
      <c r="AG225" s="624">
        <f t="shared" si="29"/>
        <v>0</v>
      </c>
      <c r="AH225" s="624">
        <f t="shared" si="29"/>
        <v>0</v>
      </c>
      <c r="AI225" s="624">
        <f t="shared" si="29"/>
        <v>0</v>
      </c>
      <c r="AJ225" s="624">
        <f t="shared" si="27"/>
        <v>0</v>
      </c>
      <c r="AK225" s="624">
        <f t="shared" si="27"/>
        <v>0</v>
      </c>
      <c r="AL225" s="624">
        <f t="shared" si="27"/>
        <v>0</v>
      </c>
      <c r="AN225" s="625"/>
    </row>
    <row r="226" spans="1:40" x14ac:dyDescent="0.25">
      <c r="A226" s="612"/>
      <c r="B226" s="613"/>
      <c r="C226" s="614"/>
      <c r="D226" s="626"/>
      <c r="E226" s="627"/>
      <c r="F226" s="627"/>
      <c r="G226" s="630">
        <f t="shared" si="34"/>
        <v>0</v>
      </c>
      <c r="H226" s="626"/>
      <c r="I226" s="626"/>
      <c r="J226" s="626"/>
      <c r="K226" s="626"/>
      <c r="L226" s="626"/>
      <c r="M226" s="626"/>
      <c r="N226" s="629"/>
      <c r="O226" s="629"/>
      <c r="P226" s="629"/>
      <c r="Q226" s="619">
        <f>IF(C226&gt;Allgemeines!$C$13,0,SUM(G226,H226,J226,K226,M226,N226)-SUM(I226,L226,O226,P226))</f>
        <v>0</v>
      </c>
      <c r="R226" s="613"/>
      <c r="S226" s="621">
        <f t="shared" si="30"/>
        <v>0</v>
      </c>
      <c r="T226" s="622">
        <f>IF(ISBLANK($B226),0,VLOOKUP($B226,Listen!$A$2:$C$44,2,FALSE))</f>
        <v>0</v>
      </c>
      <c r="U226" s="622">
        <f>IF(ISBLANK($B226),0,VLOOKUP($B226,Listen!$A$2:$C$44,3,FALSE))</f>
        <v>0</v>
      </c>
      <c r="V226" s="623">
        <f t="shared" si="31"/>
        <v>0</v>
      </c>
      <c r="W226" s="623">
        <f t="shared" si="28"/>
        <v>0</v>
      </c>
      <c r="X226" s="623">
        <f t="shared" si="28"/>
        <v>0</v>
      </c>
      <c r="Y226" s="623">
        <f t="shared" si="28"/>
        <v>0</v>
      </c>
      <c r="Z226" s="623">
        <f t="shared" si="26"/>
        <v>0</v>
      </c>
      <c r="AA226" s="623">
        <f t="shared" si="26"/>
        <v>0</v>
      </c>
      <c r="AB226" s="623">
        <f t="shared" si="26"/>
        <v>0</v>
      </c>
      <c r="AC226" s="624">
        <f t="shared" ca="1" si="32"/>
        <v>0</v>
      </c>
      <c r="AD226" s="624">
        <f ca="1">IF(C226=Allgemeines!$C$13,$S226-$AE226,OFFSET(AE226,0,Allgemeines!$C$13-2022)-$AE226)</f>
        <v>0</v>
      </c>
      <c r="AE226" s="624">
        <f ca="1">IFERROR(OFFSET(AE226,0,Allgemeines!$C$13-2021),0)</f>
        <v>0</v>
      </c>
      <c r="AF226" s="624">
        <f t="shared" si="33"/>
        <v>0</v>
      </c>
      <c r="AG226" s="624">
        <f t="shared" si="29"/>
        <v>0</v>
      </c>
      <c r="AH226" s="624">
        <f t="shared" si="29"/>
        <v>0</v>
      </c>
      <c r="AI226" s="624">
        <f t="shared" si="29"/>
        <v>0</v>
      </c>
      <c r="AJ226" s="624">
        <f t="shared" si="27"/>
        <v>0</v>
      </c>
      <c r="AK226" s="624">
        <f t="shared" si="27"/>
        <v>0</v>
      </c>
      <c r="AL226" s="624">
        <f t="shared" si="27"/>
        <v>0</v>
      </c>
      <c r="AN226" s="625"/>
    </row>
    <row r="227" spans="1:40" x14ac:dyDescent="0.25">
      <c r="A227" s="612"/>
      <c r="B227" s="613"/>
      <c r="C227" s="614"/>
      <c r="D227" s="626"/>
      <c r="E227" s="627"/>
      <c r="F227" s="627"/>
      <c r="G227" s="630">
        <f t="shared" si="34"/>
        <v>0</v>
      </c>
      <c r="H227" s="626"/>
      <c r="I227" s="626"/>
      <c r="J227" s="626"/>
      <c r="K227" s="626"/>
      <c r="L227" s="626"/>
      <c r="M227" s="626"/>
      <c r="N227" s="629"/>
      <c r="O227" s="629"/>
      <c r="P227" s="629"/>
      <c r="Q227" s="619">
        <f>IF(C227&gt;Allgemeines!$C$13,0,SUM(G227,H227,J227,K227,M227,N227)-SUM(I227,L227,O227,P227))</f>
        <v>0</v>
      </c>
      <c r="R227" s="613"/>
      <c r="S227" s="621">
        <f t="shared" si="30"/>
        <v>0</v>
      </c>
      <c r="T227" s="622">
        <f>IF(ISBLANK($B227),0,VLOOKUP($B227,Listen!$A$2:$C$44,2,FALSE))</f>
        <v>0</v>
      </c>
      <c r="U227" s="622">
        <f>IF(ISBLANK($B227),0,VLOOKUP($B227,Listen!$A$2:$C$44,3,FALSE))</f>
        <v>0</v>
      </c>
      <c r="V227" s="623">
        <f t="shared" si="31"/>
        <v>0</v>
      </c>
      <c r="W227" s="623">
        <f t="shared" si="28"/>
        <v>0</v>
      </c>
      <c r="X227" s="623">
        <f t="shared" si="28"/>
        <v>0</v>
      </c>
      <c r="Y227" s="623">
        <f t="shared" si="28"/>
        <v>0</v>
      </c>
      <c r="Z227" s="623">
        <f t="shared" si="26"/>
        <v>0</v>
      </c>
      <c r="AA227" s="623">
        <f t="shared" si="26"/>
        <v>0</v>
      </c>
      <c r="AB227" s="623">
        <f t="shared" si="26"/>
        <v>0</v>
      </c>
      <c r="AC227" s="624">
        <f t="shared" ca="1" si="32"/>
        <v>0</v>
      </c>
      <c r="AD227" s="624">
        <f ca="1">IF(C227=Allgemeines!$C$13,$S227-$AE227,OFFSET(AE227,0,Allgemeines!$C$13-2022)-$AE227)</f>
        <v>0</v>
      </c>
      <c r="AE227" s="624">
        <f ca="1">IFERROR(OFFSET(AE227,0,Allgemeines!$C$13-2021),0)</f>
        <v>0</v>
      </c>
      <c r="AF227" s="624">
        <f t="shared" si="33"/>
        <v>0</v>
      </c>
      <c r="AG227" s="624">
        <f t="shared" si="29"/>
        <v>0</v>
      </c>
      <c r="AH227" s="624">
        <f t="shared" si="29"/>
        <v>0</v>
      </c>
      <c r="AI227" s="624">
        <f t="shared" si="29"/>
        <v>0</v>
      </c>
      <c r="AJ227" s="624">
        <f t="shared" si="27"/>
        <v>0</v>
      </c>
      <c r="AK227" s="624">
        <f t="shared" si="27"/>
        <v>0</v>
      </c>
      <c r="AL227" s="624">
        <f t="shared" si="27"/>
        <v>0</v>
      </c>
      <c r="AN227" s="625"/>
    </row>
    <row r="228" spans="1:40" x14ac:dyDescent="0.25">
      <c r="A228" s="612"/>
      <c r="B228" s="613"/>
      <c r="C228" s="614"/>
      <c r="D228" s="626"/>
      <c r="E228" s="627"/>
      <c r="F228" s="627"/>
      <c r="G228" s="630">
        <f t="shared" si="34"/>
        <v>0</v>
      </c>
      <c r="H228" s="626"/>
      <c r="I228" s="626"/>
      <c r="J228" s="626"/>
      <c r="K228" s="626"/>
      <c r="L228" s="626"/>
      <c r="M228" s="626"/>
      <c r="N228" s="629"/>
      <c r="O228" s="629"/>
      <c r="P228" s="629"/>
      <c r="Q228" s="619">
        <f>IF(C228&gt;Allgemeines!$C$13,0,SUM(G228,H228,J228,K228,M228,N228)-SUM(I228,L228,O228,P228))</f>
        <v>0</v>
      </c>
      <c r="R228" s="613"/>
      <c r="S228" s="621">
        <f t="shared" si="30"/>
        <v>0</v>
      </c>
      <c r="T228" s="622">
        <f>IF(ISBLANK($B228),0,VLOOKUP($B228,Listen!$A$2:$C$44,2,FALSE))</f>
        <v>0</v>
      </c>
      <c r="U228" s="622">
        <f>IF(ISBLANK($B228),0,VLOOKUP($B228,Listen!$A$2:$C$44,3,FALSE))</f>
        <v>0</v>
      </c>
      <c r="V228" s="623">
        <f t="shared" si="31"/>
        <v>0</v>
      </c>
      <c r="W228" s="623">
        <f t="shared" si="28"/>
        <v>0</v>
      </c>
      <c r="X228" s="623">
        <f t="shared" si="28"/>
        <v>0</v>
      </c>
      <c r="Y228" s="623">
        <f t="shared" si="28"/>
        <v>0</v>
      </c>
      <c r="Z228" s="623">
        <f t="shared" si="26"/>
        <v>0</v>
      </c>
      <c r="AA228" s="623">
        <f t="shared" si="26"/>
        <v>0</v>
      </c>
      <c r="AB228" s="623">
        <f t="shared" si="26"/>
        <v>0</v>
      </c>
      <c r="AC228" s="624">
        <f t="shared" ca="1" si="32"/>
        <v>0</v>
      </c>
      <c r="AD228" s="624">
        <f ca="1">IF(C228=Allgemeines!$C$13,$S228-$AE228,OFFSET(AE228,0,Allgemeines!$C$13-2022)-$AE228)</f>
        <v>0</v>
      </c>
      <c r="AE228" s="624">
        <f ca="1">IFERROR(OFFSET(AE228,0,Allgemeines!$C$13-2021),0)</f>
        <v>0</v>
      </c>
      <c r="AF228" s="624">
        <f t="shared" si="33"/>
        <v>0</v>
      </c>
      <c r="AG228" s="624">
        <f t="shared" si="29"/>
        <v>0</v>
      </c>
      <c r="AH228" s="624">
        <f t="shared" si="29"/>
        <v>0</v>
      </c>
      <c r="AI228" s="624">
        <f t="shared" si="29"/>
        <v>0</v>
      </c>
      <c r="AJ228" s="624">
        <f t="shared" si="27"/>
        <v>0</v>
      </c>
      <c r="AK228" s="624">
        <f t="shared" si="27"/>
        <v>0</v>
      </c>
      <c r="AL228" s="624">
        <f t="shared" si="27"/>
        <v>0</v>
      </c>
      <c r="AN228" s="625"/>
    </row>
    <row r="229" spans="1:40" x14ac:dyDescent="0.25">
      <c r="A229" s="612"/>
      <c r="B229" s="613"/>
      <c r="C229" s="614"/>
      <c r="D229" s="626"/>
      <c r="E229" s="627"/>
      <c r="F229" s="627"/>
      <c r="G229" s="630">
        <f t="shared" si="34"/>
        <v>0</v>
      </c>
      <c r="H229" s="626"/>
      <c r="I229" s="626"/>
      <c r="J229" s="626"/>
      <c r="K229" s="626"/>
      <c r="L229" s="626"/>
      <c r="M229" s="626"/>
      <c r="N229" s="629"/>
      <c r="O229" s="629"/>
      <c r="P229" s="629"/>
      <c r="Q229" s="619">
        <f>IF(C229&gt;Allgemeines!$C$13,0,SUM(G229,H229,J229,K229,M229,N229)-SUM(I229,L229,O229,P229))</f>
        <v>0</v>
      </c>
      <c r="R229" s="613"/>
      <c r="S229" s="621">
        <f t="shared" si="30"/>
        <v>0</v>
      </c>
      <c r="T229" s="622">
        <f>IF(ISBLANK($B229),0,VLOOKUP($B229,Listen!$A$2:$C$44,2,FALSE))</f>
        <v>0</v>
      </c>
      <c r="U229" s="622">
        <f>IF(ISBLANK($B229),0,VLOOKUP($B229,Listen!$A$2:$C$44,3,FALSE))</f>
        <v>0</v>
      </c>
      <c r="V229" s="623">
        <f t="shared" si="31"/>
        <v>0</v>
      </c>
      <c r="W229" s="623">
        <f t="shared" si="28"/>
        <v>0</v>
      </c>
      <c r="X229" s="623">
        <f t="shared" si="28"/>
        <v>0</v>
      </c>
      <c r="Y229" s="623">
        <f t="shared" si="28"/>
        <v>0</v>
      </c>
      <c r="Z229" s="623">
        <f t="shared" si="26"/>
        <v>0</v>
      </c>
      <c r="AA229" s="623">
        <f t="shared" si="26"/>
        <v>0</v>
      </c>
      <c r="AB229" s="623">
        <f t="shared" si="26"/>
        <v>0</v>
      </c>
      <c r="AC229" s="624">
        <f t="shared" ca="1" si="32"/>
        <v>0</v>
      </c>
      <c r="AD229" s="624">
        <f ca="1">IF(C229=Allgemeines!$C$13,$S229-$AE229,OFFSET(AE229,0,Allgemeines!$C$13-2022)-$AE229)</f>
        <v>0</v>
      </c>
      <c r="AE229" s="624">
        <f ca="1">IFERROR(OFFSET(AE229,0,Allgemeines!$C$13-2021),0)</f>
        <v>0</v>
      </c>
      <c r="AF229" s="624">
        <f t="shared" si="33"/>
        <v>0</v>
      </c>
      <c r="AG229" s="624">
        <f t="shared" si="29"/>
        <v>0</v>
      </c>
      <c r="AH229" s="624">
        <f t="shared" si="29"/>
        <v>0</v>
      </c>
      <c r="AI229" s="624">
        <f t="shared" si="29"/>
        <v>0</v>
      </c>
      <c r="AJ229" s="624">
        <f t="shared" si="27"/>
        <v>0</v>
      </c>
      <c r="AK229" s="624">
        <f t="shared" si="27"/>
        <v>0</v>
      </c>
      <c r="AL229" s="624">
        <f t="shared" si="27"/>
        <v>0</v>
      </c>
      <c r="AN229" s="625"/>
    </row>
    <row r="230" spans="1:40" x14ac:dyDescent="0.25">
      <c r="A230" s="612"/>
      <c r="B230" s="613"/>
      <c r="C230" s="614"/>
      <c r="D230" s="626"/>
      <c r="E230" s="627"/>
      <c r="F230" s="627"/>
      <c r="G230" s="630">
        <f t="shared" si="34"/>
        <v>0</v>
      </c>
      <c r="H230" s="626"/>
      <c r="I230" s="626"/>
      <c r="J230" s="626"/>
      <c r="K230" s="626"/>
      <c r="L230" s="626"/>
      <c r="M230" s="626"/>
      <c r="N230" s="629"/>
      <c r="O230" s="629"/>
      <c r="P230" s="629"/>
      <c r="Q230" s="619">
        <f>IF(C230&gt;Allgemeines!$C$13,0,SUM(G230,H230,J230,K230,M230,N230)-SUM(I230,L230,O230,P230))</f>
        <v>0</v>
      </c>
      <c r="R230" s="613"/>
      <c r="S230" s="621">
        <f t="shared" si="30"/>
        <v>0</v>
      </c>
      <c r="T230" s="622">
        <f>IF(ISBLANK($B230),0,VLOOKUP($B230,Listen!$A$2:$C$44,2,FALSE))</f>
        <v>0</v>
      </c>
      <c r="U230" s="622">
        <f>IF(ISBLANK($B230),0,VLOOKUP($B230,Listen!$A$2:$C$44,3,FALSE))</f>
        <v>0</v>
      </c>
      <c r="V230" s="623">
        <f t="shared" si="31"/>
        <v>0</v>
      </c>
      <c r="W230" s="623">
        <f t="shared" si="28"/>
        <v>0</v>
      </c>
      <c r="X230" s="623">
        <f t="shared" si="28"/>
        <v>0</v>
      </c>
      <c r="Y230" s="623">
        <f t="shared" si="28"/>
        <v>0</v>
      </c>
      <c r="Z230" s="623">
        <f t="shared" si="26"/>
        <v>0</v>
      </c>
      <c r="AA230" s="623">
        <f t="shared" si="26"/>
        <v>0</v>
      </c>
      <c r="AB230" s="623">
        <f t="shared" si="26"/>
        <v>0</v>
      </c>
      <c r="AC230" s="624">
        <f t="shared" ca="1" si="32"/>
        <v>0</v>
      </c>
      <c r="AD230" s="624">
        <f ca="1">IF(C230=Allgemeines!$C$13,$S230-$AE230,OFFSET(AE230,0,Allgemeines!$C$13-2022)-$AE230)</f>
        <v>0</v>
      </c>
      <c r="AE230" s="624">
        <f ca="1">IFERROR(OFFSET(AE230,0,Allgemeines!$C$13-2021),0)</f>
        <v>0</v>
      </c>
      <c r="AF230" s="624">
        <f t="shared" si="33"/>
        <v>0</v>
      </c>
      <c r="AG230" s="624">
        <f t="shared" si="29"/>
        <v>0</v>
      </c>
      <c r="AH230" s="624">
        <f t="shared" si="29"/>
        <v>0</v>
      </c>
      <c r="AI230" s="624">
        <f t="shared" si="29"/>
        <v>0</v>
      </c>
      <c r="AJ230" s="624">
        <f t="shared" si="27"/>
        <v>0</v>
      </c>
      <c r="AK230" s="624">
        <f t="shared" si="27"/>
        <v>0</v>
      </c>
      <c r="AL230" s="624">
        <f t="shared" si="27"/>
        <v>0</v>
      </c>
      <c r="AN230" s="625"/>
    </row>
    <row r="231" spans="1:40" x14ac:dyDescent="0.25">
      <c r="A231" s="612"/>
      <c r="B231" s="613"/>
      <c r="C231" s="614"/>
      <c r="D231" s="626"/>
      <c r="E231" s="627"/>
      <c r="F231" s="627"/>
      <c r="G231" s="630">
        <f t="shared" si="34"/>
        <v>0</v>
      </c>
      <c r="H231" s="626"/>
      <c r="I231" s="626"/>
      <c r="J231" s="626"/>
      <c r="K231" s="626"/>
      <c r="L231" s="626"/>
      <c r="M231" s="626"/>
      <c r="N231" s="629"/>
      <c r="O231" s="629"/>
      <c r="P231" s="629"/>
      <c r="Q231" s="619">
        <f>IF(C231&gt;Allgemeines!$C$13,0,SUM(G231,H231,J231,K231,M231,N231)-SUM(I231,L231,O231,P231))</f>
        <v>0</v>
      </c>
      <c r="R231" s="613"/>
      <c r="S231" s="621">
        <f t="shared" si="30"/>
        <v>0</v>
      </c>
      <c r="T231" s="622">
        <f>IF(ISBLANK($B231),0,VLOOKUP($B231,Listen!$A$2:$C$44,2,FALSE))</f>
        <v>0</v>
      </c>
      <c r="U231" s="622">
        <f>IF(ISBLANK($B231),0,VLOOKUP($B231,Listen!$A$2:$C$44,3,FALSE))</f>
        <v>0</v>
      </c>
      <c r="V231" s="623">
        <f t="shared" si="31"/>
        <v>0</v>
      </c>
      <c r="W231" s="623">
        <f t="shared" si="28"/>
        <v>0</v>
      </c>
      <c r="X231" s="623">
        <f t="shared" si="28"/>
        <v>0</v>
      </c>
      <c r="Y231" s="623">
        <f t="shared" si="28"/>
        <v>0</v>
      </c>
      <c r="Z231" s="623">
        <f t="shared" si="26"/>
        <v>0</v>
      </c>
      <c r="AA231" s="623">
        <f t="shared" si="26"/>
        <v>0</v>
      </c>
      <c r="AB231" s="623">
        <f t="shared" si="26"/>
        <v>0</v>
      </c>
      <c r="AC231" s="624">
        <f t="shared" ca="1" si="32"/>
        <v>0</v>
      </c>
      <c r="AD231" s="624">
        <f ca="1">IF(C231=Allgemeines!$C$13,$S231-$AE231,OFFSET(AE231,0,Allgemeines!$C$13-2022)-$AE231)</f>
        <v>0</v>
      </c>
      <c r="AE231" s="624">
        <f ca="1">IFERROR(OFFSET(AE231,0,Allgemeines!$C$13-2021),0)</f>
        <v>0</v>
      </c>
      <c r="AF231" s="624">
        <f t="shared" si="33"/>
        <v>0</v>
      </c>
      <c r="AG231" s="624">
        <f t="shared" si="29"/>
        <v>0</v>
      </c>
      <c r="AH231" s="624">
        <f t="shared" si="29"/>
        <v>0</v>
      </c>
      <c r="AI231" s="624">
        <f t="shared" si="29"/>
        <v>0</v>
      </c>
      <c r="AJ231" s="624">
        <f t="shared" si="27"/>
        <v>0</v>
      </c>
      <c r="AK231" s="624">
        <f t="shared" si="27"/>
        <v>0</v>
      </c>
      <c r="AL231" s="624">
        <f t="shared" si="27"/>
        <v>0</v>
      </c>
      <c r="AN231" s="625"/>
    </row>
    <row r="232" spans="1:40" x14ac:dyDescent="0.25">
      <c r="A232" s="612"/>
      <c r="B232" s="613"/>
      <c r="C232" s="614"/>
      <c r="D232" s="626"/>
      <c r="E232" s="627"/>
      <c r="F232" s="627"/>
      <c r="G232" s="630">
        <f t="shared" si="34"/>
        <v>0</v>
      </c>
      <c r="H232" s="626"/>
      <c r="I232" s="626"/>
      <c r="J232" s="626"/>
      <c r="K232" s="626"/>
      <c r="L232" s="626"/>
      <c r="M232" s="626"/>
      <c r="N232" s="629"/>
      <c r="O232" s="629"/>
      <c r="P232" s="629"/>
      <c r="Q232" s="619">
        <f>IF(C232&gt;Allgemeines!$C$13,0,SUM(G232,H232,J232,K232,M232,N232)-SUM(I232,L232,O232,P232))</f>
        <v>0</v>
      </c>
      <c r="R232" s="613"/>
      <c r="S232" s="621">
        <f t="shared" si="30"/>
        <v>0</v>
      </c>
      <c r="T232" s="622">
        <f>IF(ISBLANK($B232),0,VLOOKUP($B232,Listen!$A$2:$C$44,2,FALSE))</f>
        <v>0</v>
      </c>
      <c r="U232" s="622">
        <f>IF(ISBLANK($B232),0,VLOOKUP($B232,Listen!$A$2:$C$44,3,FALSE))</f>
        <v>0</v>
      </c>
      <c r="V232" s="623">
        <f t="shared" si="31"/>
        <v>0</v>
      </c>
      <c r="W232" s="623">
        <f t="shared" si="28"/>
        <v>0</v>
      </c>
      <c r="X232" s="623">
        <f t="shared" si="28"/>
        <v>0</v>
      </c>
      <c r="Y232" s="623">
        <f t="shared" si="28"/>
        <v>0</v>
      </c>
      <c r="Z232" s="623">
        <f t="shared" si="26"/>
        <v>0</v>
      </c>
      <c r="AA232" s="623">
        <f t="shared" si="26"/>
        <v>0</v>
      </c>
      <c r="AB232" s="623">
        <f t="shared" si="26"/>
        <v>0</v>
      </c>
      <c r="AC232" s="624">
        <f t="shared" ca="1" si="32"/>
        <v>0</v>
      </c>
      <c r="AD232" s="624">
        <f ca="1">IF(C232=Allgemeines!$C$13,$S232-$AE232,OFFSET(AE232,0,Allgemeines!$C$13-2022)-$AE232)</f>
        <v>0</v>
      </c>
      <c r="AE232" s="624">
        <f ca="1">IFERROR(OFFSET(AE232,0,Allgemeines!$C$13-2021),0)</f>
        <v>0</v>
      </c>
      <c r="AF232" s="624">
        <f t="shared" si="33"/>
        <v>0</v>
      </c>
      <c r="AG232" s="624">
        <f t="shared" si="29"/>
        <v>0</v>
      </c>
      <c r="AH232" s="624">
        <f t="shared" si="29"/>
        <v>0</v>
      </c>
      <c r="AI232" s="624">
        <f t="shared" si="29"/>
        <v>0</v>
      </c>
      <c r="AJ232" s="624">
        <f t="shared" si="27"/>
        <v>0</v>
      </c>
      <c r="AK232" s="624">
        <f t="shared" si="27"/>
        <v>0</v>
      </c>
      <c r="AL232" s="624">
        <f t="shared" si="27"/>
        <v>0</v>
      </c>
      <c r="AN232" s="625"/>
    </row>
    <row r="233" spans="1:40" x14ac:dyDescent="0.25">
      <c r="A233" s="612"/>
      <c r="B233" s="613"/>
      <c r="C233" s="614"/>
      <c r="D233" s="626"/>
      <c r="E233" s="627"/>
      <c r="F233" s="627"/>
      <c r="G233" s="630">
        <f t="shared" si="34"/>
        <v>0</v>
      </c>
      <c r="H233" s="626"/>
      <c r="I233" s="626"/>
      <c r="J233" s="626"/>
      <c r="K233" s="626"/>
      <c r="L233" s="626"/>
      <c r="M233" s="626"/>
      <c r="N233" s="629"/>
      <c r="O233" s="629"/>
      <c r="P233" s="629"/>
      <c r="Q233" s="619">
        <f>IF(C233&gt;Allgemeines!$C$13,0,SUM(G233,H233,J233,K233,M233,N233)-SUM(I233,L233,O233,P233))</f>
        <v>0</v>
      </c>
      <c r="R233" s="613"/>
      <c r="S233" s="621">
        <f t="shared" si="30"/>
        <v>0</v>
      </c>
      <c r="T233" s="622">
        <f>IF(ISBLANK($B233),0,VLOOKUP($B233,Listen!$A$2:$C$44,2,FALSE))</f>
        <v>0</v>
      </c>
      <c r="U233" s="622">
        <f>IF(ISBLANK($B233),0,VLOOKUP($B233,Listen!$A$2:$C$44,3,FALSE))</f>
        <v>0</v>
      </c>
      <c r="V233" s="623">
        <f t="shared" si="31"/>
        <v>0</v>
      </c>
      <c r="W233" s="623">
        <f t="shared" si="28"/>
        <v>0</v>
      </c>
      <c r="X233" s="623">
        <f t="shared" si="28"/>
        <v>0</v>
      </c>
      <c r="Y233" s="623">
        <f t="shared" si="28"/>
        <v>0</v>
      </c>
      <c r="Z233" s="623">
        <f t="shared" si="26"/>
        <v>0</v>
      </c>
      <c r="AA233" s="623">
        <f t="shared" si="26"/>
        <v>0</v>
      </c>
      <c r="AB233" s="623">
        <f t="shared" si="26"/>
        <v>0</v>
      </c>
      <c r="AC233" s="624">
        <f t="shared" ca="1" si="32"/>
        <v>0</v>
      </c>
      <c r="AD233" s="624">
        <f ca="1">IF(C233=Allgemeines!$C$13,$S233-$AE233,OFFSET(AE233,0,Allgemeines!$C$13-2022)-$AE233)</f>
        <v>0</v>
      </c>
      <c r="AE233" s="624">
        <f ca="1">IFERROR(OFFSET(AE233,0,Allgemeines!$C$13-2021),0)</f>
        <v>0</v>
      </c>
      <c r="AF233" s="624">
        <f t="shared" si="33"/>
        <v>0</v>
      </c>
      <c r="AG233" s="624">
        <f t="shared" si="29"/>
        <v>0</v>
      </c>
      <c r="AH233" s="624">
        <f t="shared" si="29"/>
        <v>0</v>
      </c>
      <c r="AI233" s="624">
        <f t="shared" si="29"/>
        <v>0</v>
      </c>
      <c r="AJ233" s="624">
        <f t="shared" si="27"/>
        <v>0</v>
      </c>
      <c r="AK233" s="624">
        <f t="shared" si="27"/>
        <v>0</v>
      </c>
      <c r="AL233" s="624">
        <f t="shared" si="27"/>
        <v>0</v>
      </c>
      <c r="AN233" s="625"/>
    </row>
    <row r="234" spans="1:40" x14ac:dyDescent="0.25">
      <c r="A234" s="612"/>
      <c r="B234" s="613"/>
      <c r="C234" s="614"/>
      <c r="D234" s="626"/>
      <c r="E234" s="627"/>
      <c r="F234" s="627"/>
      <c r="G234" s="630">
        <f t="shared" si="34"/>
        <v>0</v>
      </c>
      <c r="H234" s="626"/>
      <c r="I234" s="626"/>
      <c r="J234" s="626"/>
      <c r="K234" s="626"/>
      <c r="L234" s="626"/>
      <c r="M234" s="626"/>
      <c r="N234" s="629"/>
      <c r="O234" s="629"/>
      <c r="P234" s="629"/>
      <c r="Q234" s="619">
        <f>IF(C234&gt;Allgemeines!$C$13,0,SUM(G234,H234,J234,K234,M234,N234)-SUM(I234,L234,O234,P234))</f>
        <v>0</v>
      </c>
      <c r="R234" s="613"/>
      <c r="S234" s="621">
        <f t="shared" si="30"/>
        <v>0</v>
      </c>
      <c r="T234" s="622">
        <f>IF(ISBLANK($B234),0,VLOOKUP($B234,Listen!$A$2:$C$44,2,FALSE))</f>
        <v>0</v>
      </c>
      <c r="U234" s="622">
        <f>IF(ISBLANK($B234),0,VLOOKUP($B234,Listen!$A$2:$C$44,3,FALSE))</f>
        <v>0</v>
      </c>
      <c r="V234" s="623">
        <f t="shared" si="31"/>
        <v>0</v>
      </c>
      <c r="W234" s="623">
        <f t="shared" si="28"/>
        <v>0</v>
      </c>
      <c r="X234" s="623">
        <f t="shared" si="28"/>
        <v>0</v>
      </c>
      <c r="Y234" s="623">
        <f t="shared" si="28"/>
        <v>0</v>
      </c>
      <c r="Z234" s="623">
        <f t="shared" si="28"/>
        <v>0</v>
      </c>
      <c r="AA234" s="623">
        <f t="shared" si="28"/>
        <v>0</v>
      </c>
      <c r="AB234" s="623">
        <f t="shared" si="28"/>
        <v>0</v>
      </c>
      <c r="AC234" s="624">
        <f t="shared" ca="1" si="32"/>
        <v>0</v>
      </c>
      <c r="AD234" s="624">
        <f ca="1">IF(C234=Allgemeines!$C$13,$S234-$AE234,OFFSET(AE234,0,Allgemeines!$C$13-2022)-$AE234)</f>
        <v>0</v>
      </c>
      <c r="AE234" s="624">
        <f ca="1">IFERROR(OFFSET(AE234,0,Allgemeines!$C$13-2021),0)</f>
        <v>0</v>
      </c>
      <c r="AF234" s="624">
        <f t="shared" si="33"/>
        <v>0</v>
      </c>
      <c r="AG234" s="624">
        <f t="shared" si="29"/>
        <v>0</v>
      </c>
      <c r="AH234" s="624">
        <f t="shared" si="29"/>
        <v>0</v>
      </c>
      <c r="AI234" s="624">
        <f t="shared" si="29"/>
        <v>0</v>
      </c>
      <c r="AJ234" s="624">
        <f t="shared" si="29"/>
        <v>0</v>
      </c>
      <c r="AK234" s="624">
        <f t="shared" si="29"/>
        <v>0</v>
      </c>
      <c r="AL234" s="624">
        <f t="shared" si="29"/>
        <v>0</v>
      </c>
      <c r="AN234" s="625"/>
    </row>
    <row r="235" spans="1:40" x14ac:dyDescent="0.25">
      <c r="A235" s="612"/>
      <c r="B235" s="613"/>
      <c r="C235" s="614"/>
      <c r="D235" s="626"/>
      <c r="E235" s="627"/>
      <c r="F235" s="627"/>
      <c r="G235" s="630">
        <f t="shared" si="34"/>
        <v>0</v>
      </c>
      <c r="H235" s="626"/>
      <c r="I235" s="626"/>
      <c r="J235" s="626"/>
      <c r="K235" s="626"/>
      <c r="L235" s="626"/>
      <c r="M235" s="626"/>
      <c r="N235" s="629"/>
      <c r="O235" s="629"/>
      <c r="P235" s="629"/>
      <c r="Q235" s="619">
        <f>IF(C235&gt;Allgemeines!$C$13,0,SUM(G235,H235,J235,K235,M235,N235)-SUM(I235,L235,O235,P235))</f>
        <v>0</v>
      </c>
      <c r="R235" s="613"/>
      <c r="S235" s="621">
        <f t="shared" si="30"/>
        <v>0</v>
      </c>
      <c r="T235" s="622">
        <f>IF(ISBLANK($B235),0,VLOOKUP($B235,Listen!$A$2:$C$44,2,FALSE))</f>
        <v>0</v>
      </c>
      <c r="U235" s="622">
        <f>IF(ISBLANK($B235),0,VLOOKUP($B235,Listen!$A$2:$C$44,3,FALSE))</f>
        <v>0</v>
      </c>
      <c r="V235" s="623">
        <f t="shared" si="31"/>
        <v>0</v>
      </c>
      <c r="W235" s="623">
        <f t="shared" ref="W235:AB277" si="35">V235</f>
        <v>0</v>
      </c>
      <c r="X235" s="623">
        <f t="shared" si="35"/>
        <v>0</v>
      </c>
      <c r="Y235" s="623">
        <f t="shared" si="35"/>
        <v>0</v>
      </c>
      <c r="Z235" s="623">
        <f t="shared" si="35"/>
        <v>0</v>
      </c>
      <c r="AA235" s="623">
        <f t="shared" si="35"/>
        <v>0</v>
      </c>
      <c r="AB235" s="623">
        <f t="shared" si="35"/>
        <v>0</v>
      </c>
      <c r="AC235" s="624">
        <f t="shared" ca="1" si="32"/>
        <v>0</v>
      </c>
      <c r="AD235" s="624">
        <f ca="1">IF(C235=Allgemeines!$C$13,$S235-$AE235,OFFSET(AE235,0,Allgemeines!$C$13-2022)-$AE235)</f>
        <v>0</v>
      </c>
      <c r="AE235" s="624">
        <f ca="1">IFERROR(OFFSET(AE235,0,Allgemeines!$C$13-2021),0)</f>
        <v>0</v>
      </c>
      <c r="AF235" s="624">
        <f t="shared" si="33"/>
        <v>0</v>
      </c>
      <c r="AG235" s="624">
        <f t="shared" ref="AG235:AL277" si="36">IF(OR($C235=0,$S235=0,W235-(VALUE(AG$4)-$C235)=0),0,
IF($C235&lt;VALUE(AG$4),AF235-AF235/(W235-(VALUE(AG$4)-$C235)),
IF($C235=VALUE(AG$4),$S235-$S235/W235,0)))</f>
        <v>0</v>
      </c>
      <c r="AH235" s="624">
        <f t="shared" si="36"/>
        <v>0</v>
      </c>
      <c r="AI235" s="624">
        <f t="shared" si="36"/>
        <v>0</v>
      </c>
      <c r="AJ235" s="624">
        <f t="shared" si="36"/>
        <v>0</v>
      </c>
      <c r="AK235" s="624">
        <f t="shared" si="36"/>
        <v>0</v>
      </c>
      <c r="AL235" s="624">
        <f t="shared" si="36"/>
        <v>0</v>
      </c>
      <c r="AN235" s="625"/>
    </row>
    <row r="236" spans="1:40" x14ac:dyDescent="0.25">
      <c r="A236" s="612"/>
      <c r="B236" s="613"/>
      <c r="C236" s="614"/>
      <c r="D236" s="626"/>
      <c r="E236" s="627"/>
      <c r="F236" s="627"/>
      <c r="G236" s="630">
        <f t="shared" si="34"/>
        <v>0</v>
      </c>
      <c r="H236" s="626"/>
      <c r="I236" s="626"/>
      <c r="J236" s="626"/>
      <c r="K236" s="626"/>
      <c r="L236" s="626"/>
      <c r="M236" s="626"/>
      <c r="N236" s="629"/>
      <c r="O236" s="629"/>
      <c r="P236" s="629"/>
      <c r="Q236" s="619">
        <f>IF(C236&gt;Allgemeines!$C$13,0,SUM(G236,H236,J236,K236,M236,N236)-SUM(I236,L236,O236,P236))</f>
        <v>0</v>
      </c>
      <c r="R236" s="613"/>
      <c r="S236" s="621">
        <f t="shared" si="30"/>
        <v>0</v>
      </c>
      <c r="T236" s="622">
        <f>IF(ISBLANK($B236),0,VLOOKUP($B236,Listen!$A$2:$C$44,2,FALSE))</f>
        <v>0</v>
      </c>
      <c r="U236" s="622">
        <f>IF(ISBLANK($B236),0,VLOOKUP($B236,Listen!$A$2:$C$44,3,FALSE))</f>
        <v>0</v>
      </c>
      <c r="V236" s="623">
        <f t="shared" si="31"/>
        <v>0</v>
      </c>
      <c r="W236" s="623">
        <f t="shared" si="35"/>
        <v>0</v>
      </c>
      <c r="X236" s="623">
        <f t="shared" si="35"/>
        <v>0</v>
      </c>
      <c r="Y236" s="623">
        <f t="shared" si="35"/>
        <v>0</v>
      </c>
      <c r="Z236" s="623">
        <f t="shared" si="35"/>
        <v>0</v>
      </c>
      <c r="AA236" s="623">
        <f t="shared" si="35"/>
        <v>0</v>
      </c>
      <c r="AB236" s="623">
        <f t="shared" si="35"/>
        <v>0</v>
      </c>
      <c r="AC236" s="624">
        <f t="shared" ca="1" si="32"/>
        <v>0</v>
      </c>
      <c r="AD236" s="624">
        <f ca="1">IF(C236=Allgemeines!$C$13,$S236-$AE236,OFFSET(AE236,0,Allgemeines!$C$13-2022)-$AE236)</f>
        <v>0</v>
      </c>
      <c r="AE236" s="624">
        <f ca="1">IFERROR(OFFSET(AE236,0,Allgemeines!$C$13-2021),0)</f>
        <v>0</v>
      </c>
      <c r="AF236" s="624">
        <f t="shared" si="33"/>
        <v>0</v>
      </c>
      <c r="AG236" s="624">
        <f t="shared" si="36"/>
        <v>0</v>
      </c>
      <c r="AH236" s="624">
        <f t="shared" si="36"/>
        <v>0</v>
      </c>
      <c r="AI236" s="624">
        <f t="shared" si="36"/>
        <v>0</v>
      </c>
      <c r="AJ236" s="624">
        <f t="shared" si="36"/>
        <v>0</v>
      </c>
      <c r="AK236" s="624">
        <f t="shared" si="36"/>
        <v>0</v>
      </c>
      <c r="AL236" s="624">
        <f t="shared" si="36"/>
        <v>0</v>
      </c>
      <c r="AN236" s="625"/>
    </row>
    <row r="237" spans="1:40" x14ac:dyDescent="0.25">
      <c r="A237" s="612"/>
      <c r="B237" s="613"/>
      <c r="C237" s="614"/>
      <c r="D237" s="626"/>
      <c r="E237" s="627"/>
      <c r="F237" s="627"/>
      <c r="G237" s="630">
        <f t="shared" si="34"/>
        <v>0</v>
      </c>
      <c r="H237" s="626"/>
      <c r="I237" s="626"/>
      <c r="J237" s="626"/>
      <c r="K237" s="626"/>
      <c r="L237" s="626"/>
      <c r="M237" s="626"/>
      <c r="N237" s="629"/>
      <c r="O237" s="629"/>
      <c r="P237" s="629"/>
      <c r="Q237" s="619">
        <f>IF(C237&gt;Allgemeines!$C$13,0,SUM(G237,H237,J237,K237,M237,N237)-SUM(I237,L237,O237,P237))</f>
        <v>0</v>
      </c>
      <c r="R237" s="613"/>
      <c r="S237" s="621">
        <f t="shared" si="30"/>
        <v>0</v>
      </c>
      <c r="T237" s="622">
        <f>IF(ISBLANK($B237),0,VLOOKUP($B237,Listen!$A$2:$C$44,2,FALSE))</f>
        <v>0</v>
      </c>
      <c r="U237" s="622">
        <f>IF(ISBLANK($B237),0,VLOOKUP($B237,Listen!$A$2:$C$44,3,FALSE))</f>
        <v>0</v>
      </c>
      <c r="V237" s="623">
        <f t="shared" si="31"/>
        <v>0</v>
      </c>
      <c r="W237" s="623">
        <f t="shared" si="35"/>
        <v>0</v>
      </c>
      <c r="X237" s="623">
        <f t="shared" si="35"/>
        <v>0</v>
      </c>
      <c r="Y237" s="623">
        <f t="shared" si="35"/>
        <v>0</v>
      </c>
      <c r="Z237" s="623">
        <f t="shared" si="35"/>
        <v>0</v>
      </c>
      <c r="AA237" s="623">
        <f t="shared" si="35"/>
        <v>0</v>
      </c>
      <c r="AB237" s="623">
        <f t="shared" si="35"/>
        <v>0</v>
      </c>
      <c r="AC237" s="624">
        <f t="shared" ca="1" si="32"/>
        <v>0</v>
      </c>
      <c r="AD237" s="624">
        <f ca="1">IF(C237=Allgemeines!$C$13,$S237-$AE237,OFFSET(AE237,0,Allgemeines!$C$13-2022)-$AE237)</f>
        <v>0</v>
      </c>
      <c r="AE237" s="624">
        <f ca="1">IFERROR(OFFSET(AE237,0,Allgemeines!$C$13-2021),0)</f>
        <v>0</v>
      </c>
      <c r="AF237" s="624">
        <f t="shared" si="33"/>
        <v>0</v>
      </c>
      <c r="AG237" s="624">
        <f t="shared" si="36"/>
        <v>0</v>
      </c>
      <c r="AH237" s="624">
        <f t="shared" si="36"/>
        <v>0</v>
      </c>
      <c r="AI237" s="624">
        <f t="shared" si="36"/>
        <v>0</v>
      </c>
      <c r="AJ237" s="624">
        <f t="shared" si="36"/>
        <v>0</v>
      </c>
      <c r="AK237" s="624">
        <f t="shared" si="36"/>
        <v>0</v>
      </c>
      <c r="AL237" s="624">
        <f t="shared" si="36"/>
        <v>0</v>
      </c>
      <c r="AN237" s="625"/>
    </row>
    <row r="238" spans="1:40" x14ac:dyDescent="0.25">
      <c r="A238" s="612"/>
      <c r="B238" s="613"/>
      <c r="C238" s="614"/>
      <c r="D238" s="626"/>
      <c r="E238" s="627"/>
      <c r="F238" s="627"/>
      <c r="G238" s="630">
        <f t="shared" si="34"/>
        <v>0</v>
      </c>
      <c r="H238" s="626"/>
      <c r="I238" s="626"/>
      <c r="J238" s="626"/>
      <c r="K238" s="626"/>
      <c r="L238" s="626"/>
      <c r="M238" s="626"/>
      <c r="N238" s="629"/>
      <c r="O238" s="629"/>
      <c r="P238" s="629"/>
      <c r="Q238" s="619">
        <f>IF(C238&gt;Allgemeines!$C$13,0,SUM(G238,H238,J238,K238,M238,N238)-SUM(I238,L238,O238,P238))</f>
        <v>0</v>
      </c>
      <c r="R238" s="613"/>
      <c r="S238" s="621">
        <f t="shared" si="30"/>
        <v>0</v>
      </c>
      <c r="T238" s="622">
        <f>IF(ISBLANK($B238),0,VLOOKUP($B238,Listen!$A$2:$C$44,2,FALSE))</f>
        <v>0</v>
      </c>
      <c r="U238" s="622">
        <f>IF(ISBLANK($B238),0,VLOOKUP($B238,Listen!$A$2:$C$44,3,FALSE))</f>
        <v>0</v>
      </c>
      <c r="V238" s="623">
        <f t="shared" si="31"/>
        <v>0</v>
      </c>
      <c r="W238" s="623">
        <f t="shared" si="35"/>
        <v>0</v>
      </c>
      <c r="X238" s="623">
        <f t="shared" si="35"/>
        <v>0</v>
      </c>
      <c r="Y238" s="623">
        <f t="shared" si="35"/>
        <v>0</v>
      </c>
      <c r="Z238" s="623">
        <f t="shared" si="35"/>
        <v>0</v>
      </c>
      <c r="AA238" s="623">
        <f t="shared" si="35"/>
        <v>0</v>
      </c>
      <c r="AB238" s="623">
        <f t="shared" si="35"/>
        <v>0</v>
      </c>
      <c r="AC238" s="624">
        <f t="shared" ca="1" si="32"/>
        <v>0</v>
      </c>
      <c r="AD238" s="624">
        <f ca="1">IF(C238=Allgemeines!$C$13,$S238-$AE238,OFFSET(AE238,0,Allgemeines!$C$13-2022)-$AE238)</f>
        <v>0</v>
      </c>
      <c r="AE238" s="624">
        <f ca="1">IFERROR(OFFSET(AE238,0,Allgemeines!$C$13-2021),0)</f>
        <v>0</v>
      </c>
      <c r="AF238" s="624">
        <f t="shared" si="33"/>
        <v>0</v>
      </c>
      <c r="AG238" s="624">
        <f t="shared" si="36"/>
        <v>0</v>
      </c>
      <c r="AH238" s="624">
        <f t="shared" si="36"/>
        <v>0</v>
      </c>
      <c r="AI238" s="624">
        <f t="shared" si="36"/>
        <v>0</v>
      </c>
      <c r="AJ238" s="624">
        <f t="shared" si="36"/>
        <v>0</v>
      </c>
      <c r="AK238" s="624">
        <f t="shared" si="36"/>
        <v>0</v>
      </c>
      <c r="AL238" s="624">
        <f t="shared" si="36"/>
        <v>0</v>
      </c>
      <c r="AN238" s="625"/>
    </row>
    <row r="239" spans="1:40" x14ac:dyDescent="0.25">
      <c r="A239" s="612"/>
      <c r="B239" s="613"/>
      <c r="C239" s="614"/>
      <c r="D239" s="626"/>
      <c r="E239" s="627"/>
      <c r="F239" s="627"/>
      <c r="G239" s="630">
        <f t="shared" si="34"/>
        <v>0</v>
      </c>
      <c r="H239" s="626"/>
      <c r="I239" s="626"/>
      <c r="J239" s="626"/>
      <c r="K239" s="626"/>
      <c r="L239" s="626"/>
      <c r="M239" s="626"/>
      <c r="N239" s="629"/>
      <c r="O239" s="629"/>
      <c r="P239" s="629"/>
      <c r="Q239" s="619">
        <f>IF(C239&gt;Allgemeines!$C$13,0,SUM(G239,H239,J239,K239,M239,N239)-SUM(I239,L239,O239,P239))</f>
        <v>0</v>
      </c>
      <c r="R239" s="613"/>
      <c r="S239" s="621">
        <f t="shared" si="30"/>
        <v>0</v>
      </c>
      <c r="T239" s="622">
        <f>IF(ISBLANK($B239),0,VLOOKUP($B239,Listen!$A$2:$C$44,2,FALSE))</f>
        <v>0</v>
      </c>
      <c r="U239" s="622">
        <f>IF(ISBLANK($B239),0,VLOOKUP($B239,Listen!$A$2:$C$44,3,FALSE))</f>
        <v>0</v>
      </c>
      <c r="V239" s="623">
        <f t="shared" si="31"/>
        <v>0</v>
      </c>
      <c r="W239" s="623">
        <f t="shared" si="35"/>
        <v>0</v>
      </c>
      <c r="X239" s="623">
        <f t="shared" si="35"/>
        <v>0</v>
      </c>
      <c r="Y239" s="623">
        <f t="shared" si="35"/>
        <v>0</v>
      </c>
      <c r="Z239" s="623">
        <f t="shared" si="35"/>
        <v>0</v>
      </c>
      <c r="AA239" s="623">
        <f t="shared" si="35"/>
        <v>0</v>
      </c>
      <c r="AB239" s="623">
        <f t="shared" si="35"/>
        <v>0</v>
      </c>
      <c r="AC239" s="624">
        <f t="shared" ca="1" si="32"/>
        <v>0</v>
      </c>
      <c r="AD239" s="624">
        <f ca="1">IF(C239=Allgemeines!$C$13,$S239-$AE239,OFFSET(AE239,0,Allgemeines!$C$13-2022)-$AE239)</f>
        <v>0</v>
      </c>
      <c r="AE239" s="624">
        <f ca="1">IFERROR(OFFSET(AE239,0,Allgemeines!$C$13-2021),0)</f>
        <v>0</v>
      </c>
      <c r="AF239" s="624">
        <f t="shared" si="33"/>
        <v>0</v>
      </c>
      <c r="AG239" s="624">
        <f t="shared" si="36"/>
        <v>0</v>
      </c>
      <c r="AH239" s="624">
        <f t="shared" si="36"/>
        <v>0</v>
      </c>
      <c r="AI239" s="624">
        <f t="shared" si="36"/>
        <v>0</v>
      </c>
      <c r="AJ239" s="624">
        <f t="shared" si="36"/>
        <v>0</v>
      </c>
      <c r="AK239" s="624">
        <f t="shared" si="36"/>
        <v>0</v>
      </c>
      <c r="AL239" s="624">
        <f t="shared" si="36"/>
        <v>0</v>
      </c>
      <c r="AN239" s="625"/>
    </row>
    <row r="240" spans="1:40" x14ac:dyDescent="0.25">
      <c r="A240" s="612"/>
      <c r="B240" s="613"/>
      <c r="C240" s="614"/>
      <c r="D240" s="626"/>
      <c r="E240" s="627"/>
      <c r="F240" s="627"/>
      <c r="G240" s="630">
        <f t="shared" si="34"/>
        <v>0</v>
      </c>
      <c r="H240" s="626"/>
      <c r="I240" s="626"/>
      <c r="J240" s="626"/>
      <c r="K240" s="626"/>
      <c r="L240" s="626"/>
      <c r="M240" s="626"/>
      <c r="N240" s="629"/>
      <c r="O240" s="629"/>
      <c r="P240" s="629"/>
      <c r="Q240" s="619">
        <f>IF(C240&gt;Allgemeines!$C$13,0,SUM(G240,H240,J240,K240,M240,N240)-SUM(I240,L240,O240,P240))</f>
        <v>0</v>
      </c>
      <c r="R240" s="613"/>
      <c r="S240" s="621">
        <f t="shared" si="30"/>
        <v>0</v>
      </c>
      <c r="T240" s="622">
        <f>IF(ISBLANK($B240),0,VLOOKUP($B240,Listen!$A$2:$C$44,2,FALSE))</f>
        <v>0</v>
      </c>
      <c r="U240" s="622">
        <f>IF(ISBLANK($B240),0,VLOOKUP($B240,Listen!$A$2:$C$44,3,FALSE))</f>
        <v>0</v>
      </c>
      <c r="V240" s="623">
        <f t="shared" si="31"/>
        <v>0</v>
      </c>
      <c r="W240" s="623">
        <f t="shared" si="35"/>
        <v>0</v>
      </c>
      <c r="X240" s="623">
        <f t="shared" si="35"/>
        <v>0</v>
      </c>
      <c r="Y240" s="623">
        <f t="shared" si="35"/>
        <v>0</v>
      </c>
      <c r="Z240" s="623">
        <f t="shared" si="35"/>
        <v>0</v>
      </c>
      <c r="AA240" s="623">
        <f t="shared" si="35"/>
        <v>0</v>
      </c>
      <c r="AB240" s="623">
        <f t="shared" si="35"/>
        <v>0</v>
      </c>
      <c r="AC240" s="624">
        <f t="shared" ca="1" si="32"/>
        <v>0</v>
      </c>
      <c r="AD240" s="624">
        <f ca="1">IF(C240=Allgemeines!$C$13,$S240-$AE240,OFFSET(AE240,0,Allgemeines!$C$13-2022)-$AE240)</f>
        <v>0</v>
      </c>
      <c r="AE240" s="624">
        <f ca="1">IFERROR(OFFSET(AE240,0,Allgemeines!$C$13-2021),0)</f>
        <v>0</v>
      </c>
      <c r="AF240" s="624">
        <f t="shared" si="33"/>
        <v>0</v>
      </c>
      <c r="AG240" s="624">
        <f t="shared" si="36"/>
        <v>0</v>
      </c>
      <c r="AH240" s="624">
        <f t="shared" si="36"/>
        <v>0</v>
      </c>
      <c r="AI240" s="624">
        <f t="shared" si="36"/>
        <v>0</v>
      </c>
      <c r="AJ240" s="624">
        <f t="shared" si="36"/>
        <v>0</v>
      </c>
      <c r="AK240" s="624">
        <f t="shared" si="36"/>
        <v>0</v>
      </c>
      <c r="AL240" s="624">
        <f t="shared" si="36"/>
        <v>0</v>
      </c>
      <c r="AN240" s="625"/>
    </row>
    <row r="241" spans="1:40" x14ac:dyDescent="0.25">
      <c r="A241" s="612"/>
      <c r="B241" s="613"/>
      <c r="C241" s="614"/>
      <c r="D241" s="626"/>
      <c r="E241" s="627"/>
      <c r="F241" s="627"/>
      <c r="G241" s="630">
        <f t="shared" si="34"/>
        <v>0</v>
      </c>
      <c r="H241" s="626"/>
      <c r="I241" s="626"/>
      <c r="J241" s="626"/>
      <c r="K241" s="626"/>
      <c r="L241" s="626"/>
      <c r="M241" s="626"/>
      <c r="N241" s="629"/>
      <c r="O241" s="629"/>
      <c r="P241" s="629"/>
      <c r="Q241" s="619">
        <f>IF(C241&gt;Allgemeines!$C$13,0,SUM(G241,H241,J241,K241,M241,N241)-SUM(I241,L241,O241,P241))</f>
        <v>0</v>
      </c>
      <c r="R241" s="613"/>
      <c r="S241" s="621">
        <f t="shared" si="30"/>
        <v>0</v>
      </c>
      <c r="T241" s="622">
        <f>IF(ISBLANK($B241),0,VLOOKUP($B241,Listen!$A$2:$C$44,2,FALSE))</f>
        <v>0</v>
      </c>
      <c r="U241" s="622">
        <f>IF(ISBLANK($B241),0,VLOOKUP($B241,Listen!$A$2:$C$44,3,FALSE))</f>
        <v>0</v>
      </c>
      <c r="V241" s="623">
        <f t="shared" si="31"/>
        <v>0</v>
      </c>
      <c r="W241" s="623">
        <f t="shared" si="35"/>
        <v>0</v>
      </c>
      <c r="X241" s="623">
        <f t="shared" si="35"/>
        <v>0</v>
      </c>
      <c r="Y241" s="623">
        <f t="shared" si="35"/>
        <v>0</v>
      </c>
      <c r="Z241" s="623">
        <f t="shared" si="35"/>
        <v>0</v>
      </c>
      <c r="AA241" s="623">
        <f t="shared" si="35"/>
        <v>0</v>
      </c>
      <c r="AB241" s="623">
        <f t="shared" si="35"/>
        <v>0</v>
      </c>
      <c r="AC241" s="624">
        <f t="shared" ca="1" si="32"/>
        <v>0</v>
      </c>
      <c r="AD241" s="624">
        <f ca="1">IF(C241=Allgemeines!$C$13,$S241-$AE241,OFFSET(AE241,0,Allgemeines!$C$13-2022)-$AE241)</f>
        <v>0</v>
      </c>
      <c r="AE241" s="624">
        <f ca="1">IFERROR(OFFSET(AE241,0,Allgemeines!$C$13-2021),0)</f>
        <v>0</v>
      </c>
      <c r="AF241" s="624">
        <f t="shared" si="33"/>
        <v>0</v>
      </c>
      <c r="AG241" s="624">
        <f t="shared" si="36"/>
        <v>0</v>
      </c>
      <c r="AH241" s="624">
        <f t="shared" si="36"/>
        <v>0</v>
      </c>
      <c r="AI241" s="624">
        <f t="shared" si="36"/>
        <v>0</v>
      </c>
      <c r="AJ241" s="624">
        <f t="shared" si="36"/>
        <v>0</v>
      </c>
      <c r="AK241" s="624">
        <f t="shared" si="36"/>
        <v>0</v>
      </c>
      <c r="AL241" s="624">
        <f t="shared" si="36"/>
        <v>0</v>
      </c>
      <c r="AN241" s="625"/>
    </row>
    <row r="242" spans="1:40" x14ac:dyDescent="0.25">
      <c r="A242" s="612"/>
      <c r="B242" s="613"/>
      <c r="C242" s="614"/>
      <c r="D242" s="626"/>
      <c r="E242" s="627"/>
      <c r="F242" s="627"/>
      <c r="G242" s="630">
        <f t="shared" si="34"/>
        <v>0</v>
      </c>
      <c r="H242" s="626"/>
      <c r="I242" s="626"/>
      <c r="J242" s="626"/>
      <c r="K242" s="626"/>
      <c r="L242" s="626"/>
      <c r="M242" s="626"/>
      <c r="N242" s="629"/>
      <c r="O242" s="629"/>
      <c r="P242" s="629"/>
      <c r="Q242" s="619">
        <f>IF(C242&gt;Allgemeines!$C$13,0,SUM(G242,H242,J242,K242,M242,N242)-SUM(I242,L242,O242,P242))</f>
        <v>0</v>
      </c>
      <c r="R242" s="613"/>
      <c r="S242" s="621">
        <f t="shared" si="30"/>
        <v>0</v>
      </c>
      <c r="T242" s="622">
        <f>IF(ISBLANK($B242),0,VLOOKUP($B242,Listen!$A$2:$C$44,2,FALSE))</f>
        <v>0</v>
      </c>
      <c r="U242" s="622">
        <f>IF(ISBLANK($B242),0,VLOOKUP($B242,Listen!$A$2:$C$44,3,FALSE))</f>
        <v>0</v>
      </c>
      <c r="V242" s="623">
        <f t="shared" si="31"/>
        <v>0</v>
      </c>
      <c r="W242" s="623">
        <f t="shared" si="35"/>
        <v>0</v>
      </c>
      <c r="X242" s="623">
        <f t="shared" si="35"/>
        <v>0</v>
      </c>
      <c r="Y242" s="623">
        <f t="shared" si="35"/>
        <v>0</v>
      </c>
      <c r="Z242" s="623">
        <f t="shared" si="35"/>
        <v>0</v>
      </c>
      <c r="AA242" s="623">
        <f t="shared" si="35"/>
        <v>0</v>
      </c>
      <c r="AB242" s="623">
        <f t="shared" si="35"/>
        <v>0</v>
      </c>
      <c r="AC242" s="624">
        <f t="shared" ca="1" si="32"/>
        <v>0</v>
      </c>
      <c r="AD242" s="624">
        <f ca="1">IF(C242=Allgemeines!$C$13,$S242-$AE242,OFFSET(AE242,0,Allgemeines!$C$13-2022)-$AE242)</f>
        <v>0</v>
      </c>
      <c r="AE242" s="624">
        <f ca="1">IFERROR(OFFSET(AE242,0,Allgemeines!$C$13-2021),0)</f>
        <v>0</v>
      </c>
      <c r="AF242" s="624">
        <f t="shared" si="33"/>
        <v>0</v>
      </c>
      <c r="AG242" s="624">
        <f t="shared" si="36"/>
        <v>0</v>
      </c>
      <c r="AH242" s="624">
        <f t="shared" si="36"/>
        <v>0</v>
      </c>
      <c r="AI242" s="624">
        <f t="shared" si="36"/>
        <v>0</v>
      </c>
      <c r="AJ242" s="624">
        <f t="shared" si="36"/>
        <v>0</v>
      </c>
      <c r="AK242" s="624">
        <f t="shared" si="36"/>
        <v>0</v>
      </c>
      <c r="AL242" s="624">
        <f t="shared" si="36"/>
        <v>0</v>
      </c>
      <c r="AN242" s="625"/>
    </row>
    <row r="243" spans="1:40" x14ac:dyDescent="0.25">
      <c r="A243" s="612"/>
      <c r="B243" s="613"/>
      <c r="C243" s="614"/>
      <c r="D243" s="626"/>
      <c r="E243" s="627"/>
      <c r="F243" s="627"/>
      <c r="G243" s="630">
        <f t="shared" si="34"/>
        <v>0</v>
      </c>
      <c r="H243" s="626"/>
      <c r="I243" s="626"/>
      <c r="J243" s="626"/>
      <c r="K243" s="626"/>
      <c r="L243" s="626"/>
      <c r="M243" s="626"/>
      <c r="N243" s="629"/>
      <c r="O243" s="629"/>
      <c r="P243" s="629"/>
      <c r="Q243" s="619">
        <f>IF(C243&gt;Allgemeines!$C$13,0,SUM(G243,H243,J243,K243,M243,N243)-SUM(I243,L243,O243,P243))</f>
        <v>0</v>
      </c>
      <c r="R243" s="613"/>
      <c r="S243" s="621">
        <f t="shared" si="30"/>
        <v>0</v>
      </c>
      <c r="T243" s="622">
        <f>IF(ISBLANK($B243),0,VLOOKUP($B243,Listen!$A$2:$C$44,2,FALSE))</f>
        <v>0</v>
      </c>
      <c r="U243" s="622">
        <f>IF(ISBLANK($B243),0,VLOOKUP($B243,Listen!$A$2:$C$44,3,FALSE))</f>
        <v>0</v>
      </c>
      <c r="V243" s="623">
        <f t="shared" si="31"/>
        <v>0</v>
      </c>
      <c r="W243" s="623">
        <f t="shared" si="35"/>
        <v>0</v>
      </c>
      <c r="X243" s="623">
        <f t="shared" si="35"/>
        <v>0</v>
      </c>
      <c r="Y243" s="623">
        <f t="shared" si="35"/>
        <v>0</v>
      </c>
      <c r="Z243" s="623">
        <f t="shared" si="35"/>
        <v>0</v>
      </c>
      <c r="AA243" s="623">
        <f t="shared" si="35"/>
        <v>0</v>
      </c>
      <c r="AB243" s="623">
        <f t="shared" si="35"/>
        <v>0</v>
      </c>
      <c r="AC243" s="624">
        <f t="shared" ca="1" si="32"/>
        <v>0</v>
      </c>
      <c r="AD243" s="624">
        <f ca="1">IF(C243=Allgemeines!$C$13,$S243-$AE243,OFFSET(AE243,0,Allgemeines!$C$13-2022)-$AE243)</f>
        <v>0</v>
      </c>
      <c r="AE243" s="624">
        <f ca="1">IFERROR(OFFSET(AE243,0,Allgemeines!$C$13-2021),0)</f>
        <v>0</v>
      </c>
      <c r="AF243" s="624">
        <f t="shared" si="33"/>
        <v>0</v>
      </c>
      <c r="AG243" s="624">
        <f t="shared" si="36"/>
        <v>0</v>
      </c>
      <c r="AH243" s="624">
        <f t="shared" si="36"/>
        <v>0</v>
      </c>
      <c r="AI243" s="624">
        <f t="shared" si="36"/>
        <v>0</v>
      </c>
      <c r="AJ243" s="624">
        <f t="shared" si="36"/>
        <v>0</v>
      </c>
      <c r="AK243" s="624">
        <f t="shared" si="36"/>
        <v>0</v>
      </c>
      <c r="AL243" s="624">
        <f t="shared" si="36"/>
        <v>0</v>
      </c>
      <c r="AN243" s="625"/>
    </row>
    <row r="244" spans="1:40" x14ac:dyDescent="0.25">
      <c r="A244" s="612"/>
      <c r="B244" s="613"/>
      <c r="C244" s="614"/>
      <c r="D244" s="626"/>
      <c r="E244" s="627"/>
      <c r="F244" s="627"/>
      <c r="G244" s="630">
        <f t="shared" si="34"/>
        <v>0</v>
      </c>
      <c r="H244" s="626"/>
      <c r="I244" s="626"/>
      <c r="J244" s="626"/>
      <c r="K244" s="626"/>
      <c r="L244" s="626"/>
      <c r="M244" s="626"/>
      <c r="N244" s="629"/>
      <c r="O244" s="629"/>
      <c r="P244" s="629"/>
      <c r="Q244" s="619">
        <f>IF(C244&gt;Allgemeines!$C$13,0,SUM(G244,H244,J244,K244,M244,N244)-SUM(I244,L244,O244,P244))</f>
        <v>0</v>
      </c>
      <c r="R244" s="613"/>
      <c r="S244" s="621">
        <f t="shared" si="30"/>
        <v>0</v>
      </c>
      <c r="T244" s="622">
        <f>IF(ISBLANK($B244),0,VLOOKUP($B244,Listen!$A$2:$C$44,2,FALSE))</f>
        <v>0</v>
      </c>
      <c r="U244" s="622">
        <f>IF(ISBLANK($B244),0,VLOOKUP($B244,Listen!$A$2:$C$44,3,FALSE))</f>
        <v>0</v>
      </c>
      <c r="V244" s="623">
        <f t="shared" si="31"/>
        <v>0</v>
      </c>
      <c r="W244" s="623">
        <f t="shared" si="35"/>
        <v>0</v>
      </c>
      <c r="X244" s="623">
        <f t="shared" si="35"/>
        <v>0</v>
      </c>
      <c r="Y244" s="623">
        <f t="shared" si="35"/>
        <v>0</v>
      </c>
      <c r="Z244" s="623">
        <f t="shared" si="35"/>
        <v>0</v>
      </c>
      <c r="AA244" s="623">
        <f t="shared" si="35"/>
        <v>0</v>
      </c>
      <c r="AB244" s="623">
        <f t="shared" si="35"/>
        <v>0</v>
      </c>
      <c r="AC244" s="624">
        <f t="shared" ca="1" si="32"/>
        <v>0</v>
      </c>
      <c r="AD244" s="624">
        <f ca="1">IF(C244=Allgemeines!$C$13,$S244-$AE244,OFFSET(AE244,0,Allgemeines!$C$13-2022)-$AE244)</f>
        <v>0</v>
      </c>
      <c r="AE244" s="624">
        <f ca="1">IFERROR(OFFSET(AE244,0,Allgemeines!$C$13-2021),0)</f>
        <v>0</v>
      </c>
      <c r="AF244" s="624">
        <f t="shared" si="33"/>
        <v>0</v>
      </c>
      <c r="AG244" s="624">
        <f t="shared" si="36"/>
        <v>0</v>
      </c>
      <c r="AH244" s="624">
        <f t="shared" si="36"/>
        <v>0</v>
      </c>
      <c r="AI244" s="624">
        <f t="shared" si="36"/>
        <v>0</v>
      </c>
      <c r="AJ244" s="624">
        <f t="shared" si="36"/>
        <v>0</v>
      </c>
      <c r="AK244" s="624">
        <f t="shared" si="36"/>
        <v>0</v>
      </c>
      <c r="AL244" s="624">
        <f t="shared" si="36"/>
        <v>0</v>
      </c>
      <c r="AN244" s="625"/>
    </row>
    <row r="245" spans="1:40" x14ac:dyDescent="0.25">
      <c r="A245" s="612"/>
      <c r="B245" s="613"/>
      <c r="C245" s="614"/>
      <c r="D245" s="626"/>
      <c r="E245" s="627"/>
      <c r="F245" s="627"/>
      <c r="G245" s="630">
        <f t="shared" si="34"/>
        <v>0</v>
      </c>
      <c r="H245" s="626"/>
      <c r="I245" s="626"/>
      <c r="J245" s="626"/>
      <c r="K245" s="626"/>
      <c r="L245" s="626"/>
      <c r="M245" s="626"/>
      <c r="N245" s="629"/>
      <c r="O245" s="629"/>
      <c r="P245" s="629"/>
      <c r="Q245" s="619">
        <f>IF(C245&gt;Allgemeines!$C$13,0,SUM(G245,H245,J245,K245,M245,N245)-SUM(I245,L245,O245,P245))</f>
        <v>0</v>
      </c>
      <c r="R245" s="613"/>
      <c r="S245" s="621">
        <f t="shared" si="30"/>
        <v>0</v>
      </c>
      <c r="T245" s="622">
        <f>IF(ISBLANK($B245),0,VLOOKUP($B245,Listen!$A$2:$C$44,2,FALSE))</f>
        <v>0</v>
      </c>
      <c r="U245" s="622">
        <f>IF(ISBLANK($B245),0,VLOOKUP($B245,Listen!$A$2:$C$44,3,FALSE))</f>
        <v>0</v>
      </c>
      <c r="V245" s="623">
        <f t="shared" si="31"/>
        <v>0</v>
      </c>
      <c r="W245" s="623">
        <f t="shared" si="35"/>
        <v>0</v>
      </c>
      <c r="X245" s="623">
        <f t="shared" si="35"/>
        <v>0</v>
      </c>
      <c r="Y245" s="623">
        <f t="shared" si="35"/>
        <v>0</v>
      </c>
      <c r="Z245" s="623">
        <f t="shared" si="35"/>
        <v>0</v>
      </c>
      <c r="AA245" s="623">
        <f t="shared" si="35"/>
        <v>0</v>
      </c>
      <c r="AB245" s="623">
        <f t="shared" si="35"/>
        <v>0</v>
      </c>
      <c r="AC245" s="624">
        <f t="shared" ca="1" si="32"/>
        <v>0</v>
      </c>
      <c r="AD245" s="624">
        <f ca="1">IF(C245=Allgemeines!$C$13,$S245-$AE245,OFFSET(AE245,0,Allgemeines!$C$13-2022)-$AE245)</f>
        <v>0</v>
      </c>
      <c r="AE245" s="624">
        <f ca="1">IFERROR(OFFSET(AE245,0,Allgemeines!$C$13-2021),0)</f>
        <v>0</v>
      </c>
      <c r="AF245" s="624">
        <f t="shared" si="33"/>
        <v>0</v>
      </c>
      <c r="AG245" s="624">
        <f t="shared" si="36"/>
        <v>0</v>
      </c>
      <c r="AH245" s="624">
        <f t="shared" si="36"/>
        <v>0</v>
      </c>
      <c r="AI245" s="624">
        <f t="shared" si="36"/>
        <v>0</v>
      </c>
      <c r="AJ245" s="624">
        <f t="shared" si="36"/>
        <v>0</v>
      </c>
      <c r="AK245" s="624">
        <f t="shared" si="36"/>
        <v>0</v>
      </c>
      <c r="AL245" s="624">
        <f t="shared" si="36"/>
        <v>0</v>
      </c>
      <c r="AN245" s="625"/>
    </row>
    <row r="246" spans="1:40" x14ac:dyDescent="0.25">
      <c r="A246" s="612"/>
      <c r="B246" s="613"/>
      <c r="C246" s="614"/>
      <c r="D246" s="626"/>
      <c r="E246" s="627"/>
      <c r="F246" s="627"/>
      <c r="G246" s="630">
        <f t="shared" si="34"/>
        <v>0</v>
      </c>
      <c r="H246" s="626"/>
      <c r="I246" s="626"/>
      <c r="J246" s="626"/>
      <c r="K246" s="626"/>
      <c r="L246" s="626"/>
      <c r="M246" s="626"/>
      <c r="N246" s="629"/>
      <c r="O246" s="629"/>
      <c r="P246" s="629"/>
      <c r="Q246" s="619">
        <f>IF(C246&gt;Allgemeines!$C$13,0,SUM(G246,H246,J246,K246,M246,N246)-SUM(I246,L246,O246,P246))</f>
        <v>0</v>
      </c>
      <c r="R246" s="613"/>
      <c r="S246" s="621">
        <f t="shared" si="30"/>
        <v>0</v>
      </c>
      <c r="T246" s="622">
        <f>IF(ISBLANK($B246),0,VLOOKUP($B246,Listen!$A$2:$C$44,2,FALSE))</f>
        <v>0</v>
      </c>
      <c r="U246" s="622">
        <f>IF(ISBLANK($B246),0,VLOOKUP($B246,Listen!$A$2:$C$44,3,FALSE))</f>
        <v>0</v>
      </c>
      <c r="V246" s="623">
        <f t="shared" si="31"/>
        <v>0</v>
      </c>
      <c r="W246" s="623">
        <f t="shared" si="35"/>
        <v>0</v>
      </c>
      <c r="X246" s="623">
        <f t="shared" si="35"/>
        <v>0</v>
      </c>
      <c r="Y246" s="623">
        <f t="shared" si="35"/>
        <v>0</v>
      </c>
      <c r="Z246" s="623">
        <f t="shared" si="35"/>
        <v>0</v>
      </c>
      <c r="AA246" s="623">
        <f t="shared" si="35"/>
        <v>0</v>
      </c>
      <c r="AB246" s="623">
        <f t="shared" si="35"/>
        <v>0</v>
      </c>
      <c r="AC246" s="624">
        <f t="shared" ca="1" si="32"/>
        <v>0</v>
      </c>
      <c r="AD246" s="624">
        <f ca="1">IF(C246=Allgemeines!$C$13,$S246-$AE246,OFFSET(AE246,0,Allgemeines!$C$13-2022)-$AE246)</f>
        <v>0</v>
      </c>
      <c r="AE246" s="624">
        <f ca="1">IFERROR(OFFSET(AE246,0,Allgemeines!$C$13-2021),0)</f>
        <v>0</v>
      </c>
      <c r="AF246" s="624">
        <f t="shared" si="33"/>
        <v>0</v>
      </c>
      <c r="AG246" s="624">
        <f t="shared" si="36"/>
        <v>0</v>
      </c>
      <c r="AH246" s="624">
        <f t="shared" si="36"/>
        <v>0</v>
      </c>
      <c r="AI246" s="624">
        <f t="shared" si="36"/>
        <v>0</v>
      </c>
      <c r="AJ246" s="624">
        <f t="shared" si="36"/>
        <v>0</v>
      </c>
      <c r="AK246" s="624">
        <f t="shared" si="36"/>
        <v>0</v>
      </c>
      <c r="AL246" s="624">
        <f t="shared" si="36"/>
        <v>0</v>
      </c>
      <c r="AN246" s="625"/>
    </row>
    <row r="247" spans="1:40" x14ac:dyDescent="0.25">
      <c r="A247" s="612"/>
      <c r="B247" s="613"/>
      <c r="C247" s="614"/>
      <c r="D247" s="626"/>
      <c r="E247" s="627"/>
      <c r="F247" s="627"/>
      <c r="G247" s="630">
        <f t="shared" si="34"/>
        <v>0</v>
      </c>
      <c r="H247" s="626"/>
      <c r="I247" s="626"/>
      <c r="J247" s="626"/>
      <c r="K247" s="626"/>
      <c r="L247" s="626"/>
      <c r="M247" s="626"/>
      <c r="N247" s="629"/>
      <c r="O247" s="629"/>
      <c r="P247" s="629"/>
      <c r="Q247" s="619">
        <f>IF(C247&gt;Allgemeines!$C$13,0,SUM(G247,H247,J247,K247,M247,N247)-SUM(I247,L247,O247,P247))</f>
        <v>0</v>
      </c>
      <c r="R247" s="613"/>
      <c r="S247" s="621">
        <f t="shared" si="30"/>
        <v>0</v>
      </c>
      <c r="T247" s="622">
        <f>IF(ISBLANK($B247),0,VLOOKUP($B247,Listen!$A$2:$C$44,2,FALSE))</f>
        <v>0</v>
      </c>
      <c r="U247" s="622">
        <f>IF(ISBLANK($B247),0,VLOOKUP($B247,Listen!$A$2:$C$44,3,FALSE))</f>
        <v>0</v>
      </c>
      <c r="V247" s="623">
        <f t="shared" si="31"/>
        <v>0</v>
      </c>
      <c r="W247" s="623">
        <f t="shared" si="35"/>
        <v>0</v>
      </c>
      <c r="X247" s="623">
        <f t="shared" si="35"/>
        <v>0</v>
      </c>
      <c r="Y247" s="623">
        <f t="shared" si="35"/>
        <v>0</v>
      </c>
      <c r="Z247" s="623">
        <f t="shared" si="35"/>
        <v>0</v>
      </c>
      <c r="AA247" s="623">
        <f t="shared" si="35"/>
        <v>0</v>
      </c>
      <c r="AB247" s="623">
        <f t="shared" si="35"/>
        <v>0</v>
      </c>
      <c r="AC247" s="624">
        <f t="shared" ca="1" si="32"/>
        <v>0</v>
      </c>
      <c r="AD247" s="624">
        <f ca="1">IF(C247=Allgemeines!$C$13,$S247-$AE247,OFFSET(AE247,0,Allgemeines!$C$13-2022)-$AE247)</f>
        <v>0</v>
      </c>
      <c r="AE247" s="624">
        <f ca="1">IFERROR(OFFSET(AE247,0,Allgemeines!$C$13-2021),0)</f>
        <v>0</v>
      </c>
      <c r="AF247" s="624">
        <f t="shared" si="33"/>
        <v>0</v>
      </c>
      <c r="AG247" s="624">
        <f t="shared" si="36"/>
        <v>0</v>
      </c>
      <c r="AH247" s="624">
        <f t="shared" si="36"/>
        <v>0</v>
      </c>
      <c r="AI247" s="624">
        <f t="shared" si="36"/>
        <v>0</v>
      </c>
      <c r="AJ247" s="624">
        <f t="shared" si="36"/>
        <v>0</v>
      </c>
      <c r="AK247" s="624">
        <f t="shared" si="36"/>
        <v>0</v>
      </c>
      <c r="AL247" s="624">
        <f t="shared" si="36"/>
        <v>0</v>
      </c>
      <c r="AN247" s="625"/>
    </row>
    <row r="248" spans="1:40" x14ac:dyDescent="0.25">
      <c r="A248" s="612"/>
      <c r="B248" s="613"/>
      <c r="C248" s="614"/>
      <c r="D248" s="626"/>
      <c r="E248" s="627"/>
      <c r="F248" s="627"/>
      <c r="G248" s="630">
        <f t="shared" si="34"/>
        <v>0</v>
      </c>
      <c r="H248" s="626"/>
      <c r="I248" s="626"/>
      <c r="J248" s="626"/>
      <c r="K248" s="626"/>
      <c r="L248" s="626"/>
      <c r="M248" s="626"/>
      <c r="N248" s="629"/>
      <c r="O248" s="629"/>
      <c r="P248" s="629"/>
      <c r="Q248" s="619">
        <f>IF(C248&gt;Allgemeines!$C$13,0,SUM(G248,H248,J248,K248,M248,N248)-SUM(I248,L248,O248,P248))</f>
        <v>0</v>
      </c>
      <c r="R248" s="613"/>
      <c r="S248" s="621">
        <f t="shared" si="30"/>
        <v>0</v>
      </c>
      <c r="T248" s="622">
        <f>IF(ISBLANK($B248),0,VLOOKUP($B248,Listen!$A$2:$C$44,2,FALSE))</f>
        <v>0</v>
      </c>
      <c r="U248" s="622">
        <f>IF(ISBLANK($B248),0,VLOOKUP($B248,Listen!$A$2:$C$44,3,FALSE))</f>
        <v>0</v>
      </c>
      <c r="V248" s="623">
        <f t="shared" si="31"/>
        <v>0</v>
      </c>
      <c r="W248" s="623">
        <f t="shared" si="35"/>
        <v>0</v>
      </c>
      <c r="X248" s="623">
        <f t="shared" si="35"/>
        <v>0</v>
      </c>
      <c r="Y248" s="623">
        <f t="shared" si="35"/>
        <v>0</v>
      </c>
      <c r="Z248" s="623">
        <f t="shared" si="35"/>
        <v>0</v>
      </c>
      <c r="AA248" s="623">
        <f t="shared" si="35"/>
        <v>0</v>
      </c>
      <c r="AB248" s="623">
        <f t="shared" si="35"/>
        <v>0</v>
      </c>
      <c r="AC248" s="624">
        <f t="shared" ca="1" si="32"/>
        <v>0</v>
      </c>
      <c r="AD248" s="624">
        <f ca="1">IF(C248=Allgemeines!$C$13,$S248-$AE248,OFFSET(AE248,0,Allgemeines!$C$13-2022)-$AE248)</f>
        <v>0</v>
      </c>
      <c r="AE248" s="624">
        <f ca="1">IFERROR(OFFSET(AE248,0,Allgemeines!$C$13-2021),0)</f>
        <v>0</v>
      </c>
      <c r="AF248" s="624">
        <f t="shared" si="33"/>
        <v>0</v>
      </c>
      <c r="AG248" s="624">
        <f t="shared" si="36"/>
        <v>0</v>
      </c>
      <c r="AH248" s="624">
        <f t="shared" si="36"/>
        <v>0</v>
      </c>
      <c r="AI248" s="624">
        <f t="shared" si="36"/>
        <v>0</v>
      </c>
      <c r="AJ248" s="624">
        <f t="shared" si="36"/>
        <v>0</v>
      </c>
      <c r="AK248" s="624">
        <f t="shared" si="36"/>
        <v>0</v>
      </c>
      <c r="AL248" s="624">
        <f t="shared" si="36"/>
        <v>0</v>
      </c>
      <c r="AN248" s="625"/>
    </row>
    <row r="249" spans="1:40" x14ac:dyDescent="0.25">
      <c r="A249" s="612"/>
      <c r="B249" s="613"/>
      <c r="C249" s="614"/>
      <c r="D249" s="626"/>
      <c r="E249" s="627"/>
      <c r="F249" s="627"/>
      <c r="G249" s="630">
        <f t="shared" si="34"/>
        <v>0</v>
      </c>
      <c r="H249" s="626"/>
      <c r="I249" s="626"/>
      <c r="J249" s="626"/>
      <c r="K249" s="626"/>
      <c r="L249" s="626"/>
      <c r="M249" s="626"/>
      <c r="N249" s="629"/>
      <c r="O249" s="629"/>
      <c r="P249" s="629"/>
      <c r="Q249" s="619">
        <f>IF(C249&gt;Allgemeines!$C$13,0,SUM(G249,H249,J249,K249,M249,N249)-SUM(I249,L249,O249,P249))</f>
        <v>0</v>
      </c>
      <c r="R249" s="613"/>
      <c r="S249" s="621">
        <f t="shared" si="30"/>
        <v>0</v>
      </c>
      <c r="T249" s="622">
        <f>IF(ISBLANK($B249),0,VLOOKUP($B249,Listen!$A$2:$C$44,2,FALSE))</f>
        <v>0</v>
      </c>
      <c r="U249" s="622">
        <f>IF(ISBLANK($B249),0,VLOOKUP($B249,Listen!$A$2:$C$44,3,FALSE))</f>
        <v>0</v>
      </c>
      <c r="V249" s="623">
        <f t="shared" si="31"/>
        <v>0</v>
      </c>
      <c r="W249" s="623">
        <f t="shared" si="35"/>
        <v>0</v>
      </c>
      <c r="X249" s="623">
        <f t="shared" si="35"/>
        <v>0</v>
      </c>
      <c r="Y249" s="623">
        <f t="shared" si="35"/>
        <v>0</v>
      </c>
      <c r="Z249" s="623">
        <f t="shared" si="35"/>
        <v>0</v>
      </c>
      <c r="AA249" s="623">
        <f t="shared" si="35"/>
        <v>0</v>
      </c>
      <c r="AB249" s="623">
        <f t="shared" si="35"/>
        <v>0</v>
      </c>
      <c r="AC249" s="624">
        <f t="shared" ca="1" si="32"/>
        <v>0</v>
      </c>
      <c r="AD249" s="624">
        <f ca="1">IF(C249=Allgemeines!$C$13,$S249-$AE249,OFFSET(AE249,0,Allgemeines!$C$13-2022)-$AE249)</f>
        <v>0</v>
      </c>
      <c r="AE249" s="624">
        <f ca="1">IFERROR(OFFSET(AE249,0,Allgemeines!$C$13-2021),0)</f>
        <v>0</v>
      </c>
      <c r="AF249" s="624">
        <f t="shared" si="33"/>
        <v>0</v>
      </c>
      <c r="AG249" s="624">
        <f t="shared" si="36"/>
        <v>0</v>
      </c>
      <c r="AH249" s="624">
        <f t="shared" si="36"/>
        <v>0</v>
      </c>
      <c r="AI249" s="624">
        <f t="shared" si="36"/>
        <v>0</v>
      </c>
      <c r="AJ249" s="624">
        <f t="shared" si="36"/>
        <v>0</v>
      </c>
      <c r="AK249" s="624">
        <f t="shared" si="36"/>
        <v>0</v>
      </c>
      <c r="AL249" s="624">
        <f t="shared" si="36"/>
        <v>0</v>
      </c>
      <c r="AN249" s="625"/>
    </row>
    <row r="250" spans="1:40" x14ac:dyDescent="0.25">
      <c r="A250" s="612"/>
      <c r="B250" s="613"/>
      <c r="C250" s="614"/>
      <c r="D250" s="626"/>
      <c r="E250" s="627"/>
      <c r="F250" s="627"/>
      <c r="G250" s="630">
        <f t="shared" si="34"/>
        <v>0</v>
      </c>
      <c r="H250" s="626"/>
      <c r="I250" s="626"/>
      <c r="J250" s="626"/>
      <c r="K250" s="626"/>
      <c r="L250" s="626"/>
      <c r="M250" s="626"/>
      <c r="N250" s="629"/>
      <c r="O250" s="629"/>
      <c r="P250" s="629"/>
      <c r="Q250" s="619">
        <f>IF(C250&gt;Allgemeines!$C$13,0,SUM(G250,H250,J250,K250,M250,N250)-SUM(I250,L250,O250,P250))</f>
        <v>0</v>
      </c>
      <c r="R250" s="613"/>
      <c r="S250" s="621">
        <f t="shared" si="30"/>
        <v>0</v>
      </c>
      <c r="T250" s="622">
        <f>IF(ISBLANK($B250),0,VLOOKUP($B250,Listen!$A$2:$C$44,2,FALSE))</f>
        <v>0</v>
      </c>
      <c r="U250" s="622">
        <f>IF(ISBLANK($B250),0,VLOOKUP($B250,Listen!$A$2:$C$44,3,FALSE))</f>
        <v>0</v>
      </c>
      <c r="V250" s="623">
        <f t="shared" si="31"/>
        <v>0</v>
      </c>
      <c r="W250" s="623">
        <f t="shared" si="35"/>
        <v>0</v>
      </c>
      <c r="X250" s="623">
        <f t="shared" si="35"/>
        <v>0</v>
      </c>
      <c r="Y250" s="623">
        <f t="shared" si="35"/>
        <v>0</v>
      </c>
      <c r="Z250" s="623">
        <f t="shared" si="35"/>
        <v>0</v>
      </c>
      <c r="AA250" s="623">
        <f t="shared" si="35"/>
        <v>0</v>
      </c>
      <c r="AB250" s="623">
        <f t="shared" si="35"/>
        <v>0</v>
      </c>
      <c r="AC250" s="624">
        <f t="shared" ca="1" si="32"/>
        <v>0</v>
      </c>
      <c r="AD250" s="624">
        <f ca="1">IF(C250=Allgemeines!$C$13,$S250-$AE250,OFFSET(AE250,0,Allgemeines!$C$13-2022)-$AE250)</f>
        <v>0</v>
      </c>
      <c r="AE250" s="624">
        <f ca="1">IFERROR(OFFSET(AE250,0,Allgemeines!$C$13-2021),0)</f>
        <v>0</v>
      </c>
      <c r="AF250" s="624">
        <f t="shared" si="33"/>
        <v>0</v>
      </c>
      <c r="AG250" s="624">
        <f t="shared" si="36"/>
        <v>0</v>
      </c>
      <c r="AH250" s="624">
        <f t="shared" si="36"/>
        <v>0</v>
      </c>
      <c r="AI250" s="624">
        <f t="shared" si="36"/>
        <v>0</v>
      </c>
      <c r="AJ250" s="624">
        <f t="shared" si="36"/>
        <v>0</v>
      </c>
      <c r="AK250" s="624">
        <f t="shared" si="36"/>
        <v>0</v>
      </c>
      <c r="AL250" s="624">
        <f t="shared" si="36"/>
        <v>0</v>
      </c>
      <c r="AN250" s="625"/>
    </row>
    <row r="251" spans="1:40" x14ac:dyDescent="0.25">
      <c r="A251" s="612"/>
      <c r="B251" s="613"/>
      <c r="C251" s="614"/>
      <c r="D251" s="626"/>
      <c r="E251" s="627"/>
      <c r="F251" s="627"/>
      <c r="G251" s="630">
        <f t="shared" si="34"/>
        <v>0</v>
      </c>
      <c r="H251" s="626"/>
      <c r="I251" s="626"/>
      <c r="J251" s="626"/>
      <c r="K251" s="626"/>
      <c r="L251" s="626"/>
      <c r="M251" s="626"/>
      <c r="N251" s="629"/>
      <c r="O251" s="629"/>
      <c r="P251" s="629"/>
      <c r="Q251" s="619">
        <f>IF(C251&gt;Allgemeines!$C$13,0,SUM(G251,H251,J251,K251,M251,N251)-SUM(I251,L251,O251,P251))</f>
        <v>0</v>
      </c>
      <c r="R251" s="613"/>
      <c r="S251" s="621">
        <f t="shared" si="30"/>
        <v>0</v>
      </c>
      <c r="T251" s="622">
        <f>IF(ISBLANK($B251),0,VLOOKUP($B251,Listen!$A$2:$C$44,2,FALSE))</f>
        <v>0</v>
      </c>
      <c r="U251" s="622">
        <f>IF(ISBLANK($B251),0,VLOOKUP($B251,Listen!$A$2:$C$44,3,FALSE))</f>
        <v>0</v>
      </c>
      <c r="V251" s="623">
        <f t="shared" si="31"/>
        <v>0</v>
      </c>
      <c r="W251" s="623">
        <f t="shared" si="35"/>
        <v>0</v>
      </c>
      <c r="X251" s="623">
        <f t="shared" si="35"/>
        <v>0</v>
      </c>
      <c r="Y251" s="623">
        <f t="shared" si="35"/>
        <v>0</v>
      </c>
      <c r="Z251" s="623">
        <f t="shared" si="35"/>
        <v>0</v>
      </c>
      <c r="AA251" s="623">
        <f t="shared" si="35"/>
        <v>0</v>
      </c>
      <c r="AB251" s="623">
        <f t="shared" si="35"/>
        <v>0</v>
      </c>
      <c r="AC251" s="624">
        <f t="shared" ca="1" si="32"/>
        <v>0</v>
      </c>
      <c r="AD251" s="624">
        <f ca="1">IF(C251=Allgemeines!$C$13,$S251-$AE251,OFFSET(AE251,0,Allgemeines!$C$13-2022)-$AE251)</f>
        <v>0</v>
      </c>
      <c r="AE251" s="624">
        <f ca="1">IFERROR(OFFSET(AE251,0,Allgemeines!$C$13-2021),0)</f>
        <v>0</v>
      </c>
      <c r="AF251" s="624">
        <f t="shared" si="33"/>
        <v>0</v>
      </c>
      <c r="AG251" s="624">
        <f t="shared" si="36"/>
        <v>0</v>
      </c>
      <c r="AH251" s="624">
        <f t="shared" si="36"/>
        <v>0</v>
      </c>
      <c r="AI251" s="624">
        <f t="shared" si="36"/>
        <v>0</v>
      </c>
      <c r="AJ251" s="624">
        <f t="shared" si="36"/>
        <v>0</v>
      </c>
      <c r="AK251" s="624">
        <f t="shared" si="36"/>
        <v>0</v>
      </c>
      <c r="AL251" s="624">
        <f t="shared" si="36"/>
        <v>0</v>
      </c>
      <c r="AN251" s="625"/>
    </row>
    <row r="252" spans="1:40" x14ac:dyDescent="0.25">
      <c r="A252" s="612"/>
      <c r="B252" s="613"/>
      <c r="C252" s="614"/>
      <c r="D252" s="626"/>
      <c r="E252" s="627"/>
      <c r="F252" s="627"/>
      <c r="G252" s="630">
        <f t="shared" si="34"/>
        <v>0</v>
      </c>
      <c r="H252" s="626"/>
      <c r="I252" s="626"/>
      <c r="J252" s="626"/>
      <c r="K252" s="626"/>
      <c r="L252" s="626"/>
      <c r="M252" s="626"/>
      <c r="N252" s="629"/>
      <c r="O252" s="629"/>
      <c r="P252" s="629"/>
      <c r="Q252" s="619">
        <f>IF(C252&gt;Allgemeines!$C$13,0,SUM(G252,H252,J252,K252,M252,N252)-SUM(I252,L252,O252,P252))</f>
        <v>0</v>
      </c>
      <c r="R252" s="613"/>
      <c r="S252" s="621">
        <f t="shared" si="30"/>
        <v>0</v>
      </c>
      <c r="T252" s="622">
        <f>IF(ISBLANK($B252),0,VLOOKUP($B252,Listen!$A$2:$C$44,2,FALSE))</f>
        <v>0</v>
      </c>
      <c r="U252" s="622">
        <f>IF(ISBLANK($B252),0,VLOOKUP($B252,Listen!$A$2:$C$44,3,FALSE))</f>
        <v>0</v>
      </c>
      <c r="V252" s="623">
        <f t="shared" si="31"/>
        <v>0</v>
      </c>
      <c r="W252" s="623">
        <f t="shared" si="35"/>
        <v>0</v>
      </c>
      <c r="X252" s="623">
        <f t="shared" si="35"/>
        <v>0</v>
      </c>
      <c r="Y252" s="623">
        <f t="shared" si="35"/>
        <v>0</v>
      </c>
      <c r="Z252" s="623">
        <f t="shared" si="35"/>
        <v>0</v>
      </c>
      <c r="AA252" s="623">
        <f t="shared" si="35"/>
        <v>0</v>
      </c>
      <c r="AB252" s="623">
        <f t="shared" si="35"/>
        <v>0</v>
      </c>
      <c r="AC252" s="624">
        <f t="shared" ca="1" si="32"/>
        <v>0</v>
      </c>
      <c r="AD252" s="624">
        <f ca="1">IF(C252=Allgemeines!$C$13,$S252-$AE252,OFFSET(AE252,0,Allgemeines!$C$13-2022)-$AE252)</f>
        <v>0</v>
      </c>
      <c r="AE252" s="624">
        <f ca="1">IFERROR(OFFSET(AE252,0,Allgemeines!$C$13-2021),0)</f>
        <v>0</v>
      </c>
      <c r="AF252" s="624">
        <f t="shared" si="33"/>
        <v>0</v>
      </c>
      <c r="AG252" s="624">
        <f t="shared" si="36"/>
        <v>0</v>
      </c>
      <c r="AH252" s="624">
        <f t="shared" si="36"/>
        <v>0</v>
      </c>
      <c r="AI252" s="624">
        <f t="shared" si="36"/>
        <v>0</v>
      </c>
      <c r="AJ252" s="624">
        <f t="shared" si="36"/>
        <v>0</v>
      </c>
      <c r="AK252" s="624">
        <f t="shared" si="36"/>
        <v>0</v>
      </c>
      <c r="AL252" s="624">
        <f t="shared" si="36"/>
        <v>0</v>
      </c>
      <c r="AN252" s="625"/>
    </row>
    <row r="253" spans="1:40" x14ac:dyDescent="0.25">
      <c r="A253" s="612"/>
      <c r="B253" s="613"/>
      <c r="C253" s="614"/>
      <c r="D253" s="626"/>
      <c r="E253" s="627"/>
      <c r="F253" s="627"/>
      <c r="G253" s="630">
        <f t="shared" si="34"/>
        <v>0</v>
      </c>
      <c r="H253" s="626"/>
      <c r="I253" s="626"/>
      <c r="J253" s="626"/>
      <c r="K253" s="626"/>
      <c r="L253" s="626"/>
      <c r="M253" s="626"/>
      <c r="N253" s="629"/>
      <c r="O253" s="629"/>
      <c r="P253" s="629"/>
      <c r="Q253" s="619">
        <f>IF(C253&gt;Allgemeines!$C$13,0,SUM(G253,H253,J253,K253,M253,N253)-SUM(I253,L253,O253,P253))</f>
        <v>0</v>
      </c>
      <c r="R253" s="613"/>
      <c r="S253" s="621">
        <f t="shared" si="30"/>
        <v>0</v>
      </c>
      <c r="T253" s="622">
        <f>IF(ISBLANK($B253),0,VLOOKUP($B253,Listen!$A$2:$C$44,2,FALSE))</f>
        <v>0</v>
      </c>
      <c r="U253" s="622">
        <f>IF(ISBLANK($B253),0,VLOOKUP($B253,Listen!$A$2:$C$44,3,FALSE))</f>
        <v>0</v>
      </c>
      <c r="V253" s="623">
        <f t="shared" si="31"/>
        <v>0</v>
      </c>
      <c r="W253" s="623">
        <f t="shared" si="35"/>
        <v>0</v>
      </c>
      <c r="X253" s="623">
        <f t="shared" si="35"/>
        <v>0</v>
      </c>
      <c r="Y253" s="623">
        <f t="shared" si="35"/>
        <v>0</v>
      </c>
      <c r="Z253" s="623">
        <f t="shared" si="35"/>
        <v>0</v>
      </c>
      <c r="AA253" s="623">
        <f t="shared" si="35"/>
        <v>0</v>
      </c>
      <c r="AB253" s="623">
        <f t="shared" si="35"/>
        <v>0</v>
      </c>
      <c r="AC253" s="624">
        <f t="shared" ca="1" si="32"/>
        <v>0</v>
      </c>
      <c r="AD253" s="624">
        <f ca="1">IF(C253=Allgemeines!$C$13,$S253-$AE253,OFFSET(AE253,0,Allgemeines!$C$13-2022)-$AE253)</f>
        <v>0</v>
      </c>
      <c r="AE253" s="624">
        <f ca="1">IFERROR(OFFSET(AE253,0,Allgemeines!$C$13-2021),0)</f>
        <v>0</v>
      </c>
      <c r="AF253" s="624">
        <f t="shared" si="33"/>
        <v>0</v>
      </c>
      <c r="AG253" s="624">
        <f t="shared" si="36"/>
        <v>0</v>
      </c>
      <c r="AH253" s="624">
        <f t="shared" si="36"/>
        <v>0</v>
      </c>
      <c r="AI253" s="624">
        <f t="shared" si="36"/>
        <v>0</v>
      </c>
      <c r="AJ253" s="624">
        <f t="shared" si="36"/>
        <v>0</v>
      </c>
      <c r="AK253" s="624">
        <f t="shared" si="36"/>
        <v>0</v>
      </c>
      <c r="AL253" s="624">
        <f t="shared" si="36"/>
        <v>0</v>
      </c>
      <c r="AN253" s="625"/>
    </row>
    <row r="254" spans="1:40" x14ac:dyDescent="0.25">
      <c r="A254" s="612"/>
      <c r="B254" s="613"/>
      <c r="C254" s="614"/>
      <c r="D254" s="626"/>
      <c r="E254" s="627"/>
      <c r="F254" s="627"/>
      <c r="G254" s="630">
        <f t="shared" si="34"/>
        <v>0</v>
      </c>
      <c r="H254" s="626"/>
      <c r="I254" s="626"/>
      <c r="J254" s="626"/>
      <c r="K254" s="626"/>
      <c r="L254" s="626"/>
      <c r="M254" s="626"/>
      <c r="N254" s="629"/>
      <c r="O254" s="629"/>
      <c r="P254" s="629"/>
      <c r="Q254" s="619">
        <f>IF(C254&gt;Allgemeines!$C$13,0,SUM(G254,H254,J254,K254,M254,N254)-SUM(I254,L254,O254,P254))</f>
        <v>0</v>
      </c>
      <c r="R254" s="613"/>
      <c r="S254" s="621">
        <f t="shared" si="30"/>
        <v>0</v>
      </c>
      <c r="T254" s="622">
        <f>IF(ISBLANK($B254),0,VLOOKUP($B254,Listen!$A$2:$C$44,2,FALSE))</f>
        <v>0</v>
      </c>
      <c r="U254" s="622">
        <f>IF(ISBLANK($B254),0,VLOOKUP($B254,Listen!$A$2:$C$44,3,FALSE))</f>
        <v>0</v>
      </c>
      <c r="V254" s="623">
        <f t="shared" si="31"/>
        <v>0</v>
      </c>
      <c r="W254" s="623">
        <f t="shared" si="35"/>
        <v>0</v>
      </c>
      <c r="X254" s="623">
        <f t="shared" si="35"/>
        <v>0</v>
      </c>
      <c r="Y254" s="623">
        <f t="shared" si="35"/>
        <v>0</v>
      </c>
      <c r="Z254" s="623">
        <f t="shared" si="35"/>
        <v>0</v>
      </c>
      <c r="AA254" s="623">
        <f t="shared" si="35"/>
        <v>0</v>
      </c>
      <c r="AB254" s="623">
        <f t="shared" si="35"/>
        <v>0</v>
      </c>
      <c r="AC254" s="624">
        <f t="shared" ca="1" si="32"/>
        <v>0</v>
      </c>
      <c r="AD254" s="624">
        <f ca="1">IF(C254=Allgemeines!$C$13,$S254-$AE254,OFFSET(AE254,0,Allgemeines!$C$13-2022)-$AE254)</f>
        <v>0</v>
      </c>
      <c r="AE254" s="624">
        <f ca="1">IFERROR(OFFSET(AE254,0,Allgemeines!$C$13-2021),0)</f>
        <v>0</v>
      </c>
      <c r="AF254" s="624">
        <f t="shared" si="33"/>
        <v>0</v>
      </c>
      <c r="AG254" s="624">
        <f t="shared" si="36"/>
        <v>0</v>
      </c>
      <c r="AH254" s="624">
        <f t="shared" si="36"/>
        <v>0</v>
      </c>
      <c r="AI254" s="624">
        <f t="shared" si="36"/>
        <v>0</v>
      </c>
      <c r="AJ254" s="624">
        <f t="shared" si="36"/>
        <v>0</v>
      </c>
      <c r="AK254" s="624">
        <f t="shared" si="36"/>
        <v>0</v>
      </c>
      <c r="AL254" s="624">
        <f t="shared" si="36"/>
        <v>0</v>
      </c>
      <c r="AN254" s="625"/>
    </row>
    <row r="255" spans="1:40" x14ac:dyDescent="0.25">
      <c r="A255" s="612"/>
      <c r="B255" s="613"/>
      <c r="C255" s="614"/>
      <c r="D255" s="626"/>
      <c r="E255" s="627"/>
      <c r="F255" s="627"/>
      <c r="G255" s="630">
        <f t="shared" si="34"/>
        <v>0</v>
      </c>
      <c r="H255" s="626"/>
      <c r="I255" s="626"/>
      <c r="J255" s="626"/>
      <c r="K255" s="626"/>
      <c r="L255" s="626"/>
      <c r="M255" s="626"/>
      <c r="N255" s="629"/>
      <c r="O255" s="629"/>
      <c r="P255" s="629"/>
      <c r="Q255" s="619">
        <f>IF(C255&gt;Allgemeines!$C$13,0,SUM(G255,H255,J255,K255,M255,N255)-SUM(I255,L255,O255,P255))</f>
        <v>0</v>
      </c>
      <c r="R255" s="613"/>
      <c r="S255" s="621">
        <f t="shared" si="30"/>
        <v>0</v>
      </c>
      <c r="T255" s="622">
        <f>IF(ISBLANK($B255),0,VLOOKUP($B255,Listen!$A$2:$C$44,2,FALSE))</f>
        <v>0</v>
      </c>
      <c r="U255" s="622">
        <f>IF(ISBLANK($B255),0,VLOOKUP($B255,Listen!$A$2:$C$44,3,FALSE))</f>
        <v>0</v>
      </c>
      <c r="V255" s="623">
        <f t="shared" si="31"/>
        <v>0</v>
      </c>
      <c r="W255" s="623">
        <f t="shared" si="35"/>
        <v>0</v>
      </c>
      <c r="X255" s="623">
        <f t="shared" si="35"/>
        <v>0</v>
      </c>
      <c r="Y255" s="623">
        <f t="shared" si="35"/>
        <v>0</v>
      </c>
      <c r="Z255" s="623">
        <f t="shared" si="35"/>
        <v>0</v>
      </c>
      <c r="AA255" s="623">
        <f t="shared" si="35"/>
        <v>0</v>
      </c>
      <c r="AB255" s="623">
        <f t="shared" si="35"/>
        <v>0</v>
      </c>
      <c r="AC255" s="624">
        <f t="shared" ca="1" si="32"/>
        <v>0</v>
      </c>
      <c r="AD255" s="624">
        <f ca="1">IF(C255=Allgemeines!$C$13,$S255-$AE255,OFFSET(AE255,0,Allgemeines!$C$13-2022)-$AE255)</f>
        <v>0</v>
      </c>
      <c r="AE255" s="624">
        <f ca="1">IFERROR(OFFSET(AE255,0,Allgemeines!$C$13-2021),0)</f>
        <v>0</v>
      </c>
      <c r="AF255" s="624">
        <f t="shared" si="33"/>
        <v>0</v>
      </c>
      <c r="AG255" s="624">
        <f t="shared" si="36"/>
        <v>0</v>
      </c>
      <c r="AH255" s="624">
        <f t="shared" si="36"/>
        <v>0</v>
      </c>
      <c r="AI255" s="624">
        <f t="shared" si="36"/>
        <v>0</v>
      </c>
      <c r="AJ255" s="624">
        <f t="shared" si="36"/>
        <v>0</v>
      </c>
      <c r="AK255" s="624">
        <f t="shared" si="36"/>
        <v>0</v>
      </c>
      <c r="AL255" s="624">
        <f t="shared" si="36"/>
        <v>0</v>
      </c>
      <c r="AN255" s="625"/>
    </row>
    <row r="256" spans="1:40" x14ac:dyDescent="0.25">
      <c r="A256" s="612"/>
      <c r="B256" s="613"/>
      <c r="C256" s="614"/>
      <c r="D256" s="626"/>
      <c r="E256" s="627"/>
      <c r="F256" s="627"/>
      <c r="G256" s="630">
        <f t="shared" si="34"/>
        <v>0</v>
      </c>
      <c r="H256" s="626"/>
      <c r="I256" s="626"/>
      <c r="J256" s="626"/>
      <c r="K256" s="626"/>
      <c r="L256" s="626"/>
      <c r="M256" s="626"/>
      <c r="N256" s="629"/>
      <c r="O256" s="629"/>
      <c r="P256" s="629"/>
      <c r="Q256" s="619">
        <f>IF(C256&gt;Allgemeines!$C$13,0,SUM(G256,H256,J256,K256,M256,N256)-SUM(I256,L256,O256,P256))</f>
        <v>0</v>
      </c>
      <c r="R256" s="613"/>
      <c r="S256" s="621">
        <f t="shared" si="30"/>
        <v>0</v>
      </c>
      <c r="T256" s="622">
        <f>IF(ISBLANK($B256),0,VLOOKUP($B256,Listen!$A$2:$C$44,2,FALSE))</f>
        <v>0</v>
      </c>
      <c r="U256" s="622">
        <f>IF(ISBLANK($B256),0,VLOOKUP($B256,Listen!$A$2:$C$44,3,FALSE))</f>
        <v>0</v>
      </c>
      <c r="V256" s="623">
        <f t="shared" si="31"/>
        <v>0</v>
      </c>
      <c r="W256" s="623">
        <f t="shared" si="35"/>
        <v>0</v>
      </c>
      <c r="X256" s="623">
        <f t="shared" si="35"/>
        <v>0</v>
      </c>
      <c r="Y256" s="623">
        <f t="shared" si="35"/>
        <v>0</v>
      </c>
      <c r="Z256" s="623">
        <f t="shared" si="35"/>
        <v>0</v>
      </c>
      <c r="AA256" s="623">
        <f t="shared" si="35"/>
        <v>0</v>
      </c>
      <c r="AB256" s="623">
        <f t="shared" si="35"/>
        <v>0</v>
      </c>
      <c r="AC256" s="624">
        <f t="shared" ca="1" si="32"/>
        <v>0</v>
      </c>
      <c r="AD256" s="624">
        <f ca="1">IF(C256=Allgemeines!$C$13,$S256-$AE256,OFFSET(AE256,0,Allgemeines!$C$13-2022)-$AE256)</f>
        <v>0</v>
      </c>
      <c r="AE256" s="624">
        <f ca="1">IFERROR(OFFSET(AE256,0,Allgemeines!$C$13-2021),0)</f>
        <v>0</v>
      </c>
      <c r="AF256" s="624">
        <f t="shared" si="33"/>
        <v>0</v>
      </c>
      <c r="AG256" s="624">
        <f t="shared" si="36"/>
        <v>0</v>
      </c>
      <c r="AH256" s="624">
        <f t="shared" si="36"/>
        <v>0</v>
      </c>
      <c r="AI256" s="624">
        <f t="shared" si="36"/>
        <v>0</v>
      </c>
      <c r="AJ256" s="624">
        <f t="shared" si="36"/>
        <v>0</v>
      </c>
      <c r="AK256" s="624">
        <f t="shared" si="36"/>
        <v>0</v>
      </c>
      <c r="AL256" s="624">
        <f t="shared" si="36"/>
        <v>0</v>
      </c>
      <c r="AN256" s="625"/>
    </row>
    <row r="257" spans="1:40" x14ac:dyDescent="0.25">
      <c r="A257" s="612"/>
      <c r="B257" s="613"/>
      <c r="C257" s="614"/>
      <c r="D257" s="626"/>
      <c r="E257" s="627"/>
      <c r="F257" s="627"/>
      <c r="G257" s="630">
        <f t="shared" si="34"/>
        <v>0</v>
      </c>
      <c r="H257" s="626"/>
      <c r="I257" s="626"/>
      <c r="J257" s="626"/>
      <c r="K257" s="626"/>
      <c r="L257" s="626"/>
      <c r="M257" s="626"/>
      <c r="N257" s="629"/>
      <c r="O257" s="629"/>
      <c r="P257" s="629"/>
      <c r="Q257" s="619">
        <f>IF(C257&gt;Allgemeines!$C$13,0,SUM(G257,H257,J257,K257,M257,N257)-SUM(I257,L257,O257,P257))</f>
        <v>0</v>
      </c>
      <c r="R257" s="613"/>
      <c r="S257" s="621">
        <f t="shared" si="30"/>
        <v>0</v>
      </c>
      <c r="T257" s="622">
        <f>IF(ISBLANK($B257),0,VLOOKUP($B257,Listen!$A$2:$C$44,2,FALSE))</f>
        <v>0</v>
      </c>
      <c r="U257" s="622">
        <f>IF(ISBLANK($B257),0,VLOOKUP($B257,Listen!$A$2:$C$44,3,FALSE))</f>
        <v>0</v>
      </c>
      <c r="V257" s="623">
        <f t="shared" si="31"/>
        <v>0</v>
      </c>
      <c r="W257" s="623">
        <f t="shared" si="35"/>
        <v>0</v>
      </c>
      <c r="X257" s="623">
        <f t="shared" si="35"/>
        <v>0</v>
      </c>
      <c r="Y257" s="623">
        <f t="shared" si="35"/>
        <v>0</v>
      </c>
      <c r="Z257" s="623">
        <f t="shared" si="35"/>
        <v>0</v>
      </c>
      <c r="AA257" s="623">
        <f t="shared" si="35"/>
        <v>0</v>
      </c>
      <c r="AB257" s="623">
        <f t="shared" si="35"/>
        <v>0</v>
      </c>
      <c r="AC257" s="624">
        <f t="shared" ca="1" si="32"/>
        <v>0</v>
      </c>
      <c r="AD257" s="624">
        <f ca="1">IF(C257=Allgemeines!$C$13,$S257-$AE257,OFFSET(AE257,0,Allgemeines!$C$13-2022)-$AE257)</f>
        <v>0</v>
      </c>
      <c r="AE257" s="624">
        <f ca="1">IFERROR(OFFSET(AE257,0,Allgemeines!$C$13-2021),0)</f>
        <v>0</v>
      </c>
      <c r="AF257" s="624">
        <f t="shared" si="33"/>
        <v>0</v>
      </c>
      <c r="AG257" s="624">
        <f t="shared" si="36"/>
        <v>0</v>
      </c>
      <c r="AH257" s="624">
        <f t="shared" si="36"/>
        <v>0</v>
      </c>
      <c r="AI257" s="624">
        <f t="shared" si="36"/>
        <v>0</v>
      </c>
      <c r="AJ257" s="624">
        <f t="shared" si="36"/>
        <v>0</v>
      </c>
      <c r="AK257" s="624">
        <f t="shared" si="36"/>
        <v>0</v>
      </c>
      <c r="AL257" s="624">
        <f t="shared" si="36"/>
        <v>0</v>
      </c>
      <c r="AN257" s="625"/>
    </row>
    <row r="258" spans="1:40" x14ac:dyDescent="0.25">
      <c r="A258" s="612"/>
      <c r="B258" s="613"/>
      <c r="C258" s="614"/>
      <c r="D258" s="626"/>
      <c r="E258" s="627"/>
      <c r="F258" s="627"/>
      <c r="G258" s="630">
        <f t="shared" si="34"/>
        <v>0</v>
      </c>
      <c r="H258" s="626"/>
      <c r="I258" s="626"/>
      <c r="J258" s="626"/>
      <c r="K258" s="626"/>
      <c r="L258" s="626"/>
      <c r="M258" s="626"/>
      <c r="N258" s="629"/>
      <c r="O258" s="629"/>
      <c r="P258" s="629"/>
      <c r="Q258" s="619">
        <f>IF(C258&gt;Allgemeines!$C$13,0,SUM(G258,H258,J258,K258,M258,N258)-SUM(I258,L258,O258,P258))</f>
        <v>0</v>
      </c>
      <c r="R258" s="613"/>
      <c r="S258" s="621">
        <f t="shared" si="30"/>
        <v>0</v>
      </c>
      <c r="T258" s="622">
        <f>IF(ISBLANK($B258),0,VLOOKUP($B258,Listen!$A$2:$C$44,2,FALSE))</f>
        <v>0</v>
      </c>
      <c r="U258" s="622">
        <f>IF(ISBLANK($B258),0,VLOOKUP($B258,Listen!$A$2:$C$44,3,FALSE))</f>
        <v>0</v>
      </c>
      <c r="V258" s="623">
        <f t="shared" si="31"/>
        <v>0</v>
      </c>
      <c r="W258" s="623">
        <f t="shared" si="35"/>
        <v>0</v>
      </c>
      <c r="X258" s="623">
        <f t="shared" si="35"/>
        <v>0</v>
      </c>
      <c r="Y258" s="623">
        <f t="shared" si="35"/>
        <v>0</v>
      </c>
      <c r="Z258" s="623">
        <f t="shared" si="35"/>
        <v>0</v>
      </c>
      <c r="AA258" s="623">
        <f t="shared" si="35"/>
        <v>0</v>
      </c>
      <c r="AB258" s="623">
        <f t="shared" si="35"/>
        <v>0</v>
      </c>
      <c r="AC258" s="624">
        <f t="shared" ca="1" si="32"/>
        <v>0</v>
      </c>
      <c r="AD258" s="624">
        <f ca="1">IF(C258=Allgemeines!$C$13,$S258-$AE258,OFFSET(AE258,0,Allgemeines!$C$13-2022)-$AE258)</f>
        <v>0</v>
      </c>
      <c r="AE258" s="624">
        <f ca="1">IFERROR(OFFSET(AE258,0,Allgemeines!$C$13-2021),0)</f>
        <v>0</v>
      </c>
      <c r="AF258" s="624">
        <f t="shared" si="33"/>
        <v>0</v>
      </c>
      <c r="AG258" s="624">
        <f t="shared" si="36"/>
        <v>0</v>
      </c>
      <c r="AH258" s="624">
        <f t="shared" si="36"/>
        <v>0</v>
      </c>
      <c r="AI258" s="624">
        <f t="shared" si="36"/>
        <v>0</v>
      </c>
      <c r="AJ258" s="624">
        <f t="shared" si="36"/>
        <v>0</v>
      </c>
      <c r="AK258" s="624">
        <f t="shared" si="36"/>
        <v>0</v>
      </c>
      <c r="AL258" s="624">
        <f t="shared" si="36"/>
        <v>0</v>
      </c>
      <c r="AN258" s="625"/>
    </row>
    <row r="259" spans="1:40" x14ac:dyDescent="0.25">
      <c r="A259" s="612"/>
      <c r="B259" s="613"/>
      <c r="C259" s="614"/>
      <c r="D259" s="626"/>
      <c r="E259" s="627"/>
      <c r="F259" s="627"/>
      <c r="G259" s="630">
        <f t="shared" si="34"/>
        <v>0</v>
      </c>
      <c r="H259" s="626"/>
      <c r="I259" s="626"/>
      <c r="J259" s="626"/>
      <c r="K259" s="626"/>
      <c r="L259" s="626"/>
      <c r="M259" s="626"/>
      <c r="N259" s="629"/>
      <c r="O259" s="629"/>
      <c r="P259" s="629"/>
      <c r="Q259" s="619">
        <f>IF(C259&gt;Allgemeines!$C$13,0,SUM(G259,H259,J259,K259,M259,N259)-SUM(I259,L259,O259,P259))</f>
        <v>0</v>
      </c>
      <c r="R259" s="613"/>
      <c r="S259" s="621">
        <f t="shared" si="30"/>
        <v>0</v>
      </c>
      <c r="T259" s="622">
        <f>IF(ISBLANK($B259),0,VLOOKUP($B259,Listen!$A$2:$C$44,2,FALSE))</f>
        <v>0</v>
      </c>
      <c r="U259" s="622">
        <f>IF(ISBLANK($B259),0,VLOOKUP($B259,Listen!$A$2:$C$44,3,FALSE))</f>
        <v>0</v>
      </c>
      <c r="V259" s="623">
        <f t="shared" si="31"/>
        <v>0</v>
      </c>
      <c r="W259" s="623">
        <f t="shared" si="35"/>
        <v>0</v>
      </c>
      <c r="X259" s="623">
        <f t="shared" si="35"/>
        <v>0</v>
      </c>
      <c r="Y259" s="623">
        <f t="shared" si="35"/>
        <v>0</v>
      </c>
      <c r="Z259" s="623">
        <f t="shared" si="35"/>
        <v>0</v>
      </c>
      <c r="AA259" s="623">
        <f t="shared" si="35"/>
        <v>0</v>
      </c>
      <c r="AB259" s="623">
        <f t="shared" si="35"/>
        <v>0</v>
      </c>
      <c r="AC259" s="624">
        <f t="shared" ca="1" si="32"/>
        <v>0</v>
      </c>
      <c r="AD259" s="624">
        <f ca="1">IF(C259=Allgemeines!$C$13,$S259-$AE259,OFFSET(AE259,0,Allgemeines!$C$13-2022)-$AE259)</f>
        <v>0</v>
      </c>
      <c r="AE259" s="624">
        <f ca="1">IFERROR(OFFSET(AE259,0,Allgemeines!$C$13-2021),0)</f>
        <v>0</v>
      </c>
      <c r="AF259" s="624">
        <f t="shared" si="33"/>
        <v>0</v>
      </c>
      <c r="AG259" s="624">
        <f t="shared" si="36"/>
        <v>0</v>
      </c>
      <c r="AH259" s="624">
        <f t="shared" si="36"/>
        <v>0</v>
      </c>
      <c r="AI259" s="624">
        <f t="shared" si="36"/>
        <v>0</v>
      </c>
      <c r="AJ259" s="624">
        <f t="shared" si="36"/>
        <v>0</v>
      </c>
      <c r="AK259" s="624">
        <f t="shared" si="36"/>
        <v>0</v>
      </c>
      <c r="AL259" s="624">
        <f t="shared" si="36"/>
        <v>0</v>
      </c>
      <c r="AN259" s="625"/>
    </row>
    <row r="260" spans="1:40" x14ac:dyDescent="0.25">
      <c r="A260" s="612"/>
      <c r="B260" s="613"/>
      <c r="C260" s="614"/>
      <c r="D260" s="626"/>
      <c r="E260" s="627"/>
      <c r="F260" s="627"/>
      <c r="G260" s="630">
        <f t="shared" si="34"/>
        <v>0</v>
      </c>
      <c r="H260" s="626"/>
      <c r="I260" s="626"/>
      <c r="J260" s="626"/>
      <c r="K260" s="626"/>
      <c r="L260" s="626"/>
      <c r="M260" s="626"/>
      <c r="N260" s="629"/>
      <c r="O260" s="629"/>
      <c r="P260" s="629"/>
      <c r="Q260" s="619">
        <f>IF(C260&gt;Allgemeines!$C$13,0,SUM(G260,H260,J260,K260,M260,N260)-SUM(I260,L260,O260,P260))</f>
        <v>0</v>
      </c>
      <c r="R260" s="613"/>
      <c r="S260" s="621">
        <f t="shared" si="30"/>
        <v>0</v>
      </c>
      <c r="T260" s="622">
        <f>IF(ISBLANK($B260),0,VLOOKUP($B260,Listen!$A$2:$C$44,2,FALSE))</f>
        <v>0</v>
      </c>
      <c r="U260" s="622">
        <f>IF(ISBLANK($B260),0,VLOOKUP($B260,Listen!$A$2:$C$44,3,FALSE))</f>
        <v>0</v>
      </c>
      <c r="V260" s="623">
        <f t="shared" si="31"/>
        <v>0</v>
      </c>
      <c r="W260" s="623">
        <f t="shared" si="35"/>
        <v>0</v>
      </c>
      <c r="X260" s="623">
        <f t="shared" si="35"/>
        <v>0</v>
      </c>
      <c r="Y260" s="623">
        <f t="shared" si="35"/>
        <v>0</v>
      </c>
      <c r="Z260" s="623">
        <f t="shared" si="35"/>
        <v>0</v>
      </c>
      <c r="AA260" s="623">
        <f t="shared" si="35"/>
        <v>0</v>
      </c>
      <c r="AB260" s="623">
        <f t="shared" si="35"/>
        <v>0</v>
      </c>
      <c r="AC260" s="624">
        <f t="shared" ca="1" si="32"/>
        <v>0</v>
      </c>
      <c r="AD260" s="624">
        <f ca="1">IF(C260=Allgemeines!$C$13,$S260-$AE260,OFFSET(AE260,0,Allgemeines!$C$13-2022)-$AE260)</f>
        <v>0</v>
      </c>
      <c r="AE260" s="624">
        <f ca="1">IFERROR(OFFSET(AE260,0,Allgemeines!$C$13-2021),0)</f>
        <v>0</v>
      </c>
      <c r="AF260" s="624">
        <f t="shared" si="33"/>
        <v>0</v>
      </c>
      <c r="AG260" s="624">
        <f t="shared" si="36"/>
        <v>0</v>
      </c>
      <c r="AH260" s="624">
        <f t="shared" si="36"/>
        <v>0</v>
      </c>
      <c r="AI260" s="624">
        <f t="shared" si="36"/>
        <v>0</v>
      </c>
      <c r="AJ260" s="624">
        <f t="shared" si="36"/>
        <v>0</v>
      </c>
      <c r="AK260" s="624">
        <f t="shared" si="36"/>
        <v>0</v>
      </c>
      <c r="AL260" s="624">
        <f t="shared" si="36"/>
        <v>0</v>
      </c>
      <c r="AN260" s="625"/>
    </row>
    <row r="261" spans="1:40" x14ac:dyDescent="0.25">
      <c r="A261" s="612"/>
      <c r="B261" s="613"/>
      <c r="C261" s="614"/>
      <c r="D261" s="626"/>
      <c r="E261" s="627"/>
      <c r="F261" s="627"/>
      <c r="G261" s="630">
        <f t="shared" si="34"/>
        <v>0</v>
      </c>
      <c r="H261" s="626"/>
      <c r="I261" s="626"/>
      <c r="J261" s="626"/>
      <c r="K261" s="626"/>
      <c r="L261" s="626"/>
      <c r="M261" s="626"/>
      <c r="N261" s="629"/>
      <c r="O261" s="629"/>
      <c r="P261" s="629"/>
      <c r="Q261" s="619">
        <f>IF(C261&gt;Allgemeines!$C$13,0,SUM(G261,H261,J261,K261,M261,N261)-SUM(I261,L261,O261,P261))</f>
        <v>0</v>
      </c>
      <c r="R261" s="613"/>
      <c r="S261" s="621">
        <f t="shared" ref="S261:S324" si="37">Q261</f>
        <v>0</v>
      </c>
      <c r="T261" s="622">
        <f>IF(ISBLANK($B261),0,VLOOKUP($B261,Listen!$A$2:$C$44,2,FALSE))</f>
        <v>0</v>
      </c>
      <c r="U261" s="622">
        <f>IF(ISBLANK($B261),0,VLOOKUP($B261,Listen!$A$2:$C$44,3,FALSE))</f>
        <v>0</v>
      </c>
      <c r="V261" s="623">
        <f t="shared" ref="V261:V324" si="38">$T261</f>
        <v>0</v>
      </c>
      <c r="W261" s="623">
        <f t="shared" si="35"/>
        <v>0</v>
      </c>
      <c r="X261" s="623">
        <f t="shared" si="35"/>
        <v>0</v>
      </c>
      <c r="Y261" s="623">
        <f t="shared" si="35"/>
        <v>0</v>
      </c>
      <c r="Z261" s="623">
        <f t="shared" si="35"/>
        <v>0</v>
      </c>
      <c r="AA261" s="623">
        <f t="shared" si="35"/>
        <v>0</v>
      </c>
      <c r="AB261" s="623">
        <f t="shared" si="35"/>
        <v>0</v>
      </c>
      <c r="AC261" s="624">
        <f t="shared" ref="AC261:AC324" ca="1" si="39">AE261+AD261</f>
        <v>0</v>
      </c>
      <c r="AD261" s="624">
        <f ca="1">IF(C261=Allgemeines!$C$13,$S261-$AE261,OFFSET(AE261,0,Allgemeines!$C$13-2022)-$AE261)</f>
        <v>0</v>
      </c>
      <c r="AE261" s="624">
        <f ca="1">IFERROR(OFFSET(AE261,0,Allgemeines!$C$13-2021),0)</f>
        <v>0</v>
      </c>
      <c r="AF261" s="624">
        <f t="shared" ref="AF261:AF324" si="40">IF(OR($C261=0,$S261=0),0,IF($C261&lt;=VALUE(AF$4),$S261-$S261/V261*(VALUE(AF$4)-$C261+1),0))</f>
        <v>0</v>
      </c>
      <c r="AG261" s="624">
        <f t="shared" si="36"/>
        <v>0</v>
      </c>
      <c r="AH261" s="624">
        <f t="shared" si="36"/>
        <v>0</v>
      </c>
      <c r="AI261" s="624">
        <f t="shared" si="36"/>
        <v>0</v>
      </c>
      <c r="AJ261" s="624">
        <f t="shared" si="36"/>
        <v>0</v>
      </c>
      <c r="AK261" s="624">
        <f t="shared" si="36"/>
        <v>0</v>
      </c>
      <c r="AL261" s="624">
        <f t="shared" si="36"/>
        <v>0</v>
      </c>
      <c r="AN261" s="625"/>
    </row>
    <row r="262" spans="1:40" x14ac:dyDescent="0.25">
      <c r="A262" s="612"/>
      <c r="B262" s="613"/>
      <c r="C262" s="614"/>
      <c r="D262" s="626"/>
      <c r="E262" s="627"/>
      <c r="F262" s="627"/>
      <c r="G262" s="630">
        <f t="shared" ref="G262:G325" si="41">D262*E262/100</f>
        <v>0</v>
      </c>
      <c r="H262" s="626"/>
      <c r="I262" s="626"/>
      <c r="J262" s="626"/>
      <c r="K262" s="626"/>
      <c r="L262" s="626"/>
      <c r="M262" s="626"/>
      <c r="N262" s="629"/>
      <c r="O262" s="629"/>
      <c r="P262" s="629"/>
      <c r="Q262" s="619">
        <f>IF(C262&gt;Allgemeines!$C$13,0,SUM(G262,H262,J262,K262,M262,N262)-SUM(I262,L262,O262,P262))</f>
        <v>0</v>
      </c>
      <c r="R262" s="613"/>
      <c r="S262" s="621">
        <f t="shared" si="37"/>
        <v>0</v>
      </c>
      <c r="T262" s="622">
        <f>IF(ISBLANK($B262),0,VLOOKUP($B262,Listen!$A$2:$C$44,2,FALSE))</f>
        <v>0</v>
      </c>
      <c r="U262" s="622">
        <f>IF(ISBLANK($B262),0,VLOOKUP($B262,Listen!$A$2:$C$44,3,FALSE))</f>
        <v>0</v>
      </c>
      <c r="V262" s="623">
        <f t="shared" si="38"/>
        <v>0</v>
      </c>
      <c r="W262" s="623">
        <f t="shared" si="35"/>
        <v>0</v>
      </c>
      <c r="X262" s="623">
        <f t="shared" si="35"/>
        <v>0</v>
      </c>
      <c r="Y262" s="623">
        <f t="shared" si="35"/>
        <v>0</v>
      </c>
      <c r="Z262" s="623">
        <f t="shared" si="35"/>
        <v>0</v>
      </c>
      <c r="AA262" s="623">
        <f t="shared" si="35"/>
        <v>0</v>
      </c>
      <c r="AB262" s="623">
        <f t="shared" si="35"/>
        <v>0</v>
      </c>
      <c r="AC262" s="624">
        <f t="shared" ca="1" si="39"/>
        <v>0</v>
      </c>
      <c r="AD262" s="624">
        <f ca="1">IF(C262=Allgemeines!$C$13,$S262-$AE262,OFFSET(AE262,0,Allgemeines!$C$13-2022)-$AE262)</f>
        <v>0</v>
      </c>
      <c r="AE262" s="624">
        <f ca="1">IFERROR(OFFSET(AE262,0,Allgemeines!$C$13-2021),0)</f>
        <v>0</v>
      </c>
      <c r="AF262" s="624">
        <f t="shared" si="40"/>
        <v>0</v>
      </c>
      <c r="AG262" s="624">
        <f t="shared" si="36"/>
        <v>0</v>
      </c>
      <c r="AH262" s="624">
        <f t="shared" si="36"/>
        <v>0</v>
      </c>
      <c r="AI262" s="624">
        <f t="shared" si="36"/>
        <v>0</v>
      </c>
      <c r="AJ262" s="624">
        <f t="shared" si="36"/>
        <v>0</v>
      </c>
      <c r="AK262" s="624">
        <f t="shared" si="36"/>
        <v>0</v>
      </c>
      <c r="AL262" s="624">
        <f t="shared" si="36"/>
        <v>0</v>
      </c>
      <c r="AN262" s="625"/>
    </row>
    <row r="263" spans="1:40" x14ac:dyDescent="0.25">
      <c r="A263" s="612"/>
      <c r="B263" s="613"/>
      <c r="C263" s="614"/>
      <c r="D263" s="626"/>
      <c r="E263" s="627"/>
      <c r="F263" s="627"/>
      <c r="G263" s="630">
        <f t="shared" si="41"/>
        <v>0</v>
      </c>
      <c r="H263" s="626"/>
      <c r="I263" s="626"/>
      <c r="J263" s="626"/>
      <c r="K263" s="626"/>
      <c r="L263" s="626"/>
      <c r="M263" s="626"/>
      <c r="N263" s="629"/>
      <c r="O263" s="629"/>
      <c r="P263" s="629"/>
      <c r="Q263" s="619">
        <f>IF(C263&gt;Allgemeines!$C$13,0,SUM(G263,H263,J263,K263,M263,N263)-SUM(I263,L263,O263,P263))</f>
        <v>0</v>
      </c>
      <c r="R263" s="613"/>
      <c r="S263" s="621">
        <f t="shared" si="37"/>
        <v>0</v>
      </c>
      <c r="T263" s="622">
        <f>IF(ISBLANK($B263),0,VLOOKUP($B263,Listen!$A$2:$C$44,2,FALSE))</f>
        <v>0</v>
      </c>
      <c r="U263" s="622">
        <f>IF(ISBLANK($B263),0,VLOOKUP($B263,Listen!$A$2:$C$44,3,FALSE))</f>
        <v>0</v>
      </c>
      <c r="V263" s="623">
        <f t="shared" si="38"/>
        <v>0</v>
      </c>
      <c r="W263" s="623">
        <f t="shared" si="35"/>
        <v>0</v>
      </c>
      <c r="X263" s="623">
        <f t="shared" si="35"/>
        <v>0</v>
      </c>
      <c r="Y263" s="623">
        <f t="shared" si="35"/>
        <v>0</v>
      </c>
      <c r="Z263" s="623">
        <f t="shared" si="35"/>
        <v>0</v>
      </c>
      <c r="AA263" s="623">
        <f t="shared" si="35"/>
        <v>0</v>
      </c>
      <c r="AB263" s="623">
        <f t="shared" si="35"/>
        <v>0</v>
      </c>
      <c r="AC263" s="624">
        <f t="shared" ca="1" si="39"/>
        <v>0</v>
      </c>
      <c r="AD263" s="624">
        <f ca="1">IF(C263=Allgemeines!$C$13,$S263-$AE263,OFFSET(AE263,0,Allgemeines!$C$13-2022)-$AE263)</f>
        <v>0</v>
      </c>
      <c r="AE263" s="624">
        <f ca="1">IFERROR(OFFSET(AE263,0,Allgemeines!$C$13-2021),0)</f>
        <v>0</v>
      </c>
      <c r="AF263" s="624">
        <f t="shared" si="40"/>
        <v>0</v>
      </c>
      <c r="AG263" s="624">
        <f t="shared" si="36"/>
        <v>0</v>
      </c>
      <c r="AH263" s="624">
        <f t="shared" si="36"/>
        <v>0</v>
      </c>
      <c r="AI263" s="624">
        <f t="shared" si="36"/>
        <v>0</v>
      </c>
      <c r="AJ263" s="624">
        <f t="shared" si="36"/>
        <v>0</v>
      </c>
      <c r="AK263" s="624">
        <f t="shared" si="36"/>
        <v>0</v>
      </c>
      <c r="AL263" s="624">
        <f t="shared" si="36"/>
        <v>0</v>
      </c>
      <c r="AN263" s="625"/>
    </row>
    <row r="264" spans="1:40" x14ac:dyDescent="0.25">
      <c r="A264" s="612"/>
      <c r="B264" s="613"/>
      <c r="C264" s="614"/>
      <c r="D264" s="626"/>
      <c r="E264" s="627"/>
      <c r="F264" s="627"/>
      <c r="G264" s="630">
        <f t="shared" si="41"/>
        <v>0</v>
      </c>
      <c r="H264" s="626"/>
      <c r="I264" s="626"/>
      <c r="J264" s="626"/>
      <c r="K264" s="626"/>
      <c r="L264" s="626"/>
      <c r="M264" s="626"/>
      <c r="N264" s="629"/>
      <c r="O264" s="629"/>
      <c r="P264" s="629"/>
      <c r="Q264" s="619">
        <f>IF(C264&gt;Allgemeines!$C$13,0,SUM(G264,H264,J264,K264,M264,N264)-SUM(I264,L264,O264,P264))</f>
        <v>0</v>
      </c>
      <c r="R264" s="613"/>
      <c r="S264" s="621">
        <f t="shared" si="37"/>
        <v>0</v>
      </c>
      <c r="T264" s="622">
        <f>IF(ISBLANK($B264),0,VLOOKUP($B264,Listen!$A$2:$C$44,2,FALSE))</f>
        <v>0</v>
      </c>
      <c r="U264" s="622">
        <f>IF(ISBLANK($B264),0,VLOOKUP($B264,Listen!$A$2:$C$44,3,FALSE))</f>
        <v>0</v>
      </c>
      <c r="V264" s="623">
        <f t="shared" si="38"/>
        <v>0</v>
      </c>
      <c r="W264" s="623">
        <f t="shared" si="35"/>
        <v>0</v>
      </c>
      <c r="X264" s="623">
        <f t="shared" si="35"/>
        <v>0</v>
      </c>
      <c r="Y264" s="623">
        <f t="shared" si="35"/>
        <v>0</v>
      </c>
      <c r="Z264" s="623">
        <f t="shared" si="35"/>
        <v>0</v>
      </c>
      <c r="AA264" s="623">
        <f t="shared" si="35"/>
        <v>0</v>
      </c>
      <c r="AB264" s="623">
        <f t="shared" si="35"/>
        <v>0</v>
      </c>
      <c r="AC264" s="624">
        <f t="shared" ca="1" si="39"/>
        <v>0</v>
      </c>
      <c r="AD264" s="624">
        <f ca="1">IF(C264=Allgemeines!$C$13,$S264-$AE264,OFFSET(AE264,0,Allgemeines!$C$13-2022)-$AE264)</f>
        <v>0</v>
      </c>
      <c r="AE264" s="624">
        <f ca="1">IFERROR(OFFSET(AE264,0,Allgemeines!$C$13-2021),0)</f>
        <v>0</v>
      </c>
      <c r="AF264" s="624">
        <f t="shared" si="40"/>
        <v>0</v>
      </c>
      <c r="AG264" s="624">
        <f t="shared" si="36"/>
        <v>0</v>
      </c>
      <c r="AH264" s="624">
        <f t="shared" si="36"/>
        <v>0</v>
      </c>
      <c r="AI264" s="624">
        <f t="shared" si="36"/>
        <v>0</v>
      </c>
      <c r="AJ264" s="624">
        <f t="shared" si="36"/>
        <v>0</v>
      </c>
      <c r="AK264" s="624">
        <f t="shared" si="36"/>
        <v>0</v>
      </c>
      <c r="AL264" s="624">
        <f t="shared" si="36"/>
        <v>0</v>
      </c>
      <c r="AN264" s="625"/>
    </row>
    <row r="265" spans="1:40" x14ac:dyDescent="0.25">
      <c r="A265" s="612"/>
      <c r="B265" s="613"/>
      <c r="C265" s="614"/>
      <c r="D265" s="626"/>
      <c r="E265" s="627"/>
      <c r="F265" s="627"/>
      <c r="G265" s="630">
        <f t="shared" si="41"/>
        <v>0</v>
      </c>
      <c r="H265" s="626"/>
      <c r="I265" s="626"/>
      <c r="J265" s="626"/>
      <c r="K265" s="626"/>
      <c r="L265" s="626"/>
      <c r="M265" s="626"/>
      <c r="N265" s="629"/>
      <c r="O265" s="629"/>
      <c r="P265" s="629"/>
      <c r="Q265" s="619">
        <f>IF(C265&gt;Allgemeines!$C$13,0,SUM(G265,H265,J265,K265,M265,N265)-SUM(I265,L265,O265,P265))</f>
        <v>0</v>
      </c>
      <c r="R265" s="613"/>
      <c r="S265" s="621">
        <f t="shared" si="37"/>
        <v>0</v>
      </c>
      <c r="T265" s="622">
        <f>IF(ISBLANK($B265),0,VLOOKUP($B265,Listen!$A$2:$C$44,2,FALSE))</f>
        <v>0</v>
      </c>
      <c r="U265" s="622">
        <f>IF(ISBLANK($B265),0,VLOOKUP($B265,Listen!$A$2:$C$44,3,FALSE))</f>
        <v>0</v>
      </c>
      <c r="V265" s="623">
        <f t="shared" si="38"/>
        <v>0</v>
      </c>
      <c r="W265" s="623">
        <f t="shared" si="35"/>
        <v>0</v>
      </c>
      <c r="X265" s="623">
        <f t="shared" si="35"/>
        <v>0</v>
      </c>
      <c r="Y265" s="623">
        <f t="shared" si="35"/>
        <v>0</v>
      </c>
      <c r="Z265" s="623">
        <f t="shared" si="35"/>
        <v>0</v>
      </c>
      <c r="AA265" s="623">
        <f t="shared" si="35"/>
        <v>0</v>
      </c>
      <c r="AB265" s="623">
        <f t="shared" si="35"/>
        <v>0</v>
      </c>
      <c r="AC265" s="624">
        <f t="shared" ca="1" si="39"/>
        <v>0</v>
      </c>
      <c r="AD265" s="624">
        <f ca="1">IF(C265=Allgemeines!$C$13,$S265-$AE265,OFFSET(AE265,0,Allgemeines!$C$13-2022)-$AE265)</f>
        <v>0</v>
      </c>
      <c r="AE265" s="624">
        <f ca="1">IFERROR(OFFSET(AE265,0,Allgemeines!$C$13-2021),0)</f>
        <v>0</v>
      </c>
      <c r="AF265" s="624">
        <f t="shared" si="40"/>
        <v>0</v>
      </c>
      <c r="AG265" s="624">
        <f t="shared" si="36"/>
        <v>0</v>
      </c>
      <c r="AH265" s="624">
        <f t="shared" si="36"/>
        <v>0</v>
      </c>
      <c r="AI265" s="624">
        <f t="shared" si="36"/>
        <v>0</v>
      </c>
      <c r="AJ265" s="624">
        <f t="shared" si="36"/>
        <v>0</v>
      </c>
      <c r="AK265" s="624">
        <f t="shared" si="36"/>
        <v>0</v>
      </c>
      <c r="AL265" s="624">
        <f t="shared" si="36"/>
        <v>0</v>
      </c>
      <c r="AN265" s="625"/>
    </row>
    <row r="266" spans="1:40" x14ac:dyDescent="0.25">
      <c r="A266" s="612"/>
      <c r="B266" s="613"/>
      <c r="C266" s="614"/>
      <c r="D266" s="626"/>
      <c r="E266" s="627"/>
      <c r="F266" s="627"/>
      <c r="G266" s="630">
        <f t="shared" si="41"/>
        <v>0</v>
      </c>
      <c r="H266" s="626"/>
      <c r="I266" s="626"/>
      <c r="J266" s="626"/>
      <c r="K266" s="626"/>
      <c r="L266" s="626"/>
      <c r="M266" s="626"/>
      <c r="N266" s="629"/>
      <c r="O266" s="629"/>
      <c r="P266" s="629"/>
      <c r="Q266" s="619">
        <f>IF(C266&gt;Allgemeines!$C$13,0,SUM(G266,H266,J266,K266,M266,N266)-SUM(I266,L266,O266,P266))</f>
        <v>0</v>
      </c>
      <c r="R266" s="613"/>
      <c r="S266" s="621">
        <f t="shared" si="37"/>
        <v>0</v>
      </c>
      <c r="T266" s="622">
        <f>IF(ISBLANK($B266),0,VLOOKUP($B266,Listen!$A$2:$C$44,2,FALSE))</f>
        <v>0</v>
      </c>
      <c r="U266" s="622">
        <f>IF(ISBLANK($B266),0,VLOOKUP($B266,Listen!$A$2:$C$44,3,FALSE))</f>
        <v>0</v>
      </c>
      <c r="V266" s="623">
        <f t="shared" si="38"/>
        <v>0</v>
      </c>
      <c r="W266" s="623">
        <f t="shared" si="35"/>
        <v>0</v>
      </c>
      <c r="X266" s="623">
        <f t="shared" si="35"/>
        <v>0</v>
      </c>
      <c r="Y266" s="623">
        <f t="shared" si="35"/>
        <v>0</v>
      </c>
      <c r="Z266" s="623">
        <f t="shared" si="35"/>
        <v>0</v>
      </c>
      <c r="AA266" s="623">
        <f t="shared" si="35"/>
        <v>0</v>
      </c>
      <c r="AB266" s="623">
        <f t="shared" si="35"/>
        <v>0</v>
      </c>
      <c r="AC266" s="624">
        <f t="shared" ca="1" si="39"/>
        <v>0</v>
      </c>
      <c r="AD266" s="624">
        <f ca="1">IF(C266=Allgemeines!$C$13,$S266-$AE266,OFFSET(AE266,0,Allgemeines!$C$13-2022)-$AE266)</f>
        <v>0</v>
      </c>
      <c r="AE266" s="624">
        <f ca="1">IFERROR(OFFSET(AE266,0,Allgemeines!$C$13-2021),0)</f>
        <v>0</v>
      </c>
      <c r="AF266" s="624">
        <f t="shared" si="40"/>
        <v>0</v>
      </c>
      <c r="AG266" s="624">
        <f t="shared" si="36"/>
        <v>0</v>
      </c>
      <c r="AH266" s="624">
        <f t="shared" si="36"/>
        <v>0</v>
      </c>
      <c r="AI266" s="624">
        <f t="shared" si="36"/>
        <v>0</v>
      </c>
      <c r="AJ266" s="624">
        <f t="shared" si="36"/>
        <v>0</v>
      </c>
      <c r="AK266" s="624">
        <f t="shared" si="36"/>
        <v>0</v>
      </c>
      <c r="AL266" s="624">
        <f t="shared" si="36"/>
        <v>0</v>
      </c>
      <c r="AN266" s="625"/>
    </row>
    <row r="267" spans="1:40" x14ac:dyDescent="0.25">
      <c r="A267" s="612"/>
      <c r="B267" s="613"/>
      <c r="C267" s="614"/>
      <c r="D267" s="626"/>
      <c r="E267" s="627"/>
      <c r="F267" s="627"/>
      <c r="G267" s="630">
        <f t="shared" si="41"/>
        <v>0</v>
      </c>
      <c r="H267" s="626"/>
      <c r="I267" s="626"/>
      <c r="J267" s="626"/>
      <c r="K267" s="626"/>
      <c r="L267" s="626"/>
      <c r="M267" s="626"/>
      <c r="N267" s="629"/>
      <c r="O267" s="629"/>
      <c r="P267" s="629"/>
      <c r="Q267" s="619">
        <f>IF(C267&gt;Allgemeines!$C$13,0,SUM(G267,H267,J267,K267,M267,N267)-SUM(I267,L267,O267,P267))</f>
        <v>0</v>
      </c>
      <c r="R267" s="613"/>
      <c r="S267" s="621">
        <f t="shared" si="37"/>
        <v>0</v>
      </c>
      <c r="T267" s="622">
        <f>IF(ISBLANK($B267),0,VLOOKUP($B267,Listen!$A$2:$C$44,2,FALSE))</f>
        <v>0</v>
      </c>
      <c r="U267" s="622">
        <f>IF(ISBLANK($B267),0,VLOOKUP($B267,Listen!$A$2:$C$44,3,FALSE))</f>
        <v>0</v>
      </c>
      <c r="V267" s="623">
        <f t="shared" si="38"/>
        <v>0</v>
      </c>
      <c r="W267" s="623">
        <f t="shared" si="35"/>
        <v>0</v>
      </c>
      <c r="X267" s="623">
        <f t="shared" si="35"/>
        <v>0</v>
      </c>
      <c r="Y267" s="623">
        <f t="shared" si="35"/>
        <v>0</v>
      </c>
      <c r="Z267" s="623">
        <f t="shared" si="35"/>
        <v>0</v>
      </c>
      <c r="AA267" s="623">
        <f t="shared" si="35"/>
        <v>0</v>
      </c>
      <c r="AB267" s="623">
        <f t="shared" si="35"/>
        <v>0</v>
      </c>
      <c r="AC267" s="624">
        <f t="shared" ca="1" si="39"/>
        <v>0</v>
      </c>
      <c r="AD267" s="624">
        <f ca="1">IF(C267=Allgemeines!$C$13,$S267-$AE267,OFFSET(AE267,0,Allgemeines!$C$13-2022)-$AE267)</f>
        <v>0</v>
      </c>
      <c r="AE267" s="624">
        <f ca="1">IFERROR(OFFSET(AE267,0,Allgemeines!$C$13-2021),0)</f>
        <v>0</v>
      </c>
      <c r="AF267" s="624">
        <f t="shared" si="40"/>
        <v>0</v>
      </c>
      <c r="AG267" s="624">
        <f t="shared" si="36"/>
        <v>0</v>
      </c>
      <c r="AH267" s="624">
        <f t="shared" si="36"/>
        <v>0</v>
      </c>
      <c r="AI267" s="624">
        <f t="shared" si="36"/>
        <v>0</v>
      </c>
      <c r="AJ267" s="624">
        <f t="shared" si="36"/>
        <v>0</v>
      </c>
      <c r="AK267" s="624">
        <f t="shared" si="36"/>
        <v>0</v>
      </c>
      <c r="AL267" s="624">
        <f t="shared" si="36"/>
        <v>0</v>
      </c>
      <c r="AN267" s="625"/>
    </row>
    <row r="268" spans="1:40" x14ac:dyDescent="0.25">
      <c r="A268" s="612"/>
      <c r="B268" s="613"/>
      <c r="C268" s="614"/>
      <c r="D268" s="626"/>
      <c r="E268" s="627"/>
      <c r="F268" s="627"/>
      <c r="G268" s="630">
        <f t="shared" si="41"/>
        <v>0</v>
      </c>
      <c r="H268" s="626"/>
      <c r="I268" s="626"/>
      <c r="J268" s="626"/>
      <c r="K268" s="626"/>
      <c r="L268" s="626"/>
      <c r="M268" s="626"/>
      <c r="N268" s="629"/>
      <c r="O268" s="629"/>
      <c r="P268" s="629"/>
      <c r="Q268" s="619">
        <f>IF(C268&gt;Allgemeines!$C$13,0,SUM(G268,H268,J268,K268,M268,N268)-SUM(I268,L268,O268,P268))</f>
        <v>0</v>
      </c>
      <c r="R268" s="613"/>
      <c r="S268" s="621">
        <f t="shared" si="37"/>
        <v>0</v>
      </c>
      <c r="T268" s="622">
        <f>IF(ISBLANK($B268),0,VLOOKUP($B268,Listen!$A$2:$C$44,2,FALSE))</f>
        <v>0</v>
      </c>
      <c r="U268" s="622">
        <f>IF(ISBLANK($B268),0,VLOOKUP($B268,Listen!$A$2:$C$44,3,FALSE))</f>
        <v>0</v>
      </c>
      <c r="V268" s="623">
        <f t="shared" si="38"/>
        <v>0</v>
      </c>
      <c r="W268" s="623">
        <f t="shared" si="35"/>
        <v>0</v>
      </c>
      <c r="X268" s="623">
        <f t="shared" si="35"/>
        <v>0</v>
      </c>
      <c r="Y268" s="623">
        <f t="shared" si="35"/>
        <v>0</v>
      </c>
      <c r="Z268" s="623">
        <f t="shared" si="35"/>
        <v>0</v>
      </c>
      <c r="AA268" s="623">
        <f t="shared" si="35"/>
        <v>0</v>
      </c>
      <c r="AB268" s="623">
        <f t="shared" si="35"/>
        <v>0</v>
      </c>
      <c r="AC268" s="624">
        <f t="shared" ca="1" si="39"/>
        <v>0</v>
      </c>
      <c r="AD268" s="624">
        <f ca="1">IF(C268=Allgemeines!$C$13,$S268-$AE268,OFFSET(AE268,0,Allgemeines!$C$13-2022)-$AE268)</f>
        <v>0</v>
      </c>
      <c r="AE268" s="624">
        <f ca="1">IFERROR(OFFSET(AE268,0,Allgemeines!$C$13-2021),0)</f>
        <v>0</v>
      </c>
      <c r="AF268" s="624">
        <f t="shared" si="40"/>
        <v>0</v>
      </c>
      <c r="AG268" s="624">
        <f t="shared" si="36"/>
        <v>0</v>
      </c>
      <c r="AH268" s="624">
        <f t="shared" si="36"/>
        <v>0</v>
      </c>
      <c r="AI268" s="624">
        <f t="shared" si="36"/>
        <v>0</v>
      </c>
      <c r="AJ268" s="624">
        <f t="shared" si="36"/>
        <v>0</v>
      </c>
      <c r="AK268" s="624">
        <f t="shared" si="36"/>
        <v>0</v>
      </c>
      <c r="AL268" s="624">
        <f t="shared" si="36"/>
        <v>0</v>
      </c>
      <c r="AN268" s="625"/>
    </row>
    <row r="269" spans="1:40" x14ac:dyDescent="0.25">
      <c r="A269" s="612"/>
      <c r="B269" s="613"/>
      <c r="C269" s="614"/>
      <c r="D269" s="626"/>
      <c r="E269" s="627"/>
      <c r="F269" s="627"/>
      <c r="G269" s="630">
        <f t="shared" si="41"/>
        <v>0</v>
      </c>
      <c r="H269" s="626"/>
      <c r="I269" s="626"/>
      <c r="J269" s="626"/>
      <c r="K269" s="626"/>
      <c r="L269" s="626"/>
      <c r="M269" s="626"/>
      <c r="N269" s="629"/>
      <c r="O269" s="629"/>
      <c r="P269" s="629"/>
      <c r="Q269" s="619">
        <f>IF(C269&gt;Allgemeines!$C$13,0,SUM(G269,H269,J269,K269,M269,N269)-SUM(I269,L269,O269,P269))</f>
        <v>0</v>
      </c>
      <c r="R269" s="613"/>
      <c r="S269" s="621">
        <f t="shared" si="37"/>
        <v>0</v>
      </c>
      <c r="T269" s="622">
        <f>IF(ISBLANK($B269),0,VLOOKUP($B269,Listen!$A$2:$C$44,2,FALSE))</f>
        <v>0</v>
      </c>
      <c r="U269" s="622">
        <f>IF(ISBLANK($B269),0,VLOOKUP($B269,Listen!$A$2:$C$44,3,FALSE))</f>
        <v>0</v>
      </c>
      <c r="V269" s="623">
        <f t="shared" si="38"/>
        <v>0</v>
      </c>
      <c r="W269" s="623">
        <f t="shared" si="35"/>
        <v>0</v>
      </c>
      <c r="X269" s="623">
        <f t="shared" si="35"/>
        <v>0</v>
      </c>
      <c r="Y269" s="623">
        <f t="shared" si="35"/>
        <v>0</v>
      </c>
      <c r="Z269" s="623">
        <f t="shared" si="35"/>
        <v>0</v>
      </c>
      <c r="AA269" s="623">
        <f t="shared" si="35"/>
        <v>0</v>
      </c>
      <c r="AB269" s="623">
        <f t="shared" si="35"/>
        <v>0</v>
      </c>
      <c r="AC269" s="624">
        <f t="shared" ca="1" si="39"/>
        <v>0</v>
      </c>
      <c r="AD269" s="624">
        <f ca="1">IF(C269=Allgemeines!$C$13,$S269-$AE269,OFFSET(AE269,0,Allgemeines!$C$13-2022)-$AE269)</f>
        <v>0</v>
      </c>
      <c r="AE269" s="624">
        <f ca="1">IFERROR(OFFSET(AE269,0,Allgemeines!$C$13-2021),0)</f>
        <v>0</v>
      </c>
      <c r="AF269" s="624">
        <f t="shared" si="40"/>
        <v>0</v>
      </c>
      <c r="AG269" s="624">
        <f t="shared" si="36"/>
        <v>0</v>
      </c>
      <c r="AH269" s="624">
        <f t="shared" si="36"/>
        <v>0</v>
      </c>
      <c r="AI269" s="624">
        <f t="shared" si="36"/>
        <v>0</v>
      </c>
      <c r="AJ269" s="624">
        <f t="shared" si="36"/>
        <v>0</v>
      </c>
      <c r="AK269" s="624">
        <f t="shared" si="36"/>
        <v>0</v>
      </c>
      <c r="AL269" s="624">
        <f t="shared" si="36"/>
        <v>0</v>
      </c>
      <c r="AN269" s="625"/>
    </row>
    <row r="270" spans="1:40" x14ac:dyDescent="0.25">
      <c r="A270" s="612"/>
      <c r="B270" s="613"/>
      <c r="C270" s="614"/>
      <c r="D270" s="626"/>
      <c r="E270" s="627"/>
      <c r="F270" s="627"/>
      <c r="G270" s="630">
        <f t="shared" si="41"/>
        <v>0</v>
      </c>
      <c r="H270" s="626"/>
      <c r="I270" s="626"/>
      <c r="J270" s="626"/>
      <c r="K270" s="626"/>
      <c r="L270" s="626"/>
      <c r="M270" s="626"/>
      <c r="N270" s="629"/>
      <c r="O270" s="629"/>
      <c r="P270" s="629"/>
      <c r="Q270" s="619">
        <f>IF(C270&gt;Allgemeines!$C$13,0,SUM(G270,H270,J270,K270,M270,N270)-SUM(I270,L270,O270,P270))</f>
        <v>0</v>
      </c>
      <c r="R270" s="613"/>
      <c r="S270" s="621">
        <f t="shared" si="37"/>
        <v>0</v>
      </c>
      <c r="T270" s="622">
        <f>IF(ISBLANK($B270),0,VLOOKUP($B270,Listen!$A$2:$C$44,2,FALSE))</f>
        <v>0</v>
      </c>
      <c r="U270" s="622">
        <f>IF(ISBLANK($B270),0,VLOOKUP($B270,Listen!$A$2:$C$44,3,FALSE))</f>
        <v>0</v>
      </c>
      <c r="V270" s="623">
        <f t="shared" si="38"/>
        <v>0</v>
      </c>
      <c r="W270" s="623">
        <f t="shared" si="35"/>
        <v>0</v>
      </c>
      <c r="X270" s="623">
        <f t="shared" si="35"/>
        <v>0</v>
      </c>
      <c r="Y270" s="623">
        <f t="shared" si="35"/>
        <v>0</v>
      </c>
      <c r="Z270" s="623">
        <f t="shared" si="35"/>
        <v>0</v>
      </c>
      <c r="AA270" s="623">
        <f t="shared" si="35"/>
        <v>0</v>
      </c>
      <c r="AB270" s="623">
        <f t="shared" si="35"/>
        <v>0</v>
      </c>
      <c r="AC270" s="624">
        <f t="shared" ca="1" si="39"/>
        <v>0</v>
      </c>
      <c r="AD270" s="624">
        <f ca="1">IF(C270=Allgemeines!$C$13,$S270-$AE270,OFFSET(AE270,0,Allgemeines!$C$13-2022)-$AE270)</f>
        <v>0</v>
      </c>
      <c r="AE270" s="624">
        <f ca="1">IFERROR(OFFSET(AE270,0,Allgemeines!$C$13-2021),0)</f>
        <v>0</v>
      </c>
      <c r="AF270" s="624">
        <f t="shared" si="40"/>
        <v>0</v>
      </c>
      <c r="AG270" s="624">
        <f t="shared" si="36"/>
        <v>0</v>
      </c>
      <c r="AH270" s="624">
        <f t="shared" si="36"/>
        <v>0</v>
      </c>
      <c r="AI270" s="624">
        <f t="shared" si="36"/>
        <v>0</v>
      </c>
      <c r="AJ270" s="624">
        <f t="shared" si="36"/>
        <v>0</v>
      </c>
      <c r="AK270" s="624">
        <f t="shared" si="36"/>
        <v>0</v>
      </c>
      <c r="AL270" s="624">
        <f t="shared" si="36"/>
        <v>0</v>
      </c>
      <c r="AN270" s="625"/>
    </row>
    <row r="271" spans="1:40" x14ac:dyDescent="0.25">
      <c r="A271" s="612"/>
      <c r="B271" s="613"/>
      <c r="C271" s="614"/>
      <c r="D271" s="626"/>
      <c r="E271" s="627"/>
      <c r="F271" s="627"/>
      <c r="G271" s="630">
        <f t="shared" si="41"/>
        <v>0</v>
      </c>
      <c r="H271" s="626"/>
      <c r="I271" s="626"/>
      <c r="J271" s="626"/>
      <c r="K271" s="626"/>
      <c r="L271" s="626"/>
      <c r="M271" s="626"/>
      <c r="N271" s="629"/>
      <c r="O271" s="629"/>
      <c r="P271" s="629"/>
      <c r="Q271" s="619">
        <f>IF(C271&gt;Allgemeines!$C$13,0,SUM(G271,H271,J271,K271,M271,N271)-SUM(I271,L271,O271,P271))</f>
        <v>0</v>
      </c>
      <c r="R271" s="613"/>
      <c r="S271" s="621">
        <f t="shared" si="37"/>
        <v>0</v>
      </c>
      <c r="T271" s="622">
        <f>IF(ISBLANK($B271),0,VLOOKUP($B271,Listen!$A$2:$C$44,2,FALSE))</f>
        <v>0</v>
      </c>
      <c r="U271" s="622">
        <f>IF(ISBLANK($B271),0,VLOOKUP($B271,Listen!$A$2:$C$44,3,FALSE))</f>
        <v>0</v>
      </c>
      <c r="V271" s="623">
        <f t="shared" si="38"/>
        <v>0</v>
      </c>
      <c r="W271" s="623">
        <f t="shared" si="35"/>
        <v>0</v>
      </c>
      <c r="X271" s="623">
        <f t="shared" si="35"/>
        <v>0</v>
      </c>
      <c r="Y271" s="623">
        <f t="shared" si="35"/>
        <v>0</v>
      </c>
      <c r="Z271" s="623">
        <f t="shared" si="35"/>
        <v>0</v>
      </c>
      <c r="AA271" s="623">
        <f t="shared" si="35"/>
        <v>0</v>
      </c>
      <c r="AB271" s="623">
        <f t="shared" si="35"/>
        <v>0</v>
      </c>
      <c r="AC271" s="624">
        <f t="shared" ca="1" si="39"/>
        <v>0</v>
      </c>
      <c r="AD271" s="624">
        <f ca="1">IF(C271=Allgemeines!$C$13,$S271-$AE271,OFFSET(AE271,0,Allgemeines!$C$13-2022)-$AE271)</f>
        <v>0</v>
      </c>
      <c r="AE271" s="624">
        <f ca="1">IFERROR(OFFSET(AE271,0,Allgemeines!$C$13-2021),0)</f>
        <v>0</v>
      </c>
      <c r="AF271" s="624">
        <f t="shared" si="40"/>
        <v>0</v>
      </c>
      <c r="AG271" s="624">
        <f t="shared" si="36"/>
        <v>0</v>
      </c>
      <c r="AH271" s="624">
        <f t="shared" si="36"/>
        <v>0</v>
      </c>
      <c r="AI271" s="624">
        <f t="shared" si="36"/>
        <v>0</v>
      </c>
      <c r="AJ271" s="624">
        <f t="shared" si="36"/>
        <v>0</v>
      </c>
      <c r="AK271" s="624">
        <f t="shared" si="36"/>
        <v>0</v>
      </c>
      <c r="AL271" s="624">
        <f t="shared" si="36"/>
        <v>0</v>
      </c>
      <c r="AN271" s="625"/>
    </row>
    <row r="272" spans="1:40" x14ac:dyDescent="0.25">
      <c r="A272" s="612"/>
      <c r="B272" s="613"/>
      <c r="C272" s="614"/>
      <c r="D272" s="626"/>
      <c r="E272" s="627"/>
      <c r="F272" s="627"/>
      <c r="G272" s="630">
        <f t="shared" si="41"/>
        <v>0</v>
      </c>
      <c r="H272" s="626"/>
      <c r="I272" s="626"/>
      <c r="J272" s="626"/>
      <c r="K272" s="626"/>
      <c r="L272" s="626"/>
      <c r="M272" s="626"/>
      <c r="N272" s="629"/>
      <c r="O272" s="629"/>
      <c r="P272" s="629"/>
      <c r="Q272" s="619">
        <f>IF(C272&gt;Allgemeines!$C$13,0,SUM(G272,H272,J272,K272,M272,N272)-SUM(I272,L272,O272,P272))</f>
        <v>0</v>
      </c>
      <c r="R272" s="613"/>
      <c r="S272" s="621">
        <f t="shared" si="37"/>
        <v>0</v>
      </c>
      <c r="T272" s="622">
        <f>IF(ISBLANK($B272),0,VLOOKUP($B272,Listen!$A$2:$C$44,2,FALSE))</f>
        <v>0</v>
      </c>
      <c r="U272" s="622">
        <f>IF(ISBLANK($B272),0,VLOOKUP($B272,Listen!$A$2:$C$44,3,FALSE))</f>
        <v>0</v>
      </c>
      <c r="V272" s="623">
        <f t="shared" si="38"/>
        <v>0</v>
      </c>
      <c r="W272" s="623">
        <f t="shared" si="35"/>
        <v>0</v>
      </c>
      <c r="X272" s="623">
        <f t="shared" si="35"/>
        <v>0</v>
      </c>
      <c r="Y272" s="623">
        <f t="shared" si="35"/>
        <v>0</v>
      </c>
      <c r="Z272" s="623">
        <f t="shared" si="35"/>
        <v>0</v>
      </c>
      <c r="AA272" s="623">
        <f t="shared" si="35"/>
        <v>0</v>
      </c>
      <c r="AB272" s="623">
        <f t="shared" si="35"/>
        <v>0</v>
      </c>
      <c r="AC272" s="624">
        <f t="shared" ca="1" si="39"/>
        <v>0</v>
      </c>
      <c r="AD272" s="624">
        <f ca="1">IF(C272=Allgemeines!$C$13,$S272-$AE272,OFFSET(AE272,0,Allgemeines!$C$13-2022)-$AE272)</f>
        <v>0</v>
      </c>
      <c r="AE272" s="624">
        <f ca="1">IFERROR(OFFSET(AE272,0,Allgemeines!$C$13-2021),0)</f>
        <v>0</v>
      </c>
      <c r="AF272" s="624">
        <f t="shared" si="40"/>
        <v>0</v>
      </c>
      <c r="AG272" s="624">
        <f t="shared" si="36"/>
        <v>0</v>
      </c>
      <c r="AH272" s="624">
        <f t="shared" si="36"/>
        <v>0</v>
      </c>
      <c r="AI272" s="624">
        <f t="shared" si="36"/>
        <v>0</v>
      </c>
      <c r="AJ272" s="624">
        <f t="shared" si="36"/>
        <v>0</v>
      </c>
      <c r="AK272" s="624">
        <f t="shared" si="36"/>
        <v>0</v>
      </c>
      <c r="AL272" s="624">
        <f t="shared" si="36"/>
        <v>0</v>
      </c>
      <c r="AN272" s="625"/>
    </row>
    <row r="273" spans="1:40" x14ac:dyDescent="0.25">
      <c r="A273" s="612"/>
      <c r="B273" s="613"/>
      <c r="C273" s="614"/>
      <c r="D273" s="626"/>
      <c r="E273" s="627"/>
      <c r="F273" s="627"/>
      <c r="G273" s="630">
        <f t="shared" si="41"/>
        <v>0</v>
      </c>
      <c r="H273" s="626"/>
      <c r="I273" s="626"/>
      <c r="J273" s="626"/>
      <c r="K273" s="626"/>
      <c r="L273" s="626"/>
      <c r="M273" s="626"/>
      <c r="N273" s="629"/>
      <c r="O273" s="629"/>
      <c r="P273" s="629"/>
      <c r="Q273" s="619">
        <f>IF(C273&gt;Allgemeines!$C$13,0,SUM(G273,H273,J273,K273,M273,N273)-SUM(I273,L273,O273,P273))</f>
        <v>0</v>
      </c>
      <c r="R273" s="613"/>
      <c r="S273" s="621">
        <f t="shared" si="37"/>
        <v>0</v>
      </c>
      <c r="T273" s="622">
        <f>IF(ISBLANK($B273),0,VLOOKUP($B273,Listen!$A$2:$C$44,2,FALSE))</f>
        <v>0</v>
      </c>
      <c r="U273" s="622">
        <f>IF(ISBLANK($B273),0,VLOOKUP($B273,Listen!$A$2:$C$44,3,FALSE))</f>
        <v>0</v>
      </c>
      <c r="V273" s="623">
        <f t="shared" si="38"/>
        <v>0</v>
      </c>
      <c r="W273" s="623">
        <f t="shared" si="35"/>
        <v>0</v>
      </c>
      <c r="X273" s="623">
        <f t="shared" si="35"/>
        <v>0</v>
      </c>
      <c r="Y273" s="623">
        <f t="shared" si="35"/>
        <v>0</v>
      </c>
      <c r="Z273" s="623">
        <f t="shared" si="35"/>
        <v>0</v>
      </c>
      <c r="AA273" s="623">
        <f t="shared" si="35"/>
        <v>0</v>
      </c>
      <c r="AB273" s="623">
        <f t="shared" si="35"/>
        <v>0</v>
      </c>
      <c r="AC273" s="624">
        <f t="shared" ca="1" si="39"/>
        <v>0</v>
      </c>
      <c r="AD273" s="624">
        <f ca="1">IF(C273=Allgemeines!$C$13,$S273-$AE273,OFFSET(AE273,0,Allgemeines!$C$13-2022)-$AE273)</f>
        <v>0</v>
      </c>
      <c r="AE273" s="624">
        <f ca="1">IFERROR(OFFSET(AE273,0,Allgemeines!$C$13-2021),0)</f>
        <v>0</v>
      </c>
      <c r="AF273" s="624">
        <f t="shared" si="40"/>
        <v>0</v>
      </c>
      <c r="AG273" s="624">
        <f t="shared" si="36"/>
        <v>0</v>
      </c>
      <c r="AH273" s="624">
        <f t="shared" si="36"/>
        <v>0</v>
      </c>
      <c r="AI273" s="624">
        <f t="shared" si="36"/>
        <v>0</v>
      </c>
      <c r="AJ273" s="624">
        <f t="shared" si="36"/>
        <v>0</v>
      </c>
      <c r="AK273" s="624">
        <f t="shared" si="36"/>
        <v>0</v>
      </c>
      <c r="AL273" s="624">
        <f t="shared" si="36"/>
        <v>0</v>
      </c>
      <c r="AN273" s="625"/>
    </row>
    <row r="274" spans="1:40" x14ac:dyDescent="0.25">
      <c r="A274" s="612"/>
      <c r="B274" s="613"/>
      <c r="C274" s="614"/>
      <c r="D274" s="626"/>
      <c r="E274" s="627"/>
      <c r="F274" s="627"/>
      <c r="G274" s="630">
        <f t="shared" si="41"/>
        <v>0</v>
      </c>
      <c r="H274" s="626"/>
      <c r="I274" s="626"/>
      <c r="J274" s="626"/>
      <c r="K274" s="626"/>
      <c r="L274" s="626"/>
      <c r="M274" s="626"/>
      <c r="N274" s="629"/>
      <c r="O274" s="629"/>
      <c r="P274" s="629"/>
      <c r="Q274" s="619">
        <f>IF(C274&gt;Allgemeines!$C$13,0,SUM(G274,H274,J274,K274,M274,N274)-SUM(I274,L274,O274,P274))</f>
        <v>0</v>
      </c>
      <c r="R274" s="613"/>
      <c r="S274" s="621">
        <f t="shared" si="37"/>
        <v>0</v>
      </c>
      <c r="T274" s="622">
        <f>IF(ISBLANK($B274),0,VLOOKUP($B274,Listen!$A$2:$C$44,2,FALSE))</f>
        <v>0</v>
      </c>
      <c r="U274" s="622">
        <f>IF(ISBLANK($B274),0,VLOOKUP($B274,Listen!$A$2:$C$44,3,FALSE))</f>
        <v>0</v>
      </c>
      <c r="V274" s="623">
        <f t="shared" si="38"/>
        <v>0</v>
      </c>
      <c r="W274" s="623">
        <f t="shared" si="35"/>
        <v>0</v>
      </c>
      <c r="X274" s="623">
        <f t="shared" si="35"/>
        <v>0</v>
      </c>
      <c r="Y274" s="623">
        <f t="shared" si="35"/>
        <v>0</v>
      </c>
      <c r="Z274" s="623">
        <f t="shared" si="35"/>
        <v>0</v>
      </c>
      <c r="AA274" s="623">
        <f t="shared" si="35"/>
        <v>0</v>
      </c>
      <c r="AB274" s="623">
        <f t="shared" si="35"/>
        <v>0</v>
      </c>
      <c r="AC274" s="624">
        <f t="shared" ca="1" si="39"/>
        <v>0</v>
      </c>
      <c r="AD274" s="624">
        <f ca="1">IF(C274=Allgemeines!$C$13,$S274-$AE274,OFFSET(AE274,0,Allgemeines!$C$13-2022)-$AE274)</f>
        <v>0</v>
      </c>
      <c r="AE274" s="624">
        <f ca="1">IFERROR(OFFSET(AE274,0,Allgemeines!$C$13-2021),0)</f>
        <v>0</v>
      </c>
      <c r="AF274" s="624">
        <f t="shared" si="40"/>
        <v>0</v>
      </c>
      <c r="AG274" s="624">
        <f t="shared" si="36"/>
        <v>0</v>
      </c>
      <c r="AH274" s="624">
        <f t="shared" si="36"/>
        <v>0</v>
      </c>
      <c r="AI274" s="624">
        <f t="shared" si="36"/>
        <v>0</v>
      </c>
      <c r="AJ274" s="624">
        <f t="shared" si="36"/>
        <v>0</v>
      </c>
      <c r="AK274" s="624">
        <f t="shared" si="36"/>
        <v>0</v>
      </c>
      <c r="AL274" s="624">
        <f t="shared" si="36"/>
        <v>0</v>
      </c>
      <c r="AN274" s="625"/>
    </row>
    <row r="275" spans="1:40" x14ac:dyDescent="0.25">
      <c r="A275" s="612"/>
      <c r="B275" s="613"/>
      <c r="C275" s="614"/>
      <c r="D275" s="626"/>
      <c r="E275" s="627"/>
      <c r="F275" s="627"/>
      <c r="G275" s="630">
        <f t="shared" si="41"/>
        <v>0</v>
      </c>
      <c r="H275" s="626"/>
      <c r="I275" s="626"/>
      <c r="J275" s="626"/>
      <c r="K275" s="626"/>
      <c r="L275" s="626"/>
      <c r="M275" s="626"/>
      <c r="N275" s="629"/>
      <c r="O275" s="629"/>
      <c r="P275" s="629"/>
      <c r="Q275" s="619">
        <f>IF(C275&gt;Allgemeines!$C$13,0,SUM(G275,H275,J275,K275,M275,N275)-SUM(I275,L275,O275,P275))</f>
        <v>0</v>
      </c>
      <c r="R275" s="613"/>
      <c r="S275" s="621">
        <f t="shared" si="37"/>
        <v>0</v>
      </c>
      <c r="T275" s="622">
        <f>IF(ISBLANK($B275),0,VLOOKUP($B275,Listen!$A$2:$C$44,2,FALSE))</f>
        <v>0</v>
      </c>
      <c r="U275" s="622">
        <f>IF(ISBLANK($B275),0,VLOOKUP($B275,Listen!$A$2:$C$44,3,FALSE))</f>
        <v>0</v>
      </c>
      <c r="V275" s="623">
        <f t="shared" si="38"/>
        <v>0</v>
      </c>
      <c r="W275" s="623">
        <f t="shared" si="35"/>
        <v>0</v>
      </c>
      <c r="X275" s="623">
        <f t="shared" si="35"/>
        <v>0</v>
      </c>
      <c r="Y275" s="623">
        <f t="shared" si="35"/>
        <v>0</v>
      </c>
      <c r="Z275" s="623">
        <f t="shared" si="35"/>
        <v>0</v>
      </c>
      <c r="AA275" s="623">
        <f t="shared" si="35"/>
        <v>0</v>
      </c>
      <c r="AB275" s="623">
        <f t="shared" si="35"/>
        <v>0</v>
      </c>
      <c r="AC275" s="624">
        <f t="shared" ca="1" si="39"/>
        <v>0</v>
      </c>
      <c r="AD275" s="624">
        <f ca="1">IF(C275=Allgemeines!$C$13,$S275-$AE275,OFFSET(AE275,0,Allgemeines!$C$13-2022)-$AE275)</f>
        <v>0</v>
      </c>
      <c r="AE275" s="624">
        <f ca="1">IFERROR(OFFSET(AE275,0,Allgemeines!$C$13-2021),0)</f>
        <v>0</v>
      </c>
      <c r="AF275" s="624">
        <f t="shared" si="40"/>
        <v>0</v>
      </c>
      <c r="AG275" s="624">
        <f t="shared" si="36"/>
        <v>0</v>
      </c>
      <c r="AH275" s="624">
        <f t="shared" si="36"/>
        <v>0</v>
      </c>
      <c r="AI275" s="624">
        <f t="shared" si="36"/>
        <v>0</v>
      </c>
      <c r="AJ275" s="624">
        <f t="shared" si="36"/>
        <v>0</v>
      </c>
      <c r="AK275" s="624">
        <f t="shared" si="36"/>
        <v>0</v>
      </c>
      <c r="AL275" s="624">
        <f t="shared" si="36"/>
        <v>0</v>
      </c>
      <c r="AN275" s="625"/>
    </row>
    <row r="276" spans="1:40" x14ac:dyDescent="0.25">
      <c r="A276" s="612"/>
      <c r="B276" s="613"/>
      <c r="C276" s="614"/>
      <c r="D276" s="626"/>
      <c r="E276" s="627"/>
      <c r="F276" s="627"/>
      <c r="G276" s="630">
        <f t="shared" si="41"/>
        <v>0</v>
      </c>
      <c r="H276" s="626"/>
      <c r="I276" s="626"/>
      <c r="J276" s="626"/>
      <c r="K276" s="626"/>
      <c r="L276" s="626"/>
      <c r="M276" s="626"/>
      <c r="N276" s="629"/>
      <c r="O276" s="629"/>
      <c r="P276" s="629"/>
      <c r="Q276" s="619">
        <f>IF(C276&gt;Allgemeines!$C$13,0,SUM(G276,H276,J276,K276,M276,N276)-SUM(I276,L276,O276,P276))</f>
        <v>0</v>
      </c>
      <c r="R276" s="613"/>
      <c r="S276" s="621">
        <f t="shared" si="37"/>
        <v>0</v>
      </c>
      <c r="T276" s="622">
        <f>IF(ISBLANK($B276),0,VLOOKUP($B276,Listen!$A$2:$C$44,2,FALSE))</f>
        <v>0</v>
      </c>
      <c r="U276" s="622">
        <f>IF(ISBLANK($B276),0,VLOOKUP($B276,Listen!$A$2:$C$44,3,FALSE))</f>
        <v>0</v>
      </c>
      <c r="V276" s="623">
        <f t="shared" si="38"/>
        <v>0</v>
      </c>
      <c r="W276" s="623">
        <f t="shared" si="35"/>
        <v>0</v>
      </c>
      <c r="X276" s="623">
        <f t="shared" si="35"/>
        <v>0</v>
      </c>
      <c r="Y276" s="623">
        <f t="shared" si="35"/>
        <v>0</v>
      </c>
      <c r="Z276" s="623">
        <f t="shared" si="35"/>
        <v>0</v>
      </c>
      <c r="AA276" s="623">
        <f t="shared" si="35"/>
        <v>0</v>
      </c>
      <c r="AB276" s="623">
        <f t="shared" si="35"/>
        <v>0</v>
      </c>
      <c r="AC276" s="624">
        <f t="shared" ca="1" si="39"/>
        <v>0</v>
      </c>
      <c r="AD276" s="624">
        <f ca="1">IF(C276=Allgemeines!$C$13,$S276-$AE276,OFFSET(AE276,0,Allgemeines!$C$13-2022)-$AE276)</f>
        <v>0</v>
      </c>
      <c r="AE276" s="624">
        <f ca="1">IFERROR(OFFSET(AE276,0,Allgemeines!$C$13-2021),0)</f>
        <v>0</v>
      </c>
      <c r="AF276" s="624">
        <f t="shared" si="40"/>
        <v>0</v>
      </c>
      <c r="AG276" s="624">
        <f t="shared" si="36"/>
        <v>0</v>
      </c>
      <c r="AH276" s="624">
        <f t="shared" si="36"/>
        <v>0</v>
      </c>
      <c r="AI276" s="624">
        <f t="shared" si="36"/>
        <v>0</v>
      </c>
      <c r="AJ276" s="624">
        <f t="shared" si="36"/>
        <v>0</v>
      </c>
      <c r="AK276" s="624">
        <f t="shared" si="36"/>
        <v>0</v>
      </c>
      <c r="AL276" s="624">
        <f t="shared" si="36"/>
        <v>0</v>
      </c>
      <c r="AN276" s="625"/>
    </row>
    <row r="277" spans="1:40" x14ac:dyDescent="0.25">
      <c r="A277" s="612"/>
      <c r="B277" s="613"/>
      <c r="C277" s="614"/>
      <c r="D277" s="626"/>
      <c r="E277" s="627"/>
      <c r="F277" s="627"/>
      <c r="G277" s="630">
        <f t="shared" si="41"/>
        <v>0</v>
      </c>
      <c r="H277" s="626"/>
      <c r="I277" s="626"/>
      <c r="J277" s="626"/>
      <c r="K277" s="626"/>
      <c r="L277" s="626"/>
      <c r="M277" s="626"/>
      <c r="N277" s="629"/>
      <c r="O277" s="629"/>
      <c r="P277" s="629"/>
      <c r="Q277" s="619">
        <f>IF(C277&gt;Allgemeines!$C$13,0,SUM(G277,H277,J277,K277,M277,N277)-SUM(I277,L277,O277,P277))</f>
        <v>0</v>
      </c>
      <c r="R277" s="613"/>
      <c r="S277" s="621">
        <f t="shared" si="37"/>
        <v>0</v>
      </c>
      <c r="T277" s="622">
        <f>IF(ISBLANK($B277),0,VLOOKUP($B277,Listen!$A$2:$C$44,2,FALSE))</f>
        <v>0</v>
      </c>
      <c r="U277" s="622">
        <f>IF(ISBLANK($B277),0,VLOOKUP($B277,Listen!$A$2:$C$44,3,FALSE))</f>
        <v>0</v>
      </c>
      <c r="V277" s="623">
        <f t="shared" si="38"/>
        <v>0</v>
      </c>
      <c r="W277" s="623">
        <f t="shared" si="35"/>
        <v>0</v>
      </c>
      <c r="X277" s="623">
        <f t="shared" si="35"/>
        <v>0</v>
      </c>
      <c r="Y277" s="623">
        <f t="shared" si="35"/>
        <v>0</v>
      </c>
      <c r="Z277" s="623">
        <f t="shared" ref="Z277:AB340" si="42">Y277</f>
        <v>0</v>
      </c>
      <c r="AA277" s="623">
        <f t="shared" si="42"/>
        <v>0</v>
      </c>
      <c r="AB277" s="623">
        <f t="shared" si="42"/>
        <v>0</v>
      </c>
      <c r="AC277" s="624">
        <f t="shared" ca="1" si="39"/>
        <v>0</v>
      </c>
      <c r="AD277" s="624">
        <f ca="1">IF(C277=Allgemeines!$C$13,$S277-$AE277,OFFSET(AE277,0,Allgemeines!$C$13-2022)-$AE277)</f>
        <v>0</v>
      </c>
      <c r="AE277" s="624">
        <f ca="1">IFERROR(OFFSET(AE277,0,Allgemeines!$C$13-2021),0)</f>
        <v>0</v>
      </c>
      <c r="AF277" s="624">
        <f t="shared" si="40"/>
        <v>0</v>
      </c>
      <c r="AG277" s="624">
        <f t="shared" si="36"/>
        <v>0</v>
      </c>
      <c r="AH277" s="624">
        <f t="shared" si="36"/>
        <v>0</v>
      </c>
      <c r="AI277" s="624">
        <f t="shared" si="36"/>
        <v>0</v>
      </c>
      <c r="AJ277" s="624">
        <f t="shared" ref="AJ277:AL340" si="43">IF(OR($C277=0,$S277=0,Z277-(VALUE(AJ$4)-$C277)=0),0,
IF($C277&lt;VALUE(AJ$4),AI277-AI277/(Z277-(VALUE(AJ$4)-$C277)),
IF($C277=VALUE(AJ$4),$S277-$S277/Z277,0)))</f>
        <v>0</v>
      </c>
      <c r="AK277" s="624">
        <f t="shared" si="43"/>
        <v>0</v>
      </c>
      <c r="AL277" s="624">
        <f t="shared" si="43"/>
        <v>0</v>
      </c>
      <c r="AN277" s="625"/>
    </row>
    <row r="278" spans="1:40" x14ac:dyDescent="0.25">
      <c r="A278" s="612"/>
      <c r="B278" s="613"/>
      <c r="C278" s="614"/>
      <c r="D278" s="626"/>
      <c r="E278" s="627"/>
      <c r="F278" s="627"/>
      <c r="G278" s="630">
        <f t="shared" si="41"/>
        <v>0</v>
      </c>
      <c r="H278" s="626"/>
      <c r="I278" s="626"/>
      <c r="J278" s="626"/>
      <c r="K278" s="626"/>
      <c r="L278" s="626"/>
      <c r="M278" s="626"/>
      <c r="N278" s="629"/>
      <c r="O278" s="629"/>
      <c r="P278" s="629"/>
      <c r="Q278" s="619">
        <f>IF(C278&gt;Allgemeines!$C$13,0,SUM(G278,H278,J278,K278,M278,N278)-SUM(I278,L278,O278,P278))</f>
        <v>0</v>
      </c>
      <c r="R278" s="613"/>
      <c r="S278" s="621">
        <f t="shared" si="37"/>
        <v>0</v>
      </c>
      <c r="T278" s="622">
        <f>IF(ISBLANK($B278),0,VLOOKUP($B278,Listen!$A$2:$C$44,2,FALSE))</f>
        <v>0</v>
      </c>
      <c r="U278" s="622">
        <f>IF(ISBLANK($B278),0,VLOOKUP($B278,Listen!$A$2:$C$44,3,FALSE))</f>
        <v>0</v>
      </c>
      <c r="V278" s="623">
        <f t="shared" si="38"/>
        <v>0</v>
      </c>
      <c r="W278" s="623">
        <f t="shared" ref="W278:AB341" si="44">V278</f>
        <v>0</v>
      </c>
      <c r="X278" s="623">
        <f t="shared" si="44"/>
        <v>0</v>
      </c>
      <c r="Y278" s="623">
        <f t="shared" si="44"/>
        <v>0</v>
      </c>
      <c r="Z278" s="623">
        <f t="shared" si="42"/>
        <v>0</v>
      </c>
      <c r="AA278" s="623">
        <f t="shared" si="42"/>
        <v>0</v>
      </c>
      <c r="AB278" s="623">
        <f t="shared" si="42"/>
        <v>0</v>
      </c>
      <c r="AC278" s="624">
        <f t="shared" ca="1" si="39"/>
        <v>0</v>
      </c>
      <c r="AD278" s="624">
        <f ca="1">IF(C278=Allgemeines!$C$13,$S278-$AE278,OFFSET(AE278,0,Allgemeines!$C$13-2022)-$AE278)</f>
        <v>0</v>
      </c>
      <c r="AE278" s="624">
        <f ca="1">IFERROR(OFFSET(AE278,0,Allgemeines!$C$13-2021),0)</f>
        <v>0</v>
      </c>
      <c r="AF278" s="624">
        <f t="shared" si="40"/>
        <v>0</v>
      </c>
      <c r="AG278" s="624">
        <f t="shared" ref="AG278:AL341" si="45">IF(OR($C278=0,$S278=0,W278-(VALUE(AG$4)-$C278)=0),0,
IF($C278&lt;VALUE(AG$4),AF278-AF278/(W278-(VALUE(AG$4)-$C278)),
IF($C278=VALUE(AG$4),$S278-$S278/W278,0)))</f>
        <v>0</v>
      </c>
      <c r="AH278" s="624">
        <f t="shared" si="45"/>
        <v>0</v>
      </c>
      <c r="AI278" s="624">
        <f t="shared" si="45"/>
        <v>0</v>
      </c>
      <c r="AJ278" s="624">
        <f t="shared" si="43"/>
        <v>0</v>
      </c>
      <c r="AK278" s="624">
        <f t="shared" si="43"/>
        <v>0</v>
      </c>
      <c r="AL278" s="624">
        <f t="shared" si="43"/>
        <v>0</v>
      </c>
      <c r="AN278" s="625"/>
    </row>
    <row r="279" spans="1:40" x14ac:dyDescent="0.25">
      <c r="A279" s="612"/>
      <c r="B279" s="613"/>
      <c r="C279" s="614"/>
      <c r="D279" s="626"/>
      <c r="E279" s="627"/>
      <c r="F279" s="627"/>
      <c r="G279" s="630">
        <f t="shared" si="41"/>
        <v>0</v>
      </c>
      <c r="H279" s="626"/>
      <c r="I279" s="626"/>
      <c r="J279" s="626"/>
      <c r="K279" s="626"/>
      <c r="L279" s="626"/>
      <c r="M279" s="626"/>
      <c r="N279" s="629"/>
      <c r="O279" s="629"/>
      <c r="P279" s="629"/>
      <c r="Q279" s="619">
        <f>IF(C279&gt;Allgemeines!$C$13,0,SUM(G279,H279,J279,K279,M279,N279)-SUM(I279,L279,O279,P279))</f>
        <v>0</v>
      </c>
      <c r="R279" s="613"/>
      <c r="S279" s="621">
        <f t="shared" si="37"/>
        <v>0</v>
      </c>
      <c r="T279" s="622">
        <f>IF(ISBLANK($B279),0,VLOOKUP($B279,Listen!$A$2:$C$44,2,FALSE))</f>
        <v>0</v>
      </c>
      <c r="U279" s="622">
        <f>IF(ISBLANK($B279),0,VLOOKUP($B279,Listen!$A$2:$C$44,3,FALSE))</f>
        <v>0</v>
      </c>
      <c r="V279" s="623">
        <f t="shared" si="38"/>
        <v>0</v>
      </c>
      <c r="W279" s="623">
        <f t="shared" si="44"/>
        <v>0</v>
      </c>
      <c r="X279" s="623">
        <f t="shared" si="44"/>
        <v>0</v>
      </c>
      <c r="Y279" s="623">
        <f t="shared" si="44"/>
        <v>0</v>
      </c>
      <c r="Z279" s="623">
        <f t="shared" si="42"/>
        <v>0</v>
      </c>
      <c r="AA279" s="623">
        <f t="shared" si="42"/>
        <v>0</v>
      </c>
      <c r="AB279" s="623">
        <f t="shared" si="42"/>
        <v>0</v>
      </c>
      <c r="AC279" s="624">
        <f t="shared" ca="1" si="39"/>
        <v>0</v>
      </c>
      <c r="AD279" s="624">
        <f ca="1">IF(C279=Allgemeines!$C$13,$S279-$AE279,OFFSET(AE279,0,Allgemeines!$C$13-2022)-$AE279)</f>
        <v>0</v>
      </c>
      <c r="AE279" s="624">
        <f ca="1">IFERROR(OFFSET(AE279,0,Allgemeines!$C$13-2021),0)</f>
        <v>0</v>
      </c>
      <c r="AF279" s="624">
        <f t="shared" si="40"/>
        <v>0</v>
      </c>
      <c r="AG279" s="624">
        <f t="shared" si="45"/>
        <v>0</v>
      </c>
      <c r="AH279" s="624">
        <f t="shared" si="45"/>
        <v>0</v>
      </c>
      <c r="AI279" s="624">
        <f t="shared" si="45"/>
        <v>0</v>
      </c>
      <c r="AJ279" s="624">
        <f t="shared" si="43"/>
        <v>0</v>
      </c>
      <c r="AK279" s="624">
        <f t="shared" si="43"/>
        <v>0</v>
      </c>
      <c r="AL279" s="624">
        <f t="shared" si="43"/>
        <v>0</v>
      </c>
      <c r="AN279" s="625"/>
    </row>
    <row r="280" spans="1:40" x14ac:dyDescent="0.25">
      <c r="A280" s="612"/>
      <c r="B280" s="613"/>
      <c r="C280" s="614"/>
      <c r="D280" s="626"/>
      <c r="E280" s="627"/>
      <c r="F280" s="627"/>
      <c r="G280" s="630">
        <f t="shared" si="41"/>
        <v>0</v>
      </c>
      <c r="H280" s="626"/>
      <c r="I280" s="626"/>
      <c r="J280" s="626"/>
      <c r="K280" s="626"/>
      <c r="L280" s="626"/>
      <c r="M280" s="626"/>
      <c r="N280" s="629"/>
      <c r="O280" s="629"/>
      <c r="P280" s="629"/>
      <c r="Q280" s="619">
        <f>IF(C280&gt;Allgemeines!$C$13,0,SUM(G280,H280,J280,K280,M280,N280)-SUM(I280,L280,O280,P280))</f>
        <v>0</v>
      </c>
      <c r="R280" s="613"/>
      <c r="S280" s="621">
        <f t="shared" si="37"/>
        <v>0</v>
      </c>
      <c r="T280" s="622">
        <f>IF(ISBLANK($B280),0,VLOOKUP($B280,Listen!$A$2:$C$44,2,FALSE))</f>
        <v>0</v>
      </c>
      <c r="U280" s="622">
        <f>IF(ISBLANK($B280),0,VLOOKUP($B280,Listen!$A$2:$C$44,3,FALSE))</f>
        <v>0</v>
      </c>
      <c r="V280" s="623">
        <f t="shared" si="38"/>
        <v>0</v>
      </c>
      <c r="W280" s="623">
        <f t="shared" si="44"/>
        <v>0</v>
      </c>
      <c r="X280" s="623">
        <f t="shared" si="44"/>
        <v>0</v>
      </c>
      <c r="Y280" s="623">
        <f t="shared" si="44"/>
        <v>0</v>
      </c>
      <c r="Z280" s="623">
        <f t="shared" si="42"/>
        <v>0</v>
      </c>
      <c r="AA280" s="623">
        <f t="shared" si="42"/>
        <v>0</v>
      </c>
      <c r="AB280" s="623">
        <f t="shared" si="42"/>
        <v>0</v>
      </c>
      <c r="AC280" s="624">
        <f t="shared" ca="1" si="39"/>
        <v>0</v>
      </c>
      <c r="AD280" s="624">
        <f ca="1">IF(C280=Allgemeines!$C$13,$S280-$AE280,OFFSET(AE280,0,Allgemeines!$C$13-2022)-$AE280)</f>
        <v>0</v>
      </c>
      <c r="AE280" s="624">
        <f ca="1">IFERROR(OFFSET(AE280,0,Allgemeines!$C$13-2021),0)</f>
        <v>0</v>
      </c>
      <c r="AF280" s="624">
        <f t="shared" si="40"/>
        <v>0</v>
      </c>
      <c r="AG280" s="624">
        <f t="shared" si="45"/>
        <v>0</v>
      </c>
      <c r="AH280" s="624">
        <f t="shared" si="45"/>
        <v>0</v>
      </c>
      <c r="AI280" s="624">
        <f t="shared" si="45"/>
        <v>0</v>
      </c>
      <c r="AJ280" s="624">
        <f t="shared" si="43"/>
        <v>0</v>
      </c>
      <c r="AK280" s="624">
        <f t="shared" si="43"/>
        <v>0</v>
      </c>
      <c r="AL280" s="624">
        <f t="shared" si="43"/>
        <v>0</v>
      </c>
      <c r="AN280" s="625"/>
    </row>
    <row r="281" spans="1:40" x14ac:dyDescent="0.25">
      <c r="A281" s="612"/>
      <c r="B281" s="613"/>
      <c r="C281" s="614"/>
      <c r="D281" s="626"/>
      <c r="E281" s="627"/>
      <c r="F281" s="627"/>
      <c r="G281" s="630">
        <f t="shared" si="41"/>
        <v>0</v>
      </c>
      <c r="H281" s="626"/>
      <c r="I281" s="626"/>
      <c r="J281" s="626"/>
      <c r="K281" s="626"/>
      <c r="L281" s="626"/>
      <c r="M281" s="626"/>
      <c r="N281" s="629"/>
      <c r="O281" s="629"/>
      <c r="P281" s="629"/>
      <c r="Q281" s="619">
        <f>IF(C281&gt;Allgemeines!$C$13,0,SUM(G281,H281,J281,K281,M281,N281)-SUM(I281,L281,O281,P281))</f>
        <v>0</v>
      </c>
      <c r="R281" s="613"/>
      <c r="S281" s="621">
        <f t="shared" si="37"/>
        <v>0</v>
      </c>
      <c r="T281" s="622">
        <f>IF(ISBLANK($B281),0,VLOOKUP($B281,Listen!$A$2:$C$44,2,FALSE))</f>
        <v>0</v>
      </c>
      <c r="U281" s="622">
        <f>IF(ISBLANK($B281),0,VLOOKUP($B281,Listen!$A$2:$C$44,3,FALSE))</f>
        <v>0</v>
      </c>
      <c r="V281" s="623">
        <f t="shared" si="38"/>
        <v>0</v>
      </c>
      <c r="W281" s="623">
        <f t="shared" si="44"/>
        <v>0</v>
      </c>
      <c r="X281" s="623">
        <f t="shared" si="44"/>
        <v>0</v>
      </c>
      <c r="Y281" s="623">
        <f t="shared" si="44"/>
        <v>0</v>
      </c>
      <c r="Z281" s="623">
        <f t="shared" si="42"/>
        <v>0</v>
      </c>
      <c r="AA281" s="623">
        <f t="shared" si="42"/>
        <v>0</v>
      </c>
      <c r="AB281" s="623">
        <f t="shared" si="42"/>
        <v>0</v>
      </c>
      <c r="AC281" s="624">
        <f t="shared" ca="1" si="39"/>
        <v>0</v>
      </c>
      <c r="AD281" s="624">
        <f ca="1">IF(C281=Allgemeines!$C$13,$S281-$AE281,OFFSET(AE281,0,Allgemeines!$C$13-2022)-$AE281)</f>
        <v>0</v>
      </c>
      <c r="AE281" s="624">
        <f ca="1">IFERROR(OFFSET(AE281,0,Allgemeines!$C$13-2021),0)</f>
        <v>0</v>
      </c>
      <c r="AF281" s="624">
        <f t="shared" si="40"/>
        <v>0</v>
      </c>
      <c r="AG281" s="624">
        <f t="shared" si="45"/>
        <v>0</v>
      </c>
      <c r="AH281" s="624">
        <f t="shared" si="45"/>
        <v>0</v>
      </c>
      <c r="AI281" s="624">
        <f t="shared" si="45"/>
        <v>0</v>
      </c>
      <c r="AJ281" s="624">
        <f t="shared" si="43"/>
        <v>0</v>
      </c>
      <c r="AK281" s="624">
        <f t="shared" si="43"/>
        <v>0</v>
      </c>
      <c r="AL281" s="624">
        <f t="shared" si="43"/>
        <v>0</v>
      </c>
      <c r="AN281" s="625"/>
    </row>
    <row r="282" spans="1:40" x14ac:dyDescent="0.25">
      <c r="A282" s="612"/>
      <c r="B282" s="613"/>
      <c r="C282" s="614"/>
      <c r="D282" s="626"/>
      <c r="E282" s="627"/>
      <c r="F282" s="627"/>
      <c r="G282" s="630">
        <f t="shared" si="41"/>
        <v>0</v>
      </c>
      <c r="H282" s="626"/>
      <c r="I282" s="626"/>
      <c r="J282" s="626"/>
      <c r="K282" s="626"/>
      <c r="L282" s="626"/>
      <c r="M282" s="626"/>
      <c r="N282" s="629"/>
      <c r="O282" s="629"/>
      <c r="P282" s="629"/>
      <c r="Q282" s="619">
        <f>IF(C282&gt;Allgemeines!$C$13,0,SUM(G282,H282,J282,K282,M282,N282)-SUM(I282,L282,O282,P282))</f>
        <v>0</v>
      </c>
      <c r="R282" s="613"/>
      <c r="S282" s="621">
        <f t="shared" si="37"/>
        <v>0</v>
      </c>
      <c r="T282" s="622">
        <f>IF(ISBLANK($B282),0,VLOOKUP($B282,Listen!$A$2:$C$44,2,FALSE))</f>
        <v>0</v>
      </c>
      <c r="U282" s="622">
        <f>IF(ISBLANK($B282),0,VLOOKUP($B282,Listen!$A$2:$C$44,3,FALSE))</f>
        <v>0</v>
      </c>
      <c r="V282" s="623">
        <f t="shared" si="38"/>
        <v>0</v>
      </c>
      <c r="W282" s="623">
        <f t="shared" si="44"/>
        <v>0</v>
      </c>
      <c r="X282" s="623">
        <f t="shared" si="44"/>
        <v>0</v>
      </c>
      <c r="Y282" s="623">
        <f t="shared" si="44"/>
        <v>0</v>
      </c>
      <c r="Z282" s="623">
        <f t="shared" si="42"/>
        <v>0</v>
      </c>
      <c r="AA282" s="623">
        <f t="shared" si="42"/>
        <v>0</v>
      </c>
      <c r="AB282" s="623">
        <f t="shared" si="42"/>
        <v>0</v>
      </c>
      <c r="AC282" s="624">
        <f t="shared" ca="1" si="39"/>
        <v>0</v>
      </c>
      <c r="AD282" s="624">
        <f ca="1">IF(C282=Allgemeines!$C$13,$S282-$AE282,OFFSET(AE282,0,Allgemeines!$C$13-2022)-$AE282)</f>
        <v>0</v>
      </c>
      <c r="AE282" s="624">
        <f ca="1">IFERROR(OFFSET(AE282,0,Allgemeines!$C$13-2021),0)</f>
        <v>0</v>
      </c>
      <c r="AF282" s="624">
        <f t="shared" si="40"/>
        <v>0</v>
      </c>
      <c r="AG282" s="624">
        <f t="shared" si="45"/>
        <v>0</v>
      </c>
      <c r="AH282" s="624">
        <f t="shared" si="45"/>
        <v>0</v>
      </c>
      <c r="AI282" s="624">
        <f t="shared" si="45"/>
        <v>0</v>
      </c>
      <c r="AJ282" s="624">
        <f t="shared" si="43"/>
        <v>0</v>
      </c>
      <c r="AK282" s="624">
        <f t="shared" si="43"/>
        <v>0</v>
      </c>
      <c r="AL282" s="624">
        <f t="shared" si="43"/>
        <v>0</v>
      </c>
      <c r="AN282" s="625"/>
    </row>
    <row r="283" spans="1:40" x14ac:dyDescent="0.25">
      <c r="A283" s="612"/>
      <c r="B283" s="613"/>
      <c r="C283" s="614"/>
      <c r="D283" s="626"/>
      <c r="E283" s="627"/>
      <c r="F283" s="627"/>
      <c r="G283" s="630">
        <f t="shared" si="41"/>
        <v>0</v>
      </c>
      <c r="H283" s="626"/>
      <c r="I283" s="626"/>
      <c r="J283" s="626"/>
      <c r="K283" s="626"/>
      <c r="L283" s="626"/>
      <c r="M283" s="626"/>
      <c r="N283" s="629"/>
      <c r="O283" s="629"/>
      <c r="P283" s="629"/>
      <c r="Q283" s="619">
        <f>IF(C283&gt;Allgemeines!$C$13,0,SUM(G283,H283,J283,K283,M283,N283)-SUM(I283,L283,O283,P283))</f>
        <v>0</v>
      </c>
      <c r="R283" s="613"/>
      <c r="S283" s="621">
        <f t="shared" si="37"/>
        <v>0</v>
      </c>
      <c r="T283" s="622">
        <f>IF(ISBLANK($B283),0,VLOOKUP($B283,Listen!$A$2:$C$44,2,FALSE))</f>
        <v>0</v>
      </c>
      <c r="U283" s="622">
        <f>IF(ISBLANK($B283),0,VLOOKUP($B283,Listen!$A$2:$C$44,3,FALSE))</f>
        <v>0</v>
      </c>
      <c r="V283" s="623">
        <f t="shared" si="38"/>
        <v>0</v>
      </c>
      <c r="W283" s="623">
        <f t="shared" si="44"/>
        <v>0</v>
      </c>
      <c r="X283" s="623">
        <f t="shared" si="44"/>
        <v>0</v>
      </c>
      <c r="Y283" s="623">
        <f t="shared" si="44"/>
        <v>0</v>
      </c>
      <c r="Z283" s="623">
        <f t="shared" si="42"/>
        <v>0</v>
      </c>
      <c r="AA283" s="623">
        <f t="shared" si="42"/>
        <v>0</v>
      </c>
      <c r="AB283" s="623">
        <f t="shared" si="42"/>
        <v>0</v>
      </c>
      <c r="AC283" s="624">
        <f t="shared" ca="1" si="39"/>
        <v>0</v>
      </c>
      <c r="AD283" s="624">
        <f ca="1">IF(C283=Allgemeines!$C$13,$S283-$AE283,OFFSET(AE283,0,Allgemeines!$C$13-2022)-$AE283)</f>
        <v>0</v>
      </c>
      <c r="AE283" s="624">
        <f ca="1">IFERROR(OFFSET(AE283,0,Allgemeines!$C$13-2021),0)</f>
        <v>0</v>
      </c>
      <c r="AF283" s="624">
        <f t="shared" si="40"/>
        <v>0</v>
      </c>
      <c r="AG283" s="624">
        <f t="shared" si="45"/>
        <v>0</v>
      </c>
      <c r="AH283" s="624">
        <f t="shared" si="45"/>
        <v>0</v>
      </c>
      <c r="AI283" s="624">
        <f t="shared" si="45"/>
        <v>0</v>
      </c>
      <c r="AJ283" s="624">
        <f t="shared" si="43"/>
        <v>0</v>
      </c>
      <c r="AK283" s="624">
        <f t="shared" si="43"/>
        <v>0</v>
      </c>
      <c r="AL283" s="624">
        <f t="shared" si="43"/>
        <v>0</v>
      </c>
      <c r="AN283" s="625"/>
    </row>
    <row r="284" spans="1:40" x14ac:dyDescent="0.25">
      <c r="A284" s="612"/>
      <c r="B284" s="613"/>
      <c r="C284" s="614"/>
      <c r="D284" s="626"/>
      <c r="E284" s="627"/>
      <c r="F284" s="627"/>
      <c r="G284" s="630">
        <f t="shared" si="41"/>
        <v>0</v>
      </c>
      <c r="H284" s="626"/>
      <c r="I284" s="626"/>
      <c r="J284" s="626"/>
      <c r="K284" s="626"/>
      <c r="L284" s="626"/>
      <c r="M284" s="626"/>
      <c r="N284" s="629"/>
      <c r="O284" s="629"/>
      <c r="P284" s="629"/>
      <c r="Q284" s="619">
        <f>IF(C284&gt;Allgemeines!$C$13,0,SUM(G284,H284,J284,K284,M284,N284)-SUM(I284,L284,O284,P284))</f>
        <v>0</v>
      </c>
      <c r="R284" s="613"/>
      <c r="S284" s="621">
        <f t="shared" si="37"/>
        <v>0</v>
      </c>
      <c r="T284" s="622">
        <f>IF(ISBLANK($B284),0,VLOOKUP($B284,Listen!$A$2:$C$44,2,FALSE))</f>
        <v>0</v>
      </c>
      <c r="U284" s="622">
        <f>IF(ISBLANK($B284),0,VLOOKUP($B284,Listen!$A$2:$C$44,3,FALSE))</f>
        <v>0</v>
      </c>
      <c r="V284" s="623">
        <f t="shared" si="38"/>
        <v>0</v>
      </c>
      <c r="W284" s="623">
        <f t="shared" si="44"/>
        <v>0</v>
      </c>
      <c r="X284" s="623">
        <f t="shared" si="44"/>
        <v>0</v>
      </c>
      <c r="Y284" s="623">
        <f t="shared" si="44"/>
        <v>0</v>
      </c>
      <c r="Z284" s="623">
        <f t="shared" si="42"/>
        <v>0</v>
      </c>
      <c r="AA284" s="623">
        <f t="shared" si="42"/>
        <v>0</v>
      </c>
      <c r="AB284" s="623">
        <f t="shared" si="42"/>
        <v>0</v>
      </c>
      <c r="AC284" s="624">
        <f t="shared" ca="1" si="39"/>
        <v>0</v>
      </c>
      <c r="AD284" s="624">
        <f ca="1">IF(C284=Allgemeines!$C$13,$S284-$AE284,OFFSET(AE284,0,Allgemeines!$C$13-2022)-$AE284)</f>
        <v>0</v>
      </c>
      <c r="AE284" s="624">
        <f ca="1">IFERROR(OFFSET(AE284,0,Allgemeines!$C$13-2021),0)</f>
        <v>0</v>
      </c>
      <c r="AF284" s="624">
        <f t="shared" si="40"/>
        <v>0</v>
      </c>
      <c r="AG284" s="624">
        <f t="shared" si="45"/>
        <v>0</v>
      </c>
      <c r="AH284" s="624">
        <f t="shared" si="45"/>
        <v>0</v>
      </c>
      <c r="AI284" s="624">
        <f t="shared" si="45"/>
        <v>0</v>
      </c>
      <c r="AJ284" s="624">
        <f t="shared" si="43"/>
        <v>0</v>
      </c>
      <c r="AK284" s="624">
        <f t="shared" si="43"/>
        <v>0</v>
      </c>
      <c r="AL284" s="624">
        <f t="shared" si="43"/>
        <v>0</v>
      </c>
      <c r="AN284" s="625"/>
    </row>
    <row r="285" spans="1:40" x14ac:dyDescent="0.25">
      <c r="A285" s="612"/>
      <c r="B285" s="613"/>
      <c r="C285" s="614"/>
      <c r="D285" s="626"/>
      <c r="E285" s="627"/>
      <c r="F285" s="627"/>
      <c r="G285" s="630">
        <f t="shared" si="41"/>
        <v>0</v>
      </c>
      <c r="H285" s="626"/>
      <c r="I285" s="626"/>
      <c r="J285" s="626"/>
      <c r="K285" s="626"/>
      <c r="L285" s="626"/>
      <c r="M285" s="626"/>
      <c r="N285" s="629"/>
      <c r="O285" s="629"/>
      <c r="P285" s="629"/>
      <c r="Q285" s="619">
        <f>IF(C285&gt;Allgemeines!$C$13,0,SUM(G285,H285,J285,K285,M285,N285)-SUM(I285,L285,O285,P285))</f>
        <v>0</v>
      </c>
      <c r="R285" s="613"/>
      <c r="S285" s="621">
        <f t="shared" si="37"/>
        <v>0</v>
      </c>
      <c r="T285" s="622">
        <f>IF(ISBLANK($B285),0,VLOOKUP($B285,Listen!$A$2:$C$44,2,FALSE))</f>
        <v>0</v>
      </c>
      <c r="U285" s="622">
        <f>IF(ISBLANK($B285),0,VLOOKUP($B285,Listen!$A$2:$C$44,3,FALSE))</f>
        <v>0</v>
      </c>
      <c r="V285" s="623">
        <f t="shared" si="38"/>
        <v>0</v>
      </c>
      <c r="W285" s="623">
        <f t="shared" si="44"/>
        <v>0</v>
      </c>
      <c r="X285" s="623">
        <f t="shared" si="44"/>
        <v>0</v>
      </c>
      <c r="Y285" s="623">
        <f t="shared" si="44"/>
        <v>0</v>
      </c>
      <c r="Z285" s="623">
        <f t="shared" si="42"/>
        <v>0</v>
      </c>
      <c r="AA285" s="623">
        <f t="shared" si="42"/>
        <v>0</v>
      </c>
      <c r="AB285" s="623">
        <f t="shared" si="42"/>
        <v>0</v>
      </c>
      <c r="AC285" s="624">
        <f t="shared" ca="1" si="39"/>
        <v>0</v>
      </c>
      <c r="AD285" s="624">
        <f ca="1">IF(C285=Allgemeines!$C$13,$S285-$AE285,OFFSET(AE285,0,Allgemeines!$C$13-2022)-$AE285)</f>
        <v>0</v>
      </c>
      <c r="AE285" s="624">
        <f ca="1">IFERROR(OFFSET(AE285,0,Allgemeines!$C$13-2021),0)</f>
        <v>0</v>
      </c>
      <c r="AF285" s="624">
        <f t="shared" si="40"/>
        <v>0</v>
      </c>
      <c r="AG285" s="624">
        <f t="shared" si="45"/>
        <v>0</v>
      </c>
      <c r="AH285" s="624">
        <f t="shared" si="45"/>
        <v>0</v>
      </c>
      <c r="AI285" s="624">
        <f t="shared" si="45"/>
        <v>0</v>
      </c>
      <c r="AJ285" s="624">
        <f t="shared" si="43"/>
        <v>0</v>
      </c>
      <c r="AK285" s="624">
        <f t="shared" si="43"/>
        <v>0</v>
      </c>
      <c r="AL285" s="624">
        <f t="shared" si="43"/>
        <v>0</v>
      </c>
      <c r="AN285" s="625"/>
    </row>
    <row r="286" spans="1:40" x14ac:dyDescent="0.25">
      <c r="A286" s="612"/>
      <c r="B286" s="613"/>
      <c r="C286" s="614"/>
      <c r="D286" s="626"/>
      <c r="E286" s="627"/>
      <c r="F286" s="627"/>
      <c r="G286" s="630">
        <f t="shared" si="41"/>
        <v>0</v>
      </c>
      <c r="H286" s="626"/>
      <c r="I286" s="626"/>
      <c r="J286" s="626"/>
      <c r="K286" s="626"/>
      <c r="L286" s="626"/>
      <c r="M286" s="626"/>
      <c r="N286" s="629"/>
      <c r="O286" s="629"/>
      <c r="P286" s="629"/>
      <c r="Q286" s="619">
        <f>IF(C286&gt;Allgemeines!$C$13,0,SUM(G286,H286,J286,K286,M286,N286)-SUM(I286,L286,O286,P286))</f>
        <v>0</v>
      </c>
      <c r="R286" s="613"/>
      <c r="S286" s="621">
        <f t="shared" si="37"/>
        <v>0</v>
      </c>
      <c r="T286" s="622">
        <f>IF(ISBLANK($B286),0,VLOOKUP($B286,Listen!$A$2:$C$44,2,FALSE))</f>
        <v>0</v>
      </c>
      <c r="U286" s="622">
        <f>IF(ISBLANK($B286),0,VLOOKUP($B286,Listen!$A$2:$C$44,3,FALSE))</f>
        <v>0</v>
      </c>
      <c r="V286" s="623">
        <f t="shared" si="38"/>
        <v>0</v>
      </c>
      <c r="W286" s="623">
        <f t="shared" si="44"/>
        <v>0</v>
      </c>
      <c r="X286" s="623">
        <f t="shared" si="44"/>
        <v>0</v>
      </c>
      <c r="Y286" s="623">
        <f t="shared" si="44"/>
        <v>0</v>
      </c>
      <c r="Z286" s="623">
        <f t="shared" si="42"/>
        <v>0</v>
      </c>
      <c r="AA286" s="623">
        <f t="shared" si="42"/>
        <v>0</v>
      </c>
      <c r="AB286" s="623">
        <f t="shared" si="42"/>
        <v>0</v>
      </c>
      <c r="AC286" s="624">
        <f t="shared" ca="1" si="39"/>
        <v>0</v>
      </c>
      <c r="AD286" s="624">
        <f ca="1">IF(C286=Allgemeines!$C$13,$S286-$AE286,OFFSET(AE286,0,Allgemeines!$C$13-2022)-$AE286)</f>
        <v>0</v>
      </c>
      <c r="AE286" s="624">
        <f ca="1">IFERROR(OFFSET(AE286,0,Allgemeines!$C$13-2021),0)</f>
        <v>0</v>
      </c>
      <c r="AF286" s="624">
        <f t="shared" si="40"/>
        <v>0</v>
      </c>
      <c r="AG286" s="624">
        <f t="shared" si="45"/>
        <v>0</v>
      </c>
      <c r="AH286" s="624">
        <f t="shared" si="45"/>
        <v>0</v>
      </c>
      <c r="AI286" s="624">
        <f t="shared" si="45"/>
        <v>0</v>
      </c>
      <c r="AJ286" s="624">
        <f t="shared" si="43"/>
        <v>0</v>
      </c>
      <c r="AK286" s="624">
        <f t="shared" si="43"/>
        <v>0</v>
      </c>
      <c r="AL286" s="624">
        <f t="shared" si="43"/>
        <v>0</v>
      </c>
      <c r="AN286" s="625"/>
    </row>
    <row r="287" spans="1:40" x14ac:dyDescent="0.25">
      <c r="A287" s="612"/>
      <c r="B287" s="613"/>
      <c r="C287" s="614"/>
      <c r="D287" s="626"/>
      <c r="E287" s="627"/>
      <c r="F287" s="627"/>
      <c r="G287" s="630">
        <f t="shared" si="41"/>
        <v>0</v>
      </c>
      <c r="H287" s="626"/>
      <c r="I287" s="626"/>
      <c r="J287" s="626"/>
      <c r="K287" s="626"/>
      <c r="L287" s="626"/>
      <c r="M287" s="626"/>
      <c r="N287" s="629"/>
      <c r="O287" s="629"/>
      <c r="P287" s="629"/>
      <c r="Q287" s="619">
        <f>IF(C287&gt;Allgemeines!$C$13,0,SUM(G287,H287,J287,K287,M287,N287)-SUM(I287,L287,O287,P287))</f>
        <v>0</v>
      </c>
      <c r="R287" s="613"/>
      <c r="S287" s="621">
        <f t="shared" si="37"/>
        <v>0</v>
      </c>
      <c r="T287" s="622">
        <f>IF(ISBLANK($B287),0,VLOOKUP($B287,Listen!$A$2:$C$44,2,FALSE))</f>
        <v>0</v>
      </c>
      <c r="U287" s="622">
        <f>IF(ISBLANK($B287),0,VLOOKUP($B287,Listen!$A$2:$C$44,3,FALSE))</f>
        <v>0</v>
      </c>
      <c r="V287" s="623">
        <f t="shared" si="38"/>
        <v>0</v>
      </c>
      <c r="W287" s="623">
        <f t="shared" si="44"/>
        <v>0</v>
      </c>
      <c r="X287" s="623">
        <f t="shared" si="44"/>
        <v>0</v>
      </c>
      <c r="Y287" s="623">
        <f t="shared" si="44"/>
        <v>0</v>
      </c>
      <c r="Z287" s="623">
        <f t="shared" si="42"/>
        <v>0</v>
      </c>
      <c r="AA287" s="623">
        <f t="shared" si="42"/>
        <v>0</v>
      </c>
      <c r="AB287" s="623">
        <f t="shared" si="42"/>
        <v>0</v>
      </c>
      <c r="AC287" s="624">
        <f t="shared" ca="1" si="39"/>
        <v>0</v>
      </c>
      <c r="AD287" s="624">
        <f ca="1">IF(C287=Allgemeines!$C$13,$S287-$AE287,OFFSET(AE287,0,Allgemeines!$C$13-2022)-$AE287)</f>
        <v>0</v>
      </c>
      <c r="AE287" s="624">
        <f ca="1">IFERROR(OFFSET(AE287,0,Allgemeines!$C$13-2021),0)</f>
        <v>0</v>
      </c>
      <c r="AF287" s="624">
        <f t="shared" si="40"/>
        <v>0</v>
      </c>
      <c r="AG287" s="624">
        <f t="shared" si="45"/>
        <v>0</v>
      </c>
      <c r="AH287" s="624">
        <f t="shared" si="45"/>
        <v>0</v>
      </c>
      <c r="AI287" s="624">
        <f t="shared" si="45"/>
        <v>0</v>
      </c>
      <c r="AJ287" s="624">
        <f t="shared" si="43"/>
        <v>0</v>
      </c>
      <c r="AK287" s="624">
        <f t="shared" si="43"/>
        <v>0</v>
      </c>
      <c r="AL287" s="624">
        <f t="shared" si="43"/>
        <v>0</v>
      </c>
      <c r="AN287" s="625"/>
    </row>
    <row r="288" spans="1:40" x14ac:dyDescent="0.25">
      <c r="A288" s="612"/>
      <c r="B288" s="613"/>
      <c r="C288" s="614"/>
      <c r="D288" s="626"/>
      <c r="E288" s="627"/>
      <c r="F288" s="627"/>
      <c r="G288" s="630">
        <f t="shared" si="41"/>
        <v>0</v>
      </c>
      <c r="H288" s="626"/>
      <c r="I288" s="626"/>
      <c r="J288" s="626"/>
      <c r="K288" s="626"/>
      <c r="L288" s="626"/>
      <c r="M288" s="626"/>
      <c r="N288" s="629"/>
      <c r="O288" s="629"/>
      <c r="P288" s="629"/>
      <c r="Q288" s="619">
        <f>IF(C288&gt;Allgemeines!$C$13,0,SUM(G288,H288,J288,K288,M288,N288)-SUM(I288,L288,O288,P288))</f>
        <v>0</v>
      </c>
      <c r="R288" s="613"/>
      <c r="S288" s="621">
        <f t="shared" si="37"/>
        <v>0</v>
      </c>
      <c r="T288" s="622">
        <f>IF(ISBLANK($B288),0,VLOOKUP($B288,Listen!$A$2:$C$44,2,FALSE))</f>
        <v>0</v>
      </c>
      <c r="U288" s="622">
        <f>IF(ISBLANK($B288),0,VLOOKUP($B288,Listen!$A$2:$C$44,3,FALSE))</f>
        <v>0</v>
      </c>
      <c r="V288" s="623">
        <f t="shared" si="38"/>
        <v>0</v>
      </c>
      <c r="W288" s="623">
        <f t="shared" si="44"/>
        <v>0</v>
      </c>
      <c r="X288" s="623">
        <f t="shared" si="44"/>
        <v>0</v>
      </c>
      <c r="Y288" s="623">
        <f t="shared" si="44"/>
        <v>0</v>
      </c>
      <c r="Z288" s="623">
        <f t="shared" si="42"/>
        <v>0</v>
      </c>
      <c r="AA288" s="623">
        <f t="shared" si="42"/>
        <v>0</v>
      </c>
      <c r="AB288" s="623">
        <f t="shared" si="42"/>
        <v>0</v>
      </c>
      <c r="AC288" s="624">
        <f t="shared" ca="1" si="39"/>
        <v>0</v>
      </c>
      <c r="AD288" s="624">
        <f ca="1">IF(C288=Allgemeines!$C$13,$S288-$AE288,OFFSET(AE288,0,Allgemeines!$C$13-2022)-$AE288)</f>
        <v>0</v>
      </c>
      <c r="AE288" s="624">
        <f ca="1">IFERROR(OFFSET(AE288,0,Allgemeines!$C$13-2021),0)</f>
        <v>0</v>
      </c>
      <c r="AF288" s="624">
        <f t="shared" si="40"/>
        <v>0</v>
      </c>
      <c r="AG288" s="624">
        <f t="shared" si="45"/>
        <v>0</v>
      </c>
      <c r="AH288" s="624">
        <f t="shared" si="45"/>
        <v>0</v>
      </c>
      <c r="AI288" s="624">
        <f t="shared" si="45"/>
        <v>0</v>
      </c>
      <c r="AJ288" s="624">
        <f t="shared" si="43"/>
        <v>0</v>
      </c>
      <c r="AK288" s="624">
        <f t="shared" si="43"/>
        <v>0</v>
      </c>
      <c r="AL288" s="624">
        <f t="shared" si="43"/>
        <v>0</v>
      </c>
      <c r="AN288" s="625"/>
    </row>
    <row r="289" spans="1:40" x14ac:dyDescent="0.25">
      <c r="A289" s="612"/>
      <c r="B289" s="613"/>
      <c r="C289" s="614"/>
      <c r="D289" s="626"/>
      <c r="E289" s="627"/>
      <c r="F289" s="627"/>
      <c r="G289" s="630">
        <f t="shared" si="41"/>
        <v>0</v>
      </c>
      <c r="H289" s="626"/>
      <c r="I289" s="626"/>
      <c r="J289" s="626"/>
      <c r="K289" s="626"/>
      <c r="L289" s="626"/>
      <c r="M289" s="626"/>
      <c r="N289" s="629"/>
      <c r="O289" s="629"/>
      <c r="P289" s="629"/>
      <c r="Q289" s="619">
        <f>IF(C289&gt;Allgemeines!$C$13,0,SUM(G289,H289,J289,K289,M289,N289)-SUM(I289,L289,O289,P289))</f>
        <v>0</v>
      </c>
      <c r="R289" s="613"/>
      <c r="S289" s="621">
        <f t="shared" si="37"/>
        <v>0</v>
      </c>
      <c r="T289" s="622">
        <f>IF(ISBLANK($B289),0,VLOOKUP($B289,Listen!$A$2:$C$44,2,FALSE))</f>
        <v>0</v>
      </c>
      <c r="U289" s="622">
        <f>IF(ISBLANK($B289),0,VLOOKUP($B289,Listen!$A$2:$C$44,3,FALSE))</f>
        <v>0</v>
      </c>
      <c r="V289" s="623">
        <f t="shared" si="38"/>
        <v>0</v>
      </c>
      <c r="W289" s="623">
        <f t="shared" si="44"/>
        <v>0</v>
      </c>
      <c r="X289" s="623">
        <f t="shared" si="44"/>
        <v>0</v>
      </c>
      <c r="Y289" s="623">
        <f t="shared" si="44"/>
        <v>0</v>
      </c>
      <c r="Z289" s="623">
        <f t="shared" si="42"/>
        <v>0</v>
      </c>
      <c r="AA289" s="623">
        <f t="shared" si="42"/>
        <v>0</v>
      </c>
      <c r="AB289" s="623">
        <f t="shared" si="42"/>
        <v>0</v>
      </c>
      <c r="AC289" s="624">
        <f t="shared" ca="1" si="39"/>
        <v>0</v>
      </c>
      <c r="AD289" s="624">
        <f ca="1">IF(C289=Allgemeines!$C$13,$S289-$AE289,OFFSET(AE289,0,Allgemeines!$C$13-2022)-$AE289)</f>
        <v>0</v>
      </c>
      <c r="AE289" s="624">
        <f ca="1">IFERROR(OFFSET(AE289,0,Allgemeines!$C$13-2021),0)</f>
        <v>0</v>
      </c>
      <c r="AF289" s="624">
        <f t="shared" si="40"/>
        <v>0</v>
      </c>
      <c r="AG289" s="624">
        <f t="shared" si="45"/>
        <v>0</v>
      </c>
      <c r="AH289" s="624">
        <f t="shared" si="45"/>
        <v>0</v>
      </c>
      <c r="AI289" s="624">
        <f t="shared" si="45"/>
        <v>0</v>
      </c>
      <c r="AJ289" s="624">
        <f t="shared" si="43"/>
        <v>0</v>
      </c>
      <c r="AK289" s="624">
        <f t="shared" si="43"/>
        <v>0</v>
      </c>
      <c r="AL289" s="624">
        <f t="shared" si="43"/>
        <v>0</v>
      </c>
      <c r="AN289" s="625"/>
    </row>
    <row r="290" spans="1:40" x14ac:dyDescent="0.25">
      <c r="A290" s="612"/>
      <c r="B290" s="613"/>
      <c r="C290" s="614"/>
      <c r="D290" s="626"/>
      <c r="E290" s="627"/>
      <c r="F290" s="627"/>
      <c r="G290" s="630">
        <f t="shared" si="41"/>
        <v>0</v>
      </c>
      <c r="H290" s="626"/>
      <c r="I290" s="626"/>
      <c r="J290" s="626"/>
      <c r="K290" s="626"/>
      <c r="L290" s="626"/>
      <c r="M290" s="626"/>
      <c r="N290" s="629"/>
      <c r="O290" s="629"/>
      <c r="P290" s="629"/>
      <c r="Q290" s="619">
        <f>IF(C290&gt;Allgemeines!$C$13,0,SUM(G290,H290,J290,K290,M290,N290)-SUM(I290,L290,O290,P290))</f>
        <v>0</v>
      </c>
      <c r="R290" s="613"/>
      <c r="S290" s="621">
        <f t="shared" si="37"/>
        <v>0</v>
      </c>
      <c r="T290" s="622">
        <f>IF(ISBLANK($B290),0,VLOOKUP($B290,Listen!$A$2:$C$44,2,FALSE))</f>
        <v>0</v>
      </c>
      <c r="U290" s="622">
        <f>IF(ISBLANK($B290),0,VLOOKUP($B290,Listen!$A$2:$C$44,3,FALSE))</f>
        <v>0</v>
      </c>
      <c r="V290" s="623">
        <f t="shared" si="38"/>
        <v>0</v>
      </c>
      <c r="W290" s="623">
        <f t="shared" si="44"/>
        <v>0</v>
      </c>
      <c r="X290" s="623">
        <f t="shared" si="44"/>
        <v>0</v>
      </c>
      <c r="Y290" s="623">
        <f t="shared" si="44"/>
        <v>0</v>
      </c>
      <c r="Z290" s="623">
        <f t="shared" si="42"/>
        <v>0</v>
      </c>
      <c r="AA290" s="623">
        <f t="shared" si="42"/>
        <v>0</v>
      </c>
      <c r="AB290" s="623">
        <f t="shared" si="42"/>
        <v>0</v>
      </c>
      <c r="AC290" s="624">
        <f t="shared" ca="1" si="39"/>
        <v>0</v>
      </c>
      <c r="AD290" s="624">
        <f ca="1">IF(C290=Allgemeines!$C$13,$S290-$AE290,OFFSET(AE290,0,Allgemeines!$C$13-2022)-$AE290)</f>
        <v>0</v>
      </c>
      <c r="AE290" s="624">
        <f ca="1">IFERROR(OFFSET(AE290,0,Allgemeines!$C$13-2021),0)</f>
        <v>0</v>
      </c>
      <c r="AF290" s="624">
        <f t="shared" si="40"/>
        <v>0</v>
      </c>
      <c r="AG290" s="624">
        <f t="shared" si="45"/>
        <v>0</v>
      </c>
      <c r="AH290" s="624">
        <f t="shared" si="45"/>
        <v>0</v>
      </c>
      <c r="AI290" s="624">
        <f t="shared" si="45"/>
        <v>0</v>
      </c>
      <c r="AJ290" s="624">
        <f t="shared" si="43"/>
        <v>0</v>
      </c>
      <c r="AK290" s="624">
        <f t="shared" si="43"/>
        <v>0</v>
      </c>
      <c r="AL290" s="624">
        <f t="shared" si="43"/>
        <v>0</v>
      </c>
      <c r="AN290" s="625"/>
    </row>
    <row r="291" spans="1:40" x14ac:dyDescent="0.25">
      <c r="A291" s="612"/>
      <c r="B291" s="613"/>
      <c r="C291" s="614"/>
      <c r="D291" s="626"/>
      <c r="E291" s="627"/>
      <c r="F291" s="627"/>
      <c r="G291" s="630">
        <f t="shared" si="41"/>
        <v>0</v>
      </c>
      <c r="H291" s="626"/>
      <c r="I291" s="626"/>
      <c r="J291" s="626"/>
      <c r="K291" s="626"/>
      <c r="L291" s="626"/>
      <c r="M291" s="626"/>
      <c r="N291" s="629"/>
      <c r="O291" s="629"/>
      <c r="P291" s="629"/>
      <c r="Q291" s="619">
        <f>IF(C291&gt;Allgemeines!$C$13,0,SUM(G291,H291,J291,K291,M291,N291)-SUM(I291,L291,O291,P291))</f>
        <v>0</v>
      </c>
      <c r="R291" s="613"/>
      <c r="S291" s="621">
        <f t="shared" si="37"/>
        <v>0</v>
      </c>
      <c r="T291" s="622">
        <f>IF(ISBLANK($B291),0,VLOOKUP($B291,Listen!$A$2:$C$44,2,FALSE))</f>
        <v>0</v>
      </c>
      <c r="U291" s="622">
        <f>IF(ISBLANK($B291),0,VLOOKUP($B291,Listen!$A$2:$C$44,3,FALSE))</f>
        <v>0</v>
      </c>
      <c r="V291" s="623">
        <f t="shared" si="38"/>
        <v>0</v>
      </c>
      <c r="W291" s="623">
        <f t="shared" si="44"/>
        <v>0</v>
      </c>
      <c r="X291" s="623">
        <f t="shared" si="44"/>
        <v>0</v>
      </c>
      <c r="Y291" s="623">
        <f t="shared" si="44"/>
        <v>0</v>
      </c>
      <c r="Z291" s="623">
        <f t="shared" si="42"/>
        <v>0</v>
      </c>
      <c r="AA291" s="623">
        <f t="shared" si="42"/>
        <v>0</v>
      </c>
      <c r="AB291" s="623">
        <f t="shared" si="42"/>
        <v>0</v>
      </c>
      <c r="AC291" s="624">
        <f t="shared" ca="1" si="39"/>
        <v>0</v>
      </c>
      <c r="AD291" s="624">
        <f ca="1">IF(C291=Allgemeines!$C$13,$S291-$AE291,OFFSET(AE291,0,Allgemeines!$C$13-2022)-$AE291)</f>
        <v>0</v>
      </c>
      <c r="AE291" s="624">
        <f ca="1">IFERROR(OFFSET(AE291,0,Allgemeines!$C$13-2021),0)</f>
        <v>0</v>
      </c>
      <c r="AF291" s="624">
        <f t="shared" si="40"/>
        <v>0</v>
      </c>
      <c r="AG291" s="624">
        <f t="shared" si="45"/>
        <v>0</v>
      </c>
      <c r="AH291" s="624">
        <f t="shared" si="45"/>
        <v>0</v>
      </c>
      <c r="AI291" s="624">
        <f t="shared" si="45"/>
        <v>0</v>
      </c>
      <c r="AJ291" s="624">
        <f t="shared" si="43"/>
        <v>0</v>
      </c>
      <c r="AK291" s="624">
        <f t="shared" si="43"/>
        <v>0</v>
      </c>
      <c r="AL291" s="624">
        <f t="shared" si="43"/>
        <v>0</v>
      </c>
      <c r="AN291" s="625"/>
    </row>
    <row r="292" spans="1:40" x14ac:dyDescent="0.25">
      <c r="A292" s="612"/>
      <c r="B292" s="613"/>
      <c r="C292" s="614"/>
      <c r="D292" s="626"/>
      <c r="E292" s="627"/>
      <c r="F292" s="627"/>
      <c r="G292" s="630">
        <f t="shared" si="41"/>
        <v>0</v>
      </c>
      <c r="H292" s="626"/>
      <c r="I292" s="626"/>
      <c r="J292" s="626"/>
      <c r="K292" s="626"/>
      <c r="L292" s="626"/>
      <c r="M292" s="626"/>
      <c r="N292" s="629"/>
      <c r="O292" s="629"/>
      <c r="P292" s="629"/>
      <c r="Q292" s="619">
        <f>IF(C292&gt;Allgemeines!$C$13,0,SUM(G292,H292,J292,K292,M292,N292)-SUM(I292,L292,O292,P292))</f>
        <v>0</v>
      </c>
      <c r="R292" s="613"/>
      <c r="S292" s="621">
        <f t="shared" si="37"/>
        <v>0</v>
      </c>
      <c r="T292" s="622">
        <f>IF(ISBLANK($B292),0,VLOOKUP($B292,Listen!$A$2:$C$44,2,FALSE))</f>
        <v>0</v>
      </c>
      <c r="U292" s="622">
        <f>IF(ISBLANK($B292),0,VLOOKUP($B292,Listen!$A$2:$C$44,3,FALSE))</f>
        <v>0</v>
      </c>
      <c r="V292" s="623">
        <f t="shared" si="38"/>
        <v>0</v>
      </c>
      <c r="W292" s="623">
        <f t="shared" si="44"/>
        <v>0</v>
      </c>
      <c r="X292" s="623">
        <f t="shared" si="44"/>
        <v>0</v>
      </c>
      <c r="Y292" s="623">
        <f t="shared" si="44"/>
        <v>0</v>
      </c>
      <c r="Z292" s="623">
        <f t="shared" si="42"/>
        <v>0</v>
      </c>
      <c r="AA292" s="623">
        <f t="shared" si="42"/>
        <v>0</v>
      </c>
      <c r="AB292" s="623">
        <f t="shared" si="42"/>
        <v>0</v>
      </c>
      <c r="AC292" s="624">
        <f t="shared" ca="1" si="39"/>
        <v>0</v>
      </c>
      <c r="AD292" s="624">
        <f ca="1">IF(C292=Allgemeines!$C$13,$S292-$AE292,OFFSET(AE292,0,Allgemeines!$C$13-2022)-$AE292)</f>
        <v>0</v>
      </c>
      <c r="AE292" s="624">
        <f ca="1">IFERROR(OFFSET(AE292,0,Allgemeines!$C$13-2021),0)</f>
        <v>0</v>
      </c>
      <c r="AF292" s="624">
        <f t="shared" si="40"/>
        <v>0</v>
      </c>
      <c r="AG292" s="624">
        <f t="shared" si="45"/>
        <v>0</v>
      </c>
      <c r="AH292" s="624">
        <f t="shared" si="45"/>
        <v>0</v>
      </c>
      <c r="AI292" s="624">
        <f t="shared" si="45"/>
        <v>0</v>
      </c>
      <c r="AJ292" s="624">
        <f t="shared" si="43"/>
        <v>0</v>
      </c>
      <c r="AK292" s="624">
        <f t="shared" si="43"/>
        <v>0</v>
      </c>
      <c r="AL292" s="624">
        <f t="shared" si="43"/>
        <v>0</v>
      </c>
      <c r="AN292" s="625"/>
    </row>
    <row r="293" spans="1:40" x14ac:dyDescent="0.25">
      <c r="A293" s="612"/>
      <c r="B293" s="613"/>
      <c r="C293" s="614"/>
      <c r="D293" s="626"/>
      <c r="E293" s="627"/>
      <c r="F293" s="627"/>
      <c r="G293" s="630">
        <f t="shared" si="41"/>
        <v>0</v>
      </c>
      <c r="H293" s="626"/>
      <c r="I293" s="626"/>
      <c r="J293" s="626"/>
      <c r="K293" s="626"/>
      <c r="L293" s="626"/>
      <c r="M293" s="626"/>
      <c r="N293" s="629"/>
      <c r="O293" s="629"/>
      <c r="P293" s="629"/>
      <c r="Q293" s="619">
        <f>IF(C293&gt;Allgemeines!$C$13,0,SUM(G293,H293,J293,K293,M293,N293)-SUM(I293,L293,O293,P293))</f>
        <v>0</v>
      </c>
      <c r="R293" s="613"/>
      <c r="S293" s="621">
        <f t="shared" si="37"/>
        <v>0</v>
      </c>
      <c r="T293" s="622">
        <f>IF(ISBLANK($B293),0,VLOOKUP($B293,Listen!$A$2:$C$44,2,FALSE))</f>
        <v>0</v>
      </c>
      <c r="U293" s="622">
        <f>IF(ISBLANK($B293),0,VLOOKUP($B293,Listen!$A$2:$C$44,3,FALSE))</f>
        <v>0</v>
      </c>
      <c r="V293" s="623">
        <f t="shared" si="38"/>
        <v>0</v>
      </c>
      <c r="W293" s="623">
        <f t="shared" si="44"/>
        <v>0</v>
      </c>
      <c r="X293" s="623">
        <f t="shared" si="44"/>
        <v>0</v>
      </c>
      <c r="Y293" s="623">
        <f t="shared" si="44"/>
        <v>0</v>
      </c>
      <c r="Z293" s="623">
        <f t="shared" si="42"/>
        <v>0</v>
      </c>
      <c r="AA293" s="623">
        <f t="shared" si="42"/>
        <v>0</v>
      </c>
      <c r="AB293" s="623">
        <f t="shared" si="42"/>
        <v>0</v>
      </c>
      <c r="AC293" s="624">
        <f t="shared" ca="1" si="39"/>
        <v>0</v>
      </c>
      <c r="AD293" s="624">
        <f ca="1">IF(C293=Allgemeines!$C$13,$S293-$AE293,OFFSET(AE293,0,Allgemeines!$C$13-2022)-$AE293)</f>
        <v>0</v>
      </c>
      <c r="AE293" s="624">
        <f ca="1">IFERROR(OFFSET(AE293,0,Allgemeines!$C$13-2021),0)</f>
        <v>0</v>
      </c>
      <c r="AF293" s="624">
        <f t="shared" si="40"/>
        <v>0</v>
      </c>
      <c r="AG293" s="624">
        <f t="shared" si="45"/>
        <v>0</v>
      </c>
      <c r="AH293" s="624">
        <f t="shared" si="45"/>
        <v>0</v>
      </c>
      <c r="AI293" s="624">
        <f t="shared" si="45"/>
        <v>0</v>
      </c>
      <c r="AJ293" s="624">
        <f t="shared" si="43"/>
        <v>0</v>
      </c>
      <c r="AK293" s="624">
        <f t="shared" si="43"/>
        <v>0</v>
      </c>
      <c r="AL293" s="624">
        <f t="shared" si="43"/>
        <v>0</v>
      </c>
      <c r="AN293" s="625"/>
    </row>
    <row r="294" spans="1:40" x14ac:dyDescent="0.25">
      <c r="A294" s="612"/>
      <c r="B294" s="613"/>
      <c r="C294" s="614"/>
      <c r="D294" s="626"/>
      <c r="E294" s="627"/>
      <c r="F294" s="627"/>
      <c r="G294" s="630">
        <f t="shared" si="41"/>
        <v>0</v>
      </c>
      <c r="H294" s="626"/>
      <c r="I294" s="626"/>
      <c r="J294" s="626"/>
      <c r="K294" s="626"/>
      <c r="L294" s="626"/>
      <c r="M294" s="626"/>
      <c r="N294" s="629"/>
      <c r="O294" s="629"/>
      <c r="P294" s="629"/>
      <c r="Q294" s="619">
        <f>IF(C294&gt;Allgemeines!$C$13,0,SUM(G294,H294,J294,K294,M294,N294)-SUM(I294,L294,O294,P294))</f>
        <v>0</v>
      </c>
      <c r="R294" s="613"/>
      <c r="S294" s="621">
        <f t="shared" si="37"/>
        <v>0</v>
      </c>
      <c r="T294" s="622">
        <f>IF(ISBLANK($B294),0,VLOOKUP($B294,Listen!$A$2:$C$44,2,FALSE))</f>
        <v>0</v>
      </c>
      <c r="U294" s="622">
        <f>IF(ISBLANK($B294),0,VLOOKUP($B294,Listen!$A$2:$C$44,3,FALSE))</f>
        <v>0</v>
      </c>
      <c r="V294" s="623">
        <f t="shared" si="38"/>
        <v>0</v>
      </c>
      <c r="W294" s="623">
        <f t="shared" si="44"/>
        <v>0</v>
      </c>
      <c r="X294" s="623">
        <f t="shared" si="44"/>
        <v>0</v>
      </c>
      <c r="Y294" s="623">
        <f t="shared" si="44"/>
        <v>0</v>
      </c>
      <c r="Z294" s="623">
        <f t="shared" si="42"/>
        <v>0</v>
      </c>
      <c r="AA294" s="623">
        <f t="shared" si="42"/>
        <v>0</v>
      </c>
      <c r="AB294" s="623">
        <f t="shared" si="42"/>
        <v>0</v>
      </c>
      <c r="AC294" s="624">
        <f t="shared" ca="1" si="39"/>
        <v>0</v>
      </c>
      <c r="AD294" s="624">
        <f ca="1">IF(C294=Allgemeines!$C$13,$S294-$AE294,OFFSET(AE294,0,Allgemeines!$C$13-2022)-$AE294)</f>
        <v>0</v>
      </c>
      <c r="AE294" s="624">
        <f ca="1">IFERROR(OFFSET(AE294,0,Allgemeines!$C$13-2021),0)</f>
        <v>0</v>
      </c>
      <c r="AF294" s="624">
        <f t="shared" si="40"/>
        <v>0</v>
      </c>
      <c r="AG294" s="624">
        <f t="shared" si="45"/>
        <v>0</v>
      </c>
      <c r="AH294" s="624">
        <f t="shared" si="45"/>
        <v>0</v>
      </c>
      <c r="AI294" s="624">
        <f t="shared" si="45"/>
        <v>0</v>
      </c>
      <c r="AJ294" s="624">
        <f t="shared" si="43"/>
        <v>0</v>
      </c>
      <c r="AK294" s="624">
        <f t="shared" si="43"/>
        <v>0</v>
      </c>
      <c r="AL294" s="624">
        <f t="shared" si="43"/>
        <v>0</v>
      </c>
      <c r="AN294" s="625"/>
    </row>
    <row r="295" spans="1:40" x14ac:dyDescent="0.25">
      <c r="A295" s="612"/>
      <c r="B295" s="613"/>
      <c r="C295" s="614"/>
      <c r="D295" s="626"/>
      <c r="E295" s="627"/>
      <c r="F295" s="627"/>
      <c r="G295" s="630">
        <f t="shared" si="41"/>
        <v>0</v>
      </c>
      <c r="H295" s="626"/>
      <c r="I295" s="626"/>
      <c r="J295" s="626"/>
      <c r="K295" s="626"/>
      <c r="L295" s="626"/>
      <c r="M295" s="626"/>
      <c r="N295" s="629"/>
      <c r="O295" s="629"/>
      <c r="P295" s="629"/>
      <c r="Q295" s="619">
        <f>IF(C295&gt;Allgemeines!$C$13,0,SUM(G295,H295,J295,K295,M295,N295)-SUM(I295,L295,O295,P295))</f>
        <v>0</v>
      </c>
      <c r="R295" s="613"/>
      <c r="S295" s="621">
        <f t="shared" si="37"/>
        <v>0</v>
      </c>
      <c r="T295" s="622">
        <f>IF(ISBLANK($B295),0,VLOOKUP($B295,Listen!$A$2:$C$44,2,FALSE))</f>
        <v>0</v>
      </c>
      <c r="U295" s="622">
        <f>IF(ISBLANK($B295),0,VLOOKUP($B295,Listen!$A$2:$C$44,3,FALSE))</f>
        <v>0</v>
      </c>
      <c r="V295" s="623">
        <f t="shared" si="38"/>
        <v>0</v>
      </c>
      <c r="W295" s="623">
        <f t="shared" si="44"/>
        <v>0</v>
      </c>
      <c r="X295" s="623">
        <f t="shared" si="44"/>
        <v>0</v>
      </c>
      <c r="Y295" s="623">
        <f t="shared" si="44"/>
        <v>0</v>
      </c>
      <c r="Z295" s="623">
        <f t="shared" si="42"/>
        <v>0</v>
      </c>
      <c r="AA295" s="623">
        <f t="shared" si="42"/>
        <v>0</v>
      </c>
      <c r="AB295" s="623">
        <f t="shared" si="42"/>
        <v>0</v>
      </c>
      <c r="AC295" s="624">
        <f t="shared" ca="1" si="39"/>
        <v>0</v>
      </c>
      <c r="AD295" s="624">
        <f ca="1">IF(C295=Allgemeines!$C$13,$S295-$AE295,OFFSET(AE295,0,Allgemeines!$C$13-2022)-$AE295)</f>
        <v>0</v>
      </c>
      <c r="AE295" s="624">
        <f ca="1">IFERROR(OFFSET(AE295,0,Allgemeines!$C$13-2021),0)</f>
        <v>0</v>
      </c>
      <c r="AF295" s="624">
        <f t="shared" si="40"/>
        <v>0</v>
      </c>
      <c r="AG295" s="624">
        <f t="shared" si="45"/>
        <v>0</v>
      </c>
      <c r="AH295" s="624">
        <f t="shared" si="45"/>
        <v>0</v>
      </c>
      <c r="AI295" s="624">
        <f t="shared" si="45"/>
        <v>0</v>
      </c>
      <c r="AJ295" s="624">
        <f t="shared" si="43"/>
        <v>0</v>
      </c>
      <c r="AK295" s="624">
        <f t="shared" si="43"/>
        <v>0</v>
      </c>
      <c r="AL295" s="624">
        <f t="shared" si="43"/>
        <v>0</v>
      </c>
      <c r="AN295" s="625"/>
    </row>
    <row r="296" spans="1:40" x14ac:dyDescent="0.25">
      <c r="A296" s="612"/>
      <c r="B296" s="613"/>
      <c r="C296" s="614"/>
      <c r="D296" s="626"/>
      <c r="E296" s="627"/>
      <c r="F296" s="627"/>
      <c r="G296" s="630">
        <f t="shared" si="41"/>
        <v>0</v>
      </c>
      <c r="H296" s="626"/>
      <c r="I296" s="626"/>
      <c r="J296" s="626"/>
      <c r="K296" s="626"/>
      <c r="L296" s="626"/>
      <c r="M296" s="626"/>
      <c r="N296" s="629"/>
      <c r="O296" s="629"/>
      <c r="P296" s="629"/>
      <c r="Q296" s="619">
        <f>IF(C296&gt;Allgemeines!$C$13,0,SUM(G296,H296,J296,K296,M296,N296)-SUM(I296,L296,O296,P296))</f>
        <v>0</v>
      </c>
      <c r="R296" s="613"/>
      <c r="S296" s="621">
        <f t="shared" si="37"/>
        <v>0</v>
      </c>
      <c r="T296" s="622">
        <f>IF(ISBLANK($B296),0,VLOOKUP($B296,Listen!$A$2:$C$44,2,FALSE))</f>
        <v>0</v>
      </c>
      <c r="U296" s="622">
        <f>IF(ISBLANK($B296),0,VLOOKUP($B296,Listen!$A$2:$C$44,3,FALSE))</f>
        <v>0</v>
      </c>
      <c r="V296" s="623">
        <f t="shared" si="38"/>
        <v>0</v>
      </c>
      <c r="W296" s="623">
        <f t="shared" si="44"/>
        <v>0</v>
      </c>
      <c r="X296" s="623">
        <f t="shared" si="44"/>
        <v>0</v>
      </c>
      <c r="Y296" s="623">
        <f t="shared" si="44"/>
        <v>0</v>
      </c>
      <c r="Z296" s="623">
        <f t="shared" si="42"/>
        <v>0</v>
      </c>
      <c r="AA296" s="623">
        <f t="shared" si="42"/>
        <v>0</v>
      </c>
      <c r="AB296" s="623">
        <f t="shared" si="42"/>
        <v>0</v>
      </c>
      <c r="AC296" s="624">
        <f t="shared" ca="1" si="39"/>
        <v>0</v>
      </c>
      <c r="AD296" s="624">
        <f ca="1">IF(C296=Allgemeines!$C$13,$S296-$AE296,OFFSET(AE296,0,Allgemeines!$C$13-2022)-$AE296)</f>
        <v>0</v>
      </c>
      <c r="AE296" s="624">
        <f ca="1">IFERROR(OFFSET(AE296,0,Allgemeines!$C$13-2021),0)</f>
        <v>0</v>
      </c>
      <c r="AF296" s="624">
        <f t="shared" si="40"/>
        <v>0</v>
      </c>
      <c r="AG296" s="624">
        <f t="shared" si="45"/>
        <v>0</v>
      </c>
      <c r="AH296" s="624">
        <f t="shared" si="45"/>
        <v>0</v>
      </c>
      <c r="AI296" s="624">
        <f t="shared" si="45"/>
        <v>0</v>
      </c>
      <c r="AJ296" s="624">
        <f t="shared" si="43"/>
        <v>0</v>
      </c>
      <c r="AK296" s="624">
        <f t="shared" si="43"/>
        <v>0</v>
      </c>
      <c r="AL296" s="624">
        <f t="shared" si="43"/>
        <v>0</v>
      </c>
      <c r="AN296" s="625"/>
    </row>
    <row r="297" spans="1:40" x14ac:dyDescent="0.25">
      <c r="A297" s="612"/>
      <c r="B297" s="613"/>
      <c r="C297" s="614"/>
      <c r="D297" s="626"/>
      <c r="E297" s="627"/>
      <c r="F297" s="627"/>
      <c r="G297" s="630">
        <f t="shared" si="41"/>
        <v>0</v>
      </c>
      <c r="H297" s="626"/>
      <c r="I297" s="626"/>
      <c r="J297" s="626"/>
      <c r="K297" s="626"/>
      <c r="L297" s="626"/>
      <c r="M297" s="626"/>
      <c r="N297" s="629"/>
      <c r="O297" s="629"/>
      <c r="P297" s="629"/>
      <c r="Q297" s="619">
        <f>IF(C297&gt;Allgemeines!$C$13,0,SUM(G297,H297,J297,K297,M297,N297)-SUM(I297,L297,O297,P297))</f>
        <v>0</v>
      </c>
      <c r="R297" s="613"/>
      <c r="S297" s="621">
        <f t="shared" si="37"/>
        <v>0</v>
      </c>
      <c r="T297" s="622">
        <f>IF(ISBLANK($B297),0,VLOOKUP($B297,Listen!$A$2:$C$44,2,FALSE))</f>
        <v>0</v>
      </c>
      <c r="U297" s="622">
        <f>IF(ISBLANK($B297),0,VLOOKUP($B297,Listen!$A$2:$C$44,3,FALSE))</f>
        <v>0</v>
      </c>
      <c r="V297" s="623">
        <f t="shared" si="38"/>
        <v>0</v>
      </c>
      <c r="W297" s="623">
        <f t="shared" si="44"/>
        <v>0</v>
      </c>
      <c r="X297" s="623">
        <f t="shared" si="44"/>
        <v>0</v>
      </c>
      <c r="Y297" s="623">
        <f t="shared" si="44"/>
        <v>0</v>
      </c>
      <c r="Z297" s="623">
        <f t="shared" si="42"/>
        <v>0</v>
      </c>
      <c r="AA297" s="623">
        <f t="shared" si="42"/>
        <v>0</v>
      </c>
      <c r="AB297" s="623">
        <f t="shared" si="42"/>
        <v>0</v>
      </c>
      <c r="AC297" s="624">
        <f t="shared" ca="1" si="39"/>
        <v>0</v>
      </c>
      <c r="AD297" s="624">
        <f ca="1">IF(C297=Allgemeines!$C$13,$S297-$AE297,OFFSET(AE297,0,Allgemeines!$C$13-2022)-$AE297)</f>
        <v>0</v>
      </c>
      <c r="AE297" s="624">
        <f ca="1">IFERROR(OFFSET(AE297,0,Allgemeines!$C$13-2021),0)</f>
        <v>0</v>
      </c>
      <c r="AF297" s="624">
        <f t="shared" si="40"/>
        <v>0</v>
      </c>
      <c r="AG297" s="624">
        <f t="shared" si="45"/>
        <v>0</v>
      </c>
      <c r="AH297" s="624">
        <f t="shared" si="45"/>
        <v>0</v>
      </c>
      <c r="AI297" s="624">
        <f t="shared" si="45"/>
        <v>0</v>
      </c>
      <c r="AJ297" s="624">
        <f t="shared" si="43"/>
        <v>0</v>
      </c>
      <c r="AK297" s="624">
        <f t="shared" si="43"/>
        <v>0</v>
      </c>
      <c r="AL297" s="624">
        <f t="shared" si="43"/>
        <v>0</v>
      </c>
      <c r="AN297" s="625"/>
    </row>
    <row r="298" spans="1:40" x14ac:dyDescent="0.25">
      <c r="A298" s="612"/>
      <c r="B298" s="613"/>
      <c r="C298" s="614"/>
      <c r="D298" s="626"/>
      <c r="E298" s="627"/>
      <c r="F298" s="627"/>
      <c r="G298" s="630">
        <f t="shared" si="41"/>
        <v>0</v>
      </c>
      <c r="H298" s="626"/>
      <c r="I298" s="626"/>
      <c r="J298" s="626"/>
      <c r="K298" s="626"/>
      <c r="L298" s="626"/>
      <c r="M298" s="626"/>
      <c r="N298" s="629"/>
      <c r="O298" s="629"/>
      <c r="P298" s="629"/>
      <c r="Q298" s="619">
        <f>IF(C298&gt;Allgemeines!$C$13,0,SUM(G298,H298,J298,K298,M298,N298)-SUM(I298,L298,O298,P298))</f>
        <v>0</v>
      </c>
      <c r="R298" s="613"/>
      <c r="S298" s="621">
        <f t="shared" si="37"/>
        <v>0</v>
      </c>
      <c r="T298" s="622">
        <f>IF(ISBLANK($B298),0,VLOOKUP($B298,Listen!$A$2:$C$44,2,FALSE))</f>
        <v>0</v>
      </c>
      <c r="U298" s="622">
        <f>IF(ISBLANK($B298),0,VLOOKUP($B298,Listen!$A$2:$C$44,3,FALSE))</f>
        <v>0</v>
      </c>
      <c r="V298" s="623">
        <f t="shared" si="38"/>
        <v>0</v>
      </c>
      <c r="W298" s="623">
        <f t="shared" si="44"/>
        <v>0</v>
      </c>
      <c r="X298" s="623">
        <f t="shared" si="44"/>
        <v>0</v>
      </c>
      <c r="Y298" s="623">
        <f t="shared" si="44"/>
        <v>0</v>
      </c>
      <c r="Z298" s="623">
        <f t="shared" si="42"/>
        <v>0</v>
      </c>
      <c r="AA298" s="623">
        <f t="shared" si="42"/>
        <v>0</v>
      </c>
      <c r="AB298" s="623">
        <f t="shared" si="42"/>
        <v>0</v>
      </c>
      <c r="AC298" s="624">
        <f t="shared" ca="1" si="39"/>
        <v>0</v>
      </c>
      <c r="AD298" s="624">
        <f ca="1">IF(C298=Allgemeines!$C$13,$S298-$AE298,OFFSET(AE298,0,Allgemeines!$C$13-2022)-$AE298)</f>
        <v>0</v>
      </c>
      <c r="AE298" s="624">
        <f ca="1">IFERROR(OFFSET(AE298,0,Allgemeines!$C$13-2021),0)</f>
        <v>0</v>
      </c>
      <c r="AF298" s="624">
        <f t="shared" si="40"/>
        <v>0</v>
      </c>
      <c r="AG298" s="624">
        <f t="shared" si="45"/>
        <v>0</v>
      </c>
      <c r="AH298" s="624">
        <f t="shared" si="45"/>
        <v>0</v>
      </c>
      <c r="AI298" s="624">
        <f t="shared" si="45"/>
        <v>0</v>
      </c>
      <c r="AJ298" s="624">
        <f t="shared" si="43"/>
        <v>0</v>
      </c>
      <c r="AK298" s="624">
        <f t="shared" si="43"/>
        <v>0</v>
      </c>
      <c r="AL298" s="624">
        <f t="shared" si="43"/>
        <v>0</v>
      </c>
      <c r="AN298" s="625"/>
    </row>
    <row r="299" spans="1:40" x14ac:dyDescent="0.25">
      <c r="A299" s="612"/>
      <c r="B299" s="613"/>
      <c r="C299" s="614"/>
      <c r="D299" s="626"/>
      <c r="E299" s="627"/>
      <c r="F299" s="627"/>
      <c r="G299" s="630">
        <f t="shared" si="41"/>
        <v>0</v>
      </c>
      <c r="H299" s="626"/>
      <c r="I299" s="626"/>
      <c r="J299" s="626"/>
      <c r="K299" s="626"/>
      <c r="L299" s="626"/>
      <c r="M299" s="626"/>
      <c r="N299" s="629"/>
      <c r="O299" s="629"/>
      <c r="P299" s="629"/>
      <c r="Q299" s="619">
        <f>IF(C299&gt;Allgemeines!$C$13,0,SUM(G299,H299,J299,K299,M299,N299)-SUM(I299,L299,O299,P299))</f>
        <v>0</v>
      </c>
      <c r="R299" s="613"/>
      <c r="S299" s="621">
        <f t="shared" si="37"/>
        <v>0</v>
      </c>
      <c r="T299" s="622">
        <f>IF(ISBLANK($B299),0,VLOOKUP($B299,Listen!$A$2:$C$44,2,FALSE))</f>
        <v>0</v>
      </c>
      <c r="U299" s="622">
        <f>IF(ISBLANK($B299),0,VLOOKUP($B299,Listen!$A$2:$C$44,3,FALSE))</f>
        <v>0</v>
      </c>
      <c r="V299" s="623">
        <f t="shared" si="38"/>
        <v>0</v>
      </c>
      <c r="W299" s="623">
        <f t="shared" si="44"/>
        <v>0</v>
      </c>
      <c r="X299" s="623">
        <f t="shared" si="44"/>
        <v>0</v>
      </c>
      <c r="Y299" s="623">
        <f t="shared" si="44"/>
        <v>0</v>
      </c>
      <c r="Z299" s="623">
        <f t="shared" si="42"/>
        <v>0</v>
      </c>
      <c r="AA299" s="623">
        <f t="shared" si="42"/>
        <v>0</v>
      </c>
      <c r="AB299" s="623">
        <f t="shared" si="42"/>
        <v>0</v>
      </c>
      <c r="AC299" s="624">
        <f t="shared" ca="1" si="39"/>
        <v>0</v>
      </c>
      <c r="AD299" s="624">
        <f ca="1">IF(C299=Allgemeines!$C$13,$S299-$AE299,OFFSET(AE299,0,Allgemeines!$C$13-2022)-$AE299)</f>
        <v>0</v>
      </c>
      <c r="AE299" s="624">
        <f ca="1">IFERROR(OFFSET(AE299,0,Allgemeines!$C$13-2021),0)</f>
        <v>0</v>
      </c>
      <c r="AF299" s="624">
        <f t="shared" si="40"/>
        <v>0</v>
      </c>
      <c r="AG299" s="624">
        <f t="shared" si="45"/>
        <v>0</v>
      </c>
      <c r="AH299" s="624">
        <f t="shared" si="45"/>
        <v>0</v>
      </c>
      <c r="AI299" s="624">
        <f t="shared" si="45"/>
        <v>0</v>
      </c>
      <c r="AJ299" s="624">
        <f t="shared" si="43"/>
        <v>0</v>
      </c>
      <c r="AK299" s="624">
        <f t="shared" si="43"/>
        <v>0</v>
      </c>
      <c r="AL299" s="624">
        <f t="shared" si="43"/>
        <v>0</v>
      </c>
      <c r="AN299" s="625"/>
    </row>
    <row r="300" spans="1:40" x14ac:dyDescent="0.25">
      <c r="A300" s="612"/>
      <c r="B300" s="613"/>
      <c r="C300" s="614"/>
      <c r="D300" s="626"/>
      <c r="E300" s="627"/>
      <c r="F300" s="627"/>
      <c r="G300" s="630">
        <f t="shared" si="41"/>
        <v>0</v>
      </c>
      <c r="H300" s="626"/>
      <c r="I300" s="626"/>
      <c r="J300" s="626"/>
      <c r="K300" s="626"/>
      <c r="L300" s="626"/>
      <c r="M300" s="626"/>
      <c r="N300" s="629"/>
      <c r="O300" s="629"/>
      <c r="P300" s="629"/>
      <c r="Q300" s="619">
        <f>IF(C300&gt;Allgemeines!$C$13,0,SUM(G300,H300,J300,K300,M300,N300)-SUM(I300,L300,O300,P300))</f>
        <v>0</v>
      </c>
      <c r="R300" s="613"/>
      <c r="S300" s="621">
        <f t="shared" si="37"/>
        <v>0</v>
      </c>
      <c r="T300" s="622">
        <f>IF(ISBLANK($B300),0,VLOOKUP($B300,Listen!$A$2:$C$44,2,FALSE))</f>
        <v>0</v>
      </c>
      <c r="U300" s="622">
        <f>IF(ISBLANK($B300),0,VLOOKUP($B300,Listen!$A$2:$C$44,3,FALSE))</f>
        <v>0</v>
      </c>
      <c r="V300" s="623">
        <f t="shared" si="38"/>
        <v>0</v>
      </c>
      <c r="W300" s="623">
        <f t="shared" si="44"/>
        <v>0</v>
      </c>
      <c r="X300" s="623">
        <f t="shared" si="44"/>
        <v>0</v>
      </c>
      <c r="Y300" s="623">
        <f t="shared" si="44"/>
        <v>0</v>
      </c>
      <c r="Z300" s="623">
        <f t="shared" si="42"/>
        <v>0</v>
      </c>
      <c r="AA300" s="623">
        <f t="shared" si="42"/>
        <v>0</v>
      </c>
      <c r="AB300" s="623">
        <f t="shared" si="42"/>
        <v>0</v>
      </c>
      <c r="AC300" s="624">
        <f t="shared" ca="1" si="39"/>
        <v>0</v>
      </c>
      <c r="AD300" s="624">
        <f ca="1">IF(C300=Allgemeines!$C$13,$S300-$AE300,OFFSET(AE300,0,Allgemeines!$C$13-2022)-$AE300)</f>
        <v>0</v>
      </c>
      <c r="AE300" s="624">
        <f ca="1">IFERROR(OFFSET(AE300,0,Allgemeines!$C$13-2021),0)</f>
        <v>0</v>
      </c>
      <c r="AF300" s="624">
        <f t="shared" si="40"/>
        <v>0</v>
      </c>
      <c r="AG300" s="624">
        <f t="shared" si="45"/>
        <v>0</v>
      </c>
      <c r="AH300" s="624">
        <f t="shared" si="45"/>
        <v>0</v>
      </c>
      <c r="AI300" s="624">
        <f t="shared" si="45"/>
        <v>0</v>
      </c>
      <c r="AJ300" s="624">
        <f t="shared" si="43"/>
        <v>0</v>
      </c>
      <c r="AK300" s="624">
        <f t="shared" si="43"/>
        <v>0</v>
      </c>
      <c r="AL300" s="624">
        <f t="shared" si="43"/>
        <v>0</v>
      </c>
      <c r="AN300" s="625"/>
    </row>
    <row r="301" spans="1:40" x14ac:dyDescent="0.25">
      <c r="A301" s="612"/>
      <c r="B301" s="613"/>
      <c r="C301" s="614"/>
      <c r="D301" s="626"/>
      <c r="E301" s="627"/>
      <c r="F301" s="627"/>
      <c r="G301" s="630">
        <f t="shared" si="41"/>
        <v>0</v>
      </c>
      <c r="H301" s="626"/>
      <c r="I301" s="626"/>
      <c r="J301" s="626"/>
      <c r="K301" s="626"/>
      <c r="L301" s="626"/>
      <c r="M301" s="626"/>
      <c r="N301" s="629"/>
      <c r="O301" s="629"/>
      <c r="P301" s="629"/>
      <c r="Q301" s="619">
        <f>IF(C301&gt;Allgemeines!$C$13,0,SUM(G301,H301,J301,K301,M301,N301)-SUM(I301,L301,O301,P301))</f>
        <v>0</v>
      </c>
      <c r="R301" s="613"/>
      <c r="S301" s="621">
        <f t="shared" si="37"/>
        <v>0</v>
      </c>
      <c r="T301" s="622">
        <f>IF(ISBLANK($B301),0,VLOOKUP($B301,Listen!$A$2:$C$44,2,FALSE))</f>
        <v>0</v>
      </c>
      <c r="U301" s="622">
        <f>IF(ISBLANK($B301),0,VLOOKUP($B301,Listen!$A$2:$C$44,3,FALSE))</f>
        <v>0</v>
      </c>
      <c r="V301" s="623">
        <f t="shared" si="38"/>
        <v>0</v>
      </c>
      <c r="W301" s="623">
        <f t="shared" si="44"/>
        <v>0</v>
      </c>
      <c r="X301" s="623">
        <f t="shared" si="44"/>
        <v>0</v>
      </c>
      <c r="Y301" s="623">
        <f t="shared" si="44"/>
        <v>0</v>
      </c>
      <c r="Z301" s="623">
        <f t="shared" si="42"/>
        <v>0</v>
      </c>
      <c r="AA301" s="623">
        <f t="shared" si="42"/>
        <v>0</v>
      </c>
      <c r="AB301" s="623">
        <f t="shared" si="42"/>
        <v>0</v>
      </c>
      <c r="AC301" s="624">
        <f t="shared" ca="1" si="39"/>
        <v>0</v>
      </c>
      <c r="AD301" s="624">
        <f ca="1">IF(C301=Allgemeines!$C$13,$S301-$AE301,OFFSET(AE301,0,Allgemeines!$C$13-2022)-$AE301)</f>
        <v>0</v>
      </c>
      <c r="AE301" s="624">
        <f ca="1">IFERROR(OFFSET(AE301,0,Allgemeines!$C$13-2021),0)</f>
        <v>0</v>
      </c>
      <c r="AF301" s="624">
        <f t="shared" si="40"/>
        <v>0</v>
      </c>
      <c r="AG301" s="624">
        <f t="shared" si="45"/>
        <v>0</v>
      </c>
      <c r="AH301" s="624">
        <f t="shared" si="45"/>
        <v>0</v>
      </c>
      <c r="AI301" s="624">
        <f t="shared" si="45"/>
        <v>0</v>
      </c>
      <c r="AJ301" s="624">
        <f t="shared" si="43"/>
        <v>0</v>
      </c>
      <c r="AK301" s="624">
        <f t="shared" si="43"/>
        <v>0</v>
      </c>
      <c r="AL301" s="624">
        <f t="shared" si="43"/>
        <v>0</v>
      </c>
      <c r="AN301" s="625"/>
    </row>
    <row r="302" spans="1:40" x14ac:dyDescent="0.25">
      <c r="A302" s="612"/>
      <c r="B302" s="613"/>
      <c r="C302" s="614"/>
      <c r="D302" s="626"/>
      <c r="E302" s="627"/>
      <c r="F302" s="627"/>
      <c r="G302" s="630">
        <f t="shared" si="41"/>
        <v>0</v>
      </c>
      <c r="H302" s="626"/>
      <c r="I302" s="626"/>
      <c r="J302" s="626"/>
      <c r="K302" s="626"/>
      <c r="L302" s="626"/>
      <c r="M302" s="626"/>
      <c r="N302" s="629"/>
      <c r="O302" s="629"/>
      <c r="P302" s="629"/>
      <c r="Q302" s="619">
        <f>IF(C302&gt;Allgemeines!$C$13,0,SUM(G302,H302,J302,K302,M302,N302)-SUM(I302,L302,O302,P302))</f>
        <v>0</v>
      </c>
      <c r="R302" s="613"/>
      <c r="S302" s="621">
        <f t="shared" si="37"/>
        <v>0</v>
      </c>
      <c r="T302" s="622">
        <f>IF(ISBLANK($B302),0,VLOOKUP($B302,Listen!$A$2:$C$44,2,FALSE))</f>
        <v>0</v>
      </c>
      <c r="U302" s="622">
        <f>IF(ISBLANK($B302),0,VLOOKUP($B302,Listen!$A$2:$C$44,3,FALSE))</f>
        <v>0</v>
      </c>
      <c r="V302" s="623">
        <f t="shared" si="38"/>
        <v>0</v>
      </c>
      <c r="W302" s="623">
        <f t="shared" si="44"/>
        <v>0</v>
      </c>
      <c r="X302" s="623">
        <f t="shared" si="44"/>
        <v>0</v>
      </c>
      <c r="Y302" s="623">
        <f t="shared" si="44"/>
        <v>0</v>
      </c>
      <c r="Z302" s="623">
        <f t="shared" si="42"/>
        <v>0</v>
      </c>
      <c r="AA302" s="623">
        <f t="shared" si="42"/>
        <v>0</v>
      </c>
      <c r="AB302" s="623">
        <f t="shared" si="42"/>
        <v>0</v>
      </c>
      <c r="AC302" s="624">
        <f t="shared" ca="1" si="39"/>
        <v>0</v>
      </c>
      <c r="AD302" s="624">
        <f ca="1">IF(C302=Allgemeines!$C$13,$S302-$AE302,OFFSET(AE302,0,Allgemeines!$C$13-2022)-$AE302)</f>
        <v>0</v>
      </c>
      <c r="AE302" s="624">
        <f ca="1">IFERROR(OFFSET(AE302,0,Allgemeines!$C$13-2021),0)</f>
        <v>0</v>
      </c>
      <c r="AF302" s="624">
        <f t="shared" si="40"/>
        <v>0</v>
      </c>
      <c r="AG302" s="624">
        <f t="shared" si="45"/>
        <v>0</v>
      </c>
      <c r="AH302" s="624">
        <f t="shared" si="45"/>
        <v>0</v>
      </c>
      <c r="AI302" s="624">
        <f t="shared" si="45"/>
        <v>0</v>
      </c>
      <c r="AJ302" s="624">
        <f t="shared" si="43"/>
        <v>0</v>
      </c>
      <c r="AK302" s="624">
        <f t="shared" si="43"/>
        <v>0</v>
      </c>
      <c r="AL302" s="624">
        <f t="shared" si="43"/>
        <v>0</v>
      </c>
      <c r="AN302" s="625"/>
    </row>
    <row r="303" spans="1:40" x14ac:dyDescent="0.25">
      <c r="A303" s="612"/>
      <c r="B303" s="613"/>
      <c r="C303" s="614"/>
      <c r="D303" s="626"/>
      <c r="E303" s="627"/>
      <c r="F303" s="627"/>
      <c r="G303" s="630">
        <f t="shared" si="41"/>
        <v>0</v>
      </c>
      <c r="H303" s="626"/>
      <c r="I303" s="626"/>
      <c r="J303" s="626"/>
      <c r="K303" s="626"/>
      <c r="L303" s="626"/>
      <c r="M303" s="626"/>
      <c r="N303" s="629"/>
      <c r="O303" s="629"/>
      <c r="P303" s="629"/>
      <c r="Q303" s="619">
        <f>IF(C303&gt;Allgemeines!$C$13,0,SUM(G303,H303,J303,K303,M303,N303)-SUM(I303,L303,O303,P303))</f>
        <v>0</v>
      </c>
      <c r="R303" s="613"/>
      <c r="S303" s="621">
        <f t="shared" si="37"/>
        <v>0</v>
      </c>
      <c r="T303" s="622">
        <f>IF(ISBLANK($B303),0,VLOOKUP($B303,Listen!$A$2:$C$44,2,FALSE))</f>
        <v>0</v>
      </c>
      <c r="U303" s="622">
        <f>IF(ISBLANK($B303),0,VLOOKUP($B303,Listen!$A$2:$C$44,3,FALSE))</f>
        <v>0</v>
      </c>
      <c r="V303" s="623">
        <f t="shared" si="38"/>
        <v>0</v>
      </c>
      <c r="W303" s="623">
        <f t="shared" si="44"/>
        <v>0</v>
      </c>
      <c r="X303" s="623">
        <f t="shared" si="44"/>
        <v>0</v>
      </c>
      <c r="Y303" s="623">
        <f t="shared" si="44"/>
        <v>0</v>
      </c>
      <c r="Z303" s="623">
        <f t="shared" si="42"/>
        <v>0</v>
      </c>
      <c r="AA303" s="623">
        <f t="shared" si="42"/>
        <v>0</v>
      </c>
      <c r="AB303" s="623">
        <f t="shared" si="42"/>
        <v>0</v>
      </c>
      <c r="AC303" s="624">
        <f t="shared" ca="1" si="39"/>
        <v>0</v>
      </c>
      <c r="AD303" s="624">
        <f ca="1">IF(C303=Allgemeines!$C$13,$S303-$AE303,OFFSET(AE303,0,Allgemeines!$C$13-2022)-$AE303)</f>
        <v>0</v>
      </c>
      <c r="AE303" s="624">
        <f ca="1">IFERROR(OFFSET(AE303,0,Allgemeines!$C$13-2021),0)</f>
        <v>0</v>
      </c>
      <c r="AF303" s="624">
        <f t="shared" si="40"/>
        <v>0</v>
      </c>
      <c r="AG303" s="624">
        <f t="shared" si="45"/>
        <v>0</v>
      </c>
      <c r="AH303" s="624">
        <f t="shared" si="45"/>
        <v>0</v>
      </c>
      <c r="AI303" s="624">
        <f t="shared" si="45"/>
        <v>0</v>
      </c>
      <c r="AJ303" s="624">
        <f t="shared" si="43"/>
        <v>0</v>
      </c>
      <c r="AK303" s="624">
        <f t="shared" si="43"/>
        <v>0</v>
      </c>
      <c r="AL303" s="624">
        <f t="shared" si="43"/>
        <v>0</v>
      </c>
      <c r="AN303" s="625"/>
    </row>
    <row r="304" spans="1:40" x14ac:dyDescent="0.25">
      <c r="A304" s="612"/>
      <c r="B304" s="613"/>
      <c r="C304" s="614"/>
      <c r="D304" s="626"/>
      <c r="E304" s="627"/>
      <c r="F304" s="627"/>
      <c r="G304" s="630">
        <f t="shared" si="41"/>
        <v>0</v>
      </c>
      <c r="H304" s="626"/>
      <c r="I304" s="626"/>
      <c r="J304" s="626"/>
      <c r="K304" s="626"/>
      <c r="L304" s="626"/>
      <c r="M304" s="626"/>
      <c r="N304" s="629"/>
      <c r="O304" s="629"/>
      <c r="P304" s="629"/>
      <c r="Q304" s="619">
        <f>IF(C304&gt;Allgemeines!$C$13,0,SUM(G304,H304,J304,K304,M304,N304)-SUM(I304,L304,O304,P304))</f>
        <v>0</v>
      </c>
      <c r="R304" s="613"/>
      <c r="S304" s="621">
        <f t="shared" si="37"/>
        <v>0</v>
      </c>
      <c r="T304" s="622">
        <f>IF(ISBLANK($B304),0,VLOOKUP($B304,Listen!$A$2:$C$44,2,FALSE))</f>
        <v>0</v>
      </c>
      <c r="U304" s="622">
        <f>IF(ISBLANK($B304),0,VLOOKUP($B304,Listen!$A$2:$C$44,3,FALSE))</f>
        <v>0</v>
      </c>
      <c r="V304" s="623">
        <f t="shared" si="38"/>
        <v>0</v>
      </c>
      <c r="W304" s="623">
        <f t="shared" si="44"/>
        <v>0</v>
      </c>
      <c r="X304" s="623">
        <f t="shared" si="44"/>
        <v>0</v>
      </c>
      <c r="Y304" s="623">
        <f t="shared" si="44"/>
        <v>0</v>
      </c>
      <c r="Z304" s="623">
        <f t="shared" si="42"/>
        <v>0</v>
      </c>
      <c r="AA304" s="623">
        <f t="shared" si="42"/>
        <v>0</v>
      </c>
      <c r="AB304" s="623">
        <f t="shared" si="42"/>
        <v>0</v>
      </c>
      <c r="AC304" s="624">
        <f t="shared" ca="1" si="39"/>
        <v>0</v>
      </c>
      <c r="AD304" s="624">
        <f ca="1">IF(C304=Allgemeines!$C$13,$S304-$AE304,OFFSET(AE304,0,Allgemeines!$C$13-2022)-$AE304)</f>
        <v>0</v>
      </c>
      <c r="AE304" s="624">
        <f ca="1">IFERROR(OFFSET(AE304,0,Allgemeines!$C$13-2021),0)</f>
        <v>0</v>
      </c>
      <c r="AF304" s="624">
        <f t="shared" si="40"/>
        <v>0</v>
      </c>
      <c r="AG304" s="624">
        <f t="shared" si="45"/>
        <v>0</v>
      </c>
      <c r="AH304" s="624">
        <f t="shared" si="45"/>
        <v>0</v>
      </c>
      <c r="AI304" s="624">
        <f t="shared" si="45"/>
        <v>0</v>
      </c>
      <c r="AJ304" s="624">
        <f t="shared" si="43"/>
        <v>0</v>
      </c>
      <c r="AK304" s="624">
        <f t="shared" si="43"/>
        <v>0</v>
      </c>
      <c r="AL304" s="624">
        <f t="shared" si="43"/>
        <v>0</v>
      </c>
      <c r="AN304" s="625"/>
    </row>
    <row r="305" spans="1:40" x14ac:dyDescent="0.25">
      <c r="A305" s="612"/>
      <c r="B305" s="613"/>
      <c r="C305" s="614"/>
      <c r="D305" s="626"/>
      <c r="E305" s="627"/>
      <c r="F305" s="627"/>
      <c r="G305" s="630">
        <f t="shared" si="41"/>
        <v>0</v>
      </c>
      <c r="H305" s="626"/>
      <c r="I305" s="626"/>
      <c r="J305" s="626"/>
      <c r="K305" s="626"/>
      <c r="L305" s="626"/>
      <c r="M305" s="626"/>
      <c r="N305" s="629"/>
      <c r="O305" s="629"/>
      <c r="P305" s="629"/>
      <c r="Q305" s="619">
        <f>IF(C305&gt;Allgemeines!$C$13,0,SUM(G305,H305,J305,K305,M305,N305)-SUM(I305,L305,O305,P305))</f>
        <v>0</v>
      </c>
      <c r="R305" s="613"/>
      <c r="S305" s="621">
        <f t="shared" si="37"/>
        <v>0</v>
      </c>
      <c r="T305" s="622">
        <f>IF(ISBLANK($B305),0,VLOOKUP($B305,Listen!$A$2:$C$44,2,FALSE))</f>
        <v>0</v>
      </c>
      <c r="U305" s="622">
        <f>IF(ISBLANK($B305),0,VLOOKUP($B305,Listen!$A$2:$C$44,3,FALSE))</f>
        <v>0</v>
      </c>
      <c r="V305" s="623">
        <f t="shared" si="38"/>
        <v>0</v>
      </c>
      <c r="W305" s="623">
        <f t="shared" si="44"/>
        <v>0</v>
      </c>
      <c r="X305" s="623">
        <f t="shared" si="44"/>
        <v>0</v>
      </c>
      <c r="Y305" s="623">
        <f t="shared" si="44"/>
        <v>0</v>
      </c>
      <c r="Z305" s="623">
        <f t="shared" si="42"/>
        <v>0</v>
      </c>
      <c r="AA305" s="623">
        <f t="shared" si="42"/>
        <v>0</v>
      </c>
      <c r="AB305" s="623">
        <f t="shared" si="42"/>
        <v>0</v>
      </c>
      <c r="AC305" s="624">
        <f t="shared" ca="1" si="39"/>
        <v>0</v>
      </c>
      <c r="AD305" s="624">
        <f ca="1">IF(C305=Allgemeines!$C$13,$S305-$AE305,OFFSET(AE305,0,Allgemeines!$C$13-2022)-$AE305)</f>
        <v>0</v>
      </c>
      <c r="AE305" s="624">
        <f ca="1">IFERROR(OFFSET(AE305,0,Allgemeines!$C$13-2021),0)</f>
        <v>0</v>
      </c>
      <c r="AF305" s="624">
        <f t="shared" si="40"/>
        <v>0</v>
      </c>
      <c r="AG305" s="624">
        <f t="shared" si="45"/>
        <v>0</v>
      </c>
      <c r="AH305" s="624">
        <f t="shared" si="45"/>
        <v>0</v>
      </c>
      <c r="AI305" s="624">
        <f t="shared" si="45"/>
        <v>0</v>
      </c>
      <c r="AJ305" s="624">
        <f t="shared" si="43"/>
        <v>0</v>
      </c>
      <c r="AK305" s="624">
        <f t="shared" si="43"/>
        <v>0</v>
      </c>
      <c r="AL305" s="624">
        <f t="shared" si="43"/>
        <v>0</v>
      </c>
      <c r="AN305" s="625"/>
    </row>
    <row r="306" spans="1:40" x14ac:dyDescent="0.25">
      <c r="A306" s="612"/>
      <c r="B306" s="613"/>
      <c r="C306" s="614"/>
      <c r="D306" s="626"/>
      <c r="E306" s="627"/>
      <c r="F306" s="627"/>
      <c r="G306" s="630">
        <f t="shared" si="41"/>
        <v>0</v>
      </c>
      <c r="H306" s="626"/>
      <c r="I306" s="626"/>
      <c r="J306" s="626"/>
      <c r="K306" s="626"/>
      <c r="L306" s="626"/>
      <c r="M306" s="626"/>
      <c r="N306" s="629"/>
      <c r="O306" s="629"/>
      <c r="P306" s="629"/>
      <c r="Q306" s="619">
        <f>IF(C306&gt;Allgemeines!$C$13,0,SUM(G306,H306,J306,K306,M306,N306)-SUM(I306,L306,O306,P306))</f>
        <v>0</v>
      </c>
      <c r="R306" s="613"/>
      <c r="S306" s="621">
        <f t="shared" si="37"/>
        <v>0</v>
      </c>
      <c r="T306" s="622">
        <f>IF(ISBLANK($B306),0,VLOOKUP($B306,Listen!$A$2:$C$44,2,FALSE))</f>
        <v>0</v>
      </c>
      <c r="U306" s="622">
        <f>IF(ISBLANK($B306),0,VLOOKUP($B306,Listen!$A$2:$C$44,3,FALSE))</f>
        <v>0</v>
      </c>
      <c r="V306" s="623">
        <f t="shared" si="38"/>
        <v>0</v>
      </c>
      <c r="W306" s="623">
        <f t="shared" si="44"/>
        <v>0</v>
      </c>
      <c r="X306" s="623">
        <f t="shared" si="44"/>
        <v>0</v>
      </c>
      <c r="Y306" s="623">
        <f t="shared" si="44"/>
        <v>0</v>
      </c>
      <c r="Z306" s="623">
        <f t="shared" si="42"/>
        <v>0</v>
      </c>
      <c r="AA306" s="623">
        <f t="shared" si="42"/>
        <v>0</v>
      </c>
      <c r="AB306" s="623">
        <f t="shared" si="42"/>
        <v>0</v>
      </c>
      <c r="AC306" s="624">
        <f t="shared" ca="1" si="39"/>
        <v>0</v>
      </c>
      <c r="AD306" s="624">
        <f ca="1">IF(C306=Allgemeines!$C$13,$S306-$AE306,OFFSET(AE306,0,Allgemeines!$C$13-2022)-$AE306)</f>
        <v>0</v>
      </c>
      <c r="AE306" s="624">
        <f ca="1">IFERROR(OFFSET(AE306,0,Allgemeines!$C$13-2021),0)</f>
        <v>0</v>
      </c>
      <c r="AF306" s="624">
        <f t="shared" si="40"/>
        <v>0</v>
      </c>
      <c r="AG306" s="624">
        <f t="shared" si="45"/>
        <v>0</v>
      </c>
      <c r="AH306" s="624">
        <f t="shared" si="45"/>
        <v>0</v>
      </c>
      <c r="AI306" s="624">
        <f t="shared" si="45"/>
        <v>0</v>
      </c>
      <c r="AJ306" s="624">
        <f t="shared" si="43"/>
        <v>0</v>
      </c>
      <c r="AK306" s="624">
        <f t="shared" si="43"/>
        <v>0</v>
      </c>
      <c r="AL306" s="624">
        <f t="shared" si="43"/>
        <v>0</v>
      </c>
      <c r="AN306" s="625"/>
    </row>
    <row r="307" spans="1:40" x14ac:dyDescent="0.25">
      <c r="A307" s="612"/>
      <c r="B307" s="613"/>
      <c r="C307" s="614"/>
      <c r="D307" s="626"/>
      <c r="E307" s="627"/>
      <c r="F307" s="627"/>
      <c r="G307" s="630">
        <f t="shared" si="41"/>
        <v>0</v>
      </c>
      <c r="H307" s="626"/>
      <c r="I307" s="626"/>
      <c r="J307" s="626"/>
      <c r="K307" s="626"/>
      <c r="L307" s="626"/>
      <c r="M307" s="626"/>
      <c r="N307" s="629"/>
      <c r="O307" s="629"/>
      <c r="P307" s="629"/>
      <c r="Q307" s="619">
        <f>IF(C307&gt;Allgemeines!$C$13,0,SUM(G307,H307,J307,K307,M307,N307)-SUM(I307,L307,O307,P307))</f>
        <v>0</v>
      </c>
      <c r="R307" s="613"/>
      <c r="S307" s="621">
        <f t="shared" si="37"/>
        <v>0</v>
      </c>
      <c r="T307" s="622">
        <f>IF(ISBLANK($B307),0,VLOOKUP($B307,Listen!$A$2:$C$44,2,FALSE))</f>
        <v>0</v>
      </c>
      <c r="U307" s="622">
        <f>IF(ISBLANK($B307),0,VLOOKUP($B307,Listen!$A$2:$C$44,3,FALSE))</f>
        <v>0</v>
      </c>
      <c r="V307" s="623">
        <f t="shared" si="38"/>
        <v>0</v>
      </c>
      <c r="W307" s="623">
        <f t="shared" si="44"/>
        <v>0</v>
      </c>
      <c r="X307" s="623">
        <f t="shared" si="44"/>
        <v>0</v>
      </c>
      <c r="Y307" s="623">
        <f t="shared" si="44"/>
        <v>0</v>
      </c>
      <c r="Z307" s="623">
        <f t="shared" si="42"/>
        <v>0</v>
      </c>
      <c r="AA307" s="623">
        <f t="shared" si="42"/>
        <v>0</v>
      </c>
      <c r="AB307" s="623">
        <f t="shared" si="42"/>
        <v>0</v>
      </c>
      <c r="AC307" s="624">
        <f t="shared" ca="1" si="39"/>
        <v>0</v>
      </c>
      <c r="AD307" s="624">
        <f ca="1">IF(C307=Allgemeines!$C$13,$S307-$AE307,OFFSET(AE307,0,Allgemeines!$C$13-2022)-$AE307)</f>
        <v>0</v>
      </c>
      <c r="AE307" s="624">
        <f ca="1">IFERROR(OFFSET(AE307,0,Allgemeines!$C$13-2021),0)</f>
        <v>0</v>
      </c>
      <c r="AF307" s="624">
        <f t="shared" si="40"/>
        <v>0</v>
      </c>
      <c r="AG307" s="624">
        <f t="shared" si="45"/>
        <v>0</v>
      </c>
      <c r="AH307" s="624">
        <f t="shared" si="45"/>
        <v>0</v>
      </c>
      <c r="AI307" s="624">
        <f t="shared" si="45"/>
        <v>0</v>
      </c>
      <c r="AJ307" s="624">
        <f t="shared" si="43"/>
        <v>0</v>
      </c>
      <c r="AK307" s="624">
        <f t="shared" si="43"/>
        <v>0</v>
      </c>
      <c r="AL307" s="624">
        <f t="shared" si="43"/>
        <v>0</v>
      </c>
      <c r="AN307" s="625"/>
    </row>
    <row r="308" spans="1:40" x14ac:dyDescent="0.25">
      <c r="A308" s="612"/>
      <c r="B308" s="613"/>
      <c r="C308" s="614"/>
      <c r="D308" s="626"/>
      <c r="E308" s="627"/>
      <c r="F308" s="627"/>
      <c r="G308" s="630">
        <f t="shared" si="41"/>
        <v>0</v>
      </c>
      <c r="H308" s="626"/>
      <c r="I308" s="626"/>
      <c r="J308" s="626"/>
      <c r="K308" s="626"/>
      <c r="L308" s="626"/>
      <c r="M308" s="626"/>
      <c r="N308" s="629"/>
      <c r="O308" s="629"/>
      <c r="P308" s="629"/>
      <c r="Q308" s="619">
        <f>IF(C308&gt;Allgemeines!$C$13,0,SUM(G308,H308,J308,K308,M308,N308)-SUM(I308,L308,O308,P308))</f>
        <v>0</v>
      </c>
      <c r="R308" s="613"/>
      <c r="S308" s="621">
        <f t="shared" si="37"/>
        <v>0</v>
      </c>
      <c r="T308" s="622">
        <f>IF(ISBLANK($B308),0,VLOOKUP($B308,Listen!$A$2:$C$44,2,FALSE))</f>
        <v>0</v>
      </c>
      <c r="U308" s="622">
        <f>IF(ISBLANK($B308),0,VLOOKUP($B308,Listen!$A$2:$C$44,3,FALSE))</f>
        <v>0</v>
      </c>
      <c r="V308" s="623">
        <f t="shared" si="38"/>
        <v>0</v>
      </c>
      <c r="W308" s="623">
        <f t="shared" si="44"/>
        <v>0</v>
      </c>
      <c r="X308" s="623">
        <f t="shared" si="44"/>
        <v>0</v>
      </c>
      <c r="Y308" s="623">
        <f t="shared" si="44"/>
        <v>0</v>
      </c>
      <c r="Z308" s="623">
        <f t="shared" si="42"/>
        <v>0</v>
      </c>
      <c r="AA308" s="623">
        <f t="shared" si="42"/>
        <v>0</v>
      </c>
      <c r="AB308" s="623">
        <f t="shared" si="42"/>
        <v>0</v>
      </c>
      <c r="AC308" s="624">
        <f t="shared" ca="1" si="39"/>
        <v>0</v>
      </c>
      <c r="AD308" s="624">
        <f ca="1">IF(C308=Allgemeines!$C$13,$S308-$AE308,OFFSET(AE308,0,Allgemeines!$C$13-2022)-$AE308)</f>
        <v>0</v>
      </c>
      <c r="AE308" s="624">
        <f ca="1">IFERROR(OFFSET(AE308,0,Allgemeines!$C$13-2021),0)</f>
        <v>0</v>
      </c>
      <c r="AF308" s="624">
        <f t="shared" si="40"/>
        <v>0</v>
      </c>
      <c r="AG308" s="624">
        <f t="shared" si="45"/>
        <v>0</v>
      </c>
      <c r="AH308" s="624">
        <f t="shared" si="45"/>
        <v>0</v>
      </c>
      <c r="AI308" s="624">
        <f t="shared" si="45"/>
        <v>0</v>
      </c>
      <c r="AJ308" s="624">
        <f t="shared" si="43"/>
        <v>0</v>
      </c>
      <c r="AK308" s="624">
        <f t="shared" si="43"/>
        <v>0</v>
      </c>
      <c r="AL308" s="624">
        <f t="shared" si="43"/>
        <v>0</v>
      </c>
      <c r="AN308" s="625"/>
    </row>
    <row r="309" spans="1:40" x14ac:dyDescent="0.25">
      <c r="A309" s="612"/>
      <c r="B309" s="613"/>
      <c r="C309" s="614"/>
      <c r="D309" s="626"/>
      <c r="E309" s="627"/>
      <c r="F309" s="627"/>
      <c r="G309" s="630">
        <f t="shared" si="41"/>
        <v>0</v>
      </c>
      <c r="H309" s="626"/>
      <c r="I309" s="626"/>
      <c r="J309" s="626"/>
      <c r="K309" s="626"/>
      <c r="L309" s="626"/>
      <c r="M309" s="626"/>
      <c r="N309" s="629"/>
      <c r="O309" s="629"/>
      <c r="P309" s="629"/>
      <c r="Q309" s="619">
        <f>IF(C309&gt;Allgemeines!$C$13,0,SUM(G309,H309,J309,K309,M309,N309)-SUM(I309,L309,O309,P309))</f>
        <v>0</v>
      </c>
      <c r="R309" s="613"/>
      <c r="S309" s="621">
        <f t="shared" si="37"/>
        <v>0</v>
      </c>
      <c r="T309" s="622">
        <f>IF(ISBLANK($B309),0,VLOOKUP($B309,Listen!$A$2:$C$44,2,FALSE))</f>
        <v>0</v>
      </c>
      <c r="U309" s="622">
        <f>IF(ISBLANK($B309),0,VLOOKUP($B309,Listen!$A$2:$C$44,3,FALSE))</f>
        <v>0</v>
      </c>
      <c r="V309" s="623">
        <f t="shared" si="38"/>
        <v>0</v>
      </c>
      <c r="W309" s="623">
        <f t="shared" si="44"/>
        <v>0</v>
      </c>
      <c r="X309" s="623">
        <f t="shared" si="44"/>
        <v>0</v>
      </c>
      <c r="Y309" s="623">
        <f t="shared" si="44"/>
        <v>0</v>
      </c>
      <c r="Z309" s="623">
        <f t="shared" si="42"/>
        <v>0</v>
      </c>
      <c r="AA309" s="623">
        <f t="shared" si="42"/>
        <v>0</v>
      </c>
      <c r="AB309" s="623">
        <f t="shared" si="42"/>
        <v>0</v>
      </c>
      <c r="AC309" s="624">
        <f t="shared" ca="1" si="39"/>
        <v>0</v>
      </c>
      <c r="AD309" s="624">
        <f ca="1">IF(C309=Allgemeines!$C$13,$S309-$AE309,OFFSET(AE309,0,Allgemeines!$C$13-2022)-$AE309)</f>
        <v>0</v>
      </c>
      <c r="AE309" s="624">
        <f ca="1">IFERROR(OFFSET(AE309,0,Allgemeines!$C$13-2021),0)</f>
        <v>0</v>
      </c>
      <c r="AF309" s="624">
        <f t="shared" si="40"/>
        <v>0</v>
      </c>
      <c r="AG309" s="624">
        <f t="shared" si="45"/>
        <v>0</v>
      </c>
      <c r="AH309" s="624">
        <f t="shared" si="45"/>
        <v>0</v>
      </c>
      <c r="AI309" s="624">
        <f t="shared" si="45"/>
        <v>0</v>
      </c>
      <c r="AJ309" s="624">
        <f t="shared" si="43"/>
        <v>0</v>
      </c>
      <c r="AK309" s="624">
        <f t="shared" si="43"/>
        <v>0</v>
      </c>
      <c r="AL309" s="624">
        <f t="shared" si="43"/>
        <v>0</v>
      </c>
      <c r="AN309" s="625"/>
    </row>
    <row r="310" spans="1:40" x14ac:dyDescent="0.25">
      <c r="A310" s="612"/>
      <c r="B310" s="613"/>
      <c r="C310" s="614"/>
      <c r="D310" s="626"/>
      <c r="E310" s="627"/>
      <c r="F310" s="627"/>
      <c r="G310" s="630">
        <f t="shared" si="41"/>
        <v>0</v>
      </c>
      <c r="H310" s="626"/>
      <c r="I310" s="626"/>
      <c r="J310" s="626"/>
      <c r="K310" s="626"/>
      <c r="L310" s="626"/>
      <c r="M310" s="626"/>
      <c r="N310" s="629"/>
      <c r="O310" s="629"/>
      <c r="P310" s="629"/>
      <c r="Q310" s="619">
        <f>IF(C310&gt;Allgemeines!$C$13,0,SUM(G310,H310,J310,K310,M310,N310)-SUM(I310,L310,O310,P310))</f>
        <v>0</v>
      </c>
      <c r="R310" s="613"/>
      <c r="S310" s="621">
        <f t="shared" si="37"/>
        <v>0</v>
      </c>
      <c r="T310" s="622">
        <f>IF(ISBLANK($B310),0,VLOOKUP($B310,Listen!$A$2:$C$44,2,FALSE))</f>
        <v>0</v>
      </c>
      <c r="U310" s="622">
        <f>IF(ISBLANK($B310),0,VLOOKUP($B310,Listen!$A$2:$C$44,3,FALSE))</f>
        <v>0</v>
      </c>
      <c r="V310" s="623">
        <f t="shared" si="38"/>
        <v>0</v>
      </c>
      <c r="W310" s="623">
        <f t="shared" si="44"/>
        <v>0</v>
      </c>
      <c r="X310" s="623">
        <f t="shared" si="44"/>
        <v>0</v>
      </c>
      <c r="Y310" s="623">
        <f t="shared" si="44"/>
        <v>0</v>
      </c>
      <c r="Z310" s="623">
        <f t="shared" si="42"/>
        <v>0</v>
      </c>
      <c r="AA310" s="623">
        <f t="shared" si="42"/>
        <v>0</v>
      </c>
      <c r="AB310" s="623">
        <f t="shared" si="42"/>
        <v>0</v>
      </c>
      <c r="AC310" s="624">
        <f t="shared" ca="1" si="39"/>
        <v>0</v>
      </c>
      <c r="AD310" s="624">
        <f ca="1">IF(C310=Allgemeines!$C$13,$S310-$AE310,OFFSET(AE310,0,Allgemeines!$C$13-2022)-$AE310)</f>
        <v>0</v>
      </c>
      <c r="AE310" s="624">
        <f ca="1">IFERROR(OFFSET(AE310,0,Allgemeines!$C$13-2021),0)</f>
        <v>0</v>
      </c>
      <c r="AF310" s="624">
        <f t="shared" si="40"/>
        <v>0</v>
      </c>
      <c r="AG310" s="624">
        <f t="shared" si="45"/>
        <v>0</v>
      </c>
      <c r="AH310" s="624">
        <f t="shared" si="45"/>
        <v>0</v>
      </c>
      <c r="AI310" s="624">
        <f t="shared" si="45"/>
        <v>0</v>
      </c>
      <c r="AJ310" s="624">
        <f t="shared" si="43"/>
        <v>0</v>
      </c>
      <c r="AK310" s="624">
        <f t="shared" si="43"/>
        <v>0</v>
      </c>
      <c r="AL310" s="624">
        <f t="shared" si="43"/>
        <v>0</v>
      </c>
      <c r="AN310" s="625"/>
    </row>
    <row r="311" spans="1:40" x14ac:dyDescent="0.25">
      <c r="A311" s="612"/>
      <c r="B311" s="613"/>
      <c r="C311" s="614"/>
      <c r="D311" s="626"/>
      <c r="E311" s="627"/>
      <c r="F311" s="627"/>
      <c r="G311" s="630">
        <f t="shared" si="41"/>
        <v>0</v>
      </c>
      <c r="H311" s="626"/>
      <c r="I311" s="626"/>
      <c r="J311" s="626"/>
      <c r="K311" s="626"/>
      <c r="L311" s="626"/>
      <c r="M311" s="626"/>
      <c r="N311" s="629"/>
      <c r="O311" s="629"/>
      <c r="P311" s="629"/>
      <c r="Q311" s="619">
        <f>IF(C311&gt;Allgemeines!$C$13,0,SUM(G311,H311,J311,K311,M311,N311)-SUM(I311,L311,O311,P311))</f>
        <v>0</v>
      </c>
      <c r="R311" s="613"/>
      <c r="S311" s="621">
        <f t="shared" si="37"/>
        <v>0</v>
      </c>
      <c r="T311" s="622">
        <f>IF(ISBLANK($B311),0,VLOOKUP($B311,Listen!$A$2:$C$44,2,FALSE))</f>
        <v>0</v>
      </c>
      <c r="U311" s="622">
        <f>IF(ISBLANK($B311),0,VLOOKUP($B311,Listen!$A$2:$C$44,3,FALSE))</f>
        <v>0</v>
      </c>
      <c r="V311" s="623">
        <f t="shared" si="38"/>
        <v>0</v>
      </c>
      <c r="W311" s="623">
        <f t="shared" si="44"/>
        <v>0</v>
      </c>
      <c r="X311" s="623">
        <f t="shared" si="44"/>
        <v>0</v>
      </c>
      <c r="Y311" s="623">
        <f t="shared" si="44"/>
        <v>0</v>
      </c>
      <c r="Z311" s="623">
        <f t="shared" si="42"/>
        <v>0</v>
      </c>
      <c r="AA311" s="623">
        <f t="shared" si="42"/>
        <v>0</v>
      </c>
      <c r="AB311" s="623">
        <f t="shared" si="42"/>
        <v>0</v>
      </c>
      <c r="AC311" s="624">
        <f t="shared" ca="1" si="39"/>
        <v>0</v>
      </c>
      <c r="AD311" s="624">
        <f ca="1">IF(C311=Allgemeines!$C$13,$S311-$AE311,OFFSET(AE311,0,Allgemeines!$C$13-2022)-$AE311)</f>
        <v>0</v>
      </c>
      <c r="AE311" s="624">
        <f ca="1">IFERROR(OFFSET(AE311,0,Allgemeines!$C$13-2021),0)</f>
        <v>0</v>
      </c>
      <c r="AF311" s="624">
        <f t="shared" si="40"/>
        <v>0</v>
      </c>
      <c r="AG311" s="624">
        <f t="shared" si="45"/>
        <v>0</v>
      </c>
      <c r="AH311" s="624">
        <f t="shared" si="45"/>
        <v>0</v>
      </c>
      <c r="AI311" s="624">
        <f t="shared" si="45"/>
        <v>0</v>
      </c>
      <c r="AJ311" s="624">
        <f t="shared" si="43"/>
        <v>0</v>
      </c>
      <c r="AK311" s="624">
        <f t="shared" si="43"/>
        <v>0</v>
      </c>
      <c r="AL311" s="624">
        <f t="shared" si="43"/>
        <v>0</v>
      </c>
      <c r="AN311" s="625"/>
    </row>
    <row r="312" spans="1:40" x14ac:dyDescent="0.25">
      <c r="A312" s="612"/>
      <c r="B312" s="613"/>
      <c r="C312" s="614"/>
      <c r="D312" s="626"/>
      <c r="E312" s="627"/>
      <c r="F312" s="627"/>
      <c r="G312" s="630">
        <f t="shared" si="41"/>
        <v>0</v>
      </c>
      <c r="H312" s="626"/>
      <c r="I312" s="626"/>
      <c r="J312" s="626"/>
      <c r="K312" s="626"/>
      <c r="L312" s="626"/>
      <c r="M312" s="626"/>
      <c r="N312" s="629"/>
      <c r="O312" s="629"/>
      <c r="P312" s="629"/>
      <c r="Q312" s="619">
        <f>IF(C312&gt;Allgemeines!$C$13,0,SUM(G312,H312,J312,K312,M312,N312)-SUM(I312,L312,O312,P312))</f>
        <v>0</v>
      </c>
      <c r="R312" s="613"/>
      <c r="S312" s="621">
        <f t="shared" si="37"/>
        <v>0</v>
      </c>
      <c r="T312" s="622">
        <f>IF(ISBLANK($B312),0,VLOOKUP($B312,Listen!$A$2:$C$44,2,FALSE))</f>
        <v>0</v>
      </c>
      <c r="U312" s="622">
        <f>IF(ISBLANK($B312),0,VLOOKUP($B312,Listen!$A$2:$C$44,3,FALSE))</f>
        <v>0</v>
      </c>
      <c r="V312" s="623">
        <f t="shared" si="38"/>
        <v>0</v>
      </c>
      <c r="W312" s="623">
        <f t="shared" si="44"/>
        <v>0</v>
      </c>
      <c r="X312" s="623">
        <f t="shared" si="44"/>
        <v>0</v>
      </c>
      <c r="Y312" s="623">
        <f t="shared" si="44"/>
        <v>0</v>
      </c>
      <c r="Z312" s="623">
        <f t="shared" si="42"/>
        <v>0</v>
      </c>
      <c r="AA312" s="623">
        <f t="shared" si="42"/>
        <v>0</v>
      </c>
      <c r="AB312" s="623">
        <f t="shared" si="42"/>
        <v>0</v>
      </c>
      <c r="AC312" s="624">
        <f t="shared" ca="1" si="39"/>
        <v>0</v>
      </c>
      <c r="AD312" s="624">
        <f ca="1">IF(C312=Allgemeines!$C$13,$S312-$AE312,OFFSET(AE312,0,Allgemeines!$C$13-2022)-$AE312)</f>
        <v>0</v>
      </c>
      <c r="AE312" s="624">
        <f ca="1">IFERROR(OFFSET(AE312,0,Allgemeines!$C$13-2021),0)</f>
        <v>0</v>
      </c>
      <c r="AF312" s="624">
        <f t="shared" si="40"/>
        <v>0</v>
      </c>
      <c r="AG312" s="624">
        <f t="shared" si="45"/>
        <v>0</v>
      </c>
      <c r="AH312" s="624">
        <f t="shared" si="45"/>
        <v>0</v>
      </c>
      <c r="AI312" s="624">
        <f t="shared" si="45"/>
        <v>0</v>
      </c>
      <c r="AJ312" s="624">
        <f t="shared" si="43"/>
        <v>0</v>
      </c>
      <c r="AK312" s="624">
        <f t="shared" si="43"/>
        <v>0</v>
      </c>
      <c r="AL312" s="624">
        <f t="shared" si="43"/>
        <v>0</v>
      </c>
      <c r="AN312" s="625"/>
    </row>
    <row r="313" spans="1:40" x14ac:dyDescent="0.25">
      <c r="A313" s="612"/>
      <c r="B313" s="613"/>
      <c r="C313" s="614"/>
      <c r="D313" s="626"/>
      <c r="E313" s="627"/>
      <c r="F313" s="627"/>
      <c r="G313" s="630">
        <f t="shared" si="41"/>
        <v>0</v>
      </c>
      <c r="H313" s="626"/>
      <c r="I313" s="626"/>
      <c r="J313" s="626"/>
      <c r="K313" s="626"/>
      <c r="L313" s="626"/>
      <c r="M313" s="626"/>
      <c r="N313" s="629"/>
      <c r="O313" s="629"/>
      <c r="P313" s="629"/>
      <c r="Q313" s="619">
        <f>IF(C313&gt;Allgemeines!$C$13,0,SUM(G313,H313,J313,K313,M313,N313)-SUM(I313,L313,O313,P313))</f>
        <v>0</v>
      </c>
      <c r="R313" s="613"/>
      <c r="S313" s="621">
        <f t="shared" si="37"/>
        <v>0</v>
      </c>
      <c r="T313" s="622">
        <f>IF(ISBLANK($B313),0,VLOOKUP($B313,Listen!$A$2:$C$44,2,FALSE))</f>
        <v>0</v>
      </c>
      <c r="U313" s="622">
        <f>IF(ISBLANK($B313),0,VLOOKUP($B313,Listen!$A$2:$C$44,3,FALSE))</f>
        <v>0</v>
      </c>
      <c r="V313" s="623">
        <f t="shared" si="38"/>
        <v>0</v>
      </c>
      <c r="W313" s="623">
        <f t="shared" si="44"/>
        <v>0</v>
      </c>
      <c r="X313" s="623">
        <f t="shared" si="44"/>
        <v>0</v>
      </c>
      <c r="Y313" s="623">
        <f t="shared" si="44"/>
        <v>0</v>
      </c>
      <c r="Z313" s="623">
        <f t="shared" si="42"/>
        <v>0</v>
      </c>
      <c r="AA313" s="623">
        <f t="shared" si="42"/>
        <v>0</v>
      </c>
      <c r="AB313" s="623">
        <f t="shared" si="42"/>
        <v>0</v>
      </c>
      <c r="AC313" s="624">
        <f t="shared" ca="1" si="39"/>
        <v>0</v>
      </c>
      <c r="AD313" s="624">
        <f ca="1">IF(C313=Allgemeines!$C$13,$S313-$AE313,OFFSET(AE313,0,Allgemeines!$C$13-2022)-$AE313)</f>
        <v>0</v>
      </c>
      <c r="AE313" s="624">
        <f ca="1">IFERROR(OFFSET(AE313,0,Allgemeines!$C$13-2021),0)</f>
        <v>0</v>
      </c>
      <c r="AF313" s="624">
        <f t="shared" si="40"/>
        <v>0</v>
      </c>
      <c r="AG313" s="624">
        <f t="shared" si="45"/>
        <v>0</v>
      </c>
      <c r="AH313" s="624">
        <f t="shared" si="45"/>
        <v>0</v>
      </c>
      <c r="AI313" s="624">
        <f t="shared" si="45"/>
        <v>0</v>
      </c>
      <c r="AJ313" s="624">
        <f t="shared" si="43"/>
        <v>0</v>
      </c>
      <c r="AK313" s="624">
        <f t="shared" si="43"/>
        <v>0</v>
      </c>
      <c r="AL313" s="624">
        <f t="shared" si="43"/>
        <v>0</v>
      </c>
      <c r="AN313" s="625"/>
    </row>
    <row r="314" spans="1:40" x14ac:dyDescent="0.25">
      <c r="A314" s="612"/>
      <c r="B314" s="613"/>
      <c r="C314" s="614"/>
      <c r="D314" s="626"/>
      <c r="E314" s="627"/>
      <c r="F314" s="627"/>
      <c r="G314" s="630">
        <f t="shared" si="41"/>
        <v>0</v>
      </c>
      <c r="H314" s="626"/>
      <c r="I314" s="626"/>
      <c r="J314" s="626"/>
      <c r="K314" s="626"/>
      <c r="L314" s="626"/>
      <c r="M314" s="626"/>
      <c r="N314" s="629"/>
      <c r="O314" s="629"/>
      <c r="P314" s="629"/>
      <c r="Q314" s="619">
        <f>IF(C314&gt;Allgemeines!$C$13,0,SUM(G314,H314,J314,K314,M314,N314)-SUM(I314,L314,O314,P314))</f>
        <v>0</v>
      </c>
      <c r="R314" s="613"/>
      <c r="S314" s="621">
        <f t="shared" si="37"/>
        <v>0</v>
      </c>
      <c r="T314" s="622">
        <f>IF(ISBLANK($B314),0,VLOOKUP($B314,Listen!$A$2:$C$44,2,FALSE))</f>
        <v>0</v>
      </c>
      <c r="U314" s="622">
        <f>IF(ISBLANK($B314),0,VLOOKUP($B314,Listen!$A$2:$C$44,3,FALSE))</f>
        <v>0</v>
      </c>
      <c r="V314" s="623">
        <f t="shared" si="38"/>
        <v>0</v>
      </c>
      <c r="W314" s="623">
        <f t="shared" si="44"/>
        <v>0</v>
      </c>
      <c r="X314" s="623">
        <f t="shared" si="44"/>
        <v>0</v>
      </c>
      <c r="Y314" s="623">
        <f t="shared" si="44"/>
        <v>0</v>
      </c>
      <c r="Z314" s="623">
        <f t="shared" si="42"/>
        <v>0</v>
      </c>
      <c r="AA314" s="623">
        <f t="shared" si="42"/>
        <v>0</v>
      </c>
      <c r="AB314" s="623">
        <f t="shared" si="42"/>
        <v>0</v>
      </c>
      <c r="AC314" s="624">
        <f t="shared" ca="1" si="39"/>
        <v>0</v>
      </c>
      <c r="AD314" s="624">
        <f ca="1">IF(C314=Allgemeines!$C$13,$S314-$AE314,OFFSET(AE314,0,Allgemeines!$C$13-2022)-$AE314)</f>
        <v>0</v>
      </c>
      <c r="AE314" s="624">
        <f ca="1">IFERROR(OFFSET(AE314,0,Allgemeines!$C$13-2021),0)</f>
        <v>0</v>
      </c>
      <c r="AF314" s="624">
        <f t="shared" si="40"/>
        <v>0</v>
      </c>
      <c r="AG314" s="624">
        <f t="shared" si="45"/>
        <v>0</v>
      </c>
      <c r="AH314" s="624">
        <f t="shared" si="45"/>
        <v>0</v>
      </c>
      <c r="AI314" s="624">
        <f t="shared" si="45"/>
        <v>0</v>
      </c>
      <c r="AJ314" s="624">
        <f t="shared" si="43"/>
        <v>0</v>
      </c>
      <c r="AK314" s="624">
        <f t="shared" si="43"/>
        <v>0</v>
      </c>
      <c r="AL314" s="624">
        <f t="shared" si="43"/>
        <v>0</v>
      </c>
      <c r="AN314" s="625"/>
    </row>
    <row r="315" spans="1:40" x14ac:dyDescent="0.25">
      <c r="A315" s="612"/>
      <c r="B315" s="613"/>
      <c r="C315" s="614"/>
      <c r="D315" s="626"/>
      <c r="E315" s="627"/>
      <c r="F315" s="627"/>
      <c r="G315" s="630">
        <f t="shared" si="41"/>
        <v>0</v>
      </c>
      <c r="H315" s="626"/>
      <c r="I315" s="626"/>
      <c r="J315" s="626"/>
      <c r="K315" s="626"/>
      <c r="L315" s="626"/>
      <c r="M315" s="626"/>
      <c r="N315" s="629"/>
      <c r="O315" s="629"/>
      <c r="P315" s="629"/>
      <c r="Q315" s="619">
        <f>IF(C315&gt;Allgemeines!$C$13,0,SUM(G315,H315,J315,K315,M315,N315)-SUM(I315,L315,O315,P315))</f>
        <v>0</v>
      </c>
      <c r="R315" s="613"/>
      <c r="S315" s="621">
        <f t="shared" si="37"/>
        <v>0</v>
      </c>
      <c r="T315" s="622">
        <f>IF(ISBLANK($B315),0,VLOOKUP($B315,Listen!$A$2:$C$44,2,FALSE))</f>
        <v>0</v>
      </c>
      <c r="U315" s="622">
        <f>IF(ISBLANK($B315),0,VLOOKUP($B315,Listen!$A$2:$C$44,3,FALSE))</f>
        <v>0</v>
      </c>
      <c r="V315" s="623">
        <f t="shared" si="38"/>
        <v>0</v>
      </c>
      <c r="W315" s="623">
        <f t="shared" si="44"/>
        <v>0</v>
      </c>
      <c r="X315" s="623">
        <f t="shared" si="44"/>
        <v>0</v>
      </c>
      <c r="Y315" s="623">
        <f t="shared" si="44"/>
        <v>0</v>
      </c>
      <c r="Z315" s="623">
        <f t="shared" si="42"/>
        <v>0</v>
      </c>
      <c r="AA315" s="623">
        <f t="shared" si="42"/>
        <v>0</v>
      </c>
      <c r="AB315" s="623">
        <f t="shared" si="42"/>
        <v>0</v>
      </c>
      <c r="AC315" s="624">
        <f t="shared" ca="1" si="39"/>
        <v>0</v>
      </c>
      <c r="AD315" s="624">
        <f ca="1">IF(C315=Allgemeines!$C$13,$S315-$AE315,OFFSET(AE315,0,Allgemeines!$C$13-2022)-$AE315)</f>
        <v>0</v>
      </c>
      <c r="AE315" s="624">
        <f ca="1">IFERROR(OFFSET(AE315,0,Allgemeines!$C$13-2021),0)</f>
        <v>0</v>
      </c>
      <c r="AF315" s="624">
        <f t="shared" si="40"/>
        <v>0</v>
      </c>
      <c r="AG315" s="624">
        <f t="shared" si="45"/>
        <v>0</v>
      </c>
      <c r="AH315" s="624">
        <f t="shared" si="45"/>
        <v>0</v>
      </c>
      <c r="AI315" s="624">
        <f t="shared" si="45"/>
        <v>0</v>
      </c>
      <c r="AJ315" s="624">
        <f t="shared" si="43"/>
        <v>0</v>
      </c>
      <c r="AK315" s="624">
        <f t="shared" si="43"/>
        <v>0</v>
      </c>
      <c r="AL315" s="624">
        <f t="shared" si="43"/>
        <v>0</v>
      </c>
      <c r="AN315" s="625"/>
    </row>
    <row r="316" spans="1:40" x14ac:dyDescent="0.25">
      <c r="A316" s="612"/>
      <c r="B316" s="613"/>
      <c r="C316" s="614"/>
      <c r="D316" s="626"/>
      <c r="E316" s="627"/>
      <c r="F316" s="627"/>
      <c r="G316" s="630">
        <f t="shared" si="41"/>
        <v>0</v>
      </c>
      <c r="H316" s="626"/>
      <c r="I316" s="626"/>
      <c r="J316" s="626"/>
      <c r="K316" s="626"/>
      <c r="L316" s="626"/>
      <c r="M316" s="626"/>
      <c r="N316" s="629"/>
      <c r="O316" s="629"/>
      <c r="P316" s="629"/>
      <c r="Q316" s="619">
        <f>IF(C316&gt;Allgemeines!$C$13,0,SUM(G316,H316,J316,K316,M316,N316)-SUM(I316,L316,O316,P316))</f>
        <v>0</v>
      </c>
      <c r="R316" s="613"/>
      <c r="S316" s="621">
        <f t="shared" si="37"/>
        <v>0</v>
      </c>
      <c r="T316" s="622">
        <f>IF(ISBLANK($B316),0,VLOOKUP($B316,Listen!$A$2:$C$44,2,FALSE))</f>
        <v>0</v>
      </c>
      <c r="U316" s="622">
        <f>IF(ISBLANK($B316),0,VLOOKUP($B316,Listen!$A$2:$C$44,3,FALSE))</f>
        <v>0</v>
      </c>
      <c r="V316" s="623">
        <f t="shared" si="38"/>
        <v>0</v>
      </c>
      <c r="W316" s="623">
        <f t="shared" si="44"/>
        <v>0</v>
      </c>
      <c r="X316" s="623">
        <f t="shared" si="44"/>
        <v>0</v>
      </c>
      <c r="Y316" s="623">
        <f t="shared" si="44"/>
        <v>0</v>
      </c>
      <c r="Z316" s="623">
        <f t="shared" si="42"/>
        <v>0</v>
      </c>
      <c r="AA316" s="623">
        <f t="shared" si="42"/>
        <v>0</v>
      </c>
      <c r="AB316" s="623">
        <f t="shared" si="42"/>
        <v>0</v>
      </c>
      <c r="AC316" s="624">
        <f t="shared" ca="1" si="39"/>
        <v>0</v>
      </c>
      <c r="AD316" s="624">
        <f ca="1">IF(C316=Allgemeines!$C$13,$S316-$AE316,OFFSET(AE316,0,Allgemeines!$C$13-2022)-$AE316)</f>
        <v>0</v>
      </c>
      <c r="AE316" s="624">
        <f ca="1">IFERROR(OFFSET(AE316,0,Allgemeines!$C$13-2021),0)</f>
        <v>0</v>
      </c>
      <c r="AF316" s="624">
        <f t="shared" si="40"/>
        <v>0</v>
      </c>
      <c r="AG316" s="624">
        <f t="shared" si="45"/>
        <v>0</v>
      </c>
      <c r="AH316" s="624">
        <f t="shared" si="45"/>
        <v>0</v>
      </c>
      <c r="AI316" s="624">
        <f t="shared" si="45"/>
        <v>0</v>
      </c>
      <c r="AJ316" s="624">
        <f t="shared" si="43"/>
        <v>0</v>
      </c>
      <c r="AK316" s="624">
        <f t="shared" si="43"/>
        <v>0</v>
      </c>
      <c r="AL316" s="624">
        <f t="shared" si="43"/>
        <v>0</v>
      </c>
      <c r="AN316" s="625"/>
    </row>
    <row r="317" spans="1:40" x14ac:dyDescent="0.25">
      <c r="A317" s="612"/>
      <c r="B317" s="613"/>
      <c r="C317" s="614"/>
      <c r="D317" s="626"/>
      <c r="E317" s="627"/>
      <c r="F317" s="627"/>
      <c r="G317" s="630">
        <f t="shared" si="41"/>
        <v>0</v>
      </c>
      <c r="H317" s="626"/>
      <c r="I317" s="626"/>
      <c r="J317" s="626"/>
      <c r="K317" s="626"/>
      <c r="L317" s="626"/>
      <c r="M317" s="626"/>
      <c r="N317" s="629"/>
      <c r="O317" s="629"/>
      <c r="P317" s="629"/>
      <c r="Q317" s="619">
        <f>IF(C317&gt;Allgemeines!$C$13,0,SUM(G317,H317,J317,K317,M317,N317)-SUM(I317,L317,O317,P317))</f>
        <v>0</v>
      </c>
      <c r="R317" s="613"/>
      <c r="S317" s="621">
        <f t="shared" si="37"/>
        <v>0</v>
      </c>
      <c r="T317" s="622">
        <f>IF(ISBLANK($B317),0,VLOOKUP($B317,Listen!$A$2:$C$44,2,FALSE))</f>
        <v>0</v>
      </c>
      <c r="U317" s="622">
        <f>IF(ISBLANK($B317),0,VLOOKUP($B317,Listen!$A$2:$C$44,3,FALSE))</f>
        <v>0</v>
      </c>
      <c r="V317" s="623">
        <f t="shared" si="38"/>
        <v>0</v>
      </c>
      <c r="W317" s="623">
        <f t="shared" si="44"/>
        <v>0</v>
      </c>
      <c r="X317" s="623">
        <f t="shared" si="44"/>
        <v>0</v>
      </c>
      <c r="Y317" s="623">
        <f t="shared" si="44"/>
        <v>0</v>
      </c>
      <c r="Z317" s="623">
        <f t="shared" si="42"/>
        <v>0</v>
      </c>
      <c r="AA317" s="623">
        <f t="shared" si="42"/>
        <v>0</v>
      </c>
      <c r="AB317" s="623">
        <f t="shared" si="42"/>
        <v>0</v>
      </c>
      <c r="AC317" s="624">
        <f t="shared" ca="1" si="39"/>
        <v>0</v>
      </c>
      <c r="AD317" s="624">
        <f ca="1">IF(C317=Allgemeines!$C$13,$S317-$AE317,OFFSET(AE317,0,Allgemeines!$C$13-2022)-$AE317)</f>
        <v>0</v>
      </c>
      <c r="AE317" s="624">
        <f ca="1">IFERROR(OFFSET(AE317,0,Allgemeines!$C$13-2021),0)</f>
        <v>0</v>
      </c>
      <c r="AF317" s="624">
        <f t="shared" si="40"/>
        <v>0</v>
      </c>
      <c r="AG317" s="624">
        <f t="shared" si="45"/>
        <v>0</v>
      </c>
      <c r="AH317" s="624">
        <f t="shared" si="45"/>
        <v>0</v>
      </c>
      <c r="AI317" s="624">
        <f t="shared" si="45"/>
        <v>0</v>
      </c>
      <c r="AJ317" s="624">
        <f t="shared" si="43"/>
        <v>0</v>
      </c>
      <c r="AK317" s="624">
        <f t="shared" si="43"/>
        <v>0</v>
      </c>
      <c r="AL317" s="624">
        <f t="shared" si="43"/>
        <v>0</v>
      </c>
      <c r="AN317" s="625"/>
    </row>
    <row r="318" spans="1:40" x14ac:dyDescent="0.25">
      <c r="A318" s="612"/>
      <c r="B318" s="613"/>
      <c r="C318" s="614"/>
      <c r="D318" s="626"/>
      <c r="E318" s="627"/>
      <c r="F318" s="627"/>
      <c r="G318" s="630">
        <f t="shared" si="41"/>
        <v>0</v>
      </c>
      <c r="H318" s="626"/>
      <c r="I318" s="626"/>
      <c r="J318" s="626"/>
      <c r="K318" s="626"/>
      <c r="L318" s="626"/>
      <c r="M318" s="626"/>
      <c r="N318" s="629"/>
      <c r="O318" s="629"/>
      <c r="P318" s="629"/>
      <c r="Q318" s="619">
        <f>IF(C318&gt;Allgemeines!$C$13,0,SUM(G318,H318,J318,K318,M318,N318)-SUM(I318,L318,O318,P318))</f>
        <v>0</v>
      </c>
      <c r="R318" s="613"/>
      <c r="S318" s="621">
        <f t="shared" si="37"/>
        <v>0</v>
      </c>
      <c r="T318" s="622">
        <f>IF(ISBLANK($B318),0,VLOOKUP($B318,Listen!$A$2:$C$44,2,FALSE))</f>
        <v>0</v>
      </c>
      <c r="U318" s="622">
        <f>IF(ISBLANK($B318),0,VLOOKUP($B318,Listen!$A$2:$C$44,3,FALSE))</f>
        <v>0</v>
      </c>
      <c r="V318" s="623">
        <f t="shared" si="38"/>
        <v>0</v>
      </c>
      <c r="W318" s="623">
        <f t="shared" si="44"/>
        <v>0</v>
      </c>
      <c r="X318" s="623">
        <f t="shared" si="44"/>
        <v>0</v>
      </c>
      <c r="Y318" s="623">
        <f t="shared" si="44"/>
        <v>0</v>
      </c>
      <c r="Z318" s="623">
        <f t="shared" si="42"/>
        <v>0</v>
      </c>
      <c r="AA318" s="623">
        <f t="shared" si="42"/>
        <v>0</v>
      </c>
      <c r="AB318" s="623">
        <f t="shared" si="42"/>
        <v>0</v>
      </c>
      <c r="AC318" s="624">
        <f t="shared" ca="1" si="39"/>
        <v>0</v>
      </c>
      <c r="AD318" s="624">
        <f ca="1">IF(C318=Allgemeines!$C$13,$S318-$AE318,OFFSET(AE318,0,Allgemeines!$C$13-2022)-$AE318)</f>
        <v>0</v>
      </c>
      <c r="AE318" s="624">
        <f ca="1">IFERROR(OFFSET(AE318,0,Allgemeines!$C$13-2021),0)</f>
        <v>0</v>
      </c>
      <c r="AF318" s="624">
        <f t="shared" si="40"/>
        <v>0</v>
      </c>
      <c r="AG318" s="624">
        <f t="shared" si="45"/>
        <v>0</v>
      </c>
      <c r="AH318" s="624">
        <f t="shared" si="45"/>
        <v>0</v>
      </c>
      <c r="AI318" s="624">
        <f t="shared" si="45"/>
        <v>0</v>
      </c>
      <c r="AJ318" s="624">
        <f t="shared" si="43"/>
        <v>0</v>
      </c>
      <c r="AK318" s="624">
        <f t="shared" si="43"/>
        <v>0</v>
      </c>
      <c r="AL318" s="624">
        <f t="shared" si="43"/>
        <v>0</v>
      </c>
      <c r="AN318" s="625"/>
    </row>
    <row r="319" spans="1:40" x14ac:dyDescent="0.25">
      <c r="A319" s="612"/>
      <c r="B319" s="613"/>
      <c r="C319" s="614"/>
      <c r="D319" s="626"/>
      <c r="E319" s="627"/>
      <c r="F319" s="627"/>
      <c r="G319" s="630">
        <f t="shared" si="41"/>
        <v>0</v>
      </c>
      <c r="H319" s="626"/>
      <c r="I319" s="626"/>
      <c r="J319" s="626"/>
      <c r="K319" s="626"/>
      <c r="L319" s="626"/>
      <c r="M319" s="626"/>
      <c r="N319" s="629"/>
      <c r="O319" s="629"/>
      <c r="P319" s="629"/>
      <c r="Q319" s="619">
        <f>IF(C319&gt;Allgemeines!$C$13,0,SUM(G319,H319,J319,K319,M319,N319)-SUM(I319,L319,O319,P319))</f>
        <v>0</v>
      </c>
      <c r="R319" s="613"/>
      <c r="S319" s="621">
        <f t="shared" si="37"/>
        <v>0</v>
      </c>
      <c r="T319" s="622">
        <f>IF(ISBLANK($B319),0,VLOOKUP($B319,Listen!$A$2:$C$44,2,FALSE))</f>
        <v>0</v>
      </c>
      <c r="U319" s="622">
        <f>IF(ISBLANK($B319),0,VLOOKUP($B319,Listen!$A$2:$C$44,3,FALSE))</f>
        <v>0</v>
      </c>
      <c r="V319" s="623">
        <f t="shared" si="38"/>
        <v>0</v>
      </c>
      <c r="W319" s="623">
        <f t="shared" si="44"/>
        <v>0</v>
      </c>
      <c r="X319" s="623">
        <f t="shared" si="44"/>
        <v>0</v>
      </c>
      <c r="Y319" s="623">
        <f t="shared" si="44"/>
        <v>0</v>
      </c>
      <c r="Z319" s="623">
        <f t="shared" si="42"/>
        <v>0</v>
      </c>
      <c r="AA319" s="623">
        <f t="shared" si="42"/>
        <v>0</v>
      </c>
      <c r="AB319" s="623">
        <f t="shared" si="42"/>
        <v>0</v>
      </c>
      <c r="AC319" s="624">
        <f t="shared" ca="1" si="39"/>
        <v>0</v>
      </c>
      <c r="AD319" s="624">
        <f ca="1">IF(C319=Allgemeines!$C$13,$S319-$AE319,OFFSET(AE319,0,Allgemeines!$C$13-2022)-$AE319)</f>
        <v>0</v>
      </c>
      <c r="AE319" s="624">
        <f ca="1">IFERROR(OFFSET(AE319,0,Allgemeines!$C$13-2021),0)</f>
        <v>0</v>
      </c>
      <c r="AF319" s="624">
        <f t="shared" si="40"/>
        <v>0</v>
      </c>
      <c r="AG319" s="624">
        <f t="shared" si="45"/>
        <v>0</v>
      </c>
      <c r="AH319" s="624">
        <f t="shared" si="45"/>
        <v>0</v>
      </c>
      <c r="AI319" s="624">
        <f t="shared" si="45"/>
        <v>0</v>
      </c>
      <c r="AJ319" s="624">
        <f t="shared" si="43"/>
        <v>0</v>
      </c>
      <c r="AK319" s="624">
        <f t="shared" si="43"/>
        <v>0</v>
      </c>
      <c r="AL319" s="624">
        <f t="shared" si="43"/>
        <v>0</v>
      </c>
      <c r="AN319" s="625"/>
    </row>
    <row r="320" spans="1:40" x14ac:dyDescent="0.25">
      <c r="A320" s="612"/>
      <c r="B320" s="613"/>
      <c r="C320" s="614"/>
      <c r="D320" s="626"/>
      <c r="E320" s="627"/>
      <c r="F320" s="627"/>
      <c r="G320" s="630">
        <f t="shared" si="41"/>
        <v>0</v>
      </c>
      <c r="H320" s="626"/>
      <c r="I320" s="626"/>
      <c r="J320" s="626"/>
      <c r="K320" s="626"/>
      <c r="L320" s="626"/>
      <c r="M320" s="626"/>
      <c r="N320" s="629"/>
      <c r="O320" s="629"/>
      <c r="P320" s="629"/>
      <c r="Q320" s="619">
        <f>IF(C320&gt;Allgemeines!$C$13,0,SUM(G320,H320,J320,K320,M320,N320)-SUM(I320,L320,O320,P320))</f>
        <v>0</v>
      </c>
      <c r="R320" s="613"/>
      <c r="S320" s="621">
        <f t="shared" si="37"/>
        <v>0</v>
      </c>
      <c r="T320" s="622">
        <f>IF(ISBLANK($B320),0,VLOOKUP($B320,Listen!$A$2:$C$44,2,FALSE))</f>
        <v>0</v>
      </c>
      <c r="U320" s="622">
        <f>IF(ISBLANK($B320),0,VLOOKUP($B320,Listen!$A$2:$C$44,3,FALSE))</f>
        <v>0</v>
      </c>
      <c r="V320" s="623">
        <f t="shared" si="38"/>
        <v>0</v>
      </c>
      <c r="W320" s="623">
        <f t="shared" si="44"/>
        <v>0</v>
      </c>
      <c r="X320" s="623">
        <f t="shared" si="44"/>
        <v>0</v>
      </c>
      <c r="Y320" s="623">
        <f t="shared" si="44"/>
        <v>0</v>
      </c>
      <c r="Z320" s="623">
        <f t="shared" si="42"/>
        <v>0</v>
      </c>
      <c r="AA320" s="623">
        <f t="shared" si="42"/>
        <v>0</v>
      </c>
      <c r="AB320" s="623">
        <f t="shared" si="42"/>
        <v>0</v>
      </c>
      <c r="AC320" s="624">
        <f t="shared" ca="1" si="39"/>
        <v>0</v>
      </c>
      <c r="AD320" s="624">
        <f ca="1">IF(C320=Allgemeines!$C$13,$S320-$AE320,OFFSET(AE320,0,Allgemeines!$C$13-2022)-$AE320)</f>
        <v>0</v>
      </c>
      <c r="AE320" s="624">
        <f ca="1">IFERROR(OFFSET(AE320,0,Allgemeines!$C$13-2021),0)</f>
        <v>0</v>
      </c>
      <c r="AF320" s="624">
        <f t="shared" si="40"/>
        <v>0</v>
      </c>
      <c r="AG320" s="624">
        <f t="shared" si="45"/>
        <v>0</v>
      </c>
      <c r="AH320" s="624">
        <f t="shared" si="45"/>
        <v>0</v>
      </c>
      <c r="AI320" s="624">
        <f t="shared" si="45"/>
        <v>0</v>
      </c>
      <c r="AJ320" s="624">
        <f t="shared" si="43"/>
        <v>0</v>
      </c>
      <c r="AK320" s="624">
        <f t="shared" si="43"/>
        <v>0</v>
      </c>
      <c r="AL320" s="624">
        <f t="shared" si="43"/>
        <v>0</v>
      </c>
      <c r="AN320" s="625"/>
    </row>
    <row r="321" spans="1:40" x14ac:dyDescent="0.25">
      <c r="A321" s="612"/>
      <c r="B321" s="613"/>
      <c r="C321" s="614"/>
      <c r="D321" s="626"/>
      <c r="E321" s="627"/>
      <c r="F321" s="627"/>
      <c r="G321" s="630">
        <f t="shared" si="41"/>
        <v>0</v>
      </c>
      <c r="H321" s="626"/>
      <c r="I321" s="626"/>
      <c r="J321" s="626"/>
      <c r="K321" s="626"/>
      <c r="L321" s="626"/>
      <c r="M321" s="626"/>
      <c r="N321" s="629"/>
      <c r="O321" s="629"/>
      <c r="P321" s="629"/>
      <c r="Q321" s="619">
        <f>IF(C321&gt;Allgemeines!$C$13,0,SUM(G321,H321,J321,K321,M321,N321)-SUM(I321,L321,O321,P321))</f>
        <v>0</v>
      </c>
      <c r="R321" s="613"/>
      <c r="S321" s="621">
        <f t="shared" si="37"/>
        <v>0</v>
      </c>
      <c r="T321" s="622">
        <f>IF(ISBLANK($B321),0,VLOOKUP($B321,Listen!$A$2:$C$44,2,FALSE))</f>
        <v>0</v>
      </c>
      <c r="U321" s="622">
        <f>IF(ISBLANK($B321),0,VLOOKUP($B321,Listen!$A$2:$C$44,3,FALSE))</f>
        <v>0</v>
      </c>
      <c r="V321" s="623">
        <f t="shared" si="38"/>
        <v>0</v>
      </c>
      <c r="W321" s="623">
        <f t="shared" si="44"/>
        <v>0</v>
      </c>
      <c r="X321" s="623">
        <f t="shared" si="44"/>
        <v>0</v>
      </c>
      <c r="Y321" s="623">
        <f t="shared" si="44"/>
        <v>0</v>
      </c>
      <c r="Z321" s="623">
        <f t="shared" si="42"/>
        <v>0</v>
      </c>
      <c r="AA321" s="623">
        <f t="shared" si="42"/>
        <v>0</v>
      </c>
      <c r="AB321" s="623">
        <f t="shared" si="42"/>
        <v>0</v>
      </c>
      <c r="AC321" s="624">
        <f t="shared" ca="1" si="39"/>
        <v>0</v>
      </c>
      <c r="AD321" s="624">
        <f ca="1">IF(C321=Allgemeines!$C$13,$S321-$AE321,OFFSET(AE321,0,Allgemeines!$C$13-2022)-$AE321)</f>
        <v>0</v>
      </c>
      <c r="AE321" s="624">
        <f ca="1">IFERROR(OFFSET(AE321,0,Allgemeines!$C$13-2021),0)</f>
        <v>0</v>
      </c>
      <c r="AF321" s="624">
        <f t="shared" si="40"/>
        <v>0</v>
      </c>
      <c r="AG321" s="624">
        <f t="shared" si="45"/>
        <v>0</v>
      </c>
      <c r="AH321" s="624">
        <f t="shared" si="45"/>
        <v>0</v>
      </c>
      <c r="AI321" s="624">
        <f t="shared" si="45"/>
        <v>0</v>
      </c>
      <c r="AJ321" s="624">
        <f t="shared" si="43"/>
        <v>0</v>
      </c>
      <c r="AK321" s="624">
        <f t="shared" si="43"/>
        <v>0</v>
      </c>
      <c r="AL321" s="624">
        <f t="shared" si="43"/>
        <v>0</v>
      </c>
      <c r="AN321" s="625"/>
    </row>
    <row r="322" spans="1:40" x14ac:dyDescent="0.25">
      <c r="A322" s="612"/>
      <c r="B322" s="613"/>
      <c r="C322" s="614"/>
      <c r="D322" s="626"/>
      <c r="E322" s="627"/>
      <c r="F322" s="627"/>
      <c r="G322" s="630">
        <f t="shared" si="41"/>
        <v>0</v>
      </c>
      <c r="H322" s="626"/>
      <c r="I322" s="626"/>
      <c r="J322" s="626"/>
      <c r="K322" s="626"/>
      <c r="L322" s="626"/>
      <c r="M322" s="626"/>
      <c r="N322" s="629"/>
      <c r="O322" s="629"/>
      <c r="P322" s="629"/>
      <c r="Q322" s="619">
        <f>IF(C322&gt;Allgemeines!$C$13,0,SUM(G322,H322,J322,K322,M322,N322)-SUM(I322,L322,O322,P322))</f>
        <v>0</v>
      </c>
      <c r="R322" s="613"/>
      <c r="S322" s="621">
        <f t="shared" si="37"/>
        <v>0</v>
      </c>
      <c r="T322" s="622">
        <f>IF(ISBLANK($B322),0,VLOOKUP($B322,Listen!$A$2:$C$44,2,FALSE))</f>
        <v>0</v>
      </c>
      <c r="U322" s="622">
        <f>IF(ISBLANK($B322),0,VLOOKUP($B322,Listen!$A$2:$C$44,3,FALSE))</f>
        <v>0</v>
      </c>
      <c r="V322" s="623">
        <f t="shared" si="38"/>
        <v>0</v>
      </c>
      <c r="W322" s="623">
        <f t="shared" si="44"/>
        <v>0</v>
      </c>
      <c r="X322" s="623">
        <f t="shared" si="44"/>
        <v>0</v>
      </c>
      <c r="Y322" s="623">
        <f t="shared" si="44"/>
        <v>0</v>
      </c>
      <c r="Z322" s="623">
        <f t="shared" si="42"/>
        <v>0</v>
      </c>
      <c r="AA322" s="623">
        <f t="shared" si="42"/>
        <v>0</v>
      </c>
      <c r="AB322" s="623">
        <f t="shared" si="42"/>
        <v>0</v>
      </c>
      <c r="AC322" s="624">
        <f t="shared" ca="1" si="39"/>
        <v>0</v>
      </c>
      <c r="AD322" s="624">
        <f ca="1">IF(C322=Allgemeines!$C$13,$S322-$AE322,OFFSET(AE322,0,Allgemeines!$C$13-2022)-$AE322)</f>
        <v>0</v>
      </c>
      <c r="AE322" s="624">
        <f ca="1">IFERROR(OFFSET(AE322,0,Allgemeines!$C$13-2021),0)</f>
        <v>0</v>
      </c>
      <c r="AF322" s="624">
        <f t="shared" si="40"/>
        <v>0</v>
      </c>
      <c r="AG322" s="624">
        <f t="shared" si="45"/>
        <v>0</v>
      </c>
      <c r="AH322" s="624">
        <f t="shared" si="45"/>
        <v>0</v>
      </c>
      <c r="AI322" s="624">
        <f t="shared" si="45"/>
        <v>0</v>
      </c>
      <c r="AJ322" s="624">
        <f t="shared" si="43"/>
        <v>0</v>
      </c>
      <c r="AK322" s="624">
        <f t="shared" si="43"/>
        <v>0</v>
      </c>
      <c r="AL322" s="624">
        <f t="shared" si="43"/>
        <v>0</v>
      </c>
      <c r="AN322" s="625"/>
    </row>
    <row r="323" spans="1:40" x14ac:dyDescent="0.25">
      <c r="A323" s="612"/>
      <c r="B323" s="613"/>
      <c r="C323" s="614"/>
      <c r="D323" s="626"/>
      <c r="E323" s="627"/>
      <c r="F323" s="627"/>
      <c r="G323" s="630">
        <f t="shared" si="41"/>
        <v>0</v>
      </c>
      <c r="H323" s="626"/>
      <c r="I323" s="626"/>
      <c r="J323" s="626"/>
      <c r="K323" s="626"/>
      <c r="L323" s="626"/>
      <c r="M323" s="626"/>
      <c r="N323" s="629"/>
      <c r="O323" s="629"/>
      <c r="P323" s="629"/>
      <c r="Q323" s="619">
        <f>IF(C323&gt;Allgemeines!$C$13,0,SUM(G323,H323,J323,K323,M323,N323)-SUM(I323,L323,O323,P323))</f>
        <v>0</v>
      </c>
      <c r="R323" s="613"/>
      <c r="S323" s="621">
        <f t="shared" si="37"/>
        <v>0</v>
      </c>
      <c r="T323" s="622">
        <f>IF(ISBLANK($B323),0,VLOOKUP($B323,Listen!$A$2:$C$44,2,FALSE))</f>
        <v>0</v>
      </c>
      <c r="U323" s="622">
        <f>IF(ISBLANK($B323),0,VLOOKUP($B323,Listen!$A$2:$C$44,3,FALSE))</f>
        <v>0</v>
      </c>
      <c r="V323" s="623">
        <f t="shared" si="38"/>
        <v>0</v>
      </c>
      <c r="W323" s="623">
        <f t="shared" si="44"/>
        <v>0</v>
      </c>
      <c r="X323" s="623">
        <f t="shared" si="44"/>
        <v>0</v>
      </c>
      <c r="Y323" s="623">
        <f t="shared" si="44"/>
        <v>0</v>
      </c>
      <c r="Z323" s="623">
        <f t="shared" si="42"/>
        <v>0</v>
      </c>
      <c r="AA323" s="623">
        <f t="shared" si="42"/>
        <v>0</v>
      </c>
      <c r="AB323" s="623">
        <f t="shared" si="42"/>
        <v>0</v>
      </c>
      <c r="AC323" s="624">
        <f t="shared" ca="1" si="39"/>
        <v>0</v>
      </c>
      <c r="AD323" s="624">
        <f ca="1">IF(C323=Allgemeines!$C$13,$S323-$AE323,OFFSET(AE323,0,Allgemeines!$C$13-2022)-$AE323)</f>
        <v>0</v>
      </c>
      <c r="AE323" s="624">
        <f ca="1">IFERROR(OFFSET(AE323,0,Allgemeines!$C$13-2021),0)</f>
        <v>0</v>
      </c>
      <c r="AF323" s="624">
        <f t="shared" si="40"/>
        <v>0</v>
      </c>
      <c r="AG323" s="624">
        <f t="shared" si="45"/>
        <v>0</v>
      </c>
      <c r="AH323" s="624">
        <f t="shared" si="45"/>
        <v>0</v>
      </c>
      <c r="AI323" s="624">
        <f t="shared" si="45"/>
        <v>0</v>
      </c>
      <c r="AJ323" s="624">
        <f t="shared" si="43"/>
        <v>0</v>
      </c>
      <c r="AK323" s="624">
        <f t="shared" si="43"/>
        <v>0</v>
      </c>
      <c r="AL323" s="624">
        <f t="shared" si="43"/>
        <v>0</v>
      </c>
      <c r="AN323" s="625"/>
    </row>
    <row r="324" spans="1:40" x14ac:dyDescent="0.25">
      <c r="A324" s="612"/>
      <c r="B324" s="613"/>
      <c r="C324" s="614"/>
      <c r="D324" s="626"/>
      <c r="E324" s="627"/>
      <c r="F324" s="627"/>
      <c r="G324" s="630">
        <f t="shared" si="41"/>
        <v>0</v>
      </c>
      <c r="H324" s="626"/>
      <c r="I324" s="626"/>
      <c r="J324" s="626"/>
      <c r="K324" s="626"/>
      <c r="L324" s="626"/>
      <c r="M324" s="626"/>
      <c r="N324" s="629"/>
      <c r="O324" s="629"/>
      <c r="P324" s="629"/>
      <c r="Q324" s="619">
        <f>IF(C324&gt;Allgemeines!$C$13,0,SUM(G324,H324,J324,K324,M324,N324)-SUM(I324,L324,O324,P324))</f>
        <v>0</v>
      </c>
      <c r="R324" s="613"/>
      <c r="S324" s="621">
        <f t="shared" si="37"/>
        <v>0</v>
      </c>
      <c r="T324" s="622">
        <f>IF(ISBLANK($B324),0,VLOOKUP($B324,Listen!$A$2:$C$44,2,FALSE))</f>
        <v>0</v>
      </c>
      <c r="U324" s="622">
        <f>IF(ISBLANK($B324),0,VLOOKUP($B324,Listen!$A$2:$C$44,3,FALSE))</f>
        <v>0</v>
      </c>
      <c r="V324" s="623">
        <f t="shared" si="38"/>
        <v>0</v>
      </c>
      <c r="W324" s="623">
        <f t="shared" si="44"/>
        <v>0</v>
      </c>
      <c r="X324" s="623">
        <f t="shared" si="44"/>
        <v>0</v>
      </c>
      <c r="Y324" s="623">
        <f t="shared" si="44"/>
        <v>0</v>
      </c>
      <c r="Z324" s="623">
        <f t="shared" si="42"/>
        <v>0</v>
      </c>
      <c r="AA324" s="623">
        <f t="shared" si="42"/>
        <v>0</v>
      </c>
      <c r="AB324" s="623">
        <f t="shared" si="42"/>
        <v>0</v>
      </c>
      <c r="AC324" s="624">
        <f t="shared" ca="1" si="39"/>
        <v>0</v>
      </c>
      <c r="AD324" s="624">
        <f ca="1">IF(C324=Allgemeines!$C$13,$S324-$AE324,OFFSET(AE324,0,Allgemeines!$C$13-2022)-$AE324)</f>
        <v>0</v>
      </c>
      <c r="AE324" s="624">
        <f ca="1">IFERROR(OFFSET(AE324,0,Allgemeines!$C$13-2021),0)</f>
        <v>0</v>
      </c>
      <c r="AF324" s="624">
        <f t="shared" si="40"/>
        <v>0</v>
      </c>
      <c r="AG324" s="624">
        <f t="shared" si="45"/>
        <v>0</v>
      </c>
      <c r="AH324" s="624">
        <f t="shared" si="45"/>
        <v>0</v>
      </c>
      <c r="AI324" s="624">
        <f t="shared" si="45"/>
        <v>0</v>
      </c>
      <c r="AJ324" s="624">
        <f t="shared" si="43"/>
        <v>0</v>
      </c>
      <c r="AK324" s="624">
        <f t="shared" si="43"/>
        <v>0</v>
      </c>
      <c r="AL324" s="624">
        <f t="shared" si="43"/>
        <v>0</v>
      </c>
      <c r="AN324" s="625"/>
    </row>
    <row r="325" spans="1:40" x14ac:dyDescent="0.25">
      <c r="A325" s="612"/>
      <c r="B325" s="613"/>
      <c r="C325" s="614"/>
      <c r="D325" s="626"/>
      <c r="E325" s="627"/>
      <c r="F325" s="627"/>
      <c r="G325" s="630">
        <f t="shared" si="41"/>
        <v>0</v>
      </c>
      <c r="H325" s="626"/>
      <c r="I325" s="626"/>
      <c r="J325" s="626"/>
      <c r="K325" s="626"/>
      <c r="L325" s="626"/>
      <c r="M325" s="626"/>
      <c r="N325" s="629"/>
      <c r="O325" s="629"/>
      <c r="P325" s="629"/>
      <c r="Q325" s="619">
        <f>IF(C325&gt;Allgemeines!$C$13,0,SUM(G325,H325,J325,K325,M325,N325)-SUM(I325,L325,O325,P325))</f>
        <v>0</v>
      </c>
      <c r="R325" s="613"/>
      <c r="S325" s="621">
        <f t="shared" ref="S325:S388" si="46">Q325</f>
        <v>0</v>
      </c>
      <c r="T325" s="622">
        <f>IF(ISBLANK($B325),0,VLOOKUP($B325,Listen!$A$2:$C$44,2,FALSE))</f>
        <v>0</v>
      </c>
      <c r="U325" s="622">
        <f>IF(ISBLANK($B325),0,VLOOKUP($B325,Listen!$A$2:$C$44,3,FALSE))</f>
        <v>0</v>
      </c>
      <c r="V325" s="623">
        <f t="shared" ref="V325:V388" si="47">$T325</f>
        <v>0</v>
      </c>
      <c r="W325" s="623">
        <f t="shared" si="44"/>
        <v>0</v>
      </c>
      <c r="X325" s="623">
        <f t="shared" si="44"/>
        <v>0</v>
      </c>
      <c r="Y325" s="623">
        <f t="shared" si="44"/>
        <v>0</v>
      </c>
      <c r="Z325" s="623">
        <f t="shared" si="42"/>
        <v>0</v>
      </c>
      <c r="AA325" s="623">
        <f t="shared" si="42"/>
        <v>0</v>
      </c>
      <c r="AB325" s="623">
        <f t="shared" si="42"/>
        <v>0</v>
      </c>
      <c r="AC325" s="624">
        <f t="shared" ref="AC325:AC388" ca="1" si="48">AE325+AD325</f>
        <v>0</v>
      </c>
      <c r="AD325" s="624">
        <f ca="1">IF(C325=Allgemeines!$C$13,$S325-$AE325,OFFSET(AE325,0,Allgemeines!$C$13-2022)-$AE325)</f>
        <v>0</v>
      </c>
      <c r="AE325" s="624">
        <f ca="1">IFERROR(OFFSET(AE325,0,Allgemeines!$C$13-2021),0)</f>
        <v>0</v>
      </c>
      <c r="AF325" s="624">
        <f t="shared" ref="AF325:AF388" si="49">IF(OR($C325=0,$S325=0),0,IF($C325&lt;=VALUE(AF$4),$S325-$S325/V325*(VALUE(AF$4)-$C325+1),0))</f>
        <v>0</v>
      </c>
      <c r="AG325" s="624">
        <f t="shared" si="45"/>
        <v>0</v>
      </c>
      <c r="AH325" s="624">
        <f t="shared" si="45"/>
        <v>0</v>
      </c>
      <c r="AI325" s="624">
        <f t="shared" si="45"/>
        <v>0</v>
      </c>
      <c r="AJ325" s="624">
        <f t="shared" si="43"/>
        <v>0</v>
      </c>
      <c r="AK325" s="624">
        <f t="shared" si="43"/>
        <v>0</v>
      </c>
      <c r="AL325" s="624">
        <f t="shared" si="43"/>
        <v>0</v>
      </c>
      <c r="AN325" s="625"/>
    </row>
    <row r="326" spans="1:40" x14ac:dyDescent="0.25">
      <c r="A326" s="612"/>
      <c r="B326" s="613"/>
      <c r="C326" s="614"/>
      <c r="D326" s="626"/>
      <c r="E326" s="627"/>
      <c r="F326" s="627"/>
      <c r="G326" s="630">
        <f t="shared" ref="G326:G389" si="50">D326*E326/100</f>
        <v>0</v>
      </c>
      <c r="H326" s="626"/>
      <c r="I326" s="626"/>
      <c r="J326" s="626"/>
      <c r="K326" s="626"/>
      <c r="L326" s="626"/>
      <c r="M326" s="626"/>
      <c r="N326" s="629"/>
      <c r="O326" s="629"/>
      <c r="P326" s="629"/>
      <c r="Q326" s="619">
        <f>IF(C326&gt;Allgemeines!$C$13,0,SUM(G326,H326,J326,K326,M326,N326)-SUM(I326,L326,O326,P326))</f>
        <v>0</v>
      </c>
      <c r="R326" s="613"/>
      <c r="S326" s="621">
        <f t="shared" si="46"/>
        <v>0</v>
      </c>
      <c r="T326" s="622">
        <f>IF(ISBLANK($B326),0,VLOOKUP($B326,Listen!$A$2:$C$44,2,FALSE))</f>
        <v>0</v>
      </c>
      <c r="U326" s="622">
        <f>IF(ISBLANK($B326),0,VLOOKUP($B326,Listen!$A$2:$C$44,3,FALSE))</f>
        <v>0</v>
      </c>
      <c r="V326" s="623">
        <f t="shared" si="47"/>
        <v>0</v>
      </c>
      <c r="W326" s="623">
        <f t="shared" si="44"/>
        <v>0</v>
      </c>
      <c r="X326" s="623">
        <f t="shared" si="44"/>
        <v>0</v>
      </c>
      <c r="Y326" s="623">
        <f t="shared" si="44"/>
        <v>0</v>
      </c>
      <c r="Z326" s="623">
        <f t="shared" si="42"/>
        <v>0</v>
      </c>
      <c r="AA326" s="623">
        <f t="shared" si="42"/>
        <v>0</v>
      </c>
      <c r="AB326" s="623">
        <f t="shared" si="42"/>
        <v>0</v>
      </c>
      <c r="AC326" s="624">
        <f t="shared" ca="1" si="48"/>
        <v>0</v>
      </c>
      <c r="AD326" s="624">
        <f ca="1">IF(C326=Allgemeines!$C$13,$S326-$AE326,OFFSET(AE326,0,Allgemeines!$C$13-2022)-$AE326)</f>
        <v>0</v>
      </c>
      <c r="AE326" s="624">
        <f ca="1">IFERROR(OFFSET(AE326,0,Allgemeines!$C$13-2021),0)</f>
        <v>0</v>
      </c>
      <c r="AF326" s="624">
        <f t="shared" si="49"/>
        <v>0</v>
      </c>
      <c r="AG326" s="624">
        <f t="shared" si="45"/>
        <v>0</v>
      </c>
      <c r="AH326" s="624">
        <f t="shared" si="45"/>
        <v>0</v>
      </c>
      <c r="AI326" s="624">
        <f t="shared" si="45"/>
        <v>0</v>
      </c>
      <c r="AJ326" s="624">
        <f t="shared" si="43"/>
        <v>0</v>
      </c>
      <c r="AK326" s="624">
        <f t="shared" si="43"/>
        <v>0</v>
      </c>
      <c r="AL326" s="624">
        <f t="shared" si="43"/>
        <v>0</v>
      </c>
      <c r="AN326" s="625"/>
    </row>
    <row r="327" spans="1:40" x14ac:dyDescent="0.25">
      <c r="A327" s="612"/>
      <c r="B327" s="613"/>
      <c r="C327" s="614"/>
      <c r="D327" s="626"/>
      <c r="E327" s="627"/>
      <c r="F327" s="627"/>
      <c r="G327" s="630">
        <f t="shared" si="50"/>
        <v>0</v>
      </c>
      <c r="H327" s="626"/>
      <c r="I327" s="626"/>
      <c r="J327" s="626"/>
      <c r="K327" s="626"/>
      <c r="L327" s="626"/>
      <c r="M327" s="626"/>
      <c r="N327" s="629"/>
      <c r="O327" s="629"/>
      <c r="P327" s="629"/>
      <c r="Q327" s="619">
        <f>IF(C327&gt;Allgemeines!$C$13,0,SUM(G327,H327,J327,K327,M327,N327)-SUM(I327,L327,O327,P327))</f>
        <v>0</v>
      </c>
      <c r="R327" s="613"/>
      <c r="S327" s="621">
        <f t="shared" si="46"/>
        <v>0</v>
      </c>
      <c r="T327" s="622">
        <f>IF(ISBLANK($B327),0,VLOOKUP($B327,Listen!$A$2:$C$44,2,FALSE))</f>
        <v>0</v>
      </c>
      <c r="U327" s="622">
        <f>IF(ISBLANK($B327),0,VLOOKUP($B327,Listen!$A$2:$C$44,3,FALSE))</f>
        <v>0</v>
      </c>
      <c r="V327" s="623">
        <f t="shared" si="47"/>
        <v>0</v>
      </c>
      <c r="W327" s="623">
        <f t="shared" si="44"/>
        <v>0</v>
      </c>
      <c r="X327" s="623">
        <f t="shared" si="44"/>
        <v>0</v>
      </c>
      <c r="Y327" s="623">
        <f t="shared" si="44"/>
        <v>0</v>
      </c>
      <c r="Z327" s="623">
        <f t="shared" si="42"/>
        <v>0</v>
      </c>
      <c r="AA327" s="623">
        <f t="shared" si="42"/>
        <v>0</v>
      </c>
      <c r="AB327" s="623">
        <f t="shared" si="42"/>
        <v>0</v>
      </c>
      <c r="AC327" s="624">
        <f t="shared" ca="1" si="48"/>
        <v>0</v>
      </c>
      <c r="AD327" s="624">
        <f ca="1">IF(C327=Allgemeines!$C$13,$S327-$AE327,OFFSET(AE327,0,Allgemeines!$C$13-2022)-$AE327)</f>
        <v>0</v>
      </c>
      <c r="AE327" s="624">
        <f ca="1">IFERROR(OFFSET(AE327,0,Allgemeines!$C$13-2021),0)</f>
        <v>0</v>
      </c>
      <c r="AF327" s="624">
        <f t="shared" si="49"/>
        <v>0</v>
      </c>
      <c r="AG327" s="624">
        <f t="shared" si="45"/>
        <v>0</v>
      </c>
      <c r="AH327" s="624">
        <f t="shared" si="45"/>
        <v>0</v>
      </c>
      <c r="AI327" s="624">
        <f t="shared" si="45"/>
        <v>0</v>
      </c>
      <c r="AJ327" s="624">
        <f t="shared" si="43"/>
        <v>0</v>
      </c>
      <c r="AK327" s="624">
        <f t="shared" si="43"/>
        <v>0</v>
      </c>
      <c r="AL327" s="624">
        <f t="shared" si="43"/>
        <v>0</v>
      </c>
      <c r="AN327" s="625"/>
    </row>
    <row r="328" spans="1:40" x14ac:dyDescent="0.25">
      <c r="A328" s="612"/>
      <c r="B328" s="613"/>
      <c r="C328" s="614"/>
      <c r="D328" s="626"/>
      <c r="E328" s="627"/>
      <c r="F328" s="627"/>
      <c r="G328" s="630">
        <f t="shared" si="50"/>
        <v>0</v>
      </c>
      <c r="H328" s="626"/>
      <c r="I328" s="626"/>
      <c r="J328" s="626"/>
      <c r="K328" s="626"/>
      <c r="L328" s="626"/>
      <c r="M328" s="626"/>
      <c r="N328" s="629"/>
      <c r="O328" s="629"/>
      <c r="P328" s="629"/>
      <c r="Q328" s="619">
        <f>IF(C328&gt;Allgemeines!$C$13,0,SUM(G328,H328,J328,K328,M328,N328)-SUM(I328,L328,O328,P328))</f>
        <v>0</v>
      </c>
      <c r="R328" s="613"/>
      <c r="S328" s="621">
        <f t="shared" si="46"/>
        <v>0</v>
      </c>
      <c r="T328" s="622">
        <f>IF(ISBLANK($B328),0,VLOOKUP($B328,Listen!$A$2:$C$44,2,FALSE))</f>
        <v>0</v>
      </c>
      <c r="U328" s="622">
        <f>IF(ISBLANK($B328),0,VLOOKUP($B328,Listen!$A$2:$C$44,3,FALSE))</f>
        <v>0</v>
      </c>
      <c r="V328" s="623">
        <f t="shared" si="47"/>
        <v>0</v>
      </c>
      <c r="W328" s="623">
        <f t="shared" si="44"/>
        <v>0</v>
      </c>
      <c r="X328" s="623">
        <f t="shared" si="44"/>
        <v>0</v>
      </c>
      <c r="Y328" s="623">
        <f t="shared" si="44"/>
        <v>0</v>
      </c>
      <c r="Z328" s="623">
        <f t="shared" si="42"/>
        <v>0</v>
      </c>
      <c r="AA328" s="623">
        <f t="shared" si="42"/>
        <v>0</v>
      </c>
      <c r="AB328" s="623">
        <f t="shared" si="42"/>
        <v>0</v>
      </c>
      <c r="AC328" s="624">
        <f t="shared" ca="1" si="48"/>
        <v>0</v>
      </c>
      <c r="AD328" s="624">
        <f ca="1">IF(C328=Allgemeines!$C$13,$S328-$AE328,OFFSET(AE328,0,Allgemeines!$C$13-2022)-$AE328)</f>
        <v>0</v>
      </c>
      <c r="AE328" s="624">
        <f ca="1">IFERROR(OFFSET(AE328,0,Allgemeines!$C$13-2021),0)</f>
        <v>0</v>
      </c>
      <c r="AF328" s="624">
        <f t="shared" si="49"/>
        <v>0</v>
      </c>
      <c r="AG328" s="624">
        <f t="shared" si="45"/>
        <v>0</v>
      </c>
      <c r="AH328" s="624">
        <f t="shared" si="45"/>
        <v>0</v>
      </c>
      <c r="AI328" s="624">
        <f t="shared" si="45"/>
        <v>0</v>
      </c>
      <c r="AJ328" s="624">
        <f t="shared" si="43"/>
        <v>0</v>
      </c>
      <c r="AK328" s="624">
        <f t="shared" si="43"/>
        <v>0</v>
      </c>
      <c r="AL328" s="624">
        <f t="shared" si="43"/>
        <v>0</v>
      </c>
      <c r="AN328" s="625"/>
    </row>
    <row r="329" spans="1:40" x14ac:dyDescent="0.25">
      <c r="A329" s="612"/>
      <c r="B329" s="613"/>
      <c r="C329" s="614"/>
      <c r="D329" s="626"/>
      <c r="E329" s="627"/>
      <c r="F329" s="627"/>
      <c r="G329" s="630">
        <f t="shared" si="50"/>
        <v>0</v>
      </c>
      <c r="H329" s="626"/>
      <c r="I329" s="626"/>
      <c r="J329" s="626"/>
      <c r="K329" s="626"/>
      <c r="L329" s="626"/>
      <c r="M329" s="626"/>
      <c r="N329" s="629"/>
      <c r="O329" s="629"/>
      <c r="P329" s="629"/>
      <c r="Q329" s="619">
        <f>IF(C329&gt;Allgemeines!$C$13,0,SUM(G329,H329,J329,K329,M329,N329)-SUM(I329,L329,O329,P329))</f>
        <v>0</v>
      </c>
      <c r="R329" s="613"/>
      <c r="S329" s="621">
        <f t="shared" si="46"/>
        <v>0</v>
      </c>
      <c r="T329" s="622">
        <f>IF(ISBLANK($B329),0,VLOOKUP($B329,Listen!$A$2:$C$44,2,FALSE))</f>
        <v>0</v>
      </c>
      <c r="U329" s="622">
        <f>IF(ISBLANK($B329),0,VLOOKUP($B329,Listen!$A$2:$C$44,3,FALSE))</f>
        <v>0</v>
      </c>
      <c r="V329" s="623">
        <f t="shared" si="47"/>
        <v>0</v>
      </c>
      <c r="W329" s="623">
        <f t="shared" si="44"/>
        <v>0</v>
      </c>
      <c r="X329" s="623">
        <f t="shared" si="44"/>
        <v>0</v>
      </c>
      <c r="Y329" s="623">
        <f t="shared" si="44"/>
        <v>0</v>
      </c>
      <c r="Z329" s="623">
        <f t="shared" si="42"/>
        <v>0</v>
      </c>
      <c r="AA329" s="623">
        <f t="shared" si="42"/>
        <v>0</v>
      </c>
      <c r="AB329" s="623">
        <f t="shared" si="42"/>
        <v>0</v>
      </c>
      <c r="AC329" s="624">
        <f t="shared" ca="1" si="48"/>
        <v>0</v>
      </c>
      <c r="AD329" s="624">
        <f ca="1">IF(C329=Allgemeines!$C$13,$S329-$AE329,OFFSET(AE329,0,Allgemeines!$C$13-2022)-$AE329)</f>
        <v>0</v>
      </c>
      <c r="AE329" s="624">
        <f ca="1">IFERROR(OFFSET(AE329,0,Allgemeines!$C$13-2021),0)</f>
        <v>0</v>
      </c>
      <c r="AF329" s="624">
        <f t="shared" si="49"/>
        <v>0</v>
      </c>
      <c r="AG329" s="624">
        <f t="shared" si="45"/>
        <v>0</v>
      </c>
      <c r="AH329" s="624">
        <f t="shared" si="45"/>
        <v>0</v>
      </c>
      <c r="AI329" s="624">
        <f t="shared" si="45"/>
        <v>0</v>
      </c>
      <c r="AJ329" s="624">
        <f t="shared" si="43"/>
        <v>0</v>
      </c>
      <c r="AK329" s="624">
        <f t="shared" si="43"/>
        <v>0</v>
      </c>
      <c r="AL329" s="624">
        <f t="shared" si="43"/>
        <v>0</v>
      </c>
      <c r="AN329" s="625"/>
    </row>
    <row r="330" spans="1:40" x14ac:dyDescent="0.25">
      <c r="A330" s="612"/>
      <c r="B330" s="613"/>
      <c r="C330" s="614"/>
      <c r="D330" s="626"/>
      <c r="E330" s="627"/>
      <c r="F330" s="627"/>
      <c r="G330" s="630">
        <f t="shared" si="50"/>
        <v>0</v>
      </c>
      <c r="H330" s="626"/>
      <c r="I330" s="626"/>
      <c r="J330" s="626"/>
      <c r="K330" s="626"/>
      <c r="L330" s="626"/>
      <c r="M330" s="626"/>
      <c r="N330" s="629"/>
      <c r="O330" s="629"/>
      <c r="P330" s="629"/>
      <c r="Q330" s="619">
        <f>IF(C330&gt;Allgemeines!$C$13,0,SUM(G330,H330,J330,K330,M330,N330)-SUM(I330,L330,O330,P330))</f>
        <v>0</v>
      </c>
      <c r="R330" s="613"/>
      <c r="S330" s="621">
        <f t="shared" si="46"/>
        <v>0</v>
      </c>
      <c r="T330" s="622">
        <f>IF(ISBLANK($B330),0,VLOOKUP($B330,Listen!$A$2:$C$44,2,FALSE))</f>
        <v>0</v>
      </c>
      <c r="U330" s="622">
        <f>IF(ISBLANK($B330),0,VLOOKUP($B330,Listen!$A$2:$C$44,3,FALSE))</f>
        <v>0</v>
      </c>
      <c r="V330" s="623">
        <f t="shared" si="47"/>
        <v>0</v>
      </c>
      <c r="W330" s="623">
        <f t="shared" si="44"/>
        <v>0</v>
      </c>
      <c r="X330" s="623">
        <f t="shared" si="44"/>
        <v>0</v>
      </c>
      <c r="Y330" s="623">
        <f t="shared" si="44"/>
        <v>0</v>
      </c>
      <c r="Z330" s="623">
        <f t="shared" si="42"/>
        <v>0</v>
      </c>
      <c r="AA330" s="623">
        <f t="shared" si="42"/>
        <v>0</v>
      </c>
      <c r="AB330" s="623">
        <f t="shared" si="42"/>
        <v>0</v>
      </c>
      <c r="AC330" s="624">
        <f t="shared" ca="1" si="48"/>
        <v>0</v>
      </c>
      <c r="AD330" s="624">
        <f ca="1">IF(C330=Allgemeines!$C$13,$S330-$AE330,OFFSET(AE330,0,Allgemeines!$C$13-2022)-$AE330)</f>
        <v>0</v>
      </c>
      <c r="AE330" s="624">
        <f ca="1">IFERROR(OFFSET(AE330,0,Allgemeines!$C$13-2021),0)</f>
        <v>0</v>
      </c>
      <c r="AF330" s="624">
        <f t="shared" si="49"/>
        <v>0</v>
      </c>
      <c r="AG330" s="624">
        <f t="shared" si="45"/>
        <v>0</v>
      </c>
      <c r="AH330" s="624">
        <f t="shared" si="45"/>
        <v>0</v>
      </c>
      <c r="AI330" s="624">
        <f t="shared" si="45"/>
        <v>0</v>
      </c>
      <c r="AJ330" s="624">
        <f t="shared" si="43"/>
        <v>0</v>
      </c>
      <c r="AK330" s="624">
        <f t="shared" si="43"/>
        <v>0</v>
      </c>
      <c r="AL330" s="624">
        <f t="shared" si="43"/>
        <v>0</v>
      </c>
      <c r="AN330" s="625"/>
    </row>
    <row r="331" spans="1:40" x14ac:dyDescent="0.25">
      <c r="A331" s="612"/>
      <c r="B331" s="613"/>
      <c r="C331" s="614"/>
      <c r="D331" s="626"/>
      <c r="E331" s="627"/>
      <c r="F331" s="627"/>
      <c r="G331" s="630">
        <f t="shared" si="50"/>
        <v>0</v>
      </c>
      <c r="H331" s="626"/>
      <c r="I331" s="626"/>
      <c r="J331" s="626"/>
      <c r="K331" s="626"/>
      <c r="L331" s="626"/>
      <c r="M331" s="626"/>
      <c r="N331" s="629"/>
      <c r="O331" s="629"/>
      <c r="P331" s="629"/>
      <c r="Q331" s="619">
        <f>IF(C331&gt;Allgemeines!$C$13,0,SUM(G331,H331,J331,K331,M331,N331)-SUM(I331,L331,O331,P331))</f>
        <v>0</v>
      </c>
      <c r="R331" s="613"/>
      <c r="S331" s="621">
        <f t="shared" si="46"/>
        <v>0</v>
      </c>
      <c r="T331" s="622">
        <f>IF(ISBLANK($B331),0,VLOOKUP($B331,Listen!$A$2:$C$44,2,FALSE))</f>
        <v>0</v>
      </c>
      <c r="U331" s="622">
        <f>IF(ISBLANK($B331),0,VLOOKUP($B331,Listen!$A$2:$C$44,3,FALSE))</f>
        <v>0</v>
      </c>
      <c r="V331" s="623">
        <f t="shared" si="47"/>
        <v>0</v>
      </c>
      <c r="W331" s="623">
        <f t="shared" si="44"/>
        <v>0</v>
      </c>
      <c r="X331" s="623">
        <f t="shared" si="44"/>
        <v>0</v>
      </c>
      <c r="Y331" s="623">
        <f t="shared" si="44"/>
        <v>0</v>
      </c>
      <c r="Z331" s="623">
        <f t="shared" si="42"/>
        <v>0</v>
      </c>
      <c r="AA331" s="623">
        <f t="shared" si="42"/>
        <v>0</v>
      </c>
      <c r="AB331" s="623">
        <f t="shared" si="42"/>
        <v>0</v>
      </c>
      <c r="AC331" s="624">
        <f t="shared" ca="1" si="48"/>
        <v>0</v>
      </c>
      <c r="AD331" s="624">
        <f ca="1">IF(C331=Allgemeines!$C$13,$S331-$AE331,OFFSET(AE331,0,Allgemeines!$C$13-2022)-$AE331)</f>
        <v>0</v>
      </c>
      <c r="AE331" s="624">
        <f ca="1">IFERROR(OFFSET(AE331,0,Allgemeines!$C$13-2021),0)</f>
        <v>0</v>
      </c>
      <c r="AF331" s="624">
        <f t="shared" si="49"/>
        <v>0</v>
      </c>
      <c r="AG331" s="624">
        <f t="shared" si="45"/>
        <v>0</v>
      </c>
      <c r="AH331" s="624">
        <f t="shared" si="45"/>
        <v>0</v>
      </c>
      <c r="AI331" s="624">
        <f t="shared" si="45"/>
        <v>0</v>
      </c>
      <c r="AJ331" s="624">
        <f t="shared" si="43"/>
        <v>0</v>
      </c>
      <c r="AK331" s="624">
        <f t="shared" si="43"/>
        <v>0</v>
      </c>
      <c r="AL331" s="624">
        <f t="shared" si="43"/>
        <v>0</v>
      </c>
      <c r="AN331" s="625"/>
    </row>
    <row r="332" spans="1:40" x14ac:dyDescent="0.25">
      <c r="A332" s="612"/>
      <c r="B332" s="613"/>
      <c r="C332" s="614"/>
      <c r="D332" s="626"/>
      <c r="E332" s="627"/>
      <c r="F332" s="627"/>
      <c r="G332" s="630">
        <f t="shared" si="50"/>
        <v>0</v>
      </c>
      <c r="H332" s="626"/>
      <c r="I332" s="626"/>
      <c r="J332" s="626"/>
      <c r="K332" s="626"/>
      <c r="L332" s="626"/>
      <c r="M332" s="626"/>
      <c r="N332" s="629"/>
      <c r="O332" s="629"/>
      <c r="P332" s="629"/>
      <c r="Q332" s="619">
        <f>IF(C332&gt;Allgemeines!$C$13,0,SUM(G332,H332,J332,K332,M332,N332)-SUM(I332,L332,O332,P332))</f>
        <v>0</v>
      </c>
      <c r="R332" s="613"/>
      <c r="S332" s="621">
        <f t="shared" si="46"/>
        <v>0</v>
      </c>
      <c r="T332" s="622">
        <f>IF(ISBLANK($B332),0,VLOOKUP($B332,Listen!$A$2:$C$44,2,FALSE))</f>
        <v>0</v>
      </c>
      <c r="U332" s="622">
        <f>IF(ISBLANK($B332),0,VLOOKUP($B332,Listen!$A$2:$C$44,3,FALSE))</f>
        <v>0</v>
      </c>
      <c r="V332" s="623">
        <f t="shared" si="47"/>
        <v>0</v>
      </c>
      <c r="W332" s="623">
        <f t="shared" si="44"/>
        <v>0</v>
      </c>
      <c r="X332" s="623">
        <f t="shared" si="44"/>
        <v>0</v>
      </c>
      <c r="Y332" s="623">
        <f t="shared" si="44"/>
        <v>0</v>
      </c>
      <c r="Z332" s="623">
        <f t="shared" si="42"/>
        <v>0</v>
      </c>
      <c r="AA332" s="623">
        <f t="shared" si="42"/>
        <v>0</v>
      </c>
      <c r="AB332" s="623">
        <f t="shared" si="42"/>
        <v>0</v>
      </c>
      <c r="AC332" s="624">
        <f t="shared" ca="1" si="48"/>
        <v>0</v>
      </c>
      <c r="AD332" s="624">
        <f ca="1">IF(C332=Allgemeines!$C$13,$S332-$AE332,OFFSET(AE332,0,Allgemeines!$C$13-2022)-$AE332)</f>
        <v>0</v>
      </c>
      <c r="AE332" s="624">
        <f ca="1">IFERROR(OFFSET(AE332,0,Allgemeines!$C$13-2021),0)</f>
        <v>0</v>
      </c>
      <c r="AF332" s="624">
        <f t="shared" si="49"/>
        <v>0</v>
      </c>
      <c r="AG332" s="624">
        <f t="shared" si="45"/>
        <v>0</v>
      </c>
      <c r="AH332" s="624">
        <f t="shared" si="45"/>
        <v>0</v>
      </c>
      <c r="AI332" s="624">
        <f t="shared" si="45"/>
        <v>0</v>
      </c>
      <c r="AJ332" s="624">
        <f t="shared" si="43"/>
        <v>0</v>
      </c>
      <c r="AK332" s="624">
        <f t="shared" si="43"/>
        <v>0</v>
      </c>
      <c r="AL332" s="624">
        <f t="shared" si="43"/>
        <v>0</v>
      </c>
      <c r="AN332" s="625"/>
    </row>
    <row r="333" spans="1:40" x14ac:dyDescent="0.25">
      <c r="A333" s="612"/>
      <c r="B333" s="613"/>
      <c r="C333" s="614"/>
      <c r="D333" s="626"/>
      <c r="E333" s="627"/>
      <c r="F333" s="627"/>
      <c r="G333" s="630">
        <f t="shared" si="50"/>
        <v>0</v>
      </c>
      <c r="H333" s="626"/>
      <c r="I333" s="626"/>
      <c r="J333" s="626"/>
      <c r="K333" s="626"/>
      <c r="L333" s="626"/>
      <c r="M333" s="626"/>
      <c r="N333" s="629"/>
      <c r="O333" s="629"/>
      <c r="P333" s="629"/>
      <c r="Q333" s="619">
        <f>IF(C333&gt;Allgemeines!$C$13,0,SUM(G333,H333,J333,K333,M333,N333)-SUM(I333,L333,O333,P333))</f>
        <v>0</v>
      </c>
      <c r="R333" s="613"/>
      <c r="S333" s="621">
        <f t="shared" si="46"/>
        <v>0</v>
      </c>
      <c r="T333" s="622">
        <f>IF(ISBLANK($B333),0,VLOOKUP($B333,Listen!$A$2:$C$44,2,FALSE))</f>
        <v>0</v>
      </c>
      <c r="U333" s="622">
        <f>IF(ISBLANK($B333),0,VLOOKUP($B333,Listen!$A$2:$C$44,3,FALSE))</f>
        <v>0</v>
      </c>
      <c r="V333" s="623">
        <f t="shared" si="47"/>
        <v>0</v>
      </c>
      <c r="W333" s="623">
        <f t="shared" si="44"/>
        <v>0</v>
      </c>
      <c r="X333" s="623">
        <f t="shared" si="44"/>
        <v>0</v>
      </c>
      <c r="Y333" s="623">
        <f t="shared" si="44"/>
        <v>0</v>
      </c>
      <c r="Z333" s="623">
        <f t="shared" si="42"/>
        <v>0</v>
      </c>
      <c r="AA333" s="623">
        <f t="shared" si="42"/>
        <v>0</v>
      </c>
      <c r="AB333" s="623">
        <f t="shared" si="42"/>
        <v>0</v>
      </c>
      <c r="AC333" s="624">
        <f t="shared" ca="1" si="48"/>
        <v>0</v>
      </c>
      <c r="AD333" s="624">
        <f ca="1">IF(C333=Allgemeines!$C$13,$S333-$AE333,OFFSET(AE333,0,Allgemeines!$C$13-2022)-$AE333)</f>
        <v>0</v>
      </c>
      <c r="AE333" s="624">
        <f ca="1">IFERROR(OFFSET(AE333,0,Allgemeines!$C$13-2021),0)</f>
        <v>0</v>
      </c>
      <c r="AF333" s="624">
        <f t="shared" si="49"/>
        <v>0</v>
      </c>
      <c r="AG333" s="624">
        <f t="shared" si="45"/>
        <v>0</v>
      </c>
      <c r="AH333" s="624">
        <f t="shared" si="45"/>
        <v>0</v>
      </c>
      <c r="AI333" s="624">
        <f t="shared" si="45"/>
        <v>0</v>
      </c>
      <c r="AJ333" s="624">
        <f t="shared" si="43"/>
        <v>0</v>
      </c>
      <c r="AK333" s="624">
        <f t="shared" si="43"/>
        <v>0</v>
      </c>
      <c r="AL333" s="624">
        <f t="shared" si="43"/>
        <v>0</v>
      </c>
      <c r="AN333" s="625"/>
    </row>
    <row r="334" spans="1:40" x14ac:dyDescent="0.25">
      <c r="A334" s="612"/>
      <c r="B334" s="613"/>
      <c r="C334" s="614"/>
      <c r="D334" s="626"/>
      <c r="E334" s="627"/>
      <c r="F334" s="627"/>
      <c r="G334" s="630">
        <f t="shared" si="50"/>
        <v>0</v>
      </c>
      <c r="H334" s="626"/>
      <c r="I334" s="626"/>
      <c r="J334" s="626"/>
      <c r="K334" s="626"/>
      <c r="L334" s="626"/>
      <c r="M334" s="626"/>
      <c r="N334" s="629"/>
      <c r="O334" s="629"/>
      <c r="P334" s="629"/>
      <c r="Q334" s="619">
        <f>IF(C334&gt;Allgemeines!$C$13,0,SUM(G334,H334,J334,K334,M334,N334)-SUM(I334,L334,O334,P334))</f>
        <v>0</v>
      </c>
      <c r="R334" s="613"/>
      <c r="S334" s="621">
        <f t="shared" si="46"/>
        <v>0</v>
      </c>
      <c r="T334" s="622">
        <f>IF(ISBLANK($B334),0,VLOOKUP($B334,Listen!$A$2:$C$44,2,FALSE))</f>
        <v>0</v>
      </c>
      <c r="U334" s="622">
        <f>IF(ISBLANK($B334),0,VLOOKUP($B334,Listen!$A$2:$C$44,3,FALSE))</f>
        <v>0</v>
      </c>
      <c r="V334" s="623">
        <f t="shared" si="47"/>
        <v>0</v>
      </c>
      <c r="W334" s="623">
        <f t="shared" si="44"/>
        <v>0</v>
      </c>
      <c r="X334" s="623">
        <f t="shared" si="44"/>
        <v>0</v>
      </c>
      <c r="Y334" s="623">
        <f t="shared" si="44"/>
        <v>0</v>
      </c>
      <c r="Z334" s="623">
        <f t="shared" si="42"/>
        <v>0</v>
      </c>
      <c r="AA334" s="623">
        <f t="shared" si="42"/>
        <v>0</v>
      </c>
      <c r="AB334" s="623">
        <f t="shared" si="42"/>
        <v>0</v>
      </c>
      <c r="AC334" s="624">
        <f t="shared" ca="1" si="48"/>
        <v>0</v>
      </c>
      <c r="AD334" s="624">
        <f ca="1">IF(C334=Allgemeines!$C$13,$S334-$AE334,OFFSET(AE334,0,Allgemeines!$C$13-2022)-$AE334)</f>
        <v>0</v>
      </c>
      <c r="AE334" s="624">
        <f ca="1">IFERROR(OFFSET(AE334,0,Allgemeines!$C$13-2021),0)</f>
        <v>0</v>
      </c>
      <c r="AF334" s="624">
        <f t="shared" si="49"/>
        <v>0</v>
      </c>
      <c r="AG334" s="624">
        <f t="shared" si="45"/>
        <v>0</v>
      </c>
      <c r="AH334" s="624">
        <f t="shared" si="45"/>
        <v>0</v>
      </c>
      <c r="AI334" s="624">
        <f t="shared" si="45"/>
        <v>0</v>
      </c>
      <c r="AJ334" s="624">
        <f t="shared" si="43"/>
        <v>0</v>
      </c>
      <c r="AK334" s="624">
        <f t="shared" si="43"/>
        <v>0</v>
      </c>
      <c r="AL334" s="624">
        <f t="shared" si="43"/>
        <v>0</v>
      </c>
      <c r="AN334" s="625"/>
    </row>
    <row r="335" spans="1:40" x14ac:dyDescent="0.25">
      <c r="A335" s="612"/>
      <c r="B335" s="613"/>
      <c r="C335" s="614"/>
      <c r="D335" s="626"/>
      <c r="E335" s="627"/>
      <c r="F335" s="627"/>
      <c r="G335" s="630">
        <f t="shared" si="50"/>
        <v>0</v>
      </c>
      <c r="H335" s="626"/>
      <c r="I335" s="626"/>
      <c r="J335" s="626"/>
      <c r="K335" s="626"/>
      <c r="L335" s="626"/>
      <c r="M335" s="626"/>
      <c r="N335" s="629"/>
      <c r="O335" s="629"/>
      <c r="P335" s="629"/>
      <c r="Q335" s="619">
        <f>IF(C335&gt;Allgemeines!$C$13,0,SUM(G335,H335,J335,K335,M335,N335)-SUM(I335,L335,O335,P335))</f>
        <v>0</v>
      </c>
      <c r="R335" s="613"/>
      <c r="S335" s="621">
        <f t="shared" si="46"/>
        <v>0</v>
      </c>
      <c r="T335" s="622">
        <f>IF(ISBLANK($B335),0,VLOOKUP($B335,Listen!$A$2:$C$44,2,FALSE))</f>
        <v>0</v>
      </c>
      <c r="U335" s="622">
        <f>IF(ISBLANK($B335),0,VLOOKUP($B335,Listen!$A$2:$C$44,3,FALSE))</f>
        <v>0</v>
      </c>
      <c r="V335" s="623">
        <f t="shared" si="47"/>
        <v>0</v>
      </c>
      <c r="W335" s="623">
        <f t="shared" si="44"/>
        <v>0</v>
      </c>
      <c r="X335" s="623">
        <f t="shared" si="44"/>
        <v>0</v>
      </c>
      <c r="Y335" s="623">
        <f t="shared" si="44"/>
        <v>0</v>
      </c>
      <c r="Z335" s="623">
        <f t="shared" si="42"/>
        <v>0</v>
      </c>
      <c r="AA335" s="623">
        <f t="shared" si="42"/>
        <v>0</v>
      </c>
      <c r="AB335" s="623">
        <f t="shared" si="42"/>
        <v>0</v>
      </c>
      <c r="AC335" s="624">
        <f t="shared" ca="1" si="48"/>
        <v>0</v>
      </c>
      <c r="AD335" s="624">
        <f ca="1">IF(C335=Allgemeines!$C$13,$S335-$AE335,OFFSET(AE335,0,Allgemeines!$C$13-2022)-$AE335)</f>
        <v>0</v>
      </c>
      <c r="AE335" s="624">
        <f ca="1">IFERROR(OFFSET(AE335,0,Allgemeines!$C$13-2021),0)</f>
        <v>0</v>
      </c>
      <c r="AF335" s="624">
        <f t="shared" si="49"/>
        <v>0</v>
      </c>
      <c r="AG335" s="624">
        <f t="shared" si="45"/>
        <v>0</v>
      </c>
      <c r="AH335" s="624">
        <f t="shared" si="45"/>
        <v>0</v>
      </c>
      <c r="AI335" s="624">
        <f t="shared" si="45"/>
        <v>0</v>
      </c>
      <c r="AJ335" s="624">
        <f t="shared" si="43"/>
        <v>0</v>
      </c>
      <c r="AK335" s="624">
        <f t="shared" si="43"/>
        <v>0</v>
      </c>
      <c r="AL335" s="624">
        <f t="shared" si="43"/>
        <v>0</v>
      </c>
      <c r="AN335" s="625"/>
    </row>
    <row r="336" spans="1:40" x14ac:dyDescent="0.25">
      <c r="A336" s="612"/>
      <c r="B336" s="613"/>
      <c r="C336" s="614"/>
      <c r="D336" s="626"/>
      <c r="E336" s="627"/>
      <c r="F336" s="627"/>
      <c r="G336" s="630">
        <f t="shared" si="50"/>
        <v>0</v>
      </c>
      <c r="H336" s="626"/>
      <c r="I336" s="626"/>
      <c r="J336" s="626"/>
      <c r="K336" s="626"/>
      <c r="L336" s="626"/>
      <c r="M336" s="626"/>
      <c r="N336" s="629"/>
      <c r="O336" s="629"/>
      <c r="P336" s="629"/>
      <c r="Q336" s="619">
        <f>IF(C336&gt;Allgemeines!$C$13,0,SUM(G336,H336,J336,K336,M336,N336)-SUM(I336,L336,O336,P336))</f>
        <v>0</v>
      </c>
      <c r="R336" s="613"/>
      <c r="S336" s="621">
        <f t="shared" si="46"/>
        <v>0</v>
      </c>
      <c r="T336" s="622">
        <f>IF(ISBLANK($B336),0,VLOOKUP($B336,Listen!$A$2:$C$44,2,FALSE))</f>
        <v>0</v>
      </c>
      <c r="U336" s="622">
        <f>IF(ISBLANK($B336),0,VLOOKUP($B336,Listen!$A$2:$C$44,3,FALSE))</f>
        <v>0</v>
      </c>
      <c r="V336" s="623">
        <f t="shared" si="47"/>
        <v>0</v>
      </c>
      <c r="W336" s="623">
        <f t="shared" si="44"/>
        <v>0</v>
      </c>
      <c r="X336" s="623">
        <f t="shared" si="44"/>
        <v>0</v>
      </c>
      <c r="Y336" s="623">
        <f t="shared" si="44"/>
        <v>0</v>
      </c>
      <c r="Z336" s="623">
        <f t="shared" si="42"/>
        <v>0</v>
      </c>
      <c r="AA336" s="623">
        <f t="shared" si="42"/>
        <v>0</v>
      </c>
      <c r="AB336" s="623">
        <f t="shared" si="42"/>
        <v>0</v>
      </c>
      <c r="AC336" s="624">
        <f t="shared" ca="1" si="48"/>
        <v>0</v>
      </c>
      <c r="AD336" s="624">
        <f ca="1">IF(C336=Allgemeines!$C$13,$S336-$AE336,OFFSET(AE336,0,Allgemeines!$C$13-2022)-$AE336)</f>
        <v>0</v>
      </c>
      <c r="AE336" s="624">
        <f ca="1">IFERROR(OFFSET(AE336,0,Allgemeines!$C$13-2021),0)</f>
        <v>0</v>
      </c>
      <c r="AF336" s="624">
        <f t="shared" si="49"/>
        <v>0</v>
      </c>
      <c r="AG336" s="624">
        <f t="shared" si="45"/>
        <v>0</v>
      </c>
      <c r="AH336" s="624">
        <f t="shared" si="45"/>
        <v>0</v>
      </c>
      <c r="AI336" s="624">
        <f t="shared" si="45"/>
        <v>0</v>
      </c>
      <c r="AJ336" s="624">
        <f t="shared" si="43"/>
        <v>0</v>
      </c>
      <c r="AK336" s="624">
        <f t="shared" si="43"/>
        <v>0</v>
      </c>
      <c r="AL336" s="624">
        <f t="shared" si="43"/>
        <v>0</v>
      </c>
      <c r="AN336" s="625"/>
    </row>
    <row r="337" spans="1:40" x14ac:dyDescent="0.25">
      <c r="A337" s="612"/>
      <c r="B337" s="613"/>
      <c r="C337" s="614"/>
      <c r="D337" s="626"/>
      <c r="E337" s="627"/>
      <c r="F337" s="627"/>
      <c r="G337" s="630">
        <f t="shared" si="50"/>
        <v>0</v>
      </c>
      <c r="H337" s="626"/>
      <c r="I337" s="626"/>
      <c r="J337" s="626"/>
      <c r="K337" s="626"/>
      <c r="L337" s="626"/>
      <c r="M337" s="626"/>
      <c r="N337" s="629"/>
      <c r="O337" s="629"/>
      <c r="P337" s="629"/>
      <c r="Q337" s="619">
        <f>IF(C337&gt;Allgemeines!$C$13,0,SUM(G337,H337,J337,K337,M337,N337)-SUM(I337,L337,O337,P337))</f>
        <v>0</v>
      </c>
      <c r="R337" s="613"/>
      <c r="S337" s="621">
        <f t="shared" si="46"/>
        <v>0</v>
      </c>
      <c r="T337" s="622">
        <f>IF(ISBLANK($B337),0,VLOOKUP($B337,Listen!$A$2:$C$44,2,FALSE))</f>
        <v>0</v>
      </c>
      <c r="U337" s="622">
        <f>IF(ISBLANK($B337),0,VLOOKUP($B337,Listen!$A$2:$C$44,3,FALSE))</f>
        <v>0</v>
      </c>
      <c r="V337" s="623">
        <f t="shared" si="47"/>
        <v>0</v>
      </c>
      <c r="W337" s="623">
        <f t="shared" si="44"/>
        <v>0</v>
      </c>
      <c r="X337" s="623">
        <f t="shared" si="44"/>
        <v>0</v>
      </c>
      <c r="Y337" s="623">
        <f t="shared" si="44"/>
        <v>0</v>
      </c>
      <c r="Z337" s="623">
        <f t="shared" si="42"/>
        <v>0</v>
      </c>
      <c r="AA337" s="623">
        <f t="shared" si="42"/>
        <v>0</v>
      </c>
      <c r="AB337" s="623">
        <f t="shared" si="42"/>
        <v>0</v>
      </c>
      <c r="AC337" s="624">
        <f t="shared" ca="1" si="48"/>
        <v>0</v>
      </c>
      <c r="AD337" s="624">
        <f ca="1">IF(C337=Allgemeines!$C$13,$S337-$AE337,OFFSET(AE337,0,Allgemeines!$C$13-2022)-$AE337)</f>
        <v>0</v>
      </c>
      <c r="AE337" s="624">
        <f ca="1">IFERROR(OFFSET(AE337,0,Allgemeines!$C$13-2021),0)</f>
        <v>0</v>
      </c>
      <c r="AF337" s="624">
        <f t="shared" si="49"/>
        <v>0</v>
      </c>
      <c r="AG337" s="624">
        <f t="shared" si="45"/>
        <v>0</v>
      </c>
      <c r="AH337" s="624">
        <f t="shared" si="45"/>
        <v>0</v>
      </c>
      <c r="AI337" s="624">
        <f t="shared" si="45"/>
        <v>0</v>
      </c>
      <c r="AJ337" s="624">
        <f t="shared" si="43"/>
        <v>0</v>
      </c>
      <c r="AK337" s="624">
        <f t="shared" si="43"/>
        <v>0</v>
      </c>
      <c r="AL337" s="624">
        <f t="shared" si="43"/>
        <v>0</v>
      </c>
      <c r="AN337" s="625"/>
    </row>
    <row r="338" spans="1:40" x14ac:dyDescent="0.25">
      <c r="A338" s="612"/>
      <c r="B338" s="613"/>
      <c r="C338" s="614"/>
      <c r="D338" s="626"/>
      <c r="E338" s="627"/>
      <c r="F338" s="627"/>
      <c r="G338" s="630">
        <f t="shared" si="50"/>
        <v>0</v>
      </c>
      <c r="H338" s="626"/>
      <c r="I338" s="626"/>
      <c r="J338" s="626"/>
      <c r="K338" s="626"/>
      <c r="L338" s="626"/>
      <c r="M338" s="626"/>
      <c r="N338" s="629"/>
      <c r="O338" s="629"/>
      <c r="P338" s="629"/>
      <c r="Q338" s="619">
        <f>IF(C338&gt;Allgemeines!$C$13,0,SUM(G338,H338,J338,K338,M338,N338)-SUM(I338,L338,O338,P338))</f>
        <v>0</v>
      </c>
      <c r="R338" s="613"/>
      <c r="S338" s="621">
        <f t="shared" si="46"/>
        <v>0</v>
      </c>
      <c r="T338" s="622">
        <f>IF(ISBLANK($B338),0,VLOOKUP($B338,Listen!$A$2:$C$44,2,FALSE))</f>
        <v>0</v>
      </c>
      <c r="U338" s="622">
        <f>IF(ISBLANK($B338),0,VLOOKUP($B338,Listen!$A$2:$C$44,3,FALSE))</f>
        <v>0</v>
      </c>
      <c r="V338" s="623">
        <f t="shared" si="47"/>
        <v>0</v>
      </c>
      <c r="W338" s="623">
        <f t="shared" si="44"/>
        <v>0</v>
      </c>
      <c r="X338" s="623">
        <f t="shared" si="44"/>
        <v>0</v>
      </c>
      <c r="Y338" s="623">
        <f t="shared" si="44"/>
        <v>0</v>
      </c>
      <c r="Z338" s="623">
        <f t="shared" si="42"/>
        <v>0</v>
      </c>
      <c r="AA338" s="623">
        <f t="shared" si="42"/>
        <v>0</v>
      </c>
      <c r="AB338" s="623">
        <f t="shared" si="42"/>
        <v>0</v>
      </c>
      <c r="AC338" s="624">
        <f t="shared" ca="1" si="48"/>
        <v>0</v>
      </c>
      <c r="AD338" s="624">
        <f ca="1">IF(C338=Allgemeines!$C$13,$S338-$AE338,OFFSET(AE338,0,Allgemeines!$C$13-2022)-$AE338)</f>
        <v>0</v>
      </c>
      <c r="AE338" s="624">
        <f ca="1">IFERROR(OFFSET(AE338,0,Allgemeines!$C$13-2021),0)</f>
        <v>0</v>
      </c>
      <c r="AF338" s="624">
        <f t="shared" si="49"/>
        <v>0</v>
      </c>
      <c r="AG338" s="624">
        <f t="shared" si="45"/>
        <v>0</v>
      </c>
      <c r="AH338" s="624">
        <f t="shared" si="45"/>
        <v>0</v>
      </c>
      <c r="AI338" s="624">
        <f t="shared" si="45"/>
        <v>0</v>
      </c>
      <c r="AJ338" s="624">
        <f t="shared" si="43"/>
        <v>0</v>
      </c>
      <c r="AK338" s="624">
        <f t="shared" si="43"/>
        <v>0</v>
      </c>
      <c r="AL338" s="624">
        <f t="shared" si="43"/>
        <v>0</v>
      </c>
      <c r="AN338" s="625"/>
    </row>
    <row r="339" spans="1:40" x14ac:dyDescent="0.25">
      <c r="A339" s="612"/>
      <c r="B339" s="613"/>
      <c r="C339" s="614"/>
      <c r="D339" s="626"/>
      <c r="E339" s="627"/>
      <c r="F339" s="627"/>
      <c r="G339" s="630">
        <f t="shared" si="50"/>
        <v>0</v>
      </c>
      <c r="H339" s="626"/>
      <c r="I339" s="626"/>
      <c r="J339" s="626"/>
      <c r="K339" s="626"/>
      <c r="L339" s="626"/>
      <c r="M339" s="626"/>
      <c r="N339" s="629"/>
      <c r="O339" s="629"/>
      <c r="P339" s="629"/>
      <c r="Q339" s="619">
        <f>IF(C339&gt;Allgemeines!$C$13,0,SUM(G339,H339,J339,K339,M339,N339)-SUM(I339,L339,O339,P339))</f>
        <v>0</v>
      </c>
      <c r="R339" s="613"/>
      <c r="S339" s="621">
        <f t="shared" si="46"/>
        <v>0</v>
      </c>
      <c r="T339" s="622">
        <f>IF(ISBLANK($B339),0,VLOOKUP($B339,Listen!$A$2:$C$44,2,FALSE))</f>
        <v>0</v>
      </c>
      <c r="U339" s="622">
        <f>IF(ISBLANK($B339),0,VLOOKUP($B339,Listen!$A$2:$C$44,3,FALSE))</f>
        <v>0</v>
      </c>
      <c r="V339" s="623">
        <f t="shared" si="47"/>
        <v>0</v>
      </c>
      <c r="W339" s="623">
        <f t="shared" si="44"/>
        <v>0</v>
      </c>
      <c r="X339" s="623">
        <f t="shared" si="44"/>
        <v>0</v>
      </c>
      <c r="Y339" s="623">
        <f t="shared" si="44"/>
        <v>0</v>
      </c>
      <c r="Z339" s="623">
        <f t="shared" si="42"/>
        <v>0</v>
      </c>
      <c r="AA339" s="623">
        <f t="shared" si="42"/>
        <v>0</v>
      </c>
      <c r="AB339" s="623">
        <f t="shared" si="42"/>
        <v>0</v>
      </c>
      <c r="AC339" s="624">
        <f t="shared" ca="1" si="48"/>
        <v>0</v>
      </c>
      <c r="AD339" s="624">
        <f ca="1">IF(C339=Allgemeines!$C$13,$S339-$AE339,OFFSET(AE339,0,Allgemeines!$C$13-2022)-$AE339)</f>
        <v>0</v>
      </c>
      <c r="AE339" s="624">
        <f ca="1">IFERROR(OFFSET(AE339,0,Allgemeines!$C$13-2021),0)</f>
        <v>0</v>
      </c>
      <c r="AF339" s="624">
        <f t="shared" si="49"/>
        <v>0</v>
      </c>
      <c r="AG339" s="624">
        <f t="shared" si="45"/>
        <v>0</v>
      </c>
      <c r="AH339" s="624">
        <f t="shared" si="45"/>
        <v>0</v>
      </c>
      <c r="AI339" s="624">
        <f t="shared" si="45"/>
        <v>0</v>
      </c>
      <c r="AJ339" s="624">
        <f t="shared" si="43"/>
        <v>0</v>
      </c>
      <c r="AK339" s="624">
        <f t="shared" si="43"/>
        <v>0</v>
      </c>
      <c r="AL339" s="624">
        <f t="shared" si="43"/>
        <v>0</v>
      </c>
      <c r="AN339" s="625"/>
    </row>
    <row r="340" spans="1:40" x14ac:dyDescent="0.25">
      <c r="A340" s="612"/>
      <c r="B340" s="613"/>
      <c r="C340" s="614"/>
      <c r="D340" s="626"/>
      <c r="E340" s="627"/>
      <c r="F340" s="627"/>
      <c r="G340" s="630">
        <f t="shared" si="50"/>
        <v>0</v>
      </c>
      <c r="H340" s="626"/>
      <c r="I340" s="626"/>
      <c r="J340" s="626"/>
      <c r="K340" s="626"/>
      <c r="L340" s="626"/>
      <c r="M340" s="626"/>
      <c r="N340" s="629"/>
      <c r="O340" s="629"/>
      <c r="P340" s="629"/>
      <c r="Q340" s="619">
        <f>IF(C340&gt;Allgemeines!$C$13,0,SUM(G340,H340,J340,K340,M340,N340)-SUM(I340,L340,O340,P340))</f>
        <v>0</v>
      </c>
      <c r="R340" s="613"/>
      <c r="S340" s="621">
        <f t="shared" si="46"/>
        <v>0</v>
      </c>
      <c r="T340" s="622">
        <f>IF(ISBLANK($B340),0,VLOOKUP($B340,Listen!$A$2:$C$44,2,FALSE))</f>
        <v>0</v>
      </c>
      <c r="U340" s="622">
        <f>IF(ISBLANK($B340),0,VLOOKUP($B340,Listen!$A$2:$C$44,3,FALSE))</f>
        <v>0</v>
      </c>
      <c r="V340" s="623">
        <f t="shared" si="47"/>
        <v>0</v>
      </c>
      <c r="W340" s="623">
        <f t="shared" si="44"/>
        <v>0</v>
      </c>
      <c r="X340" s="623">
        <f t="shared" si="44"/>
        <v>0</v>
      </c>
      <c r="Y340" s="623">
        <f t="shared" si="44"/>
        <v>0</v>
      </c>
      <c r="Z340" s="623">
        <f t="shared" si="42"/>
        <v>0</v>
      </c>
      <c r="AA340" s="623">
        <f t="shared" si="42"/>
        <v>0</v>
      </c>
      <c r="AB340" s="623">
        <f t="shared" si="42"/>
        <v>0</v>
      </c>
      <c r="AC340" s="624">
        <f t="shared" ca="1" si="48"/>
        <v>0</v>
      </c>
      <c r="AD340" s="624">
        <f ca="1">IF(C340=Allgemeines!$C$13,$S340-$AE340,OFFSET(AE340,0,Allgemeines!$C$13-2022)-$AE340)</f>
        <v>0</v>
      </c>
      <c r="AE340" s="624">
        <f ca="1">IFERROR(OFFSET(AE340,0,Allgemeines!$C$13-2021),0)</f>
        <v>0</v>
      </c>
      <c r="AF340" s="624">
        <f t="shared" si="49"/>
        <v>0</v>
      </c>
      <c r="AG340" s="624">
        <f t="shared" si="45"/>
        <v>0</v>
      </c>
      <c r="AH340" s="624">
        <f t="shared" si="45"/>
        <v>0</v>
      </c>
      <c r="AI340" s="624">
        <f t="shared" si="45"/>
        <v>0</v>
      </c>
      <c r="AJ340" s="624">
        <f t="shared" si="43"/>
        <v>0</v>
      </c>
      <c r="AK340" s="624">
        <f t="shared" si="43"/>
        <v>0</v>
      </c>
      <c r="AL340" s="624">
        <f t="shared" si="43"/>
        <v>0</v>
      </c>
      <c r="AN340" s="625"/>
    </row>
    <row r="341" spans="1:40" x14ac:dyDescent="0.25">
      <c r="A341" s="612"/>
      <c r="B341" s="613"/>
      <c r="C341" s="614"/>
      <c r="D341" s="626"/>
      <c r="E341" s="627"/>
      <c r="F341" s="627"/>
      <c r="G341" s="630">
        <f t="shared" si="50"/>
        <v>0</v>
      </c>
      <c r="H341" s="626"/>
      <c r="I341" s="626"/>
      <c r="J341" s="626"/>
      <c r="K341" s="626"/>
      <c r="L341" s="626"/>
      <c r="M341" s="626"/>
      <c r="N341" s="629"/>
      <c r="O341" s="629"/>
      <c r="P341" s="629"/>
      <c r="Q341" s="619">
        <f>IF(C341&gt;Allgemeines!$C$13,0,SUM(G341,H341,J341,K341,M341,N341)-SUM(I341,L341,O341,P341))</f>
        <v>0</v>
      </c>
      <c r="R341" s="613"/>
      <c r="S341" s="621">
        <f t="shared" si="46"/>
        <v>0</v>
      </c>
      <c r="T341" s="622">
        <f>IF(ISBLANK($B341),0,VLOOKUP($B341,Listen!$A$2:$C$44,2,FALSE))</f>
        <v>0</v>
      </c>
      <c r="U341" s="622">
        <f>IF(ISBLANK($B341),0,VLOOKUP($B341,Listen!$A$2:$C$44,3,FALSE))</f>
        <v>0</v>
      </c>
      <c r="V341" s="623">
        <f t="shared" si="47"/>
        <v>0</v>
      </c>
      <c r="W341" s="623">
        <f t="shared" si="44"/>
        <v>0</v>
      </c>
      <c r="X341" s="623">
        <f t="shared" si="44"/>
        <v>0</v>
      </c>
      <c r="Y341" s="623">
        <f t="shared" si="44"/>
        <v>0</v>
      </c>
      <c r="Z341" s="623">
        <f t="shared" si="44"/>
        <v>0</v>
      </c>
      <c r="AA341" s="623">
        <f t="shared" si="44"/>
        <v>0</v>
      </c>
      <c r="AB341" s="623">
        <f t="shared" si="44"/>
        <v>0</v>
      </c>
      <c r="AC341" s="624">
        <f t="shared" ca="1" si="48"/>
        <v>0</v>
      </c>
      <c r="AD341" s="624">
        <f ca="1">IF(C341=Allgemeines!$C$13,$S341-$AE341,OFFSET(AE341,0,Allgemeines!$C$13-2022)-$AE341)</f>
        <v>0</v>
      </c>
      <c r="AE341" s="624">
        <f ca="1">IFERROR(OFFSET(AE341,0,Allgemeines!$C$13-2021),0)</f>
        <v>0</v>
      </c>
      <c r="AF341" s="624">
        <f t="shared" si="49"/>
        <v>0</v>
      </c>
      <c r="AG341" s="624">
        <f t="shared" si="45"/>
        <v>0</v>
      </c>
      <c r="AH341" s="624">
        <f t="shared" si="45"/>
        <v>0</v>
      </c>
      <c r="AI341" s="624">
        <f t="shared" si="45"/>
        <v>0</v>
      </c>
      <c r="AJ341" s="624">
        <f t="shared" si="45"/>
        <v>0</v>
      </c>
      <c r="AK341" s="624">
        <f t="shared" si="45"/>
        <v>0</v>
      </c>
      <c r="AL341" s="624">
        <f t="shared" si="45"/>
        <v>0</v>
      </c>
      <c r="AN341" s="625"/>
    </row>
    <row r="342" spans="1:40" x14ac:dyDescent="0.25">
      <c r="A342" s="612"/>
      <c r="B342" s="613"/>
      <c r="C342" s="614"/>
      <c r="D342" s="626"/>
      <c r="E342" s="627"/>
      <c r="F342" s="627"/>
      <c r="G342" s="630">
        <f t="shared" si="50"/>
        <v>0</v>
      </c>
      <c r="H342" s="626"/>
      <c r="I342" s="626"/>
      <c r="J342" s="626"/>
      <c r="K342" s="626"/>
      <c r="L342" s="626"/>
      <c r="M342" s="626"/>
      <c r="N342" s="629"/>
      <c r="O342" s="629"/>
      <c r="P342" s="629"/>
      <c r="Q342" s="619">
        <f>IF(C342&gt;Allgemeines!$C$13,0,SUM(G342,H342,J342,K342,M342,N342)-SUM(I342,L342,O342,P342))</f>
        <v>0</v>
      </c>
      <c r="R342" s="613"/>
      <c r="S342" s="621">
        <f t="shared" si="46"/>
        <v>0</v>
      </c>
      <c r="T342" s="622">
        <f>IF(ISBLANK($B342),0,VLOOKUP($B342,Listen!$A$2:$C$44,2,FALSE))</f>
        <v>0</v>
      </c>
      <c r="U342" s="622">
        <f>IF(ISBLANK($B342),0,VLOOKUP($B342,Listen!$A$2:$C$44,3,FALSE))</f>
        <v>0</v>
      </c>
      <c r="V342" s="623">
        <f t="shared" si="47"/>
        <v>0</v>
      </c>
      <c r="W342" s="623">
        <f t="shared" ref="W342:AB384" si="51">V342</f>
        <v>0</v>
      </c>
      <c r="X342" s="623">
        <f t="shared" si="51"/>
        <v>0</v>
      </c>
      <c r="Y342" s="623">
        <f t="shared" si="51"/>
        <v>0</v>
      </c>
      <c r="Z342" s="623">
        <f t="shared" si="51"/>
        <v>0</v>
      </c>
      <c r="AA342" s="623">
        <f t="shared" si="51"/>
        <v>0</v>
      </c>
      <c r="AB342" s="623">
        <f t="shared" si="51"/>
        <v>0</v>
      </c>
      <c r="AC342" s="624">
        <f t="shared" ca="1" si="48"/>
        <v>0</v>
      </c>
      <c r="AD342" s="624">
        <f ca="1">IF(C342=Allgemeines!$C$13,$S342-$AE342,OFFSET(AE342,0,Allgemeines!$C$13-2022)-$AE342)</f>
        <v>0</v>
      </c>
      <c r="AE342" s="624">
        <f ca="1">IFERROR(OFFSET(AE342,0,Allgemeines!$C$13-2021),0)</f>
        <v>0</v>
      </c>
      <c r="AF342" s="624">
        <f t="shared" si="49"/>
        <v>0</v>
      </c>
      <c r="AG342" s="624">
        <f t="shared" ref="AG342:AL384" si="52">IF(OR($C342=0,$S342=0,W342-(VALUE(AG$4)-$C342)=0),0,
IF($C342&lt;VALUE(AG$4),AF342-AF342/(W342-(VALUE(AG$4)-$C342)),
IF($C342=VALUE(AG$4),$S342-$S342/W342,0)))</f>
        <v>0</v>
      </c>
      <c r="AH342" s="624">
        <f t="shared" si="52"/>
        <v>0</v>
      </c>
      <c r="AI342" s="624">
        <f t="shared" si="52"/>
        <v>0</v>
      </c>
      <c r="AJ342" s="624">
        <f t="shared" si="52"/>
        <v>0</v>
      </c>
      <c r="AK342" s="624">
        <f t="shared" si="52"/>
        <v>0</v>
      </c>
      <c r="AL342" s="624">
        <f t="shared" si="52"/>
        <v>0</v>
      </c>
      <c r="AN342" s="625"/>
    </row>
    <row r="343" spans="1:40" x14ac:dyDescent="0.25">
      <c r="A343" s="612"/>
      <c r="B343" s="613"/>
      <c r="C343" s="614"/>
      <c r="D343" s="626"/>
      <c r="E343" s="627"/>
      <c r="F343" s="627"/>
      <c r="G343" s="630">
        <f t="shared" si="50"/>
        <v>0</v>
      </c>
      <c r="H343" s="626"/>
      <c r="I343" s="626"/>
      <c r="J343" s="626"/>
      <c r="K343" s="626"/>
      <c r="L343" s="626"/>
      <c r="M343" s="626"/>
      <c r="N343" s="629"/>
      <c r="O343" s="629"/>
      <c r="P343" s="629"/>
      <c r="Q343" s="619">
        <f>IF(C343&gt;Allgemeines!$C$13,0,SUM(G343,H343,J343,K343,M343,N343)-SUM(I343,L343,O343,P343))</f>
        <v>0</v>
      </c>
      <c r="R343" s="613"/>
      <c r="S343" s="621">
        <f t="shared" si="46"/>
        <v>0</v>
      </c>
      <c r="T343" s="622">
        <f>IF(ISBLANK($B343),0,VLOOKUP($B343,Listen!$A$2:$C$44,2,FALSE))</f>
        <v>0</v>
      </c>
      <c r="U343" s="622">
        <f>IF(ISBLANK($B343),0,VLOOKUP($B343,Listen!$A$2:$C$44,3,FALSE))</f>
        <v>0</v>
      </c>
      <c r="V343" s="623">
        <f t="shared" si="47"/>
        <v>0</v>
      </c>
      <c r="W343" s="623">
        <f t="shared" si="51"/>
        <v>0</v>
      </c>
      <c r="X343" s="623">
        <f t="shared" si="51"/>
        <v>0</v>
      </c>
      <c r="Y343" s="623">
        <f t="shared" si="51"/>
        <v>0</v>
      </c>
      <c r="Z343" s="623">
        <f t="shared" si="51"/>
        <v>0</v>
      </c>
      <c r="AA343" s="623">
        <f t="shared" si="51"/>
        <v>0</v>
      </c>
      <c r="AB343" s="623">
        <f t="shared" si="51"/>
        <v>0</v>
      </c>
      <c r="AC343" s="624">
        <f t="shared" ca="1" si="48"/>
        <v>0</v>
      </c>
      <c r="AD343" s="624">
        <f ca="1">IF(C343=Allgemeines!$C$13,$S343-$AE343,OFFSET(AE343,0,Allgemeines!$C$13-2022)-$AE343)</f>
        <v>0</v>
      </c>
      <c r="AE343" s="624">
        <f ca="1">IFERROR(OFFSET(AE343,0,Allgemeines!$C$13-2021),0)</f>
        <v>0</v>
      </c>
      <c r="AF343" s="624">
        <f t="shared" si="49"/>
        <v>0</v>
      </c>
      <c r="AG343" s="624">
        <f t="shared" si="52"/>
        <v>0</v>
      </c>
      <c r="AH343" s="624">
        <f t="shared" si="52"/>
        <v>0</v>
      </c>
      <c r="AI343" s="624">
        <f t="shared" si="52"/>
        <v>0</v>
      </c>
      <c r="AJ343" s="624">
        <f t="shared" si="52"/>
        <v>0</v>
      </c>
      <c r="AK343" s="624">
        <f t="shared" si="52"/>
        <v>0</v>
      </c>
      <c r="AL343" s="624">
        <f t="shared" si="52"/>
        <v>0</v>
      </c>
      <c r="AN343" s="625"/>
    </row>
    <row r="344" spans="1:40" x14ac:dyDescent="0.25">
      <c r="A344" s="612"/>
      <c r="B344" s="613"/>
      <c r="C344" s="614"/>
      <c r="D344" s="626"/>
      <c r="E344" s="627"/>
      <c r="F344" s="627"/>
      <c r="G344" s="630">
        <f t="shared" si="50"/>
        <v>0</v>
      </c>
      <c r="H344" s="626"/>
      <c r="I344" s="626"/>
      <c r="J344" s="626"/>
      <c r="K344" s="626"/>
      <c r="L344" s="626"/>
      <c r="M344" s="626"/>
      <c r="N344" s="629"/>
      <c r="O344" s="629"/>
      <c r="P344" s="629"/>
      <c r="Q344" s="619">
        <f>IF(C344&gt;Allgemeines!$C$13,0,SUM(G344,H344,J344,K344,M344,N344)-SUM(I344,L344,O344,P344))</f>
        <v>0</v>
      </c>
      <c r="R344" s="613"/>
      <c r="S344" s="621">
        <f t="shared" si="46"/>
        <v>0</v>
      </c>
      <c r="T344" s="622">
        <f>IF(ISBLANK($B344),0,VLOOKUP($B344,Listen!$A$2:$C$44,2,FALSE))</f>
        <v>0</v>
      </c>
      <c r="U344" s="622">
        <f>IF(ISBLANK($B344),0,VLOOKUP($B344,Listen!$A$2:$C$44,3,FALSE))</f>
        <v>0</v>
      </c>
      <c r="V344" s="623">
        <f t="shared" si="47"/>
        <v>0</v>
      </c>
      <c r="W344" s="623">
        <f t="shared" si="51"/>
        <v>0</v>
      </c>
      <c r="X344" s="623">
        <f t="shared" si="51"/>
        <v>0</v>
      </c>
      <c r="Y344" s="623">
        <f t="shared" si="51"/>
        <v>0</v>
      </c>
      <c r="Z344" s="623">
        <f t="shared" si="51"/>
        <v>0</v>
      </c>
      <c r="AA344" s="623">
        <f t="shared" si="51"/>
        <v>0</v>
      </c>
      <c r="AB344" s="623">
        <f t="shared" si="51"/>
        <v>0</v>
      </c>
      <c r="AC344" s="624">
        <f t="shared" ca="1" si="48"/>
        <v>0</v>
      </c>
      <c r="AD344" s="624">
        <f ca="1">IF(C344=Allgemeines!$C$13,$S344-$AE344,OFFSET(AE344,0,Allgemeines!$C$13-2022)-$AE344)</f>
        <v>0</v>
      </c>
      <c r="AE344" s="624">
        <f ca="1">IFERROR(OFFSET(AE344,0,Allgemeines!$C$13-2021),0)</f>
        <v>0</v>
      </c>
      <c r="AF344" s="624">
        <f t="shared" si="49"/>
        <v>0</v>
      </c>
      <c r="AG344" s="624">
        <f t="shared" si="52"/>
        <v>0</v>
      </c>
      <c r="AH344" s="624">
        <f t="shared" si="52"/>
        <v>0</v>
      </c>
      <c r="AI344" s="624">
        <f t="shared" si="52"/>
        <v>0</v>
      </c>
      <c r="AJ344" s="624">
        <f t="shared" si="52"/>
        <v>0</v>
      </c>
      <c r="AK344" s="624">
        <f t="shared" si="52"/>
        <v>0</v>
      </c>
      <c r="AL344" s="624">
        <f t="shared" si="52"/>
        <v>0</v>
      </c>
      <c r="AN344" s="625"/>
    </row>
    <row r="345" spans="1:40" x14ac:dyDescent="0.25">
      <c r="A345" s="612"/>
      <c r="B345" s="613"/>
      <c r="C345" s="614"/>
      <c r="D345" s="626"/>
      <c r="E345" s="627"/>
      <c r="F345" s="627"/>
      <c r="G345" s="630">
        <f t="shared" si="50"/>
        <v>0</v>
      </c>
      <c r="H345" s="626"/>
      <c r="I345" s="626"/>
      <c r="J345" s="626"/>
      <c r="K345" s="626"/>
      <c r="L345" s="626"/>
      <c r="M345" s="626"/>
      <c r="N345" s="629"/>
      <c r="O345" s="629"/>
      <c r="P345" s="629"/>
      <c r="Q345" s="619">
        <f>IF(C345&gt;Allgemeines!$C$13,0,SUM(G345,H345,J345,K345,M345,N345)-SUM(I345,L345,O345,P345))</f>
        <v>0</v>
      </c>
      <c r="R345" s="613"/>
      <c r="S345" s="621">
        <f t="shared" si="46"/>
        <v>0</v>
      </c>
      <c r="T345" s="622">
        <f>IF(ISBLANK($B345),0,VLOOKUP($B345,Listen!$A$2:$C$44,2,FALSE))</f>
        <v>0</v>
      </c>
      <c r="U345" s="622">
        <f>IF(ISBLANK($B345),0,VLOOKUP($B345,Listen!$A$2:$C$44,3,FALSE))</f>
        <v>0</v>
      </c>
      <c r="V345" s="623">
        <f t="shared" si="47"/>
        <v>0</v>
      </c>
      <c r="W345" s="623">
        <f t="shared" si="51"/>
        <v>0</v>
      </c>
      <c r="X345" s="623">
        <f t="shared" si="51"/>
        <v>0</v>
      </c>
      <c r="Y345" s="623">
        <f t="shared" si="51"/>
        <v>0</v>
      </c>
      <c r="Z345" s="623">
        <f t="shared" si="51"/>
        <v>0</v>
      </c>
      <c r="AA345" s="623">
        <f t="shared" si="51"/>
        <v>0</v>
      </c>
      <c r="AB345" s="623">
        <f t="shared" si="51"/>
        <v>0</v>
      </c>
      <c r="AC345" s="624">
        <f t="shared" ca="1" si="48"/>
        <v>0</v>
      </c>
      <c r="AD345" s="624">
        <f ca="1">IF(C345=Allgemeines!$C$13,$S345-$AE345,OFFSET(AE345,0,Allgemeines!$C$13-2022)-$AE345)</f>
        <v>0</v>
      </c>
      <c r="AE345" s="624">
        <f ca="1">IFERROR(OFFSET(AE345,0,Allgemeines!$C$13-2021),0)</f>
        <v>0</v>
      </c>
      <c r="AF345" s="624">
        <f t="shared" si="49"/>
        <v>0</v>
      </c>
      <c r="AG345" s="624">
        <f t="shared" si="52"/>
        <v>0</v>
      </c>
      <c r="AH345" s="624">
        <f t="shared" si="52"/>
        <v>0</v>
      </c>
      <c r="AI345" s="624">
        <f t="shared" si="52"/>
        <v>0</v>
      </c>
      <c r="AJ345" s="624">
        <f t="shared" si="52"/>
        <v>0</v>
      </c>
      <c r="AK345" s="624">
        <f t="shared" si="52"/>
        <v>0</v>
      </c>
      <c r="AL345" s="624">
        <f t="shared" si="52"/>
        <v>0</v>
      </c>
      <c r="AN345" s="625"/>
    </row>
    <row r="346" spans="1:40" x14ac:dyDescent="0.25">
      <c r="A346" s="612"/>
      <c r="B346" s="613"/>
      <c r="C346" s="614"/>
      <c r="D346" s="626"/>
      <c r="E346" s="627"/>
      <c r="F346" s="627"/>
      <c r="G346" s="630">
        <f t="shared" si="50"/>
        <v>0</v>
      </c>
      <c r="H346" s="626"/>
      <c r="I346" s="626"/>
      <c r="J346" s="626"/>
      <c r="K346" s="626"/>
      <c r="L346" s="626"/>
      <c r="M346" s="626"/>
      <c r="N346" s="629"/>
      <c r="O346" s="629"/>
      <c r="P346" s="629"/>
      <c r="Q346" s="619">
        <f>IF(C346&gt;Allgemeines!$C$13,0,SUM(G346,H346,J346,K346,M346,N346)-SUM(I346,L346,O346,P346))</f>
        <v>0</v>
      </c>
      <c r="R346" s="613"/>
      <c r="S346" s="621">
        <f t="shared" si="46"/>
        <v>0</v>
      </c>
      <c r="T346" s="622">
        <f>IF(ISBLANK($B346),0,VLOOKUP($B346,Listen!$A$2:$C$44,2,FALSE))</f>
        <v>0</v>
      </c>
      <c r="U346" s="622">
        <f>IF(ISBLANK($B346),0,VLOOKUP($B346,Listen!$A$2:$C$44,3,FALSE))</f>
        <v>0</v>
      </c>
      <c r="V346" s="623">
        <f t="shared" si="47"/>
        <v>0</v>
      </c>
      <c r="W346" s="623">
        <f t="shared" si="51"/>
        <v>0</v>
      </c>
      <c r="X346" s="623">
        <f t="shared" si="51"/>
        <v>0</v>
      </c>
      <c r="Y346" s="623">
        <f t="shared" si="51"/>
        <v>0</v>
      </c>
      <c r="Z346" s="623">
        <f t="shared" si="51"/>
        <v>0</v>
      </c>
      <c r="AA346" s="623">
        <f t="shared" si="51"/>
        <v>0</v>
      </c>
      <c r="AB346" s="623">
        <f t="shared" si="51"/>
        <v>0</v>
      </c>
      <c r="AC346" s="624">
        <f t="shared" ca="1" si="48"/>
        <v>0</v>
      </c>
      <c r="AD346" s="624">
        <f ca="1">IF(C346=Allgemeines!$C$13,$S346-$AE346,OFFSET(AE346,0,Allgemeines!$C$13-2022)-$AE346)</f>
        <v>0</v>
      </c>
      <c r="AE346" s="624">
        <f ca="1">IFERROR(OFFSET(AE346,0,Allgemeines!$C$13-2021),0)</f>
        <v>0</v>
      </c>
      <c r="AF346" s="624">
        <f t="shared" si="49"/>
        <v>0</v>
      </c>
      <c r="AG346" s="624">
        <f t="shared" si="52"/>
        <v>0</v>
      </c>
      <c r="AH346" s="624">
        <f t="shared" si="52"/>
        <v>0</v>
      </c>
      <c r="AI346" s="624">
        <f t="shared" si="52"/>
        <v>0</v>
      </c>
      <c r="AJ346" s="624">
        <f t="shared" si="52"/>
        <v>0</v>
      </c>
      <c r="AK346" s="624">
        <f t="shared" si="52"/>
        <v>0</v>
      </c>
      <c r="AL346" s="624">
        <f t="shared" si="52"/>
        <v>0</v>
      </c>
      <c r="AN346" s="625"/>
    </row>
    <row r="347" spans="1:40" x14ac:dyDescent="0.25">
      <c r="A347" s="612"/>
      <c r="B347" s="613"/>
      <c r="C347" s="614"/>
      <c r="D347" s="626"/>
      <c r="E347" s="627"/>
      <c r="F347" s="627"/>
      <c r="G347" s="630">
        <f t="shared" si="50"/>
        <v>0</v>
      </c>
      <c r="H347" s="626"/>
      <c r="I347" s="626"/>
      <c r="J347" s="626"/>
      <c r="K347" s="626"/>
      <c r="L347" s="626"/>
      <c r="M347" s="626"/>
      <c r="N347" s="629"/>
      <c r="O347" s="629"/>
      <c r="P347" s="629"/>
      <c r="Q347" s="619">
        <f>IF(C347&gt;Allgemeines!$C$13,0,SUM(G347,H347,J347,K347,M347,N347)-SUM(I347,L347,O347,P347))</f>
        <v>0</v>
      </c>
      <c r="R347" s="613"/>
      <c r="S347" s="621">
        <f t="shared" si="46"/>
        <v>0</v>
      </c>
      <c r="T347" s="622">
        <f>IF(ISBLANK($B347),0,VLOOKUP($B347,Listen!$A$2:$C$44,2,FALSE))</f>
        <v>0</v>
      </c>
      <c r="U347" s="622">
        <f>IF(ISBLANK($B347),0,VLOOKUP($B347,Listen!$A$2:$C$44,3,FALSE))</f>
        <v>0</v>
      </c>
      <c r="V347" s="623">
        <f t="shared" si="47"/>
        <v>0</v>
      </c>
      <c r="W347" s="623">
        <f t="shared" si="51"/>
        <v>0</v>
      </c>
      <c r="X347" s="623">
        <f t="shared" si="51"/>
        <v>0</v>
      </c>
      <c r="Y347" s="623">
        <f t="shared" si="51"/>
        <v>0</v>
      </c>
      <c r="Z347" s="623">
        <f t="shared" si="51"/>
        <v>0</v>
      </c>
      <c r="AA347" s="623">
        <f t="shared" si="51"/>
        <v>0</v>
      </c>
      <c r="AB347" s="623">
        <f t="shared" si="51"/>
        <v>0</v>
      </c>
      <c r="AC347" s="624">
        <f t="shared" ca="1" si="48"/>
        <v>0</v>
      </c>
      <c r="AD347" s="624">
        <f ca="1">IF(C347=Allgemeines!$C$13,$S347-$AE347,OFFSET(AE347,0,Allgemeines!$C$13-2022)-$AE347)</f>
        <v>0</v>
      </c>
      <c r="AE347" s="624">
        <f ca="1">IFERROR(OFFSET(AE347,0,Allgemeines!$C$13-2021),0)</f>
        <v>0</v>
      </c>
      <c r="AF347" s="624">
        <f t="shared" si="49"/>
        <v>0</v>
      </c>
      <c r="AG347" s="624">
        <f t="shared" si="52"/>
        <v>0</v>
      </c>
      <c r="AH347" s="624">
        <f t="shared" si="52"/>
        <v>0</v>
      </c>
      <c r="AI347" s="624">
        <f t="shared" si="52"/>
        <v>0</v>
      </c>
      <c r="AJ347" s="624">
        <f t="shared" si="52"/>
        <v>0</v>
      </c>
      <c r="AK347" s="624">
        <f t="shared" si="52"/>
        <v>0</v>
      </c>
      <c r="AL347" s="624">
        <f t="shared" si="52"/>
        <v>0</v>
      </c>
      <c r="AN347" s="625"/>
    </row>
    <row r="348" spans="1:40" x14ac:dyDescent="0.25">
      <c r="A348" s="612"/>
      <c r="B348" s="613"/>
      <c r="C348" s="614"/>
      <c r="D348" s="626"/>
      <c r="E348" s="627"/>
      <c r="F348" s="627"/>
      <c r="G348" s="630">
        <f t="shared" si="50"/>
        <v>0</v>
      </c>
      <c r="H348" s="626"/>
      <c r="I348" s="626"/>
      <c r="J348" s="626"/>
      <c r="K348" s="626"/>
      <c r="L348" s="626"/>
      <c r="M348" s="626"/>
      <c r="N348" s="629"/>
      <c r="O348" s="629"/>
      <c r="P348" s="629"/>
      <c r="Q348" s="619">
        <f>IF(C348&gt;Allgemeines!$C$13,0,SUM(G348,H348,J348,K348,M348,N348)-SUM(I348,L348,O348,P348))</f>
        <v>0</v>
      </c>
      <c r="R348" s="613"/>
      <c r="S348" s="621">
        <f t="shared" si="46"/>
        <v>0</v>
      </c>
      <c r="T348" s="622">
        <f>IF(ISBLANK($B348),0,VLOOKUP($B348,Listen!$A$2:$C$44,2,FALSE))</f>
        <v>0</v>
      </c>
      <c r="U348" s="622">
        <f>IF(ISBLANK($B348),0,VLOOKUP($B348,Listen!$A$2:$C$44,3,FALSE))</f>
        <v>0</v>
      </c>
      <c r="V348" s="623">
        <f t="shared" si="47"/>
        <v>0</v>
      </c>
      <c r="W348" s="623">
        <f t="shared" si="51"/>
        <v>0</v>
      </c>
      <c r="X348" s="623">
        <f t="shared" si="51"/>
        <v>0</v>
      </c>
      <c r="Y348" s="623">
        <f t="shared" si="51"/>
        <v>0</v>
      </c>
      <c r="Z348" s="623">
        <f t="shared" si="51"/>
        <v>0</v>
      </c>
      <c r="AA348" s="623">
        <f t="shared" si="51"/>
        <v>0</v>
      </c>
      <c r="AB348" s="623">
        <f t="shared" si="51"/>
        <v>0</v>
      </c>
      <c r="AC348" s="624">
        <f t="shared" ca="1" si="48"/>
        <v>0</v>
      </c>
      <c r="AD348" s="624">
        <f ca="1">IF(C348=Allgemeines!$C$13,$S348-$AE348,OFFSET(AE348,0,Allgemeines!$C$13-2022)-$AE348)</f>
        <v>0</v>
      </c>
      <c r="AE348" s="624">
        <f ca="1">IFERROR(OFFSET(AE348,0,Allgemeines!$C$13-2021),0)</f>
        <v>0</v>
      </c>
      <c r="AF348" s="624">
        <f t="shared" si="49"/>
        <v>0</v>
      </c>
      <c r="AG348" s="624">
        <f t="shared" si="52"/>
        <v>0</v>
      </c>
      <c r="AH348" s="624">
        <f t="shared" si="52"/>
        <v>0</v>
      </c>
      <c r="AI348" s="624">
        <f t="shared" si="52"/>
        <v>0</v>
      </c>
      <c r="AJ348" s="624">
        <f t="shared" si="52"/>
        <v>0</v>
      </c>
      <c r="AK348" s="624">
        <f t="shared" si="52"/>
        <v>0</v>
      </c>
      <c r="AL348" s="624">
        <f t="shared" si="52"/>
        <v>0</v>
      </c>
      <c r="AN348" s="625"/>
    </row>
    <row r="349" spans="1:40" x14ac:dyDescent="0.25">
      <c r="A349" s="612"/>
      <c r="B349" s="613"/>
      <c r="C349" s="614"/>
      <c r="D349" s="626"/>
      <c r="E349" s="627"/>
      <c r="F349" s="627"/>
      <c r="G349" s="630">
        <f t="shared" si="50"/>
        <v>0</v>
      </c>
      <c r="H349" s="626"/>
      <c r="I349" s="626"/>
      <c r="J349" s="626"/>
      <c r="K349" s="626"/>
      <c r="L349" s="626"/>
      <c r="M349" s="626"/>
      <c r="N349" s="629"/>
      <c r="O349" s="629"/>
      <c r="P349" s="629"/>
      <c r="Q349" s="619">
        <f>IF(C349&gt;Allgemeines!$C$13,0,SUM(G349,H349,J349,K349,M349,N349)-SUM(I349,L349,O349,P349))</f>
        <v>0</v>
      </c>
      <c r="R349" s="613"/>
      <c r="S349" s="621">
        <f t="shared" si="46"/>
        <v>0</v>
      </c>
      <c r="T349" s="622">
        <f>IF(ISBLANK($B349),0,VLOOKUP($B349,Listen!$A$2:$C$44,2,FALSE))</f>
        <v>0</v>
      </c>
      <c r="U349" s="622">
        <f>IF(ISBLANK($B349),0,VLOOKUP($B349,Listen!$A$2:$C$44,3,FALSE))</f>
        <v>0</v>
      </c>
      <c r="V349" s="623">
        <f t="shared" si="47"/>
        <v>0</v>
      </c>
      <c r="W349" s="623">
        <f t="shared" si="51"/>
        <v>0</v>
      </c>
      <c r="X349" s="623">
        <f t="shared" si="51"/>
        <v>0</v>
      </c>
      <c r="Y349" s="623">
        <f t="shared" si="51"/>
        <v>0</v>
      </c>
      <c r="Z349" s="623">
        <f t="shared" si="51"/>
        <v>0</v>
      </c>
      <c r="AA349" s="623">
        <f t="shared" si="51"/>
        <v>0</v>
      </c>
      <c r="AB349" s="623">
        <f t="shared" si="51"/>
        <v>0</v>
      </c>
      <c r="AC349" s="624">
        <f t="shared" ca="1" si="48"/>
        <v>0</v>
      </c>
      <c r="AD349" s="624">
        <f ca="1">IF(C349=Allgemeines!$C$13,$S349-$AE349,OFFSET(AE349,0,Allgemeines!$C$13-2022)-$AE349)</f>
        <v>0</v>
      </c>
      <c r="AE349" s="624">
        <f ca="1">IFERROR(OFFSET(AE349,0,Allgemeines!$C$13-2021),0)</f>
        <v>0</v>
      </c>
      <c r="AF349" s="624">
        <f t="shared" si="49"/>
        <v>0</v>
      </c>
      <c r="AG349" s="624">
        <f t="shared" si="52"/>
        <v>0</v>
      </c>
      <c r="AH349" s="624">
        <f t="shared" si="52"/>
        <v>0</v>
      </c>
      <c r="AI349" s="624">
        <f t="shared" si="52"/>
        <v>0</v>
      </c>
      <c r="AJ349" s="624">
        <f t="shared" si="52"/>
        <v>0</v>
      </c>
      <c r="AK349" s="624">
        <f t="shared" si="52"/>
        <v>0</v>
      </c>
      <c r="AL349" s="624">
        <f t="shared" si="52"/>
        <v>0</v>
      </c>
      <c r="AN349" s="625"/>
    </row>
    <row r="350" spans="1:40" x14ac:dyDescent="0.25">
      <c r="A350" s="612"/>
      <c r="B350" s="613"/>
      <c r="C350" s="614"/>
      <c r="D350" s="626"/>
      <c r="E350" s="627"/>
      <c r="F350" s="627"/>
      <c r="G350" s="630">
        <f t="shared" si="50"/>
        <v>0</v>
      </c>
      <c r="H350" s="626"/>
      <c r="I350" s="626"/>
      <c r="J350" s="626"/>
      <c r="K350" s="626"/>
      <c r="L350" s="626"/>
      <c r="M350" s="626"/>
      <c r="N350" s="629"/>
      <c r="O350" s="629"/>
      <c r="P350" s="629"/>
      <c r="Q350" s="619">
        <f>IF(C350&gt;Allgemeines!$C$13,0,SUM(G350,H350,J350,K350,M350,N350)-SUM(I350,L350,O350,P350))</f>
        <v>0</v>
      </c>
      <c r="R350" s="613"/>
      <c r="S350" s="621">
        <f t="shared" si="46"/>
        <v>0</v>
      </c>
      <c r="T350" s="622">
        <f>IF(ISBLANK($B350),0,VLOOKUP($B350,Listen!$A$2:$C$44,2,FALSE))</f>
        <v>0</v>
      </c>
      <c r="U350" s="622">
        <f>IF(ISBLANK($B350),0,VLOOKUP($B350,Listen!$A$2:$C$44,3,FALSE))</f>
        <v>0</v>
      </c>
      <c r="V350" s="623">
        <f t="shared" si="47"/>
        <v>0</v>
      </c>
      <c r="W350" s="623">
        <f t="shared" si="51"/>
        <v>0</v>
      </c>
      <c r="X350" s="623">
        <f t="shared" si="51"/>
        <v>0</v>
      </c>
      <c r="Y350" s="623">
        <f t="shared" si="51"/>
        <v>0</v>
      </c>
      <c r="Z350" s="623">
        <f t="shared" si="51"/>
        <v>0</v>
      </c>
      <c r="AA350" s="623">
        <f t="shared" si="51"/>
        <v>0</v>
      </c>
      <c r="AB350" s="623">
        <f t="shared" si="51"/>
        <v>0</v>
      </c>
      <c r="AC350" s="624">
        <f t="shared" ca="1" si="48"/>
        <v>0</v>
      </c>
      <c r="AD350" s="624">
        <f ca="1">IF(C350=Allgemeines!$C$13,$S350-$AE350,OFFSET(AE350,0,Allgemeines!$C$13-2022)-$AE350)</f>
        <v>0</v>
      </c>
      <c r="AE350" s="624">
        <f ca="1">IFERROR(OFFSET(AE350,0,Allgemeines!$C$13-2021),0)</f>
        <v>0</v>
      </c>
      <c r="AF350" s="624">
        <f t="shared" si="49"/>
        <v>0</v>
      </c>
      <c r="AG350" s="624">
        <f t="shared" si="52"/>
        <v>0</v>
      </c>
      <c r="AH350" s="624">
        <f t="shared" si="52"/>
        <v>0</v>
      </c>
      <c r="AI350" s="624">
        <f t="shared" si="52"/>
        <v>0</v>
      </c>
      <c r="AJ350" s="624">
        <f t="shared" si="52"/>
        <v>0</v>
      </c>
      <c r="AK350" s="624">
        <f t="shared" si="52"/>
        <v>0</v>
      </c>
      <c r="AL350" s="624">
        <f t="shared" si="52"/>
        <v>0</v>
      </c>
      <c r="AN350" s="625"/>
    </row>
    <row r="351" spans="1:40" x14ac:dyDescent="0.25">
      <c r="A351" s="612"/>
      <c r="B351" s="613"/>
      <c r="C351" s="614"/>
      <c r="D351" s="626"/>
      <c r="E351" s="627"/>
      <c r="F351" s="627"/>
      <c r="G351" s="630">
        <f t="shared" si="50"/>
        <v>0</v>
      </c>
      <c r="H351" s="626"/>
      <c r="I351" s="626"/>
      <c r="J351" s="626"/>
      <c r="K351" s="626"/>
      <c r="L351" s="626"/>
      <c r="M351" s="626"/>
      <c r="N351" s="629"/>
      <c r="O351" s="629"/>
      <c r="P351" s="629"/>
      <c r="Q351" s="619">
        <f>IF(C351&gt;Allgemeines!$C$13,0,SUM(G351,H351,J351,K351,M351,N351)-SUM(I351,L351,O351,P351))</f>
        <v>0</v>
      </c>
      <c r="R351" s="613"/>
      <c r="S351" s="621">
        <f t="shared" si="46"/>
        <v>0</v>
      </c>
      <c r="T351" s="622">
        <f>IF(ISBLANK($B351),0,VLOOKUP($B351,Listen!$A$2:$C$44,2,FALSE))</f>
        <v>0</v>
      </c>
      <c r="U351" s="622">
        <f>IF(ISBLANK($B351),0,VLOOKUP($B351,Listen!$A$2:$C$44,3,FALSE))</f>
        <v>0</v>
      </c>
      <c r="V351" s="623">
        <f t="shared" si="47"/>
        <v>0</v>
      </c>
      <c r="W351" s="623">
        <f t="shared" si="51"/>
        <v>0</v>
      </c>
      <c r="X351" s="623">
        <f t="shared" si="51"/>
        <v>0</v>
      </c>
      <c r="Y351" s="623">
        <f t="shared" si="51"/>
        <v>0</v>
      </c>
      <c r="Z351" s="623">
        <f t="shared" si="51"/>
        <v>0</v>
      </c>
      <c r="AA351" s="623">
        <f t="shared" si="51"/>
        <v>0</v>
      </c>
      <c r="AB351" s="623">
        <f t="shared" si="51"/>
        <v>0</v>
      </c>
      <c r="AC351" s="624">
        <f t="shared" ca="1" si="48"/>
        <v>0</v>
      </c>
      <c r="AD351" s="624">
        <f ca="1">IF(C351=Allgemeines!$C$13,$S351-$AE351,OFFSET(AE351,0,Allgemeines!$C$13-2022)-$AE351)</f>
        <v>0</v>
      </c>
      <c r="AE351" s="624">
        <f ca="1">IFERROR(OFFSET(AE351,0,Allgemeines!$C$13-2021),0)</f>
        <v>0</v>
      </c>
      <c r="AF351" s="624">
        <f t="shared" si="49"/>
        <v>0</v>
      </c>
      <c r="AG351" s="624">
        <f t="shared" si="52"/>
        <v>0</v>
      </c>
      <c r="AH351" s="624">
        <f t="shared" si="52"/>
        <v>0</v>
      </c>
      <c r="AI351" s="624">
        <f t="shared" si="52"/>
        <v>0</v>
      </c>
      <c r="AJ351" s="624">
        <f t="shared" si="52"/>
        <v>0</v>
      </c>
      <c r="AK351" s="624">
        <f t="shared" si="52"/>
        <v>0</v>
      </c>
      <c r="AL351" s="624">
        <f t="shared" si="52"/>
        <v>0</v>
      </c>
      <c r="AN351" s="625"/>
    </row>
    <row r="352" spans="1:40" x14ac:dyDescent="0.25">
      <c r="A352" s="612"/>
      <c r="B352" s="613"/>
      <c r="C352" s="614"/>
      <c r="D352" s="626"/>
      <c r="E352" s="627"/>
      <c r="F352" s="627"/>
      <c r="G352" s="630">
        <f t="shared" si="50"/>
        <v>0</v>
      </c>
      <c r="H352" s="626"/>
      <c r="I352" s="626"/>
      <c r="J352" s="626"/>
      <c r="K352" s="626"/>
      <c r="L352" s="626"/>
      <c r="M352" s="626"/>
      <c r="N352" s="629"/>
      <c r="O352" s="629"/>
      <c r="P352" s="629"/>
      <c r="Q352" s="619">
        <f>IF(C352&gt;Allgemeines!$C$13,0,SUM(G352,H352,J352,K352,M352,N352)-SUM(I352,L352,O352,P352))</f>
        <v>0</v>
      </c>
      <c r="R352" s="613"/>
      <c r="S352" s="621">
        <f t="shared" si="46"/>
        <v>0</v>
      </c>
      <c r="T352" s="622">
        <f>IF(ISBLANK($B352),0,VLOOKUP($B352,Listen!$A$2:$C$44,2,FALSE))</f>
        <v>0</v>
      </c>
      <c r="U352" s="622">
        <f>IF(ISBLANK($B352),0,VLOOKUP($B352,Listen!$A$2:$C$44,3,FALSE))</f>
        <v>0</v>
      </c>
      <c r="V352" s="623">
        <f t="shared" si="47"/>
        <v>0</v>
      </c>
      <c r="W352" s="623">
        <f t="shared" si="51"/>
        <v>0</v>
      </c>
      <c r="X352" s="623">
        <f t="shared" si="51"/>
        <v>0</v>
      </c>
      <c r="Y352" s="623">
        <f t="shared" si="51"/>
        <v>0</v>
      </c>
      <c r="Z352" s="623">
        <f t="shared" si="51"/>
        <v>0</v>
      </c>
      <c r="AA352" s="623">
        <f t="shared" si="51"/>
        <v>0</v>
      </c>
      <c r="AB352" s="623">
        <f t="shared" si="51"/>
        <v>0</v>
      </c>
      <c r="AC352" s="624">
        <f t="shared" ca="1" si="48"/>
        <v>0</v>
      </c>
      <c r="AD352" s="624">
        <f ca="1">IF(C352=Allgemeines!$C$13,$S352-$AE352,OFFSET(AE352,0,Allgemeines!$C$13-2022)-$AE352)</f>
        <v>0</v>
      </c>
      <c r="AE352" s="624">
        <f ca="1">IFERROR(OFFSET(AE352,0,Allgemeines!$C$13-2021),0)</f>
        <v>0</v>
      </c>
      <c r="AF352" s="624">
        <f t="shared" si="49"/>
        <v>0</v>
      </c>
      <c r="AG352" s="624">
        <f t="shared" si="52"/>
        <v>0</v>
      </c>
      <c r="AH352" s="624">
        <f t="shared" si="52"/>
        <v>0</v>
      </c>
      <c r="AI352" s="624">
        <f t="shared" si="52"/>
        <v>0</v>
      </c>
      <c r="AJ352" s="624">
        <f t="shared" si="52"/>
        <v>0</v>
      </c>
      <c r="AK352" s="624">
        <f t="shared" si="52"/>
        <v>0</v>
      </c>
      <c r="AL352" s="624">
        <f t="shared" si="52"/>
        <v>0</v>
      </c>
      <c r="AN352" s="625"/>
    </row>
    <row r="353" spans="1:40" x14ac:dyDescent="0.25">
      <c r="A353" s="612"/>
      <c r="B353" s="613"/>
      <c r="C353" s="614"/>
      <c r="D353" s="626"/>
      <c r="E353" s="627"/>
      <c r="F353" s="627"/>
      <c r="G353" s="630">
        <f t="shared" si="50"/>
        <v>0</v>
      </c>
      <c r="H353" s="626"/>
      <c r="I353" s="626"/>
      <c r="J353" s="626"/>
      <c r="K353" s="626"/>
      <c r="L353" s="626"/>
      <c r="M353" s="626"/>
      <c r="N353" s="629"/>
      <c r="O353" s="629"/>
      <c r="P353" s="629"/>
      <c r="Q353" s="619">
        <f>IF(C353&gt;Allgemeines!$C$13,0,SUM(G353,H353,J353,K353,M353,N353)-SUM(I353,L353,O353,P353))</f>
        <v>0</v>
      </c>
      <c r="R353" s="613"/>
      <c r="S353" s="621">
        <f t="shared" si="46"/>
        <v>0</v>
      </c>
      <c r="T353" s="622">
        <f>IF(ISBLANK($B353),0,VLOOKUP($B353,Listen!$A$2:$C$44,2,FALSE))</f>
        <v>0</v>
      </c>
      <c r="U353" s="622">
        <f>IF(ISBLANK($B353),0,VLOOKUP($B353,Listen!$A$2:$C$44,3,FALSE))</f>
        <v>0</v>
      </c>
      <c r="V353" s="623">
        <f t="shared" si="47"/>
        <v>0</v>
      </c>
      <c r="W353" s="623">
        <f t="shared" si="51"/>
        <v>0</v>
      </c>
      <c r="X353" s="623">
        <f t="shared" si="51"/>
        <v>0</v>
      </c>
      <c r="Y353" s="623">
        <f t="shared" si="51"/>
        <v>0</v>
      </c>
      <c r="Z353" s="623">
        <f t="shared" si="51"/>
        <v>0</v>
      </c>
      <c r="AA353" s="623">
        <f t="shared" si="51"/>
        <v>0</v>
      </c>
      <c r="AB353" s="623">
        <f t="shared" si="51"/>
        <v>0</v>
      </c>
      <c r="AC353" s="624">
        <f t="shared" ca="1" si="48"/>
        <v>0</v>
      </c>
      <c r="AD353" s="624">
        <f ca="1">IF(C353=Allgemeines!$C$13,$S353-$AE353,OFFSET(AE353,0,Allgemeines!$C$13-2022)-$AE353)</f>
        <v>0</v>
      </c>
      <c r="AE353" s="624">
        <f ca="1">IFERROR(OFFSET(AE353,0,Allgemeines!$C$13-2021),0)</f>
        <v>0</v>
      </c>
      <c r="AF353" s="624">
        <f t="shared" si="49"/>
        <v>0</v>
      </c>
      <c r="AG353" s="624">
        <f t="shared" si="52"/>
        <v>0</v>
      </c>
      <c r="AH353" s="624">
        <f t="shared" si="52"/>
        <v>0</v>
      </c>
      <c r="AI353" s="624">
        <f t="shared" si="52"/>
        <v>0</v>
      </c>
      <c r="AJ353" s="624">
        <f t="shared" si="52"/>
        <v>0</v>
      </c>
      <c r="AK353" s="624">
        <f t="shared" si="52"/>
        <v>0</v>
      </c>
      <c r="AL353" s="624">
        <f t="shared" si="52"/>
        <v>0</v>
      </c>
      <c r="AN353" s="625"/>
    </row>
    <row r="354" spans="1:40" x14ac:dyDescent="0.25">
      <c r="A354" s="612"/>
      <c r="B354" s="613"/>
      <c r="C354" s="614"/>
      <c r="D354" s="626"/>
      <c r="E354" s="627"/>
      <c r="F354" s="627"/>
      <c r="G354" s="630">
        <f t="shared" si="50"/>
        <v>0</v>
      </c>
      <c r="H354" s="626"/>
      <c r="I354" s="626"/>
      <c r="J354" s="626"/>
      <c r="K354" s="626"/>
      <c r="L354" s="626"/>
      <c r="M354" s="626"/>
      <c r="N354" s="629"/>
      <c r="O354" s="629"/>
      <c r="P354" s="629"/>
      <c r="Q354" s="619">
        <f>IF(C354&gt;Allgemeines!$C$13,0,SUM(G354,H354,J354,K354,M354,N354)-SUM(I354,L354,O354,P354))</f>
        <v>0</v>
      </c>
      <c r="R354" s="613"/>
      <c r="S354" s="621">
        <f t="shared" si="46"/>
        <v>0</v>
      </c>
      <c r="T354" s="622">
        <f>IF(ISBLANK($B354),0,VLOOKUP($B354,Listen!$A$2:$C$44,2,FALSE))</f>
        <v>0</v>
      </c>
      <c r="U354" s="622">
        <f>IF(ISBLANK($B354),0,VLOOKUP($B354,Listen!$A$2:$C$44,3,FALSE))</f>
        <v>0</v>
      </c>
      <c r="V354" s="623">
        <f t="shared" si="47"/>
        <v>0</v>
      </c>
      <c r="W354" s="623">
        <f t="shared" si="51"/>
        <v>0</v>
      </c>
      <c r="X354" s="623">
        <f t="shared" si="51"/>
        <v>0</v>
      </c>
      <c r="Y354" s="623">
        <f t="shared" si="51"/>
        <v>0</v>
      </c>
      <c r="Z354" s="623">
        <f t="shared" si="51"/>
        <v>0</v>
      </c>
      <c r="AA354" s="623">
        <f t="shared" si="51"/>
        <v>0</v>
      </c>
      <c r="AB354" s="623">
        <f t="shared" si="51"/>
        <v>0</v>
      </c>
      <c r="AC354" s="624">
        <f t="shared" ca="1" si="48"/>
        <v>0</v>
      </c>
      <c r="AD354" s="624">
        <f ca="1">IF(C354=Allgemeines!$C$13,$S354-$AE354,OFFSET(AE354,0,Allgemeines!$C$13-2022)-$AE354)</f>
        <v>0</v>
      </c>
      <c r="AE354" s="624">
        <f ca="1">IFERROR(OFFSET(AE354,0,Allgemeines!$C$13-2021),0)</f>
        <v>0</v>
      </c>
      <c r="AF354" s="624">
        <f t="shared" si="49"/>
        <v>0</v>
      </c>
      <c r="AG354" s="624">
        <f t="shared" si="52"/>
        <v>0</v>
      </c>
      <c r="AH354" s="624">
        <f t="shared" si="52"/>
        <v>0</v>
      </c>
      <c r="AI354" s="624">
        <f t="shared" si="52"/>
        <v>0</v>
      </c>
      <c r="AJ354" s="624">
        <f t="shared" si="52"/>
        <v>0</v>
      </c>
      <c r="AK354" s="624">
        <f t="shared" si="52"/>
        <v>0</v>
      </c>
      <c r="AL354" s="624">
        <f t="shared" si="52"/>
        <v>0</v>
      </c>
      <c r="AN354" s="625"/>
    </row>
    <row r="355" spans="1:40" x14ac:dyDescent="0.25">
      <c r="A355" s="612"/>
      <c r="B355" s="613"/>
      <c r="C355" s="614"/>
      <c r="D355" s="626"/>
      <c r="E355" s="627"/>
      <c r="F355" s="627"/>
      <c r="G355" s="630">
        <f t="shared" si="50"/>
        <v>0</v>
      </c>
      <c r="H355" s="626"/>
      <c r="I355" s="626"/>
      <c r="J355" s="626"/>
      <c r="K355" s="626"/>
      <c r="L355" s="626"/>
      <c r="M355" s="626"/>
      <c r="N355" s="629"/>
      <c r="O355" s="629"/>
      <c r="P355" s="629"/>
      <c r="Q355" s="619">
        <f>IF(C355&gt;Allgemeines!$C$13,0,SUM(G355,H355,J355,K355,M355,N355)-SUM(I355,L355,O355,P355))</f>
        <v>0</v>
      </c>
      <c r="R355" s="613"/>
      <c r="S355" s="621">
        <f t="shared" si="46"/>
        <v>0</v>
      </c>
      <c r="T355" s="622">
        <f>IF(ISBLANK($B355),0,VLOOKUP($B355,Listen!$A$2:$C$44,2,FALSE))</f>
        <v>0</v>
      </c>
      <c r="U355" s="622">
        <f>IF(ISBLANK($B355),0,VLOOKUP($B355,Listen!$A$2:$C$44,3,FALSE))</f>
        <v>0</v>
      </c>
      <c r="V355" s="623">
        <f t="shared" si="47"/>
        <v>0</v>
      </c>
      <c r="W355" s="623">
        <f t="shared" si="51"/>
        <v>0</v>
      </c>
      <c r="X355" s="623">
        <f t="shared" si="51"/>
        <v>0</v>
      </c>
      <c r="Y355" s="623">
        <f t="shared" si="51"/>
        <v>0</v>
      </c>
      <c r="Z355" s="623">
        <f t="shared" si="51"/>
        <v>0</v>
      </c>
      <c r="AA355" s="623">
        <f t="shared" si="51"/>
        <v>0</v>
      </c>
      <c r="AB355" s="623">
        <f t="shared" si="51"/>
        <v>0</v>
      </c>
      <c r="AC355" s="624">
        <f t="shared" ca="1" si="48"/>
        <v>0</v>
      </c>
      <c r="AD355" s="624">
        <f ca="1">IF(C355=Allgemeines!$C$13,$S355-$AE355,OFFSET(AE355,0,Allgemeines!$C$13-2022)-$AE355)</f>
        <v>0</v>
      </c>
      <c r="AE355" s="624">
        <f ca="1">IFERROR(OFFSET(AE355,0,Allgemeines!$C$13-2021),0)</f>
        <v>0</v>
      </c>
      <c r="AF355" s="624">
        <f t="shared" si="49"/>
        <v>0</v>
      </c>
      <c r="AG355" s="624">
        <f t="shared" si="52"/>
        <v>0</v>
      </c>
      <c r="AH355" s="624">
        <f t="shared" si="52"/>
        <v>0</v>
      </c>
      <c r="AI355" s="624">
        <f t="shared" si="52"/>
        <v>0</v>
      </c>
      <c r="AJ355" s="624">
        <f t="shared" si="52"/>
        <v>0</v>
      </c>
      <c r="AK355" s="624">
        <f t="shared" si="52"/>
        <v>0</v>
      </c>
      <c r="AL355" s="624">
        <f t="shared" si="52"/>
        <v>0</v>
      </c>
      <c r="AN355" s="625"/>
    </row>
    <row r="356" spans="1:40" x14ac:dyDescent="0.25">
      <c r="A356" s="612"/>
      <c r="B356" s="613"/>
      <c r="C356" s="614"/>
      <c r="D356" s="626"/>
      <c r="E356" s="627"/>
      <c r="F356" s="627"/>
      <c r="G356" s="630">
        <f t="shared" si="50"/>
        <v>0</v>
      </c>
      <c r="H356" s="626"/>
      <c r="I356" s="626"/>
      <c r="J356" s="626"/>
      <c r="K356" s="626"/>
      <c r="L356" s="626"/>
      <c r="M356" s="626"/>
      <c r="N356" s="629"/>
      <c r="O356" s="629"/>
      <c r="P356" s="629"/>
      <c r="Q356" s="619">
        <f>IF(C356&gt;Allgemeines!$C$13,0,SUM(G356,H356,J356,K356,M356,N356)-SUM(I356,L356,O356,P356))</f>
        <v>0</v>
      </c>
      <c r="R356" s="613"/>
      <c r="S356" s="621">
        <f t="shared" si="46"/>
        <v>0</v>
      </c>
      <c r="T356" s="622">
        <f>IF(ISBLANK($B356),0,VLOOKUP($B356,Listen!$A$2:$C$44,2,FALSE))</f>
        <v>0</v>
      </c>
      <c r="U356" s="622">
        <f>IF(ISBLANK($B356),0,VLOOKUP($B356,Listen!$A$2:$C$44,3,FALSE))</f>
        <v>0</v>
      </c>
      <c r="V356" s="623">
        <f t="shared" si="47"/>
        <v>0</v>
      </c>
      <c r="W356" s="623">
        <f t="shared" si="51"/>
        <v>0</v>
      </c>
      <c r="X356" s="623">
        <f t="shared" si="51"/>
        <v>0</v>
      </c>
      <c r="Y356" s="623">
        <f t="shared" si="51"/>
        <v>0</v>
      </c>
      <c r="Z356" s="623">
        <f t="shared" si="51"/>
        <v>0</v>
      </c>
      <c r="AA356" s="623">
        <f t="shared" si="51"/>
        <v>0</v>
      </c>
      <c r="AB356" s="623">
        <f t="shared" si="51"/>
        <v>0</v>
      </c>
      <c r="AC356" s="624">
        <f t="shared" ca="1" si="48"/>
        <v>0</v>
      </c>
      <c r="AD356" s="624">
        <f ca="1">IF(C356=Allgemeines!$C$13,$S356-$AE356,OFFSET(AE356,0,Allgemeines!$C$13-2022)-$AE356)</f>
        <v>0</v>
      </c>
      <c r="AE356" s="624">
        <f ca="1">IFERROR(OFFSET(AE356,0,Allgemeines!$C$13-2021),0)</f>
        <v>0</v>
      </c>
      <c r="AF356" s="624">
        <f t="shared" si="49"/>
        <v>0</v>
      </c>
      <c r="AG356" s="624">
        <f t="shared" si="52"/>
        <v>0</v>
      </c>
      <c r="AH356" s="624">
        <f t="shared" si="52"/>
        <v>0</v>
      </c>
      <c r="AI356" s="624">
        <f t="shared" si="52"/>
        <v>0</v>
      </c>
      <c r="AJ356" s="624">
        <f t="shared" si="52"/>
        <v>0</v>
      </c>
      <c r="AK356" s="624">
        <f t="shared" si="52"/>
        <v>0</v>
      </c>
      <c r="AL356" s="624">
        <f t="shared" si="52"/>
        <v>0</v>
      </c>
      <c r="AN356" s="625"/>
    </row>
    <row r="357" spans="1:40" x14ac:dyDescent="0.25">
      <c r="A357" s="612"/>
      <c r="B357" s="613"/>
      <c r="C357" s="614"/>
      <c r="D357" s="626"/>
      <c r="E357" s="627"/>
      <c r="F357" s="627"/>
      <c r="G357" s="630">
        <f t="shared" si="50"/>
        <v>0</v>
      </c>
      <c r="H357" s="626"/>
      <c r="I357" s="626"/>
      <c r="J357" s="626"/>
      <c r="K357" s="626"/>
      <c r="L357" s="626"/>
      <c r="M357" s="626"/>
      <c r="N357" s="629"/>
      <c r="O357" s="629"/>
      <c r="P357" s="629"/>
      <c r="Q357" s="619">
        <f>IF(C357&gt;Allgemeines!$C$13,0,SUM(G357,H357,J357,K357,M357,N357)-SUM(I357,L357,O357,P357))</f>
        <v>0</v>
      </c>
      <c r="R357" s="613"/>
      <c r="S357" s="621">
        <f t="shared" si="46"/>
        <v>0</v>
      </c>
      <c r="T357" s="622">
        <f>IF(ISBLANK($B357),0,VLOOKUP($B357,Listen!$A$2:$C$44,2,FALSE))</f>
        <v>0</v>
      </c>
      <c r="U357" s="622">
        <f>IF(ISBLANK($B357),0,VLOOKUP($B357,Listen!$A$2:$C$44,3,FALSE))</f>
        <v>0</v>
      </c>
      <c r="V357" s="623">
        <f t="shared" si="47"/>
        <v>0</v>
      </c>
      <c r="W357" s="623">
        <f t="shared" si="51"/>
        <v>0</v>
      </c>
      <c r="X357" s="623">
        <f t="shared" si="51"/>
        <v>0</v>
      </c>
      <c r="Y357" s="623">
        <f t="shared" si="51"/>
        <v>0</v>
      </c>
      <c r="Z357" s="623">
        <f t="shared" si="51"/>
        <v>0</v>
      </c>
      <c r="AA357" s="623">
        <f t="shared" si="51"/>
        <v>0</v>
      </c>
      <c r="AB357" s="623">
        <f t="shared" si="51"/>
        <v>0</v>
      </c>
      <c r="AC357" s="624">
        <f t="shared" ca="1" si="48"/>
        <v>0</v>
      </c>
      <c r="AD357" s="624">
        <f ca="1">IF(C357=Allgemeines!$C$13,$S357-$AE357,OFFSET(AE357,0,Allgemeines!$C$13-2022)-$AE357)</f>
        <v>0</v>
      </c>
      <c r="AE357" s="624">
        <f ca="1">IFERROR(OFFSET(AE357,0,Allgemeines!$C$13-2021),0)</f>
        <v>0</v>
      </c>
      <c r="AF357" s="624">
        <f t="shared" si="49"/>
        <v>0</v>
      </c>
      <c r="AG357" s="624">
        <f t="shared" si="52"/>
        <v>0</v>
      </c>
      <c r="AH357" s="624">
        <f t="shared" si="52"/>
        <v>0</v>
      </c>
      <c r="AI357" s="624">
        <f t="shared" si="52"/>
        <v>0</v>
      </c>
      <c r="AJ357" s="624">
        <f t="shared" si="52"/>
        <v>0</v>
      </c>
      <c r="AK357" s="624">
        <f t="shared" si="52"/>
        <v>0</v>
      </c>
      <c r="AL357" s="624">
        <f t="shared" si="52"/>
        <v>0</v>
      </c>
      <c r="AN357" s="625"/>
    </row>
    <row r="358" spans="1:40" x14ac:dyDescent="0.25">
      <c r="A358" s="612"/>
      <c r="B358" s="613"/>
      <c r="C358" s="614"/>
      <c r="D358" s="626"/>
      <c r="E358" s="627"/>
      <c r="F358" s="627"/>
      <c r="G358" s="630">
        <f t="shared" si="50"/>
        <v>0</v>
      </c>
      <c r="H358" s="626"/>
      <c r="I358" s="626"/>
      <c r="J358" s="626"/>
      <c r="K358" s="626"/>
      <c r="L358" s="626"/>
      <c r="M358" s="626"/>
      <c r="N358" s="629"/>
      <c r="O358" s="629"/>
      <c r="P358" s="629"/>
      <c r="Q358" s="619">
        <f>IF(C358&gt;Allgemeines!$C$13,0,SUM(G358,H358,J358,K358,M358,N358)-SUM(I358,L358,O358,P358))</f>
        <v>0</v>
      </c>
      <c r="R358" s="613"/>
      <c r="S358" s="621">
        <f t="shared" si="46"/>
        <v>0</v>
      </c>
      <c r="T358" s="622">
        <f>IF(ISBLANK($B358),0,VLOOKUP($B358,Listen!$A$2:$C$44,2,FALSE))</f>
        <v>0</v>
      </c>
      <c r="U358" s="622">
        <f>IF(ISBLANK($B358),0,VLOOKUP($B358,Listen!$A$2:$C$44,3,FALSE))</f>
        <v>0</v>
      </c>
      <c r="V358" s="623">
        <f t="shared" si="47"/>
        <v>0</v>
      </c>
      <c r="W358" s="623">
        <f t="shared" si="51"/>
        <v>0</v>
      </c>
      <c r="X358" s="623">
        <f t="shared" si="51"/>
        <v>0</v>
      </c>
      <c r="Y358" s="623">
        <f t="shared" si="51"/>
        <v>0</v>
      </c>
      <c r="Z358" s="623">
        <f t="shared" si="51"/>
        <v>0</v>
      </c>
      <c r="AA358" s="623">
        <f t="shared" si="51"/>
        <v>0</v>
      </c>
      <c r="AB358" s="623">
        <f t="shared" si="51"/>
        <v>0</v>
      </c>
      <c r="AC358" s="624">
        <f t="shared" ca="1" si="48"/>
        <v>0</v>
      </c>
      <c r="AD358" s="624">
        <f ca="1">IF(C358=Allgemeines!$C$13,$S358-$AE358,OFFSET(AE358,0,Allgemeines!$C$13-2022)-$AE358)</f>
        <v>0</v>
      </c>
      <c r="AE358" s="624">
        <f ca="1">IFERROR(OFFSET(AE358,0,Allgemeines!$C$13-2021),0)</f>
        <v>0</v>
      </c>
      <c r="AF358" s="624">
        <f t="shared" si="49"/>
        <v>0</v>
      </c>
      <c r="AG358" s="624">
        <f t="shared" si="52"/>
        <v>0</v>
      </c>
      <c r="AH358" s="624">
        <f t="shared" si="52"/>
        <v>0</v>
      </c>
      <c r="AI358" s="624">
        <f t="shared" si="52"/>
        <v>0</v>
      </c>
      <c r="AJ358" s="624">
        <f t="shared" si="52"/>
        <v>0</v>
      </c>
      <c r="AK358" s="624">
        <f t="shared" si="52"/>
        <v>0</v>
      </c>
      <c r="AL358" s="624">
        <f t="shared" si="52"/>
        <v>0</v>
      </c>
      <c r="AN358" s="625"/>
    </row>
    <row r="359" spans="1:40" x14ac:dyDescent="0.25">
      <c r="A359" s="612"/>
      <c r="B359" s="613"/>
      <c r="C359" s="614"/>
      <c r="D359" s="626"/>
      <c r="E359" s="627"/>
      <c r="F359" s="627"/>
      <c r="G359" s="630">
        <f t="shared" si="50"/>
        <v>0</v>
      </c>
      <c r="H359" s="626"/>
      <c r="I359" s="626"/>
      <c r="J359" s="626"/>
      <c r="K359" s="626"/>
      <c r="L359" s="626"/>
      <c r="M359" s="626"/>
      <c r="N359" s="629"/>
      <c r="O359" s="629"/>
      <c r="P359" s="629"/>
      <c r="Q359" s="619">
        <f>IF(C359&gt;Allgemeines!$C$13,0,SUM(G359,H359,J359,K359,M359,N359)-SUM(I359,L359,O359,P359))</f>
        <v>0</v>
      </c>
      <c r="R359" s="613"/>
      <c r="S359" s="621">
        <f t="shared" si="46"/>
        <v>0</v>
      </c>
      <c r="T359" s="622">
        <f>IF(ISBLANK($B359),0,VLOOKUP($B359,Listen!$A$2:$C$44,2,FALSE))</f>
        <v>0</v>
      </c>
      <c r="U359" s="622">
        <f>IF(ISBLANK($B359),0,VLOOKUP($B359,Listen!$A$2:$C$44,3,FALSE))</f>
        <v>0</v>
      </c>
      <c r="V359" s="623">
        <f t="shared" si="47"/>
        <v>0</v>
      </c>
      <c r="W359" s="623">
        <f t="shared" si="51"/>
        <v>0</v>
      </c>
      <c r="X359" s="623">
        <f t="shared" si="51"/>
        <v>0</v>
      </c>
      <c r="Y359" s="623">
        <f t="shared" si="51"/>
        <v>0</v>
      </c>
      <c r="Z359" s="623">
        <f t="shared" si="51"/>
        <v>0</v>
      </c>
      <c r="AA359" s="623">
        <f t="shared" si="51"/>
        <v>0</v>
      </c>
      <c r="AB359" s="623">
        <f t="shared" si="51"/>
        <v>0</v>
      </c>
      <c r="AC359" s="624">
        <f t="shared" ca="1" si="48"/>
        <v>0</v>
      </c>
      <c r="AD359" s="624">
        <f ca="1">IF(C359=Allgemeines!$C$13,$S359-$AE359,OFFSET(AE359,0,Allgemeines!$C$13-2022)-$AE359)</f>
        <v>0</v>
      </c>
      <c r="AE359" s="624">
        <f ca="1">IFERROR(OFFSET(AE359,0,Allgemeines!$C$13-2021),0)</f>
        <v>0</v>
      </c>
      <c r="AF359" s="624">
        <f t="shared" si="49"/>
        <v>0</v>
      </c>
      <c r="AG359" s="624">
        <f t="shared" si="52"/>
        <v>0</v>
      </c>
      <c r="AH359" s="624">
        <f t="shared" si="52"/>
        <v>0</v>
      </c>
      <c r="AI359" s="624">
        <f t="shared" si="52"/>
        <v>0</v>
      </c>
      <c r="AJ359" s="624">
        <f t="shared" si="52"/>
        <v>0</v>
      </c>
      <c r="AK359" s="624">
        <f t="shared" si="52"/>
        <v>0</v>
      </c>
      <c r="AL359" s="624">
        <f t="shared" si="52"/>
        <v>0</v>
      </c>
      <c r="AN359" s="625"/>
    </row>
    <row r="360" spans="1:40" x14ac:dyDescent="0.25">
      <c r="A360" s="612"/>
      <c r="B360" s="613"/>
      <c r="C360" s="614"/>
      <c r="D360" s="626"/>
      <c r="E360" s="627"/>
      <c r="F360" s="627"/>
      <c r="G360" s="630">
        <f t="shared" si="50"/>
        <v>0</v>
      </c>
      <c r="H360" s="626"/>
      <c r="I360" s="626"/>
      <c r="J360" s="626"/>
      <c r="K360" s="626"/>
      <c r="L360" s="626"/>
      <c r="M360" s="626"/>
      <c r="N360" s="629"/>
      <c r="O360" s="629"/>
      <c r="P360" s="629"/>
      <c r="Q360" s="619">
        <f>IF(C360&gt;Allgemeines!$C$13,0,SUM(G360,H360,J360,K360,M360,N360)-SUM(I360,L360,O360,P360))</f>
        <v>0</v>
      </c>
      <c r="R360" s="613"/>
      <c r="S360" s="621">
        <f t="shared" si="46"/>
        <v>0</v>
      </c>
      <c r="T360" s="622">
        <f>IF(ISBLANK($B360),0,VLOOKUP($B360,Listen!$A$2:$C$44,2,FALSE))</f>
        <v>0</v>
      </c>
      <c r="U360" s="622">
        <f>IF(ISBLANK($B360),0,VLOOKUP($B360,Listen!$A$2:$C$44,3,FALSE))</f>
        <v>0</v>
      </c>
      <c r="V360" s="623">
        <f t="shared" si="47"/>
        <v>0</v>
      </c>
      <c r="W360" s="623">
        <f t="shared" si="51"/>
        <v>0</v>
      </c>
      <c r="X360" s="623">
        <f t="shared" si="51"/>
        <v>0</v>
      </c>
      <c r="Y360" s="623">
        <f t="shared" si="51"/>
        <v>0</v>
      </c>
      <c r="Z360" s="623">
        <f t="shared" si="51"/>
        <v>0</v>
      </c>
      <c r="AA360" s="623">
        <f t="shared" si="51"/>
        <v>0</v>
      </c>
      <c r="AB360" s="623">
        <f t="shared" si="51"/>
        <v>0</v>
      </c>
      <c r="AC360" s="624">
        <f t="shared" ca="1" si="48"/>
        <v>0</v>
      </c>
      <c r="AD360" s="624">
        <f ca="1">IF(C360=Allgemeines!$C$13,$S360-$AE360,OFFSET(AE360,0,Allgemeines!$C$13-2022)-$AE360)</f>
        <v>0</v>
      </c>
      <c r="AE360" s="624">
        <f ca="1">IFERROR(OFFSET(AE360,0,Allgemeines!$C$13-2021),0)</f>
        <v>0</v>
      </c>
      <c r="AF360" s="624">
        <f t="shared" si="49"/>
        <v>0</v>
      </c>
      <c r="AG360" s="624">
        <f t="shared" si="52"/>
        <v>0</v>
      </c>
      <c r="AH360" s="624">
        <f t="shared" si="52"/>
        <v>0</v>
      </c>
      <c r="AI360" s="624">
        <f t="shared" si="52"/>
        <v>0</v>
      </c>
      <c r="AJ360" s="624">
        <f t="shared" si="52"/>
        <v>0</v>
      </c>
      <c r="AK360" s="624">
        <f t="shared" si="52"/>
        <v>0</v>
      </c>
      <c r="AL360" s="624">
        <f t="shared" si="52"/>
        <v>0</v>
      </c>
      <c r="AN360" s="625"/>
    </row>
    <row r="361" spans="1:40" x14ac:dyDescent="0.25">
      <c r="A361" s="612"/>
      <c r="B361" s="613"/>
      <c r="C361" s="614"/>
      <c r="D361" s="626"/>
      <c r="E361" s="627"/>
      <c r="F361" s="627"/>
      <c r="G361" s="630">
        <f t="shared" si="50"/>
        <v>0</v>
      </c>
      <c r="H361" s="626"/>
      <c r="I361" s="626"/>
      <c r="J361" s="626"/>
      <c r="K361" s="626"/>
      <c r="L361" s="626"/>
      <c r="M361" s="626"/>
      <c r="N361" s="629"/>
      <c r="O361" s="629"/>
      <c r="P361" s="629"/>
      <c r="Q361" s="619">
        <f>IF(C361&gt;Allgemeines!$C$13,0,SUM(G361,H361,J361,K361,M361,N361)-SUM(I361,L361,O361,P361))</f>
        <v>0</v>
      </c>
      <c r="R361" s="613"/>
      <c r="S361" s="621">
        <f t="shared" si="46"/>
        <v>0</v>
      </c>
      <c r="T361" s="622">
        <f>IF(ISBLANK($B361),0,VLOOKUP($B361,Listen!$A$2:$C$44,2,FALSE))</f>
        <v>0</v>
      </c>
      <c r="U361" s="622">
        <f>IF(ISBLANK($B361),0,VLOOKUP($B361,Listen!$A$2:$C$44,3,FALSE))</f>
        <v>0</v>
      </c>
      <c r="V361" s="623">
        <f t="shared" si="47"/>
        <v>0</v>
      </c>
      <c r="W361" s="623">
        <f t="shared" si="51"/>
        <v>0</v>
      </c>
      <c r="X361" s="623">
        <f t="shared" si="51"/>
        <v>0</v>
      </c>
      <c r="Y361" s="623">
        <f t="shared" si="51"/>
        <v>0</v>
      </c>
      <c r="Z361" s="623">
        <f t="shared" si="51"/>
        <v>0</v>
      </c>
      <c r="AA361" s="623">
        <f t="shared" si="51"/>
        <v>0</v>
      </c>
      <c r="AB361" s="623">
        <f t="shared" si="51"/>
        <v>0</v>
      </c>
      <c r="AC361" s="624">
        <f t="shared" ca="1" si="48"/>
        <v>0</v>
      </c>
      <c r="AD361" s="624">
        <f ca="1">IF(C361=Allgemeines!$C$13,$S361-$AE361,OFFSET(AE361,0,Allgemeines!$C$13-2022)-$AE361)</f>
        <v>0</v>
      </c>
      <c r="AE361" s="624">
        <f ca="1">IFERROR(OFFSET(AE361,0,Allgemeines!$C$13-2021),0)</f>
        <v>0</v>
      </c>
      <c r="AF361" s="624">
        <f t="shared" si="49"/>
        <v>0</v>
      </c>
      <c r="AG361" s="624">
        <f t="shared" si="52"/>
        <v>0</v>
      </c>
      <c r="AH361" s="624">
        <f t="shared" si="52"/>
        <v>0</v>
      </c>
      <c r="AI361" s="624">
        <f t="shared" si="52"/>
        <v>0</v>
      </c>
      <c r="AJ361" s="624">
        <f t="shared" si="52"/>
        <v>0</v>
      </c>
      <c r="AK361" s="624">
        <f t="shared" si="52"/>
        <v>0</v>
      </c>
      <c r="AL361" s="624">
        <f t="shared" si="52"/>
        <v>0</v>
      </c>
      <c r="AN361" s="625"/>
    </row>
    <row r="362" spans="1:40" x14ac:dyDescent="0.25">
      <c r="A362" s="612"/>
      <c r="B362" s="613"/>
      <c r="C362" s="614"/>
      <c r="D362" s="626"/>
      <c r="E362" s="627"/>
      <c r="F362" s="627"/>
      <c r="G362" s="630">
        <f t="shared" si="50"/>
        <v>0</v>
      </c>
      <c r="H362" s="626"/>
      <c r="I362" s="626"/>
      <c r="J362" s="626"/>
      <c r="K362" s="626"/>
      <c r="L362" s="626"/>
      <c r="M362" s="626"/>
      <c r="N362" s="629"/>
      <c r="O362" s="629"/>
      <c r="P362" s="629"/>
      <c r="Q362" s="619">
        <f>IF(C362&gt;Allgemeines!$C$13,0,SUM(G362,H362,J362,K362,M362,N362)-SUM(I362,L362,O362,P362))</f>
        <v>0</v>
      </c>
      <c r="R362" s="613"/>
      <c r="S362" s="621">
        <f t="shared" si="46"/>
        <v>0</v>
      </c>
      <c r="T362" s="622">
        <f>IF(ISBLANK($B362),0,VLOOKUP($B362,Listen!$A$2:$C$44,2,FALSE))</f>
        <v>0</v>
      </c>
      <c r="U362" s="622">
        <f>IF(ISBLANK($B362),0,VLOOKUP($B362,Listen!$A$2:$C$44,3,FALSE))</f>
        <v>0</v>
      </c>
      <c r="V362" s="623">
        <f t="shared" si="47"/>
        <v>0</v>
      </c>
      <c r="W362" s="623">
        <f t="shared" si="51"/>
        <v>0</v>
      </c>
      <c r="X362" s="623">
        <f t="shared" si="51"/>
        <v>0</v>
      </c>
      <c r="Y362" s="623">
        <f t="shared" si="51"/>
        <v>0</v>
      </c>
      <c r="Z362" s="623">
        <f t="shared" si="51"/>
        <v>0</v>
      </c>
      <c r="AA362" s="623">
        <f t="shared" si="51"/>
        <v>0</v>
      </c>
      <c r="AB362" s="623">
        <f t="shared" si="51"/>
        <v>0</v>
      </c>
      <c r="AC362" s="624">
        <f t="shared" ca="1" si="48"/>
        <v>0</v>
      </c>
      <c r="AD362" s="624">
        <f ca="1">IF(C362=Allgemeines!$C$13,$S362-$AE362,OFFSET(AE362,0,Allgemeines!$C$13-2022)-$AE362)</f>
        <v>0</v>
      </c>
      <c r="AE362" s="624">
        <f ca="1">IFERROR(OFFSET(AE362,0,Allgemeines!$C$13-2021),0)</f>
        <v>0</v>
      </c>
      <c r="AF362" s="624">
        <f t="shared" si="49"/>
        <v>0</v>
      </c>
      <c r="AG362" s="624">
        <f t="shared" si="52"/>
        <v>0</v>
      </c>
      <c r="AH362" s="624">
        <f t="shared" si="52"/>
        <v>0</v>
      </c>
      <c r="AI362" s="624">
        <f t="shared" si="52"/>
        <v>0</v>
      </c>
      <c r="AJ362" s="624">
        <f t="shared" si="52"/>
        <v>0</v>
      </c>
      <c r="AK362" s="624">
        <f t="shared" si="52"/>
        <v>0</v>
      </c>
      <c r="AL362" s="624">
        <f t="shared" si="52"/>
        <v>0</v>
      </c>
      <c r="AN362" s="625"/>
    </row>
    <row r="363" spans="1:40" x14ac:dyDescent="0.25">
      <c r="A363" s="612"/>
      <c r="B363" s="613"/>
      <c r="C363" s="614"/>
      <c r="D363" s="626"/>
      <c r="E363" s="627"/>
      <c r="F363" s="627"/>
      <c r="G363" s="630">
        <f t="shared" si="50"/>
        <v>0</v>
      </c>
      <c r="H363" s="626"/>
      <c r="I363" s="626"/>
      <c r="J363" s="626"/>
      <c r="K363" s="626"/>
      <c r="L363" s="626"/>
      <c r="M363" s="626"/>
      <c r="N363" s="629"/>
      <c r="O363" s="629"/>
      <c r="P363" s="629"/>
      <c r="Q363" s="619">
        <f>IF(C363&gt;Allgemeines!$C$13,0,SUM(G363,H363,J363,K363,M363,N363)-SUM(I363,L363,O363,P363))</f>
        <v>0</v>
      </c>
      <c r="R363" s="613"/>
      <c r="S363" s="621">
        <f t="shared" si="46"/>
        <v>0</v>
      </c>
      <c r="T363" s="622">
        <f>IF(ISBLANK($B363),0,VLOOKUP($B363,Listen!$A$2:$C$44,2,FALSE))</f>
        <v>0</v>
      </c>
      <c r="U363" s="622">
        <f>IF(ISBLANK($B363),0,VLOOKUP($B363,Listen!$A$2:$C$44,3,FALSE))</f>
        <v>0</v>
      </c>
      <c r="V363" s="623">
        <f t="shared" si="47"/>
        <v>0</v>
      </c>
      <c r="W363" s="623">
        <f t="shared" si="51"/>
        <v>0</v>
      </c>
      <c r="X363" s="623">
        <f t="shared" si="51"/>
        <v>0</v>
      </c>
      <c r="Y363" s="623">
        <f t="shared" si="51"/>
        <v>0</v>
      </c>
      <c r="Z363" s="623">
        <f t="shared" si="51"/>
        <v>0</v>
      </c>
      <c r="AA363" s="623">
        <f t="shared" si="51"/>
        <v>0</v>
      </c>
      <c r="AB363" s="623">
        <f t="shared" si="51"/>
        <v>0</v>
      </c>
      <c r="AC363" s="624">
        <f t="shared" ca="1" si="48"/>
        <v>0</v>
      </c>
      <c r="AD363" s="624">
        <f ca="1">IF(C363=Allgemeines!$C$13,$S363-$AE363,OFFSET(AE363,0,Allgemeines!$C$13-2022)-$AE363)</f>
        <v>0</v>
      </c>
      <c r="AE363" s="624">
        <f ca="1">IFERROR(OFFSET(AE363,0,Allgemeines!$C$13-2021),0)</f>
        <v>0</v>
      </c>
      <c r="AF363" s="624">
        <f t="shared" si="49"/>
        <v>0</v>
      </c>
      <c r="AG363" s="624">
        <f t="shared" si="52"/>
        <v>0</v>
      </c>
      <c r="AH363" s="624">
        <f t="shared" si="52"/>
        <v>0</v>
      </c>
      <c r="AI363" s="624">
        <f t="shared" si="52"/>
        <v>0</v>
      </c>
      <c r="AJ363" s="624">
        <f t="shared" si="52"/>
        <v>0</v>
      </c>
      <c r="AK363" s="624">
        <f t="shared" si="52"/>
        <v>0</v>
      </c>
      <c r="AL363" s="624">
        <f t="shared" si="52"/>
        <v>0</v>
      </c>
      <c r="AN363" s="625"/>
    </row>
    <row r="364" spans="1:40" x14ac:dyDescent="0.25">
      <c r="A364" s="612"/>
      <c r="B364" s="613"/>
      <c r="C364" s="614"/>
      <c r="D364" s="626"/>
      <c r="E364" s="627"/>
      <c r="F364" s="627"/>
      <c r="G364" s="630">
        <f t="shared" si="50"/>
        <v>0</v>
      </c>
      <c r="H364" s="626"/>
      <c r="I364" s="626"/>
      <c r="J364" s="626"/>
      <c r="K364" s="626"/>
      <c r="L364" s="626"/>
      <c r="M364" s="626"/>
      <c r="N364" s="629"/>
      <c r="O364" s="629"/>
      <c r="P364" s="629"/>
      <c r="Q364" s="619">
        <f>IF(C364&gt;Allgemeines!$C$13,0,SUM(G364,H364,J364,K364,M364,N364)-SUM(I364,L364,O364,P364))</f>
        <v>0</v>
      </c>
      <c r="R364" s="613"/>
      <c r="S364" s="621">
        <f t="shared" si="46"/>
        <v>0</v>
      </c>
      <c r="T364" s="622">
        <f>IF(ISBLANK($B364),0,VLOOKUP($B364,Listen!$A$2:$C$44,2,FALSE))</f>
        <v>0</v>
      </c>
      <c r="U364" s="622">
        <f>IF(ISBLANK($B364),0,VLOOKUP($B364,Listen!$A$2:$C$44,3,FALSE))</f>
        <v>0</v>
      </c>
      <c r="V364" s="623">
        <f t="shared" si="47"/>
        <v>0</v>
      </c>
      <c r="W364" s="623">
        <f t="shared" si="51"/>
        <v>0</v>
      </c>
      <c r="X364" s="623">
        <f t="shared" si="51"/>
        <v>0</v>
      </c>
      <c r="Y364" s="623">
        <f t="shared" si="51"/>
        <v>0</v>
      </c>
      <c r="Z364" s="623">
        <f t="shared" si="51"/>
        <v>0</v>
      </c>
      <c r="AA364" s="623">
        <f t="shared" si="51"/>
        <v>0</v>
      </c>
      <c r="AB364" s="623">
        <f t="shared" si="51"/>
        <v>0</v>
      </c>
      <c r="AC364" s="624">
        <f t="shared" ca="1" si="48"/>
        <v>0</v>
      </c>
      <c r="AD364" s="624">
        <f ca="1">IF(C364=Allgemeines!$C$13,$S364-$AE364,OFFSET(AE364,0,Allgemeines!$C$13-2022)-$AE364)</f>
        <v>0</v>
      </c>
      <c r="AE364" s="624">
        <f ca="1">IFERROR(OFFSET(AE364,0,Allgemeines!$C$13-2021),0)</f>
        <v>0</v>
      </c>
      <c r="AF364" s="624">
        <f t="shared" si="49"/>
        <v>0</v>
      </c>
      <c r="AG364" s="624">
        <f t="shared" si="52"/>
        <v>0</v>
      </c>
      <c r="AH364" s="624">
        <f t="shared" si="52"/>
        <v>0</v>
      </c>
      <c r="AI364" s="624">
        <f t="shared" si="52"/>
        <v>0</v>
      </c>
      <c r="AJ364" s="624">
        <f t="shared" si="52"/>
        <v>0</v>
      </c>
      <c r="AK364" s="624">
        <f t="shared" si="52"/>
        <v>0</v>
      </c>
      <c r="AL364" s="624">
        <f t="shared" si="52"/>
        <v>0</v>
      </c>
      <c r="AN364" s="625"/>
    </row>
    <row r="365" spans="1:40" x14ac:dyDescent="0.25">
      <c r="A365" s="612"/>
      <c r="B365" s="613"/>
      <c r="C365" s="614"/>
      <c r="D365" s="626"/>
      <c r="E365" s="627"/>
      <c r="F365" s="627"/>
      <c r="G365" s="630">
        <f t="shared" si="50"/>
        <v>0</v>
      </c>
      <c r="H365" s="626"/>
      <c r="I365" s="626"/>
      <c r="J365" s="626"/>
      <c r="K365" s="626"/>
      <c r="L365" s="626"/>
      <c r="M365" s="626"/>
      <c r="N365" s="629"/>
      <c r="O365" s="629"/>
      <c r="P365" s="629"/>
      <c r="Q365" s="619">
        <f>IF(C365&gt;Allgemeines!$C$13,0,SUM(G365,H365,J365,K365,M365,N365)-SUM(I365,L365,O365,P365))</f>
        <v>0</v>
      </c>
      <c r="R365" s="613"/>
      <c r="S365" s="621">
        <f t="shared" si="46"/>
        <v>0</v>
      </c>
      <c r="T365" s="622">
        <f>IF(ISBLANK($B365),0,VLOOKUP($B365,Listen!$A$2:$C$44,2,FALSE))</f>
        <v>0</v>
      </c>
      <c r="U365" s="622">
        <f>IF(ISBLANK($B365),0,VLOOKUP($B365,Listen!$A$2:$C$44,3,FALSE))</f>
        <v>0</v>
      </c>
      <c r="V365" s="623">
        <f t="shared" si="47"/>
        <v>0</v>
      </c>
      <c r="W365" s="623">
        <f t="shared" si="51"/>
        <v>0</v>
      </c>
      <c r="X365" s="623">
        <f t="shared" si="51"/>
        <v>0</v>
      </c>
      <c r="Y365" s="623">
        <f t="shared" si="51"/>
        <v>0</v>
      </c>
      <c r="Z365" s="623">
        <f t="shared" si="51"/>
        <v>0</v>
      </c>
      <c r="AA365" s="623">
        <f t="shared" si="51"/>
        <v>0</v>
      </c>
      <c r="AB365" s="623">
        <f t="shared" si="51"/>
        <v>0</v>
      </c>
      <c r="AC365" s="624">
        <f t="shared" ca="1" si="48"/>
        <v>0</v>
      </c>
      <c r="AD365" s="624">
        <f ca="1">IF(C365=Allgemeines!$C$13,$S365-$AE365,OFFSET(AE365,0,Allgemeines!$C$13-2022)-$AE365)</f>
        <v>0</v>
      </c>
      <c r="AE365" s="624">
        <f ca="1">IFERROR(OFFSET(AE365,0,Allgemeines!$C$13-2021),0)</f>
        <v>0</v>
      </c>
      <c r="AF365" s="624">
        <f t="shared" si="49"/>
        <v>0</v>
      </c>
      <c r="AG365" s="624">
        <f t="shared" si="52"/>
        <v>0</v>
      </c>
      <c r="AH365" s="624">
        <f t="shared" si="52"/>
        <v>0</v>
      </c>
      <c r="AI365" s="624">
        <f t="shared" si="52"/>
        <v>0</v>
      </c>
      <c r="AJ365" s="624">
        <f t="shared" si="52"/>
        <v>0</v>
      </c>
      <c r="AK365" s="624">
        <f t="shared" si="52"/>
        <v>0</v>
      </c>
      <c r="AL365" s="624">
        <f t="shared" si="52"/>
        <v>0</v>
      </c>
      <c r="AN365" s="625"/>
    </row>
    <row r="366" spans="1:40" x14ac:dyDescent="0.25">
      <c r="A366" s="612"/>
      <c r="B366" s="613"/>
      <c r="C366" s="614"/>
      <c r="D366" s="626"/>
      <c r="E366" s="627"/>
      <c r="F366" s="627"/>
      <c r="G366" s="630">
        <f t="shared" si="50"/>
        <v>0</v>
      </c>
      <c r="H366" s="626"/>
      <c r="I366" s="626"/>
      <c r="J366" s="626"/>
      <c r="K366" s="626"/>
      <c r="L366" s="626"/>
      <c r="M366" s="626"/>
      <c r="N366" s="629"/>
      <c r="O366" s="629"/>
      <c r="P366" s="629"/>
      <c r="Q366" s="619">
        <f>IF(C366&gt;Allgemeines!$C$13,0,SUM(G366,H366,J366,K366,M366,N366)-SUM(I366,L366,O366,P366))</f>
        <v>0</v>
      </c>
      <c r="R366" s="613"/>
      <c r="S366" s="621">
        <f t="shared" si="46"/>
        <v>0</v>
      </c>
      <c r="T366" s="622">
        <f>IF(ISBLANK($B366),0,VLOOKUP($B366,Listen!$A$2:$C$44,2,FALSE))</f>
        <v>0</v>
      </c>
      <c r="U366" s="622">
        <f>IF(ISBLANK($B366),0,VLOOKUP($B366,Listen!$A$2:$C$44,3,FALSE))</f>
        <v>0</v>
      </c>
      <c r="V366" s="623">
        <f t="shared" si="47"/>
        <v>0</v>
      </c>
      <c r="W366" s="623">
        <f t="shared" si="51"/>
        <v>0</v>
      </c>
      <c r="X366" s="623">
        <f t="shared" si="51"/>
        <v>0</v>
      </c>
      <c r="Y366" s="623">
        <f t="shared" si="51"/>
        <v>0</v>
      </c>
      <c r="Z366" s="623">
        <f t="shared" si="51"/>
        <v>0</v>
      </c>
      <c r="AA366" s="623">
        <f t="shared" si="51"/>
        <v>0</v>
      </c>
      <c r="AB366" s="623">
        <f t="shared" si="51"/>
        <v>0</v>
      </c>
      <c r="AC366" s="624">
        <f t="shared" ca="1" si="48"/>
        <v>0</v>
      </c>
      <c r="AD366" s="624">
        <f ca="1">IF(C366=Allgemeines!$C$13,$S366-$AE366,OFFSET(AE366,0,Allgemeines!$C$13-2022)-$AE366)</f>
        <v>0</v>
      </c>
      <c r="AE366" s="624">
        <f ca="1">IFERROR(OFFSET(AE366,0,Allgemeines!$C$13-2021),0)</f>
        <v>0</v>
      </c>
      <c r="AF366" s="624">
        <f t="shared" si="49"/>
        <v>0</v>
      </c>
      <c r="AG366" s="624">
        <f t="shared" si="52"/>
        <v>0</v>
      </c>
      <c r="AH366" s="624">
        <f t="shared" si="52"/>
        <v>0</v>
      </c>
      <c r="AI366" s="624">
        <f t="shared" si="52"/>
        <v>0</v>
      </c>
      <c r="AJ366" s="624">
        <f t="shared" si="52"/>
        <v>0</v>
      </c>
      <c r="AK366" s="624">
        <f t="shared" si="52"/>
        <v>0</v>
      </c>
      <c r="AL366" s="624">
        <f t="shared" si="52"/>
        <v>0</v>
      </c>
      <c r="AN366" s="625"/>
    </row>
    <row r="367" spans="1:40" x14ac:dyDescent="0.25">
      <c r="A367" s="612"/>
      <c r="B367" s="613"/>
      <c r="C367" s="614"/>
      <c r="D367" s="626"/>
      <c r="E367" s="627"/>
      <c r="F367" s="627"/>
      <c r="G367" s="630">
        <f t="shared" si="50"/>
        <v>0</v>
      </c>
      <c r="H367" s="626"/>
      <c r="I367" s="626"/>
      <c r="J367" s="626"/>
      <c r="K367" s="626"/>
      <c r="L367" s="626"/>
      <c r="M367" s="626"/>
      <c r="N367" s="629"/>
      <c r="O367" s="629"/>
      <c r="P367" s="629"/>
      <c r="Q367" s="619">
        <f>IF(C367&gt;Allgemeines!$C$13,0,SUM(G367,H367,J367,K367,M367,N367)-SUM(I367,L367,O367,P367))</f>
        <v>0</v>
      </c>
      <c r="R367" s="613"/>
      <c r="S367" s="621">
        <f t="shared" si="46"/>
        <v>0</v>
      </c>
      <c r="T367" s="622">
        <f>IF(ISBLANK($B367),0,VLOOKUP($B367,Listen!$A$2:$C$44,2,FALSE))</f>
        <v>0</v>
      </c>
      <c r="U367" s="622">
        <f>IF(ISBLANK($B367),0,VLOOKUP($B367,Listen!$A$2:$C$44,3,FALSE))</f>
        <v>0</v>
      </c>
      <c r="V367" s="623">
        <f t="shared" si="47"/>
        <v>0</v>
      </c>
      <c r="W367" s="623">
        <f t="shared" si="51"/>
        <v>0</v>
      </c>
      <c r="X367" s="623">
        <f t="shared" si="51"/>
        <v>0</v>
      </c>
      <c r="Y367" s="623">
        <f t="shared" si="51"/>
        <v>0</v>
      </c>
      <c r="Z367" s="623">
        <f t="shared" si="51"/>
        <v>0</v>
      </c>
      <c r="AA367" s="623">
        <f t="shared" si="51"/>
        <v>0</v>
      </c>
      <c r="AB367" s="623">
        <f t="shared" si="51"/>
        <v>0</v>
      </c>
      <c r="AC367" s="624">
        <f t="shared" ca="1" si="48"/>
        <v>0</v>
      </c>
      <c r="AD367" s="624">
        <f ca="1">IF(C367=Allgemeines!$C$13,$S367-$AE367,OFFSET(AE367,0,Allgemeines!$C$13-2022)-$AE367)</f>
        <v>0</v>
      </c>
      <c r="AE367" s="624">
        <f ca="1">IFERROR(OFFSET(AE367,0,Allgemeines!$C$13-2021),0)</f>
        <v>0</v>
      </c>
      <c r="AF367" s="624">
        <f t="shared" si="49"/>
        <v>0</v>
      </c>
      <c r="AG367" s="624">
        <f t="shared" si="52"/>
        <v>0</v>
      </c>
      <c r="AH367" s="624">
        <f t="shared" si="52"/>
        <v>0</v>
      </c>
      <c r="AI367" s="624">
        <f t="shared" si="52"/>
        <v>0</v>
      </c>
      <c r="AJ367" s="624">
        <f t="shared" si="52"/>
        <v>0</v>
      </c>
      <c r="AK367" s="624">
        <f t="shared" si="52"/>
        <v>0</v>
      </c>
      <c r="AL367" s="624">
        <f t="shared" si="52"/>
        <v>0</v>
      </c>
      <c r="AN367" s="625"/>
    </row>
    <row r="368" spans="1:40" x14ac:dyDescent="0.25">
      <c r="A368" s="612"/>
      <c r="B368" s="613"/>
      <c r="C368" s="614"/>
      <c r="D368" s="626"/>
      <c r="E368" s="627"/>
      <c r="F368" s="627"/>
      <c r="G368" s="630">
        <f t="shared" si="50"/>
        <v>0</v>
      </c>
      <c r="H368" s="626"/>
      <c r="I368" s="626"/>
      <c r="J368" s="626"/>
      <c r="K368" s="626"/>
      <c r="L368" s="626"/>
      <c r="M368" s="626"/>
      <c r="N368" s="629"/>
      <c r="O368" s="629"/>
      <c r="P368" s="629"/>
      <c r="Q368" s="619">
        <f>IF(C368&gt;Allgemeines!$C$13,0,SUM(G368,H368,J368,K368,M368,N368)-SUM(I368,L368,O368,P368))</f>
        <v>0</v>
      </c>
      <c r="R368" s="613"/>
      <c r="S368" s="621">
        <f t="shared" si="46"/>
        <v>0</v>
      </c>
      <c r="T368" s="622">
        <f>IF(ISBLANK($B368),0,VLOOKUP($B368,Listen!$A$2:$C$44,2,FALSE))</f>
        <v>0</v>
      </c>
      <c r="U368" s="622">
        <f>IF(ISBLANK($B368),0,VLOOKUP($B368,Listen!$A$2:$C$44,3,FALSE))</f>
        <v>0</v>
      </c>
      <c r="V368" s="623">
        <f t="shared" si="47"/>
        <v>0</v>
      </c>
      <c r="W368" s="623">
        <f t="shared" si="51"/>
        <v>0</v>
      </c>
      <c r="X368" s="623">
        <f t="shared" si="51"/>
        <v>0</v>
      </c>
      <c r="Y368" s="623">
        <f t="shared" si="51"/>
        <v>0</v>
      </c>
      <c r="Z368" s="623">
        <f t="shared" si="51"/>
        <v>0</v>
      </c>
      <c r="AA368" s="623">
        <f t="shared" si="51"/>
        <v>0</v>
      </c>
      <c r="AB368" s="623">
        <f t="shared" si="51"/>
        <v>0</v>
      </c>
      <c r="AC368" s="624">
        <f t="shared" ca="1" si="48"/>
        <v>0</v>
      </c>
      <c r="AD368" s="624">
        <f ca="1">IF(C368=Allgemeines!$C$13,$S368-$AE368,OFFSET(AE368,0,Allgemeines!$C$13-2022)-$AE368)</f>
        <v>0</v>
      </c>
      <c r="AE368" s="624">
        <f ca="1">IFERROR(OFFSET(AE368,0,Allgemeines!$C$13-2021),0)</f>
        <v>0</v>
      </c>
      <c r="AF368" s="624">
        <f t="shared" si="49"/>
        <v>0</v>
      </c>
      <c r="AG368" s="624">
        <f t="shared" si="52"/>
        <v>0</v>
      </c>
      <c r="AH368" s="624">
        <f t="shared" si="52"/>
        <v>0</v>
      </c>
      <c r="AI368" s="624">
        <f t="shared" si="52"/>
        <v>0</v>
      </c>
      <c r="AJ368" s="624">
        <f t="shared" si="52"/>
        <v>0</v>
      </c>
      <c r="AK368" s="624">
        <f t="shared" si="52"/>
        <v>0</v>
      </c>
      <c r="AL368" s="624">
        <f t="shared" si="52"/>
        <v>0</v>
      </c>
      <c r="AN368" s="625"/>
    </row>
    <row r="369" spans="1:40" x14ac:dyDescent="0.25">
      <c r="A369" s="612"/>
      <c r="B369" s="613"/>
      <c r="C369" s="614"/>
      <c r="D369" s="626"/>
      <c r="E369" s="627"/>
      <c r="F369" s="627"/>
      <c r="G369" s="630">
        <f t="shared" si="50"/>
        <v>0</v>
      </c>
      <c r="H369" s="626"/>
      <c r="I369" s="626"/>
      <c r="J369" s="626"/>
      <c r="K369" s="626"/>
      <c r="L369" s="626"/>
      <c r="M369" s="626"/>
      <c r="N369" s="629"/>
      <c r="O369" s="629"/>
      <c r="P369" s="629"/>
      <c r="Q369" s="619">
        <f>IF(C369&gt;Allgemeines!$C$13,0,SUM(G369,H369,J369,K369,M369,N369)-SUM(I369,L369,O369,P369))</f>
        <v>0</v>
      </c>
      <c r="R369" s="613"/>
      <c r="S369" s="621">
        <f t="shared" si="46"/>
        <v>0</v>
      </c>
      <c r="T369" s="622">
        <f>IF(ISBLANK($B369),0,VLOOKUP($B369,Listen!$A$2:$C$44,2,FALSE))</f>
        <v>0</v>
      </c>
      <c r="U369" s="622">
        <f>IF(ISBLANK($B369),0,VLOOKUP($B369,Listen!$A$2:$C$44,3,FALSE))</f>
        <v>0</v>
      </c>
      <c r="V369" s="623">
        <f t="shared" si="47"/>
        <v>0</v>
      </c>
      <c r="W369" s="623">
        <f t="shared" si="51"/>
        <v>0</v>
      </c>
      <c r="X369" s="623">
        <f t="shared" si="51"/>
        <v>0</v>
      </c>
      <c r="Y369" s="623">
        <f t="shared" si="51"/>
        <v>0</v>
      </c>
      <c r="Z369" s="623">
        <f t="shared" si="51"/>
        <v>0</v>
      </c>
      <c r="AA369" s="623">
        <f t="shared" si="51"/>
        <v>0</v>
      </c>
      <c r="AB369" s="623">
        <f t="shared" si="51"/>
        <v>0</v>
      </c>
      <c r="AC369" s="624">
        <f t="shared" ca="1" si="48"/>
        <v>0</v>
      </c>
      <c r="AD369" s="624">
        <f ca="1">IF(C369=Allgemeines!$C$13,$S369-$AE369,OFFSET(AE369,0,Allgemeines!$C$13-2022)-$AE369)</f>
        <v>0</v>
      </c>
      <c r="AE369" s="624">
        <f ca="1">IFERROR(OFFSET(AE369,0,Allgemeines!$C$13-2021),0)</f>
        <v>0</v>
      </c>
      <c r="AF369" s="624">
        <f t="shared" si="49"/>
        <v>0</v>
      </c>
      <c r="AG369" s="624">
        <f t="shared" si="52"/>
        <v>0</v>
      </c>
      <c r="AH369" s="624">
        <f t="shared" si="52"/>
        <v>0</v>
      </c>
      <c r="AI369" s="624">
        <f t="shared" si="52"/>
        <v>0</v>
      </c>
      <c r="AJ369" s="624">
        <f t="shared" si="52"/>
        <v>0</v>
      </c>
      <c r="AK369" s="624">
        <f t="shared" si="52"/>
        <v>0</v>
      </c>
      <c r="AL369" s="624">
        <f t="shared" si="52"/>
        <v>0</v>
      </c>
      <c r="AN369" s="625"/>
    </row>
    <row r="370" spans="1:40" x14ac:dyDescent="0.25">
      <c r="A370" s="612"/>
      <c r="B370" s="613"/>
      <c r="C370" s="614"/>
      <c r="D370" s="626"/>
      <c r="E370" s="627"/>
      <c r="F370" s="627"/>
      <c r="G370" s="630">
        <f t="shared" si="50"/>
        <v>0</v>
      </c>
      <c r="H370" s="626"/>
      <c r="I370" s="626"/>
      <c r="J370" s="626"/>
      <c r="K370" s="626"/>
      <c r="L370" s="626"/>
      <c r="M370" s="626"/>
      <c r="N370" s="629"/>
      <c r="O370" s="629"/>
      <c r="P370" s="629"/>
      <c r="Q370" s="619">
        <f>IF(C370&gt;Allgemeines!$C$13,0,SUM(G370,H370,J370,K370,M370,N370)-SUM(I370,L370,O370,P370))</f>
        <v>0</v>
      </c>
      <c r="R370" s="613"/>
      <c r="S370" s="621">
        <f t="shared" si="46"/>
        <v>0</v>
      </c>
      <c r="T370" s="622">
        <f>IF(ISBLANK($B370),0,VLOOKUP($B370,Listen!$A$2:$C$44,2,FALSE))</f>
        <v>0</v>
      </c>
      <c r="U370" s="622">
        <f>IF(ISBLANK($B370),0,VLOOKUP($B370,Listen!$A$2:$C$44,3,FALSE))</f>
        <v>0</v>
      </c>
      <c r="V370" s="623">
        <f t="shared" si="47"/>
        <v>0</v>
      </c>
      <c r="W370" s="623">
        <f t="shared" si="51"/>
        <v>0</v>
      </c>
      <c r="X370" s="623">
        <f t="shared" si="51"/>
        <v>0</v>
      </c>
      <c r="Y370" s="623">
        <f t="shared" si="51"/>
        <v>0</v>
      </c>
      <c r="Z370" s="623">
        <f t="shared" si="51"/>
        <v>0</v>
      </c>
      <c r="AA370" s="623">
        <f t="shared" si="51"/>
        <v>0</v>
      </c>
      <c r="AB370" s="623">
        <f t="shared" si="51"/>
        <v>0</v>
      </c>
      <c r="AC370" s="624">
        <f t="shared" ca="1" si="48"/>
        <v>0</v>
      </c>
      <c r="AD370" s="624">
        <f ca="1">IF(C370=Allgemeines!$C$13,$S370-$AE370,OFFSET(AE370,0,Allgemeines!$C$13-2022)-$AE370)</f>
        <v>0</v>
      </c>
      <c r="AE370" s="624">
        <f ca="1">IFERROR(OFFSET(AE370,0,Allgemeines!$C$13-2021),0)</f>
        <v>0</v>
      </c>
      <c r="AF370" s="624">
        <f t="shared" si="49"/>
        <v>0</v>
      </c>
      <c r="AG370" s="624">
        <f t="shared" si="52"/>
        <v>0</v>
      </c>
      <c r="AH370" s="624">
        <f t="shared" si="52"/>
        <v>0</v>
      </c>
      <c r="AI370" s="624">
        <f t="shared" si="52"/>
        <v>0</v>
      </c>
      <c r="AJ370" s="624">
        <f t="shared" si="52"/>
        <v>0</v>
      </c>
      <c r="AK370" s="624">
        <f t="shared" si="52"/>
        <v>0</v>
      </c>
      <c r="AL370" s="624">
        <f t="shared" si="52"/>
        <v>0</v>
      </c>
      <c r="AN370" s="625"/>
    </row>
    <row r="371" spans="1:40" x14ac:dyDescent="0.25">
      <c r="A371" s="612"/>
      <c r="B371" s="613"/>
      <c r="C371" s="614"/>
      <c r="D371" s="626"/>
      <c r="E371" s="627"/>
      <c r="F371" s="627"/>
      <c r="G371" s="630">
        <f t="shared" si="50"/>
        <v>0</v>
      </c>
      <c r="H371" s="626"/>
      <c r="I371" s="626"/>
      <c r="J371" s="626"/>
      <c r="K371" s="626"/>
      <c r="L371" s="626"/>
      <c r="M371" s="626"/>
      <c r="N371" s="629"/>
      <c r="O371" s="629"/>
      <c r="P371" s="629"/>
      <c r="Q371" s="619">
        <f>IF(C371&gt;Allgemeines!$C$13,0,SUM(G371,H371,J371,K371,M371,N371)-SUM(I371,L371,O371,P371))</f>
        <v>0</v>
      </c>
      <c r="R371" s="613"/>
      <c r="S371" s="621">
        <f t="shared" si="46"/>
        <v>0</v>
      </c>
      <c r="T371" s="622">
        <f>IF(ISBLANK($B371),0,VLOOKUP($B371,Listen!$A$2:$C$44,2,FALSE))</f>
        <v>0</v>
      </c>
      <c r="U371" s="622">
        <f>IF(ISBLANK($B371),0,VLOOKUP($B371,Listen!$A$2:$C$44,3,FALSE))</f>
        <v>0</v>
      </c>
      <c r="V371" s="623">
        <f t="shared" si="47"/>
        <v>0</v>
      </c>
      <c r="W371" s="623">
        <f t="shared" si="51"/>
        <v>0</v>
      </c>
      <c r="X371" s="623">
        <f t="shared" si="51"/>
        <v>0</v>
      </c>
      <c r="Y371" s="623">
        <f t="shared" si="51"/>
        <v>0</v>
      </c>
      <c r="Z371" s="623">
        <f t="shared" si="51"/>
        <v>0</v>
      </c>
      <c r="AA371" s="623">
        <f t="shared" si="51"/>
        <v>0</v>
      </c>
      <c r="AB371" s="623">
        <f t="shared" si="51"/>
        <v>0</v>
      </c>
      <c r="AC371" s="624">
        <f t="shared" ca="1" si="48"/>
        <v>0</v>
      </c>
      <c r="AD371" s="624">
        <f ca="1">IF(C371=Allgemeines!$C$13,$S371-$AE371,OFFSET(AE371,0,Allgemeines!$C$13-2022)-$AE371)</f>
        <v>0</v>
      </c>
      <c r="AE371" s="624">
        <f ca="1">IFERROR(OFFSET(AE371,0,Allgemeines!$C$13-2021),0)</f>
        <v>0</v>
      </c>
      <c r="AF371" s="624">
        <f t="shared" si="49"/>
        <v>0</v>
      </c>
      <c r="AG371" s="624">
        <f t="shared" si="52"/>
        <v>0</v>
      </c>
      <c r="AH371" s="624">
        <f t="shared" si="52"/>
        <v>0</v>
      </c>
      <c r="AI371" s="624">
        <f t="shared" si="52"/>
        <v>0</v>
      </c>
      <c r="AJ371" s="624">
        <f t="shared" si="52"/>
        <v>0</v>
      </c>
      <c r="AK371" s="624">
        <f t="shared" si="52"/>
        <v>0</v>
      </c>
      <c r="AL371" s="624">
        <f t="shared" si="52"/>
        <v>0</v>
      </c>
      <c r="AN371" s="625"/>
    </row>
    <row r="372" spans="1:40" x14ac:dyDescent="0.25">
      <c r="A372" s="612"/>
      <c r="B372" s="613"/>
      <c r="C372" s="614"/>
      <c r="D372" s="626"/>
      <c r="E372" s="627"/>
      <c r="F372" s="627"/>
      <c r="G372" s="630">
        <f t="shared" si="50"/>
        <v>0</v>
      </c>
      <c r="H372" s="626"/>
      <c r="I372" s="626"/>
      <c r="J372" s="626"/>
      <c r="K372" s="626"/>
      <c r="L372" s="626"/>
      <c r="M372" s="626"/>
      <c r="N372" s="629"/>
      <c r="O372" s="629"/>
      <c r="P372" s="629"/>
      <c r="Q372" s="619">
        <f>IF(C372&gt;Allgemeines!$C$13,0,SUM(G372,H372,J372,K372,M372,N372)-SUM(I372,L372,O372,P372))</f>
        <v>0</v>
      </c>
      <c r="R372" s="613"/>
      <c r="S372" s="621">
        <f t="shared" si="46"/>
        <v>0</v>
      </c>
      <c r="T372" s="622">
        <f>IF(ISBLANK($B372),0,VLOOKUP($B372,Listen!$A$2:$C$44,2,FALSE))</f>
        <v>0</v>
      </c>
      <c r="U372" s="622">
        <f>IF(ISBLANK($B372),0,VLOOKUP($B372,Listen!$A$2:$C$44,3,FALSE))</f>
        <v>0</v>
      </c>
      <c r="V372" s="623">
        <f t="shared" si="47"/>
        <v>0</v>
      </c>
      <c r="W372" s="623">
        <f t="shared" si="51"/>
        <v>0</v>
      </c>
      <c r="X372" s="623">
        <f t="shared" si="51"/>
        <v>0</v>
      </c>
      <c r="Y372" s="623">
        <f t="shared" si="51"/>
        <v>0</v>
      </c>
      <c r="Z372" s="623">
        <f t="shared" si="51"/>
        <v>0</v>
      </c>
      <c r="AA372" s="623">
        <f t="shared" si="51"/>
        <v>0</v>
      </c>
      <c r="AB372" s="623">
        <f t="shared" si="51"/>
        <v>0</v>
      </c>
      <c r="AC372" s="624">
        <f t="shared" ca="1" si="48"/>
        <v>0</v>
      </c>
      <c r="AD372" s="624">
        <f ca="1">IF(C372=Allgemeines!$C$13,$S372-$AE372,OFFSET(AE372,0,Allgemeines!$C$13-2022)-$AE372)</f>
        <v>0</v>
      </c>
      <c r="AE372" s="624">
        <f ca="1">IFERROR(OFFSET(AE372,0,Allgemeines!$C$13-2021),0)</f>
        <v>0</v>
      </c>
      <c r="AF372" s="624">
        <f t="shared" si="49"/>
        <v>0</v>
      </c>
      <c r="AG372" s="624">
        <f t="shared" si="52"/>
        <v>0</v>
      </c>
      <c r="AH372" s="624">
        <f t="shared" si="52"/>
        <v>0</v>
      </c>
      <c r="AI372" s="624">
        <f t="shared" si="52"/>
        <v>0</v>
      </c>
      <c r="AJ372" s="624">
        <f t="shared" si="52"/>
        <v>0</v>
      </c>
      <c r="AK372" s="624">
        <f t="shared" si="52"/>
        <v>0</v>
      </c>
      <c r="AL372" s="624">
        <f t="shared" si="52"/>
        <v>0</v>
      </c>
      <c r="AN372" s="625"/>
    </row>
    <row r="373" spans="1:40" x14ac:dyDescent="0.25">
      <c r="A373" s="612"/>
      <c r="B373" s="613"/>
      <c r="C373" s="614"/>
      <c r="D373" s="626"/>
      <c r="E373" s="627"/>
      <c r="F373" s="627"/>
      <c r="G373" s="630">
        <f t="shared" si="50"/>
        <v>0</v>
      </c>
      <c r="H373" s="626"/>
      <c r="I373" s="626"/>
      <c r="J373" s="626"/>
      <c r="K373" s="626"/>
      <c r="L373" s="626"/>
      <c r="M373" s="626"/>
      <c r="N373" s="629"/>
      <c r="O373" s="629"/>
      <c r="P373" s="629"/>
      <c r="Q373" s="619">
        <f>IF(C373&gt;Allgemeines!$C$13,0,SUM(G373,H373,J373,K373,M373,N373)-SUM(I373,L373,O373,P373))</f>
        <v>0</v>
      </c>
      <c r="R373" s="613"/>
      <c r="S373" s="621">
        <f t="shared" si="46"/>
        <v>0</v>
      </c>
      <c r="T373" s="622">
        <f>IF(ISBLANK($B373),0,VLOOKUP($B373,Listen!$A$2:$C$44,2,FALSE))</f>
        <v>0</v>
      </c>
      <c r="U373" s="622">
        <f>IF(ISBLANK($B373),0,VLOOKUP($B373,Listen!$A$2:$C$44,3,FALSE))</f>
        <v>0</v>
      </c>
      <c r="V373" s="623">
        <f t="shared" si="47"/>
        <v>0</v>
      </c>
      <c r="W373" s="623">
        <f t="shared" si="51"/>
        <v>0</v>
      </c>
      <c r="X373" s="623">
        <f t="shared" si="51"/>
        <v>0</v>
      </c>
      <c r="Y373" s="623">
        <f t="shared" si="51"/>
        <v>0</v>
      </c>
      <c r="Z373" s="623">
        <f t="shared" si="51"/>
        <v>0</v>
      </c>
      <c r="AA373" s="623">
        <f t="shared" si="51"/>
        <v>0</v>
      </c>
      <c r="AB373" s="623">
        <f t="shared" si="51"/>
        <v>0</v>
      </c>
      <c r="AC373" s="624">
        <f t="shared" ca="1" si="48"/>
        <v>0</v>
      </c>
      <c r="AD373" s="624">
        <f ca="1">IF(C373=Allgemeines!$C$13,$S373-$AE373,OFFSET(AE373,0,Allgemeines!$C$13-2022)-$AE373)</f>
        <v>0</v>
      </c>
      <c r="AE373" s="624">
        <f ca="1">IFERROR(OFFSET(AE373,0,Allgemeines!$C$13-2021),0)</f>
        <v>0</v>
      </c>
      <c r="AF373" s="624">
        <f t="shared" si="49"/>
        <v>0</v>
      </c>
      <c r="AG373" s="624">
        <f t="shared" si="52"/>
        <v>0</v>
      </c>
      <c r="AH373" s="624">
        <f t="shared" si="52"/>
        <v>0</v>
      </c>
      <c r="AI373" s="624">
        <f t="shared" si="52"/>
        <v>0</v>
      </c>
      <c r="AJ373" s="624">
        <f t="shared" si="52"/>
        <v>0</v>
      </c>
      <c r="AK373" s="624">
        <f t="shared" si="52"/>
        <v>0</v>
      </c>
      <c r="AL373" s="624">
        <f t="shared" si="52"/>
        <v>0</v>
      </c>
      <c r="AN373" s="625"/>
    </row>
    <row r="374" spans="1:40" x14ac:dyDescent="0.25">
      <c r="A374" s="612"/>
      <c r="B374" s="613"/>
      <c r="C374" s="614"/>
      <c r="D374" s="626"/>
      <c r="E374" s="627"/>
      <c r="F374" s="627"/>
      <c r="G374" s="630">
        <f t="shared" si="50"/>
        <v>0</v>
      </c>
      <c r="H374" s="626"/>
      <c r="I374" s="626"/>
      <c r="J374" s="626"/>
      <c r="K374" s="626"/>
      <c r="L374" s="626"/>
      <c r="M374" s="626"/>
      <c r="N374" s="629"/>
      <c r="O374" s="629"/>
      <c r="P374" s="629"/>
      <c r="Q374" s="619">
        <f>IF(C374&gt;Allgemeines!$C$13,0,SUM(G374,H374,J374,K374,M374,N374)-SUM(I374,L374,O374,P374))</f>
        <v>0</v>
      </c>
      <c r="R374" s="613"/>
      <c r="S374" s="621">
        <f t="shared" si="46"/>
        <v>0</v>
      </c>
      <c r="T374" s="622">
        <f>IF(ISBLANK($B374),0,VLOOKUP($B374,Listen!$A$2:$C$44,2,FALSE))</f>
        <v>0</v>
      </c>
      <c r="U374" s="622">
        <f>IF(ISBLANK($B374),0,VLOOKUP($B374,Listen!$A$2:$C$44,3,FALSE))</f>
        <v>0</v>
      </c>
      <c r="V374" s="623">
        <f t="shared" si="47"/>
        <v>0</v>
      </c>
      <c r="W374" s="623">
        <f t="shared" si="51"/>
        <v>0</v>
      </c>
      <c r="X374" s="623">
        <f t="shared" si="51"/>
        <v>0</v>
      </c>
      <c r="Y374" s="623">
        <f t="shared" si="51"/>
        <v>0</v>
      </c>
      <c r="Z374" s="623">
        <f t="shared" si="51"/>
        <v>0</v>
      </c>
      <c r="AA374" s="623">
        <f t="shared" si="51"/>
        <v>0</v>
      </c>
      <c r="AB374" s="623">
        <f t="shared" si="51"/>
        <v>0</v>
      </c>
      <c r="AC374" s="624">
        <f t="shared" ca="1" si="48"/>
        <v>0</v>
      </c>
      <c r="AD374" s="624">
        <f ca="1">IF(C374=Allgemeines!$C$13,$S374-$AE374,OFFSET(AE374,0,Allgemeines!$C$13-2022)-$AE374)</f>
        <v>0</v>
      </c>
      <c r="AE374" s="624">
        <f ca="1">IFERROR(OFFSET(AE374,0,Allgemeines!$C$13-2021),0)</f>
        <v>0</v>
      </c>
      <c r="AF374" s="624">
        <f t="shared" si="49"/>
        <v>0</v>
      </c>
      <c r="AG374" s="624">
        <f t="shared" si="52"/>
        <v>0</v>
      </c>
      <c r="AH374" s="624">
        <f t="shared" si="52"/>
        <v>0</v>
      </c>
      <c r="AI374" s="624">
        <f t="shared" si="52"/>
        <v>0</v>
      </c>
      <c r="AJ374" s="624">
        <f t="shared" si="52"/>
        <v>0</v>
      </c>
      <c r="AK374" s="624">
        <f t="shared" si="52"/>
        <v>0</v>
      </c>
      <c r="AL374" s="624">
        <f t="shared" si="52"/>
        <v>0</v>
      </c>
      <c r="AN374" s="625"/>
    </row>
    <row r="375" spans="1:40" x14ac:dyDescent="0.25">
      <c r="A375" s="612"/>
      <c r="B375" s="613"/>
      <c r="C375" s="614"/>
      <c r="D375" s="626"/>
      <c r="E375" s="627"/>
      <c r="F375" s="627"/>
      <c r="G375" s="630">
        <f t="shared" si="50"/>
        <v>0</v>
      </c>
      <c r="H375" s="626"/>
      <c r="I375" s="626"/>
      <c r="J375" s="626"/>
      <c r="K375" s="626"/>
      <c r="L375" s="626"/>
      <c r="M375" s="626"/>
      <c r="N375" s="629"/>
      <c r="O375" s="629"/>
      <c r="P375" s="629"/>
      <c r="Q375" s="619">
        <f>IF(C375&gt;Allgemeines!$C$13,0,SUM(G375,H375,J375,K375,M375,N375)-SUM(I375,L375,O375,P375))</f>
        <v>0</v>
      </c>
      <c r="R375" s="613"/>
      <c r="S375" s="621">
        <f t="shared" si="46"/>
        <v>0</v>
      </c>
      <c r="T375" s="622">
        <f>IF(ISBLANK($B375),0,VLOOKUP($B375,Listen!$A$2:$C$44,2,FALSE))</f>
        <v>0</v>
      </c>
      <c r="U375" s="622">
        <f>IF(ISBLANK($B375),0,VLOOKUP($B375,Listen!$A$2:$C$44,3,FALSE))</f>
        <v>0</v>
      </c>
      <c r="V375" s="623">
        <f t="shared" si="47"/>
        <v>0</v>
      </c>
      <c r="W375" s="623">
        <f t="shared" si="51"/>
        <v>0</v>
      </c>
      <c r="X375" s="623">
        <f t="shared" si="51"/>
        <v>0</v>
      </c>
      <c r="Y375" s="623">
        <f t="shared" si="51"/>
        <v>0</v>
      </c>
      <c r="Z375" s="623">
        <f t="shared" si="51"/>
        <v>0</v>
      </c>
      <c r="AA375" s="623">
        <f t="shared" si="51"/>
        <v>0</v>
      </c>
      <c r="AB375" s="623">
        <f t="shared" si="51"/>
        <v>0</v>
      </c>
      <c r="AC375" s="624">
        <f t="shared" ca="1" si="48"/>
        <v>0</v>
      </c>
      <c r="AD375" s="624">
        <f ca="1">IF(C375=Allgemeines!$C$13,$S375-$AE375,OFFSET(AE375,0,Allgemeines!$C$13-2022)-$AE375)</f>
        <v>0</v>
      </c>
      <c r="AE375" s="624">
        <f ca="1">IFERROR(OFFSET(AE375,0,Allgemeines!$C$13-2021),0)</f>
        <v>0</v>
      </c>
      <c r="AF375" s="624">
        <f t="shared" si="49"/>
        <v>0</v>
      </c>
      <c r="AG375" s="624">
        <f t="shared" si="52"/>
        <v>0</v>
      </c>
      <c r="AH375" s="624">
        <f t="shared" si="52"/>
        <v>0</v>
      </c>
      <c r="AI375" s="624">
        <f t="shared" si="52"/>
        <v>0</v>
      </c>
      <c r="AJ375" s="624">
        <f t="shared" si="52"/>
        <v>0</v>
      </c>
      <c r="AK375" s="624">
        <f t="shared" si="52"/>
        <v>0</v>
      </c>
      <c r="AL375" s="624">
        <f t="shared" si="52"/>
        <v>0</v>
      </c>
      <c r="AN375" s="625"/>
    </row>
    <row r="376" spans="1:40" x14ac:dyDescent="0.25">
      <c r="A376" s="612"/>
      <c r="B376" s="613"/>
      <c r="C376" s="614"/>
      <c r="D376" s="626"/>
      <c r="E376" s="627"/>
      <c r="F376" s="627"/>
      <c r="G376" s="630">
        <f t="shared" si="50"/>
        <v>0</v>
      </c>
      <c r="H376" s="626"/>
      <c r="I376" s="626"/>
      <c r="J376" s="626"/>
      <c r="K376" s="626"/>
      <c r="L376" s="626"/>
      <c r="M376" s="626"/>
      <c r="N376" s="629"/>
      <c r="O376" s="629"/>
      <c r="P376" s="629"/>
      <c r="Q376" s="619">
        <f>IF(C376&gt;Allgemeines!$C$13,0,SUM(G376,H376,J376,K376,M376,N376)-SUM(I376,L376,O376,P376))</f>
        <v>0</v>
      </c>
      <c r="R376" s="613"/>
      <c r="S376" s="621">
        <f t="shared" si="46"/>
        <v>0</v>
      </c>
      <c r="T376" s="622">
        <f>IF(ISBLANK($B376),0,VLOOKUP($B376,Listen!$A$2:$C$44,2,FALSE))</f>
        <v>0</v>
      </c>
      <c r="U376" s="622">
        <f>IF(ISBLANK($B376),0,VLOOKUP($B376,Listen!$A$2:$C$44,3,FALSE))</f>
        <v>0</v>
      </c>
      <c r="V376" s="623">
        <f t="shared" si="47"/>
        <v>0</v>
      </c>
      <c r="W376" s="623">
        <f t="shared" si="51"/>
        <v>0</v>
      </c>
      <c r="X376" s="623">
        <f t="shared" si="51"/>
        <v>0</v>
      </c>
      <c r="Y376" s="623">
        <f t="shared" si="51"/>
        <v>0</v>
      </c>
      <c r="Z376" s="623">
        <f t="shared" si="51"/>
        <v>0</v>
      </c>
      <c r="AA376" s="623">
        <f t="shared" si="51"/>
        <v>0</v>
      </c>
      <c r="AB376" s="623">
        <f t="shared" si="51"/>
        <v>0</v>
      </c>
      <c r="AC376" s="624">
        <f t="shared" ca="1" si="48"/>
        <v>0</v>
      </c>
      <c r="AD376" s="624">
        <f ca="1">IF(C376=Allgemeines!$C$13,$S376-$AE376,OFFSET(AE376,0,Allgemeines!$C$13-2022)-$AE376)</f>
        <v>0</v>
      </c>
      <c r="AE376" s="624">
        <f ca="1">IFERROR(OFFSET(AE376,0,Allgemeines!$C$13-2021),0)</f>
        <v>0</v>
      </c>
      <c r="AF376" s="624">
        <f t="shared" si="49"/>
        <v>0</v>
      </c>
      <c r="AG376" s="624">
        <f t="shared" si="52"/>
        <v>0</v>
      </c>
      <c r="AH376" s="624">
        <f t="shared" si="52"/>
        <v>0</v>
      </c>
      <c r="AI376" s="624">
        <f t="shared" si="52"/>
        <v>0</v>
      </c>
      <c r="AJ376" s="624">
        <f t="shared" si="52"/>
        <v>0</v>
      </c>
      <c r="AK376" s="624">
        <f t="shared" si="52"/>
        <v>0</v>
      </c>
      <c r="AL376" s="624">
        <f t="shared" si="52"/>
        <v>0</v>
      </c>
      <c r="AN376" s="625"/>
    </row>
    <row r="377" spans="1:40" x14ac:dyDescent="0.25">
      <c r="A377" s="612"/>
      <c r="B377" s="613"/>
      <c r="C377" s="614"/>
      <c r="D377" s="626"/>
      <c r="E377" s="627"/>
      <c r="F377" s="627"/>
      <c r="G377" s="630">
        <f t="shared" si="50"/>
        <v>0</v>
      </c>
      <c r="H377" s="626"/>
      <c r="I377" s="626"/>
      <c r="J377" s="626"/>
      <c r="K377" s="626"/>
      <c r="L377" s="626"/>
      <c r="M377" s="626"/>
      <c r="N377" s="629"/>
      <c r="O377" s="629"/>
      <c r="P377" s="629"/>
      <c r="Q377" s="619">
        <f>IF(C377&gt;Allgemeines!$C$13,0,SUM(G377,H377,J377,K377,M377,N377)-SUM(I377,L377,O377,P377))</f>
        <v>0</v>
      </c>
      <c r="R377" s="613"/>
      <c r="S377" s="621">
        <f t="shared" si="46"/>
        <v>0</v>
      </c>
      <c r="T377" s="622">
        <f>IF(ISBLANK($B377),0,VLOOKUP($B377,Listen!$A$2:$C$44,2,FALSE))</f>
        <v>0</v>
      </c>
      <c r="U377" s="622">
        <f>IF(ISBLANK($B377),0,VLOOKUP($B377,Listen!$A$2:$C$44,3,FALSE))</f>
        <v>0</v>
      </c>
      <c r="V377" s="623">
        <f t="shared" si="47"/>
        <v>0</v>
      </c>
      <c r="W377" s="623">
        <f t="shared" si="51"/>
        <v>0</v>
      </c>
      <c r="X377" s="623">
        <f t="shared" si="51"/>
        <v>0</v>
      </c>
      <c r="Y377" s="623">
        <f t="shared" si="51"/>
        <v>0</v>
      </c>
      <c r="Z377" s="623">
        <f t="shared" si="51"/>
        <v>0</v>
      </c>
      <c r="AA377" s="623">
        <f t="shared" si="51"/>
        <v>0</v>
      </c>
      <c r="AB377" s="623">
        <f t="shared" si="51"/>
        <v>0</v>
      </c>
      <c r="AC377" s="624">
        <f t="shared" ca="1" si="48"/>
        <v>0</v>
      </c>
      <c r="AD377" s="624">
        <f ca="1">IF(C377=Allgemeines!$C$13,$S377-$AE377,OFFSET(AE377,0,Allgemeines!$C$13-2022)-$AE377)</f>
        <v>0</v>
      </c>
      <c r="AE377" s="624">
        <f ca="1">IFERROR(OFFSET(AE377,0,Allgemeines!$C$13-2021),0)</f>
        <v>0</v>
      </c>
      <c r="AF377" s="624">
        <f t="shared" si="49"/>
        <v>0</v>
      </c>
      <c r="AG377" s="624">
        <f t="shared" si="52"/>
        <v>0</v>
      </c>
      <c r="AH377" s="624">
        <f t="shared" si="52"/>
        <v>0</v>
      </c>
      <c r="AI377" s="624">
        <f t="shared" si="52"/>
        <v>0</v>
      </c>
      <c r="AJ377" s="624">
        <f t="shared" si="52"/>
        <v>0</v>
      </c>
      <c r="AK377" s="624">
        <f t="shared" si="52"/>
        <v>0</v>
      </c>
      <c r="AL377" s="624">
        <f t="shared" si="52"/>
        <v>0</v>
      </c>
      <c r="AN377" s="625"/>
    </row>
    <row r="378" spans="1:40" x14ac:dyDescent="0.25">
      <c r="A378" s="612"/>
      <c r="B378" s="613"/>
      <c r="C378" s="614"/>
      <c r="D378" s="626"/>
      <c r="E378" s="627"/>
      <c r="F378" s="627"/>
      <c r="G378" s="630">
        <f t="shared" si="50"/>
        <v>0</v>
      </c>
      <c r="H378" s="626"/>
      <c r="I378" s="626"/>
      <c r="J378" s="626"/>
      <c r="K378" s="626"/>
      <c r="L378" s="626"/>
      <c r="M378" s="626"/>
      <c r="N378" s="629"/>
      <c r="O378" s="629"/>
      <c r="P378" s="629"/>
      <c r="Q378" s="619">
        <f>IF(C378&gt;Allgemeines!$C$13,0,SUM(G378,H378,J378,K378,M378,N378)-SUM(I378,L378,O378,P378))</f>
        <v>0</v>
      </c>
      <c r="R378" s="613"/>
      <c r="S378" s="621">
        <f t="shared" si="46"/>
        <v>0</v>
      </c>
      <c r="T378" s="622">
        <f>IF(ISBLANK($B378),0,VLOOKUP($B378,Listen!$A$2:$C$44,2,FALSE))</f>
        <v>0</v>
      </c>
      <c r="U378" s="622">
        <f>IF(ISBLANK($B378),0,VLOOKUP($B378,Listen!$A$2:$C$44,3,FALSE))</f>
        <v>0</v>
      </c>
      <c r="V378" s="623">
        <f t="shared" si="47"/>
        <v>0</v>
      </c>
      <c r="W378" s="623">
        <f t="shared" si="51"/>
        <v>0</v>
      </c>
      <c r="X378" s="623">
        <f t="shared" si="51"/>
        <v>0</v>
      </c>
      <c r="Y378" s="623">
        <f t="shared" si="51"/>
        <v>0</v>
      </c>
      <c r="Z378" s="623">
        <f t="shared" si="51"/>
        <v>0</v>
      </c>
      <c r="AA378" s="623">
        <f t="shared" si="51"/>
        <v>0</v>
      </c>
      <c r="AB378" s="623">
        <f t="shared" si="51"/>
        <v>0</v>
      </c>
      <c r="AC378" s="624">
        <f t="shared" ca="1" si="48"/>
        <v>0</v>
      </c>
      <c r="AD378" s="624">
        <f ca="1">IF(C378=Allgemeines!$C$13,$S378-$AE378,OFFSET(AE378,0,Allgemeines!$C$13-2022)-$AE378)</f>
        <v>0</v>
      </c>
      <c r="AE378" s="624">
        <f ca="1">IFERROR(OFFSET(AE378,0,Allgemeines!$C$13-2021),0)</f>
        <v>0</v>
      </c>
      <c r="AF378" s="624">
        <f t="shared" si="49"/>
        <v>0</v>
      </c>
      <c r="AG378" s="624">
        <f t="shared" si="52"/>
        <v>0</v>
      </c>
      <c r="AH378" s="624">
        <f t="shared" si="52"/>
        <v>0</v>
      </c>
      <c r="AI378" s="624">
        <f t="shared" si="52"/>
        <v>0</v>
      </c>
      <c r="AJ378" s="624">
        <f t="shared" si="52"/>
        <v>0</v>
      </c>
      <c r="AK378" s="624">
        <f t="shared" si="52"/>
        <v>0</v>
      </c>
      <c r="AL378" s="624">
        <f t="shared" si="52"/>
        <v>0</v>
      </c>
      <c r="AN378" s="625"/>
    </row>
    <row r="379" spans="1:40" x14ac:dyDescent="0.25">
      <c r="A379" s="612"/>
      <c r="B379" s="613"/>
      <c r="C379" s="614"/>
      <c r="D379" s="626"/>
      <c r="E379" s="627"/>
      <c r="F379" s="627"/>
      <c r="G379" s="630">
        <f t="shared" si="50"/>
        <v>0</v>
      </c>
      <c r="H379" s="626"/>
      <c r="I379" s="626"/>
      <c r="J379" s="626"/>
      <c r="K379" s="626"/>
      <c r="L379" s="626"/>
      <c r="M379" s="626"/>
      <c r="N379" s="629"/>
      <c r="O379" s="629"/>
      <c r="P379" s="629"/>
      <c r="Q379" s="619">
        <f>IF(C379&gt;Allgemeines!$C$13,0,SUM(G379,H379,J379,K379,M379,N379)-SUM(I379,L379,O379,P379))</f>
        <v>0</v>
      </c>
      <c r="R379" s="613"/>
      <c r="S379" s="621">
        <f t="shared" si="46"/>
        <v>0</v>
      </c>
      <c r="T379" s="622">
        <f>IF(ISBLANK($B379),0,VLOOKUP($B379,Listen!$A$2:$C$44,2,FALSE))</f>
        <v>0</v>
      </c>
      <c r="U379" s="622">
        <f>IF(ISBLANK($B379),0,VLOOKUP($B379,Listen!$A$2:$C$44,3,FALSE))</f>
        <v>0</v>
      </c>
      <c r="V379" s="623">
        <f t="shared" si="47"/>
        <v>0</v>
      </c>
      <c r="W379" s="623">
        <f t="shared" si="51"/>
        <v>0</v>
      </c>
      <c r="X379" s="623">
        <f t="shared" si="51"/>
        <v>0</v>
      </c>
      <c r="Y379" s="623">
        <f t="shared" si="51"/>
        <v>0</v>
      </c>
      <c r="Z379" s="623">
        <f t="shared" si="51"/>
        <v>0</v>
      </c>
      <c r="AA379" s="623">
        <f t="shared" si="51"/>
        <v>0</v>
      </c>
      <c r="AB379" s="623">
        <f t="shared" si="51"/>
        <v>0</v>
      </c>
      <c r="AC379" s="624">
        <f t="shared" ca="1" si="48"/>
        <v>0</v>
      </c>
      <c r="AD379" s="624">
        <f ca="1">IF(C379=Allgemeines!$C$13,$S379-$AE379,OFFSET(AE379,0,Allgemeines!$C$13-2022)-$AE379)</f>
        <v>0</v>
      </c>
      <c r="AE379" s="624">
        <f ca="1">IFERROR(OFFSET(AE379,0,Allgemeines!$C$13-2021),0)</f>
        <v>0</v>
      </c>
      <c r="AF379" s="624">
        <f t="shared" si="49"/>
        <v>0</v>
      </c>
      <c r="AG379" s="624">
        <f t="shared" si="52"/>
        <v>0</v>
      </c>
      <c r="AH379" s="624">
        <f t="shared" si="52"/>
        <v>0</v>
      </c>
      <c r="AI379" s="624">
        <f t="shared" si="52"/>
        <v>0</v>
      </c>
      <c r="AJ379" s="624">
        <f t="shared" si="52"/>
        <v>0</v>
      </c>
      <c r="AK379" s="624">
        <f t="shared" si="52"/>
        <v>0</v>
      </c>
      <c r="AL379" s="624">
        <f t="shared" si="52"/>
        <v>0</v>
      </c>
      <c r="AN379" s="625"/>
    </row>
    <row r="380" spans="1:40" x14ac:dyDescent="0.25">
      <c r="A380" s="612"/>
      <c r="B380" s="613"/>
      <c r="C380" s="614"/>
      <c r="D380" s="626"/>
      <c r="E380" s="627"/>
      <c r="F380" s="627"/>
      <c r="G380" s="630">
        <f t="shared" si="50"/>
        <v>0</v>
      </c>
      <c r="H380" s="626"/>
      <c r="I380" s="626"/>
      <c r="J380" s="626"/>
      <c r="K380" s="626"/>
      <c r="L380" s="626"/>
      <c r="M380" s="626"/>
      <c r="N380" s="629"/>
      <c r="O380" s="629"/>
      <c r="P380" s="629"/>
      <c r="Q380" s="619">
        <f>IF(C380&gt;Allgemeines!$C$13,0,SUM(G380,H380,J380,K380,M380,N380)-SUM(I380,L380,O380,P380))</f>
        <v>0</v>
      </c>
      <c r="R380" s="613"/>
      <c r="S380" s="621">
        <f t="shared" si="46"/>
        <v>0</v>
      </c>
      <c r="T380" s="622">
        <f>IF(ISBLANK($B380),0,VLOOKUP($B380,Listen!$A$2:$C$44,2,FALSE))</f>
        <v>0</v>
      </c>
      <c r="U380" s="622">
        <f>IF(ISBLANK($B380),0,VLOOKUP($B380,Listen!$A$2:$C$44,3,FALSE))</f>
        <v>0</v>
      </c>
      <c r="V380" s="623">
        <f t="shared" si="47"/>
        <v>0</v>
      </c>
      <c r="W380" s="623">
        <f t="shared" si="51"/>
        <v>0</v>
      </c>
      <c r="X380" s="623">
        <f t="shared" si="51"/>
        <v>0</v>
      </c>
      <c r="Y380" s="623">
        <f t="shared" si="51"/>
        <v>0</v>
      </c>
      <c r="Z380" s="623">
        <f t="shared" si="51"/>
        <v>0</v>
      </c>
      <c r="AA380" s="623">
        <f t="shared" si="51"/>
        <v>0</v>
      </c>
      <c r="AB380" s="623">
        <f t="shared" si="51"/>
        <v>0</v>
      </c>
      <c r="AC380" s="624">
        <f t="shared" ca="1" si="48"/>
        <v>0</v>
      </c>
      <c r="AD380" s="624">
        <f ca="1">IF(C380=Allgemeines!$C$13,$S380-$AE380,OFFSET(AE380,0,Allgemeines!$C$13-2022)-$AE380)</f>
        <v>0</v>
      </c>
      <c r="AE380" s="624">
        <f ca="1">IFERROR(OFFSET(AE380,0,Allgemeines!$C$13-2021),0)</f>
        <v>0</v>
      </c>
      <c r="AF380" s="624">
        <f t="shared" si="49"/>
        <v>0</v>
      </c>
      <c r="AG380" s="624">
        <f t="shared" si="52"/>
        <v>0</v>
      </c>
      <c r="AH380" s="624">
        <f t="shared" si="52"/>
        <v>0</v>
      </c>
      <c r="AI380" s="624">
        <f t="shared" si="52"/>
        <v>0</v>
      </c>
      <c r="AJ380" s="624">
        <f t="shared" si="52"/>
        <v>0</v>
      </c>
      <c r="AK380" s="624">
        <f t="shared" si="52"/>
        <v>0</v>
      </c>
      <c r="AL380" s="624">
        <f t="shared" si="52"/>
        <v>0</v>
      </c>
      <c r="AN380" s="625"/>
    </row>
    <row r="381" spans="1:40" x14ac:dyDescent="0.25">
      <c r="A381" s="612"/>
      <c r="B381" s="613"/>
      <c r="C381" s="614"/>
      <c r="D381" s="626"/>
      <c r="E381" s="627"/>
      <c r="F381" s="627"/>
      <c r="G381" s="630">
        <f t="shared" si="50"/>
        <v>0</v>
      </c>
      <c r="H381" s="626"/>
      <c r="I381" s="626"/>
      <c r="J381" s="626"/>
      <c r="K381" s="626"/>
      <c r="L381" s="626"/>
      <c r="M381" s="626"/>
      <c r="N381" s="629"/>
      <c r="O381" s="629"/>
      <c r="P381" s="629"/>
      <c r="Q381" s="619">
        <f>IF(C381&gt;Allgemeines!$C$13,0,SUM(G381,H381,J381,K381,M381,N381)-SUM(I381,L381,O381,P381))</f>
        <v>0</v>
      </c>
      <c r="R381" s="613"/>
      <c r="S381" s="621">
        <f t="shared" si="46"/>
        <v>0</v>
      </c>
      <c r="T381" s="622">
        <f>IF(ISBLANK($B381),0,VLOOKUP($B381,Listen!$A$2:$C$44,2,FALSE))</f>
        <v>0</v>
      </c>
      <c r="U381" s="622">
        <f>IF(ISBLANK($B381),0,VLOOKUP($B381,Listen!$A$2:$C$44,3,FALSE))</f>
        <v>0</v>
      </c>
      <c r="V381" s="623">
        <f t="shared" si="47"/>
        <v>0</v>
      </c>
      <c r="W381" s="623">
        <f t="shared" si="51"/>
        <v>0</v>
      </c>
      <c r="X381" s="623">
        <f t="shared" si="51"/>
        <v>0</v>
      </c>
      <c r="Y381" s="623">
        <f t="shared" si="51"/>
        <v>0</v>
      </c>
      <c r="Z381" s="623">
        <f t="shared" si="51"/>
        <v>0</v>
      </c>
      <c r="AA381" s="623">
        <f t="shared" si="51"/>
        <v>0</v>
      </c>
      <c r="AB381" s="623">
        <f t="shared" si="51"/>
        <v>0</v>
      </c>
      <c r="AC381" s="624">
        <f t="shared" ca="1" si="48"/>
        <v>0</v>
      </c>
      <c r="AD381" s="624">
        <f ca="1">IF(C381=Allgemeines!$C$13,$S381-$AE381,OFFSET(AE381,0,Allgemeines!$C$13-2022)-$AE381)</f>
        <v>0</v>
      </c>
      <c r="AE381" s="624">
        <f ca="1">IFERROR(OFFSET(AE381,0,Allgemeines!$C$13-2021),0)</f>
        <v>0</v>
      </c>
      <c r="AF381" s="624">
        <f t="shared" si="49"/>
        <v>0</v>
      </c>
      <c r="AG381" s="624">
        <f t="shared" si="52"/>
        <v>0</v>
      </c>
      <c r="AH381" s="624">
        <f t="shared" si="52"/>
        <v>0</v>
      </c>
      <c r="AI381" s="624">
        <f t="shared" si="52"/>
        <v>0</v>
      </c>
      <c r="AJ381" s="624">
        <f t="shared" si="52"/>
        <v>0</v>
      </c>
      <c r="AK381" s="624">
        <f t="shared" si="52"/>
        <v>0</v>
      </c>
      <c r="AL381" s="624">
        <f t="shared" si="52"/>
        <v>0</v>
      </c>
      <c r="AN381" s="625"/>
    </row>
    <row r="382" spans="1:40" x14ac:dyDescent="0.25">
      <c r="A382" s="612"/>
      <c r="B382" s="613"/>
      <c r="C382" s="614"/>
      <c r="D382" s="626"/>
      <c r="E382" s="627"/>
      <c r="F382" s="627"/>
      <c r="G382" s="630">
        <f t="shared" si="50"/>
        <v>0</v>
      </c>
      <c r="H382" s="626"/>
      <c r="I382" s="626"/>
      <c r="J382" s="626"/>
      <c r="K382" s="626"/>
      <c r="L382" s="626"/>
      <c r="M382" s="626"/>
      <c r="N382" s="629"/>
      <c r="O382" s="629"/>
      <c r="P382" s="629"/>
      <c r="Q382" s="619">
        <f>IF(C382&gt;Allgemeines!$C$13,0,SUM(G382,H382,J382,K382,M382,N382)-SUM(I382,L382,O382,P382))</f>
        <v>0</v>
      </c>
      <c r="R382" s="613"/>
      <c r="S382" s="621">
        <f t="shared" si="46"/>
        <v>0</v>
      </c>
      <c r="T382" s="622">
        <f>IF(ISBLANK($B382),0,VLOOKUP($B382,Listen!$A$2:$C$44,2,FALSE))</f>
        <v>0</v>
      </c>
      <c r="U382" s="622">
        <f>IF(ISBLANK($B382),0,VLOOKUP($B382,Listen!$A$2:$C$44,3,FALSE))</f>
        <v>0</v>
      </c>
      <c r="V382" s="623">
        <f t="shared" si="47"/>
        <v>0</v>
      </c>
      <c r="W382" s="623">
        <f t="shared" si="51"/>
        <v>0</v>
      </c>
      <c r="X382" s="623">
        <f t="shared" si="51"/>
        <v>0</v>
      </c>
      <c r="Y382" s="623">
        <f t="shared" si="51"/>
        <v>0</v>
      </c>
      <c r="Z382" s="623">
        <f t="shared" si="51"/>
        <v>0</v>
      </c>
      <c r="AA382" s="623">
        <f t="shared" si="51"/>
        <v>0</v>
      </c>
      <c r="AB382" s="623">
        <f t="shared" si="51"/>
        <v>0</v>
      </c>
      <c r="AC382" s="624">
        <f t="shared" ca="1" si="48"/>
        <v>0</v>
      </c>
      <c r="AD382" s="624">
        <f ca="1">IF(C382=Allgemeines!$C$13,$S382-$AE382,OFFSET(AE382,0,Allgemeines!$C$13-2022)-$AE382)</f>
        <v>0</v>
      </c>
      <c r="AE382" s="624">
        <f ca="1">IFERROR(OFFSET(AE382,0,Allgemeines!$C$13-2021),0)</f>
        <v>0</v>
      </c>
      <c r="AF382" s="624">
        <f t="shared" si="49"/>
        <v>0</v>
      </c>
      <c r="AG382" s="624">
        <f t="shared" si="52"/>
        <v>0</v>
      </c>
      <c r="AH382" s="624">
        <f t="shared" si="52"/>
        <v>0</v>
      </c>
      <c r="AI382" s="624">
        <f t="shared" si="52"/>
        <v>0</v>
      </c>
      <c r="AJ382" s="624">
        <f t="shared" si="52"/>
        <v>0</v>
      </c>
      <c r="AK382" s="624">
        <f t="shared" si="52"/>
        <v>0</v>
      </c>
      <c r="AL382" s="624">
        <f t="shared" si="52"/>
        <v>0</v>
      </c>
      <c r="AN382" s="625"/>
    </row>
    <row r="383" spans="1:40" x14ac:dyDescent="0.25">
      <c r="A383" s="612"/>
      <c r="B383" s="613"/>
      <c r="C383" s="614"/>
      <c r="D383" s="626"/>
      <c r="E383" s="627"/>
      <c r="F383" s="627"/>
      <c r="G383" s="630">
        <f t="shared" si="50"/>
        <v>0</v>
      </c>
      <c r="H383" s="626"/>
      <c r="I383" s="626"/>
      <c r="J383" s="626"/>
      <c r="K383" s="626"/>
      <c r="L383" s="626"/>
      <c r="M383" s="626"/>
      <c r="N383" s="629"/>
      <c r="O383" s="629"/>
      <c r="P383" s="629"/>
      <c r="Q383" s="619">
        <f>IF(C383&gt;Allgemeines!$C$13,0,SUM(G383,H383,J383,K383,M383,N383)-SUM(I383,L383,O383,P383))</f>
        <v>0</v>
      </c>
      <c r="R383" s="613"/>
      <c r="S383" s="621">
        <f t="shared" si="46"/>
        <v>0</v>
      </c>
      <c r="T383" s="622">
        <f>IF(ISBLANK($B383),0,VLOOKUP($B383,Listen!$A$2:$C$44,2,FALSE))</f>
        <v>0</v>
      </c>
      <c r="U383" s="622">
        <f>IF(ISBLANK($B383),0,VLOOKUP($B383,Listen!$A$2:$C$44,3,FALSE))</f>
        <v>0</v>
      </c>
      <c r="V383" s="623">
        <f t="shared" si="47"/>
        <v>0</v>
      </c>
      <c r="W383" s="623">
        <f t="shared" si="51"/>
        <v>0</v>
      </c>
      <c r="X383" s="623">
        <f t="shared" si="51"/>
        <v>0</v>
      </c>
      <c r="Y383" s="623">
        <f t="shared" si="51"/>
        <v>0</v>
      </c>
      <c r="Z383" s="623">
        <f t="shared" si="51"/>
        <v>0</v>
      </c>
      <c r="AA383" s="623">
        <f t="shared" si="51"/>
        <v>0</v>
      </c>
      <c r="AB383" s="623">
        <f t="shared" si="51"/>
        <v>0</v>
      </c>
      <c r="AC383" s="624">
        <f t="shared" ca="1" si="48"/>
        <v>0</v>
      </c>
      <c r="AD383" s="624">
        <f ca="1">IF(C383=Allgemeines!$C$13,$S383-$AE383,OFFSET(AE383,0,Allgemeines!$C$13-2022)-$AE383)</f>
        <v>0</v>
      </c>
      <c r="AE383" s="624">
        <f ca="1">IFERROR(OFFSET(AE383,0,Allgemeines!$C$13-2021),0)</f>
        <v>0</v>
      </c>
      <c r="AF383" s="624">
        <f t="shared" si="49"/>
        <v>0</v>
      </c>
      <c r="AG383" s="624">
        <f t="shared" si="52"/>
        <v>0</v>
      </c>
      <c r="AH383" s="624">
        <f t="shared" si="52"/>
        <v>0</v>
      </c>
      <c r="AI383" s="624">
        <f t="shared" si="52"/>
        <v>0</v>
      </c>
      <c r="AJ383" s="624">
        <f t="shared" si="52"/>
        <v>0</v>
      </c>
      <c r="AK383" s="624">
        <f t="shared" si="52"/>
        <v>0</v>
      </c>
      <c r="AL383" s="624">
        <f t="shared" si="52"/>
        <v>0</v>
      </c>
      <c r="AN383" s="625"/>
    </row>
    <row r="384" spans="1:40" x14ac:dyDescent="0.25">
      <c r="A384" s="612"/>
      <c r="B384" s="613"/>
      <c r="C384" s="614"/>
      <c r="D384" s="626"/>
      <c r="E384" s="627"/>
      <c r="F384" s="627"/>
      <c r="G384" s="630">
        <f t="shared" si="50"/>
        <v>0</v>
      </c>
      <c r="H384" s="626"/>
      <c r="I384" s="626"/>
      <c r="J384" s="626"/>
      <c r="K384" s="626"/>
      <c r="L384" s="626"/>
      <c r="M384" s="626"/>
      <c r="N384" s="629"/>
      <c r="O384" s="629"/>
      <c r="P384" s="629"/>
      <c r="Q384" s="619">
        <f>IF(C384&gt;Allgemeines!$C$13,0,SUM(G384,H384,J384,K384,M384,N384)-SUM(I384,L384,O384,P384))</f>
        <v>0</v>
      </c>
      <c r="R384" s="613"/>
      <c r="S384" s="621">
        <f t="shared" si="46"/>
        <v>0</v>
      </c>
      <c r="T384" s="622">
        <f>IF(ISBLANK($B384),0,VLOOKUP($B384,Listen!$A$2:$C$44,2,FALSE))</f>
        <v>0</v>
      </c>
      <c r="U384" s="622">
        <f>IF(ISBLANK($B384),0,VLOOKUP($B384,Listen!$A$2:$C$44,3,FALSE))</f>
        <v>0</v>
      </c>
      <c r="V384" s="623">
        <f t="shared" si="47"/>
        <v>0</v>
      </c>
      <c r="W384" s="623">
        <f t="shared" si="51"/>
        <v>0</v>
      </c>
      <c r="X384" s="623">
        <f t="shared" si="51"/>
        <v>0</v>
      </c>
      <c r="Y384" s="623">
        <f t="shared" si="51"/>
        <v>0</v>
      </c>
      <c r="Z384" s="623">
        <f t="shared" ref="Z384:AB447" si="53">Y384</f>
        <v>0</v>
      </c>
      <c r="AA384" s="623">
        <f t="shared" si="53"/>
        <v>0</v>
      </c>
      <c r="AB384" s="623">
        <f t="shared" si="53"/>
        <v>0</v>
      </c>
      <c r="AC384" s="624">
        <f t="shared" ca="1" si="48"/>
        <v>0</v>
      </c>
      <c r="AD384" s="624">
        <f ca="1">IF(C384=Allgemeines!$C$13,$S384-$AE384,OFFSET(AE384,0,Allgemeines!$C$13-2022)-$AE384)</f>
        <v>0</v>
      </c>
      <c r="AE384" s="624">
        <f ca="1">IFERROR(OFFSET(AE384,0,Allgemeines!$C$13-2021),0)</f>
        <v>0</v>
      </c>
      <c r="AF384" s="624">
        <f t="shared" si="49"/>
        <v>0</v>
      </c>
      <c r="AG384" s="624">
        <f t="shared" si="52"/>
        <v>0</v>
      </c>
      <c r="AH384" s="624">
        <f t="shared" si="52"/>
        <v>0</v>
      </c>
      <c r="AI384" s="624">
        <f t="shared" si="52"/>
        <v>0</v>
      </c>
      <c r="AJ384" s="624">
        <f t="shared" ref="AJ384:AL447" si="54">IF(OR($C384=0,$S384=0,Z384-(VALUE(AJ$4)-$C384)=0),0,
IF($C384&lt;VALUE(AJ$4),AI384-AI384/(Z384-(VALUE(AJ$4)-$C384)),
IF($C384=VALUE(AJ$4),$S384-$S384/Z384,0)))</f>
        <v>0</v>
      </c>
      <c r="AK384" s="624">
        <f t="shared" si="54"/>
        <v>0</v>
      </c>
      <c r="AL384" s="624">
        <f t="shared" si="54"/>
        <v>0</v>
      </c>
      <c r="AN384" s="625"/>
    </row>
    <row r="385" spans="1:40" x14ac:dyDescent="0.25">
      <c r="A385" s="612"/>
      <c r="B385" s="613"/>
      <c r="C385" s="614"/>
      <c r="D385" s="626"/>
      <c r="E385" s="627"/>
      <c r="F385" s="627"/>
      <c r="G385" s="630">
        <f t="shared" si="50"/>
        <v>0</v>
      </c>
      <c r="H385" s="626"/>
      <c r="I385" s="626"/>
      <c r="J385" s="626"/>
      <c r="K385" s="626"/>
      <c r="L385" s="626"/>
      <c r="M385" s="626"/>
      <c r="N385" s="629"/>
      <c r="O385" s="629"/>
      <c r="P385" s="629"/>
      <c r="Q385" s="619">
        <f>IF(C385&gt;Allgemeines!$C$13,0,SUM(G385,H385,J385,K385,M385,N385)-SUM(I385,L385,O385,P385))</f>
        <v>0</v>
      </c>
      <c r="R385" s="613"/>
      <c r="S385" s="621">
        <f t="shared" si="46"/>
        <v>0</v>
      </c>
      <c r="T385" s="622">
        <f>IF(ISBLANK($B385),0,VLOOKUP($B385,Listen!$A$2:$C$44,2,FALSE))</f>
        <v>0</v>
      </c>
      <c r="U385" s="622">
        <f>IF(ISBLANK($B385),0,VLOOKUP($B385,Listen!$A$2:$C$44,3,FALSE))</f>
        <v>0</v>
      </c>
      <c r="V385" s="623">
        <f t="shared" si="47"/>
        <v>0</v>
      </c>
      <c r="W385" s="623">
        <f t="shared" ref="W385:AB448" si="55">V385</f>
        <v>0</v>
      </c>
      <c r="X385" s="623">
        <f t="shared" si="55"/>
        <v>0</v>
      </c>
      <c r="Y385" s="623">
        <f t="shared" si="55"/>
        <v>0</v>
      </c>
      <c r="Z385" s="623">
        <f t="shared" si="53"/>
        <v>0</v>
      </c>
      <c r="AA385" s="623">
        <f t="shared" si="53"/>
        <v>0</v>
      </c>
      <c r="AB385" s="623">
        <f t="shared" si="53"/>
        <v>0</v>
      </c>
      <c r="AC385" s="624">
        <f t="shared" ca="1" si="48"/>
        <v>0</v>
      </c>
      <c r="AD385" s="624">
        <f ca="1">IF(C385=Allgemeines!$C$13,$S385-$AE385,OFFSET(AE385,0,Allgemeines!$C$13-2022)-$AE385)</f>
        <v>0</v>
      </c>
      <c r="AE385" s="624">
        <f ca="1">IFERROR(OFFSET(AE385,0,Allgemeines!$C$13-2021),0)</f>
        <v>0</v>
      </c>
      <c r="AF385" s="624">
        <f t="shared" si="49"/>
        <v>0</v>
      </c>
      <c r="AG385" s="624">
        <f t="shared" ref="AG385:AL448" si="56">IF(OR($C385=0,$S385=0,W385-(VALUE(AG$4)-$C385)=0),0,
IF($C385&lt;VALUE(AG$4),AF385-AF385/(W385-(VALUE(AG$4)-$C385)),
IF($C385=VALUE(AG$4),$S385-$S385/W385,0)))</f>
        <v>0</v>
      </c>
      <c r="AH385" s="624">
        <f t="shared" si="56"/>
        <v>0</v>
      </c>
      <c r="AI385" s="624">
        <f t="shared" si="56"/>
        <v>0</v>
      </c>
      <c r="AJ385" s="624">
        <f t="shared" si="54"/>
        <v>0</v>
      </c>
      <c r="AK385" s="624">
        <f t="shared" si="54"/>
        <v>0</v>
      </c>
      <c r="AL385" s="624">
        <f t="shared" si="54"/>
        <v>0</v>
      </c>
      <c r="AN385" s="625"/>
    </row>
    <row r="386" spans="1:40" x14ac:dyDescent="0.25">
      <c r="A386" s="612"/>
      <c r="B386" s="613"/>
      <c r="C386" s="614"/>
      <c r="D386" s="626"/>
      <c r="E386" s="627"/>
      <c r="F386" s="627"/>
      <c r="G386" s="630">
        <f t="shared" si="50"/>
        <v>0</v>
      </c>
      <c r="H386" s="626"/>
      <c r="I386" s="626"/>
      <c r="J386" s="626"/>
      <c r="K386" s="626"/>
      <c r="L386" s="626"/>
      <c r="M386" s="626"/>
      <c r="N386" s="629"/>
      <c r="O386" s="629"/>
      <c r="P386" s="629"/>
      <c r="Q386" s="619">
        <f>IF(C386&gt;Allgemeines!$C$13,0,SUM(G386,H386,J386,K386,M386,N386)-SUM(I386,L386,O386,P386))</f>
        <v>0</v>
      </c>
      <c r="R386" s="613"/>
      <c r="S386" s="621">
        <f t="shared" si="46"/>
        <v>0</v>
      </c>
      <c r="T386" s="622">
        <f>IF(ISBLANK($B386),0,VLOOKUP($B386,Listen!$A$2:$C$44,2,FALSE))</f>
        <v>0</v>
      </c>
      <c r="U386" s="622">
        <f>IF(ISBLANK($B386),0,VLOOKUP($B386,Listen!$A$2:$C$44,3,FALSE))</f>
        <v>0</v>
      </c>
      <c r="V386" s="623">
        <f t="shared" si="47"/>
        <v>0</v>
      </c>
      <c r="W386" s="623">
        <f t="shared" si="55"/>
        <v>0</v>
      </c>
      <c r="X386" s="623">
        <f t="shared" si="55"/>
        <v>0</v>
      </c>
      <c r="Y386" s="623">
        <f t="shared" si="55"/>
        <v>0</v>
      </c>
      <c r="Z386" s="623">
        <f t="shared" si="53"/>
        <v>0</v>
      </c>
      <c r="AA386" s="623">
        <f t="shared" si="53"/>
        <v>0</v>
      </c>
      <c r="AB386" s="623">
        <f t="shared" si="53"/>
        <v>0</v>
      </c>
      <c r="AC386" s="624">
        <f t="shared" ca="1" si="48"/>
        <v>0</v>
      </c>
      <c r="AD386" s="624">
        <f ca="1">IF(C386=Allgemeines!$C$13,$S386-$AE386,OFFSET(AE386,0,Allgemeines!$C$13-2022)-$AE386)</f>
        <v>0</v>
      </c>
      <c r="AE386" s="624">
        <f ca="1">IFERROR(OFFSET(AE386,0,Allgemeines!$C$13-2021),0)</f>
        <v>0</v>
      </c>
      <c r="AF386" s="624">
        <f t="shared" si="49"/>
        <v>0</v>
      </c>
      <c r="AG386" s="624">
        <f t="shared" si="56"/>
        <v>0</v>
      </c>
      <c r="AH386" s="624">
        <f t="shared" si="56"/>
        <v>0</v>
      </c>
      <c r="AI386" s="624">
        <f t="shared" si="56"/>
        <v>0</v>
      </c>
      <c r="AJ386" s="624">
        <f t="shared" si="54"/>
        <v>0</v>
      </c>
      <c r="AK386" s="624">
        <f t="shared" si="54"/>
        <v>0</v>
      </c>
      <c r="AL386" s="624">
        <f t="shared" si="54"/>
        <v>0</v>
      </c>
      <c r="AN386" s="625"/>
    </row>
    <row r="387" spans="1:40" x14ac:dyDescent="0.25">
      <c r="A387" s="612"/>
      <c r="B387" s="613"/>
      <c r="C387" s="614"/>
      <c r="D387" s="626"/>
      <c r="E387" s="627"/>
      <c r="F387" s="627"/>
      <c r="G387" s="630">
        <f t="shared" si="50"/>
        <v>0</v>
      </c>
      <c r="H387" s="626"/>
      <c r="I387" s="626"/>
      <c r="J387" s="626"/>
      <c r="K387" s="626"/>
      <c r="L387" s="626"/>
      <c r="M387" s="626"/>
      <c r="N387" s="629"/>
      <c r="O387" s="629"/>
      <c r="P387" s="629"/>
      <c r="Q387" s="619">
        <f>IF(C387&gt;Allgemeines!$C$13,0,SUM(G387,H387,J387,K387,M387,N387)-SUM(I387,L387,O387,P387))</f>
        <v>0</v>
      </c>
      <c r="R387" s="613"/>
      <c r="S387" s="621">
        <f t="shared" si="46"/>
        <v>0</v>
      </c>
      <c r="T387" s="622">
        <f>IF(ISBLANK($B387),0,VLOOKUP($B387,Listen!$A$2:$C$44,2,FALSE))</f>
        <v>0</v>
      </c>
      <c r="U387" s="622">
        <f>IF(ISBLANK($B387),0,VLOOKUP($B387,Listen!$A$2:$C$44,3,FALSE))</f>
        <v>0</v>
      </c>
      <c r="V387" s="623">
        <f t="shared" si="47"/>
        <v>0</v>
      </c>
      <c r="W387" s="623">
        <f t="shared" si="55"/>
        <v>0</v>
      </c>
      <c r="X387" s="623">
        <f t="shared" si="55"/>
        <v>0</v>
      </c>
      <c r="Y387" s="623">
        <f t="shared" si="55"/>
        <v>0</v>
      </c>
      <c r="Z387" s="623">
        <f t="shared" si="53"/>
        <v>0</v>
      </c>
      <c r="AA387" s="623">
        <f t="shared" si="53"/>
        <v>0</v>
      </c>
      <c r="AB387" s="623">
        <f t="shared" si="53"/>
        <v>0</v>
      </c>
      <c r="AC387" s="624">
        <f t="shared" ca="1" si="48"/>
        <v>0</v>
      </c>
      <c r="AD387" s="624">
        <f ca="1">IF(C387=Allgemeines!$C$13,$S387-$AE387,OFFSET(AE387,0,Allgemeines!$C$13-2022)-$AE387)</f>
        <v>0</v>
      </c>
      <c r="AE387" s="624">
        <f ca="1">IFERROR(OFFSET(AE387,0,Allgemeines!$C$13-2021),0)</f>
        <v>0</v>
      </c>
      <c r="AF387" s="624">
        <f t="shared" si="49"/>
        <v>0</v>
      </c>
      <c r="AG387" s="624">
        <f t="shared" si="56"/>
        <v>0</v>
      </c>
      <c r="AH387" s="624">
        <f t="shared" si="56"/>
        <v>0</v>
      </c>
      <c r="AI387" s="624">
        <f t="shared" si="56"/>
        <v>0</v>
      </c>
      <c r="AJ387" s="624">
        <f t="shared" si="54"/>
        <v>0</v>
      </c>
      <c r="AK387" s="624">
        <f t="shared" si="54"/>
        <v>0</v>
      </c>
      <c r="AL387" s="624">
        <f t="shared" si="54"/>
        <v>0</v>
      </c>
      <c r="AN387" s="625"/>
    </row>
    <row r="388" spans="1:40" x14ac:dyDescent="0.25">
      <c r="A388" s="612"/>
      <c r="B388" s="613"/>
      <c r="C388" s="614"/>
      <c r="D388" s="626"/>
      <c r="E388" s="627"/>
      <c r="F388" s="627"/>
      <c r="G388" s="630">
        <f t="shared" si="50"/>
        <v>0</v>
      </c>
      <c r="H388" s="626"/>
      <c r="I388" s="626"/>
      <c r="J388" s="626"/>
      <c r="K388" s="626"/>
      <c r="L388" s="626"/>
      <c r="M388" s="626"/>
      <c r="N388" s="629"/>
      <c r="O388" s="629"/>
      <c r="P388" s="629"/>
      <c r="Q388" s="619">
        <f>IF(C388&gt;Allgemeines!$C$13,0,SUM(G388,H388,J388,K388,M388,N388)-SUM(I388,L388,O388,P388))</f>
        <v>0</v>
      </c>
      <c r="R388" s="613"/>
      <c r="S388" s="621">
        <f t="shared" si="46"/>
        <v>0</v>
      </c>
      <c r="T388" s="622">
        <f>IF(ISBLANK($B388),0,VLOOKUP($B388,Listen!$A$2:$C$44,2,FALSE))</f>
        <v>0</v>
      </c>
      <c r="U388" s="622">
        <f>IF(ISBLANK($B388),0,VLOOKUP($B388,Listen!$A$2:$C$44,3,FALSE))</f>
        <v>0</v>
      </c>
      <c r="V388" s="623">
        <f t="shared" si="47"/>
        <v>0</v>
      </c>
      <c r="W388" s="623">
        <f t="shared" si="55"/>
        <v>0</v>
      </c>
      <c r="X388" s="623">
        <f t="shared" si="55"/>
        <v>0</v>
      </c>
      <c r="Y388" s="623">
        <f t="shared" si="55"/>
        <v>0</v>
      </c>
      <c r="Z388" s="623">
        <f t="shared" si="53"/>
        <v>0</v>
      </c>
      <c r="AA388" s="623">
        <f t="shared" si="53"/>
        <v>0</v>
      </c>
      <c r="AB388" s="623">
        <f t="shared" si="53"/>
        <v>0</v>
      </c>
      <c r="AC388" s="624">
        <f t="shared" ca="1" si="48"/>
        <v>0</v>
      </c>
      <c r="AD388" s="624">
        <f ca="1">IF(C388=Allgemeines!$C$13,$S388-$AE388,OFFSET(AE388,0,Allgemeines!$C$13-2022)-$AE388)</f>
        <v>0</v>
      </c>
      <c r="AE388" s="624">
        <f ca="1">IFERROR(OFFSET(AE388,0,Allgemeines!$C$13-2021),0)</f>
        <v>0</v>
      </c>
      <c r="AF388" s="624">
        <f t="shared" si="49"/>
        <v>0</v>
      </c>
      <c r="AG388" s="624">
        <f t="shared" si="56"/>
        <v>0</v>
      </c>
      <c r="AH388" s="624">
        <f t="shared" si="56"/>
        <v>0</v>
      </c>
      <c r="AI388" s="624">
        <f t="shared" si="56"/>
        <v>0</v>
      </c>
      <c r="AJ388" s="624">
        <f t="shared" si="54"/>
        <v>0</v>
      </c>
      <c r="AK388" s="624">
        <f t="shared" si="54"/>
        <v>0</v>
      </c>
      <c r="AL388" s="624">
        <f t="shared" si="54"/>
        <v>0</v>
      </c>
      <c r="AN388" s="625"/>
    </row>
    <row r="389" spans="1:40" x14ac:dyDescent="0.25">
      <c r="A389" s="612"/>
      <c r="B389" s="613"/>
      <c r="C389" s="614"/>
      <c r="D389" s="626"/>
      <c r="E389" s="627"/>
      <c r="F389" s="627"/>
      <c r="G389" s="630">
        <f t="shared" si="50"/>
        <v>0</v>
      </c>
      <c r="H389" s="626"/>
      <c r="I389" s="626"/>
      <c r="J389" s="626"/>
      <c r="K389" s="626"/>
      <c r="L389" s="626"/>
      <c r="M389" s="626"/>
      <c r="N389" s="629"/>
      <c r="O389" s="629"/>
      <c r="P389" s="629"/>
      <c r="Q389" s="619">
        <f>IF(C389&gt;Allgemeines!$C$13,0,SUM(G389,H389,J389,K389,M389,N389)-SUM(I389,L389,O389,P389))</f>
        <v>0</v>
      </c>
      <c r="R389" s="613"/>
      <c r="S389" s="621">
        <f t="shared" ref="S389:S452" si="57">Q389</f>
        <v>0</v>
      </c>
      <c r="T389" s="622">
        <f>IF(ISBLANK($B389),0,VLOOKUP($B389,Listen!$A$2:$C$44,2,FALSE))</f>
        <v>0</v>
      </c>
      <c r="U389" s="622">
        <f>IF(ISBLANK($B389),0,VLOOKUP($B389,Listen!$A$2:$C$44,3,FALSE))</f>
        <v>0</v>
      </c>
      <c r="V389" s="623">
        <f t="shared" ref="V389:V452" si="58">$T389</f>
        <v>0</v>
      </c>
      <c r="W389" s="623">
        <f t="shared" si="55"/>
        <v>0</v>
      </c>
      <c r="X389" s="623">
        <f t="shared" si="55"/>
        <v>0</v>
      </c>
      <c r="Y389" s="623">
        <f t="shared" si="55"/>
        <v>0</v>
      </c>
      <c r="Z389" s="623">
        <f t="shared" si="53"/>
        <v>0</v>
      </c>
      <c r="AA389" s="623">
        <f t="shared" si="53"/>
        <v>0</v>
      </c>
      <c r="AB389" s="623">
        <f t="shared" si="53"/>
        <v>0</v>
      </c>
      <c r="AC389" s="624">
        <f t="shared" ref="AC389:AC452" ca="1" si="59">AE389+AD389</f>
        <v>0</v>
      </c>
      <c r="AD389" s="624">
        <f ca="1">IF(C389=Allgemeines!$C$13,$S389-$AE389,OFFSET(AE389,0,Allgemeines!$C$13-2022)-$AE389)</f>
        <v>0</v>
      </c>
      <c r="AE389" s="624">
        <f ca="1">IFERROR(OFFSET(AE389,0,Allgemeines!$C$13-2021),0)</f>
        <v>0</v>
      </c>
      <c r="AF389" s="624">
        <f t="shared" ref="AF389:AF452" si="60">IF(OR($C389=0,$S389=0),0,IF($C389&lt;=VALUE(AF$4),$S389-$S389/V389*(VALUE(AF$4)-$C389+1),0))</f>
        <v>0</v>
      </c>
      <c r="AG389" s="624">
        <f t="shared" si="56"/>
        <v>0</v>
      </c>
      <c r="AH389" s="624">
        <f t="shared" si="56"/>
        <v>0</v>
      </c>
      <c r="AI389" s="624">
        <f t="shared" si="56"/>
        <v>0</v>
      </c>
      <c r="AJ389" s="624">
        <f t="shared" si="54"/>
        <v>0</v>
      </c>
      <c r="AK389" s="624">
        <f t="shared" si="54"/>
        <v>0</v>
      </c>
      <c r="AL389" s="624">
        <f t="shared" si="54"/>
        <v>0</v>
      </c>
      <c r="AN389" s="625"/>
    </row>
    <row r="390" spans="1:40" x14ac:dyDescent="0.25">
      <c r="A390" s="612"/>
      <c r="B390" s="613"/>
      <c r="C390" s="614"/>
      <c r="D390" s="626"/>
      <c r="E390" s="627"/>
      <c r="F390" s="627"/>
      <c r="G390" s="630">
        <f t="shared" ref="G390:G453" si="61">D390*E390/100</f>
        <v>0</v>
      </c>
      <c r="H390" s="626"/>
      <c r="I390" s="626"/>
      <c r="J390" s="626"/>
      <c r="K390" s="626"/>
      <c r="L390" s="626"/>
      <c r="M390" s="626"/>
      <c r="N390" s="629"/>
      <c r="O390" s="629"/>
      <c r="P390" s="629"/>
      <c r="Q390" s="619">
        <f>IF(C390&gt;Allgemeines!$C$13,0,SUM(G390,H390,J390,K390,M390,N390)-SUM(I390,L390,O390,P390))</f>
        <v>0</v>
      </c>
      <c r="R390" s="613"/>
      <c r="S390" s="621">
        <f t="shared" si="57"/>
        <v>0</v>
      </c>
      <c r="T390" s="622">
        <f>IF(ISBLANK($B390),0,VLOOKUP($B390,Listen!$A$2:$C$44,2,FALSE))</f>
        <v>0</v>
      </c>
      <c r="U390" s="622">
        <f>IF(ISBLANK($B390),0,VLOOKUP($B390,Listen!$A$2:$C$44,3,FALSE))</f>
        <v>0</v>
      </c>
      <c r="V390" s="623">
        <f t="shared" si="58"/>
        <v>0</v>
      </c>
      <c r="W390" s="623">
        <f t="shared" si="55"/>
        <v>0</v>
      </c>
      <c r="X390" s="623">
        <f t="shared" si="55"/>
        <v>0</v>
      </c>
      <c r="Y390" s="623">
        <f t="shared" si="55"/>
        <v>0</v>
      </c>
      <c r="Z390" s="623">
        <f t="shared" si="53"/>
        <v>0</v>
      </c>
      <c r="AA390" s="623">
        <f t="shared" si="53"/>
        <v>0</v>
      </c>
      <c r="AB390" s="623">
        <f t="shared" si="53"/>
        <v>0</v>
      </c>
      <c r="AC390" s="624">
        <f t="shared" ca="1" si="59"/>
        <v>0</v>
      </c>
      <c r="AD390" s="624">
        <f ca="1">IF(C390=Allgemeines!$C$13,$S390-$AE390,OFFSET(AE390,0,Allgemeines!$C$13-2022)-$AE390)</f>
        <v>0</v>
      </c>
      <c r="AE390" s="624">
        <f ca="1">IFERROR(OFFSET(AE390,0,Allgemeines!$C$13-2021),0)</f>
        <v>0</v>
      </c>
      <c r="AF390" s="624">
        <f t="shared" si="60"/>
        <v>0</v>
      </c>
      <c r="AG390" s="624">
        <f t="shared" si="56"/>
        <v>0</v>
      </c>
      <c r="AH390" s="624">
        <f t="shared" si="56"/>
        <v>0</v>
      </c>
      <c r="AI390" s="624">
        <f t="shared" si="56"/>
        <v>0</v>
      </c>
      <c r="AJ390" s="624">
        <f t="shared" si="54"/>
        <v>0</v>
      </c>
      <c r="AK390" s="624">
        <f t="shared" si="54"/>
        <v>0</v>
      </c>
      <c r="AL390" s="624">
        <f t="shared" si="54"/>
        <v>0</v>
      </c>
      <c r="AN390" s="625"/>
    </row>
    <row r="391" spans="1:40" x14ac:dyDescent="0.25">
      <c r="A391" s="612"/>
      <c r="B391" s="613"/>
      <c r="C391" s="614"/>
      <c r="D391" s="626"/>
      <c r="E391" s="627"/>
      <c r="F391" s="627"/>
      <c r="G391" s="630">
        <f t="shared" si="61"/>
        <v>0</v>
      </c>
      <c r="H391" s="626"/>
      <c r="I391" s="626"/>
      <c r="J391" s="626"/>
      <c r="K391" s="626"/>
      <c r="L391" s="626"/>
      <c r="M391" s="626"/>
      <c r="N391" s="629"/>
      <c r="O391" s="629"/>
      <c r="P391" s="629"/>
      <c r="Q391" s="619">
        <f>IF(C391&gt;Allgemeines!$C$13,0,SUM(G391,H391,J391,K391,M391,N391)-SUM(I391,L391,O391,P391))</f>
        <v>0</v>
      </c>
      <c r="R391" s="613"/>
      <c r="S391" s="621">
        <f t="shared" si="57"/>
        <v>0</v>
      </c>
      <c r="T391" s="622">
        <f>IF(ISBLANK($B391),0,VLOOKUP($B391,Listen!$A$2:$C$44,2,FALSE))</f>
        <v>0</v>
      </c>
      <c r="U391" s="622">
        <f>IF(ISBLANK($B391),0,VLOOKUP($B391,Listen!$A$2:$C$44,3,FALSE))</f>
        <v>0</v>
      </c>
      <c r="V391" s="623">
        <f t="shared" si="58"/>
        <v>0</v>
      </c>
      <c r="W391" s="623">
        <f t="shared" si="55"/>
        <v>0</v>
      </c>
      <c r="X391" s="623">
        <f t="shared" si="55"/>
        <v>0</v>
      </c>
      <c r="Y391" s="623">
        <f t="shared" si="55"/>
        <v>0</v>
      </c>
      <c r="Z391" s="623">
        <f t="shared" si="53"/>
        <v>0</v>
      </c>
      <c r="AA391" s="623">
        <f t="shared" si="53"/>
        <v>0</v>
      </c>
      <c r="AB391" s="623">
        <f t="shared" si="53"/>
        <v>0</v>
      </c>
      <c r="AC391" s="624">
        <f t="shared" ca="1" si="59"/>
        <v>0</v>
      </c>
      <c r="AD391" s="624">
        <f ca="1">IF(C391=Allgemeines!$C$13,$S391-$AE391,OFFSET(AE391,0,Allgemeines!$C$13-2022)-$AE391)</f>
        <v>0</v>
      </c>
      <c r="AE391" s="624">
        <f ca="1">IFERROR(OFFSET(AE391,0,Allgemeines!$C$13-2021),0)</f>
        <v>0</v>
      </c>
      <c r="AF391" s="624">
        <f t="shared" si="60"/>
        <v>0</v>
      </c>
      <c r="AG391" s="624">
        <f t="shared" si="56"/>
        <v>0</v>
      </c>
      <c r="AH391" s="624">
        <f t="shared" si="56"/>
        <v>0</v>
      </c>
      <c r="AI391" s="624">
        <f t="shared" si="56"/>
        <v>0</v>
      </c>
      <c r="AJ391" s="624">
        <f t="shared" si="54"/>
        <v>0</v>
      </c>
      <c r="AK391" s="624">
        <f t="shared" si="54"/>
        <v>0</v>
      </c>
      <c r="AL391" s="624">
        <f t="shared" si="54"/>
        <v>0</v>
      </c>
      <c r="AN391" s="625"/>
    </row>
    <row r="392" spans="1:40" x14ac:dyDescent="0.25">
      <c r="A392" s="612"/>
      <c r="B392" s="613"/>
      <c r="C392" s="614"/>
      <c r="D392" s="626"/>
      <c r="E392" s="627"/>
      <c r="F392" s="627"/>
      <c r="G392" s="630">
        <f t="shared" si="61"/>
        <v>0</v>
      </c>
      <c r="H392" s="626"/>
      <c r="I392" s="626"/>
      <c r="J392" s="626"/>
      <c r="K392" s="626"/>
      <c r="L392" s="626"/>
      <c r="M392" s="626"/>
      <c r="N392" s="629"/>
      <c r="O392" s="629"/>
      <c r="P392" s="629"/>
      <c r="Q392" s="619">
        <f>IF(C392&gt;Allgemeines!$C$13,0,SUM(G392,H392,J392,K392,M392,N392)-SUM(I392,L392,O392,P392))</f>
        <v>0</v>
      </c>
      <c r="R392" s="613"/>
      <c r="S392" s="621">
        <f t="shared" si="57"/>
        <v>0</v>
      </c>
      <c r="T392" s="622">
        <f>IF(ISBLANK($B392),0,VLOOKUP($B392,Listen!$A$2:$C$44,2,FALSE))</f>
        <v>0</v>
      </c>
      <c r="U392" s="622">
        <f>IF(ISBLANK($B392),0,VLOOKUP($B392,Listen!$A$2:$C$44,3,FALSE))</f>
        <v>0</v>
      </c>
      <c r="V392" s="623">
        <f t="shared" si="58"/>
        <v>0</v>
      </c>
      <c r="W392" s="623">
        <f t="shared" si="55"/>
        <v>0</v>
      </c>
      <c r="X392" s="623">
        <f t="shared" si="55"/>
        <v>0</v>
      </c>
      <c r="Y392" s="623">
        <f t="shared" si="55"/>
        <v>0</v>
      </c>
      <c r="Z392" s="623">
        <f t="shared" si="53"/>
        <v>0</v>
      </c>
      <c r="AA392" s="623">
        <f t="shared" si="53"/>
        <v>0</v>
      </c>
      <c r="AB392" s="623">
        <f t="shared" si="53"/>
        <v>0</v>
      </c>
      <c r="AC392" s="624">
        <f t="shared" ca="1" si="59"/>
        <v>0</v>
      </c>
      <c r="AD392" s="624">
        <f ca="1">IF(C392=Allgemeines!$C$13,$S392-$AE392,OFFSET(AE392,0,Allgemeines!$C$13-2022)-$AE392)</f>
        <v>0</v>
      </c>
      <c r="AE392" s="624">
        <f ca="1">IFERROR(OFFSET(AE392,0,Allgemeines!$C$13-2021),0)</f>
        <v>0</v>
      </c>
      <c r="AF392" s="624">
        <f t="shared" si="60"/>
        <v>0</v>
      </c>
      <c r="AG392" s="624">
        <f t="shared" si="56"/>
        <v>0</v>
      </c>
      <c r="AH392" s="624">
        <f t="shared" si="56"/>
        <v>0</v>
      </c>
      <c r="AI392" s="624">
        <f t="shared" si="56"/>
        <v>0</v>
      </c>
      <c r="AJ392" s="624">
        <f t="shared" si="54"/>
        <v>0</v>
      </c>
      <c r="AK392" s="624">
        <f t="shared" si="54"/>
        <v>0</v>
      </c>
      <c r="AL392" s="624">
        <f t="shared" si="54"/>
        <v>0</v>
      </c>
      <c r="AN392" s="625"/>
    </row>
    <row r="393" spans="1:40" x14ac:dyDescent="0.25">
      <c r="A393" s="612"/>
      <c r="B393" s="613"/>
      <c r="C393" s="614"/>
      <c r="D393" s="626"/>
      <c r="E393" s="627"/>
      <c r="F393" s="627"/>
      <c r="G393" s="630">
        <f t="shared" si="61"/>
        <v>0</v>
      </c>
      <c r="H393" s="626"/>
      <c r="I393" s="626"/>
      <c r="J393" s="626"/>
      <c r="K393" s="626"/>
      <c r="L393" s="626"/>
      <c r="M393" s="626"/>
      <c r="N393" s="629"/>
      <c r="O393" s="629"/>
      <c r="P393" s="629"/>
      <c r="Q393" s="619">
        <f>IF(C393&gt;Allgemeines!$C$13,0,SUM(G393,H393,J393,K393,M393,N393)-SUM(I393,L393,O393,P393))</f>
        <v>0</v>
      </c>
      <c r="R393" s="613"/>
      <c r="S393" s="621">
        <f t="shared" si="57"/>
        <v>0</v>
      </c>
      <c r="T393" s="622">
        <f>IF(ISBLANK($B393),0,VLOOKUP($B393,Listen!$A$2:$C$44,2,FALSE))</f>
        <v>0</v>
      </c>
      <c r="U393" s="622">
        <f>IF(ISBLANK($B393),0,VLOOKUP($B393,Listen!$A$2:$C$44,3,FALSE))</f>
        <v>0</v>
      </c>
      <c r="V393" s="623">
        <f t="shared" si="58"/>
        <v>0</v>
      </c>
      <c r="W393" s="623">
        <f t="shared" si="55"/>
        <v>0</v>
      </c>
      <c r="X393" s="623">
        <f t="shared" si="55"/>
        <v>0</v>
      </c>
      <c r="Y393" s="623">
        <f t="shared" si="55"/>
        <v>0</v>
      </c>
      <c r="Z393" s="623">
        <f t="shared" si="53"/>
        <v>0</v>
      </c>
      <c r="AA393" s="623">
        <f t="shared" si="53"/>
        <v>0</v>
      </c>
      <c r="AB393" s="623">
        <f t="shared" si="53"/>
        <v>0</v>
      </c>
      <c r="AC393" s="624">
        <f t="shared" ca="1" si="59"/>
        <v>0</v>
      </c>
      <c r="AD393" s="624">
        <f ca="1">IF(C393=Allgemeines!$C$13,$S393-$AE393,OFFSET(AE393,0,Allgemeines!$C$13-2022)-$AE393)</f>
        <v>0</v>
      </c>
      <c r="AE393" s="624">
        <f ca="1">IFERROR(OFFSET(AE393,0,Allgemeines!$C$13-2021),0)</f>
        <v>0</v>
      </c>
      <c r="AF393" s="624">
        <f t="shared" si="60"/>
        <v>0</v>
      </c>
      <c r="AG393" s="624">
        <f t="shared" si="56"/>
        <v>0</v>
      </c>
      <c r="AH393" s="624">
        <f t="shared" si="56"/>
        <v>0</v>
      </c>
      <c r="AI393" s="624">
        <f t="shared" si="56"/>
        <v>0</v>
      </c>
      <c r="AJ393" s="624">
        <f t="shared" si="54"/>
        <v>0</v>
      </c>
      <c r="AK393" s="624">
        <f t="shared" si="54"/>
        <v>0</v>
      </c>
      <c r="AL393" s="624">
        <f t="shared" si="54"/>
        <v>0</v>
      </c>
      <c r="AN393" s="625"/>
    </row>
    <row r="394" spans="1:40" x14ac:dyDescent="0.25">
      <c r="A394" s="612"/>
      <c r="B394" s="613"/>
      <c r="C394" s="614"/>
      <c r="D394" s="626"/>
      <c r="E394" s="627"/>
      <c r="F394" s="627"/>
      <c r="G394" s="630">
        <f t="shared" si="61"/>
        <v>0</v>
      </c>
      <c r="H394" s="626"/>
      <c r="I394" s="626"/>
      <c r="J394" s="626"/>
      <c r="K394" s="626"/>
      <c r="L394" s="626"/>
      <c r="M394" s="626"/>
      <c r="N394" s="629"/>
      <c r="O394" s="629"/>
      <c r="P394" s="629"/>
      <c r="Q394" s="619">
        <f>IF(C394&gt;Allgemeines!$C$13,0,SUM(G394,H394,J394,K394,M394,N394)-SUM(I394,L394,O394,P394))</f>
        <v>0</v>
      </c>
      <c r="R394" s="613"/>
      <c r="S394" s="621">
        <f t="shared" si="57"/>
        <v>0</v>
      </c>
      <c r="T394" s="622">
        <f>IF(ISBLANK($B394),0,VLOOKUP($B394,Listen!$A$2:$C$44,2,FALSE))</f>
        <v>0</v>
      </c>
      <c r="U394" s="622">
        <f>IF(ISBLANK($B394),0,VLOOKUP($B394,Listen!$A$2:$C$44,3,FALSE))</f>
        <v>0</v>
      </c>
      <c r="V394" s="623">
        <f t="shared" si="58"/>
        <v>0</v>
      </c>
      <c r="W394" s="623">
        <f t="shared" si="55"/>
        <v>0</v>
      </c>
      <c r="X394" s="623">
        <f t="shared" si="55"/>
        <v>0</v>
      </c>
      <c r="Y394" s="623">
        <f t="shared" si="55"/>
        <v>0</v>
      </c>
      <c r="Z394" s="623">
        <f t="shared" si="53"/>
        <v>0</v>
      </c>
      <c r="AA394" s="623">
        <f t="shared" si="53"/>
        <v>0</v>
      </c>
      <c r="AB394" s="623">
        <f t="shared" si="53"/>
        <v>0</v>
      </c>
      <c r="AC394" s="624">
        <f t="shared" ca="1" si="59"/>
        <v>0</v>
      </c>
      <c r="AD394" s="624">
        <f ca="1">IF(C394=Allgemeines!$C$13,$S394-$AE394,OFFSET(AE394,0,Allgemeines!$C$13-2022)-$AE394)</f>
        <v>0</v>
      </c>
      <c r="AE394" s="624">
        <f ca="1">IFERROR(OFFSET(AE394,0,Allgemeines!$C$13-2021),0)</f>
        <v>0</v>
      </c>
      <c r="AF394" s="624">
        <f t="shared" si="60"/>
        <v>0</v>
      </c>
      <c r="AG394" s="624">
        <f t="shared" si="56"/>
        <v>0</v>
      </c>
      <c r="AH394" s="624">
        <f t="shared" si="56"/>
        <v>0</v>
      </c>
      <c r="AI394" s="624">
        <f t="shared" si="56"/>
        <v>0</v>
      </c>
      <c r="AJ394" s="624">
        <f t="shared" si="54"/>
        <v>0</v>
      </c>
      <c r="AK394" s="624">
        <f t="shared" si="54"/>
        <v>0</v>
      </c>
      <c r="AL394" s="624">
        <f t="shared" si="54"/>
        <v>0</v>
      </c>
      <c r="AN394" s="625"/>
    </row>
    <row r="395" spans="1:40" x14ac:dyDescent="0.25">
      <c r="A395" s="612"/>
      <c r="B395" s="613"/>
      <c r="C395" s="614"/>
      <c r="D395" s="626"/>
      <c r="E395" s="627"/>
      <c r="F395" s="627"/>
      <c r="G395" s="630">
        <f t="shared" si="61"/>
        <v>0</v>
      </c>
      <c r="H395" s="626"/>
      <c r="I395" s="626"/>
      <c r="J395" s="626"/>
      <c r="K395" s="626"/>
      <c r="L395" s="626"/>
      <c r="M395" s="626"/>
      <c r="N395" s="629"/>
      <c r="O395" s="629"/>
      <c r="P395" s="629"/>
      <c r="Q395" s="619">
        <f>IF(C395&gt;Allgemeines!$C$13,0,SUM(G395,H395,J395,K395,M395,N395)-SUM(I395,L395,O395,P395))</f>
        <v>0</v>
      </c>
      <c r="R395" s="613"/>
      <c r="S395" s="621">
        <f t="shared" si="57"/>
        <v>0</v>
      </c>
      <c r="T395" s="622">
        <f>IF(ISBLANK($B395),0,VLOOKUP($B395,Listen!$A$2:$C$44,2,FALSE))</f>
        <v>0</v>
      </c>
      <c r="U395" s="622">
        <f>IF(ISBLANK($B395),0,VLOOKUP($B395,Listen!$A$2:$C$44,3,FALSE))</f>
        <v>0</v>
      </c>
      <c r="V395" s="623">
        <f t="shared" si="58"/>
        <v>0</v>
      </c>
      <c r="W395" s="623">
        <f t="shared" si="55"/>
        <v>0</v>
      </c>
      <c r="X395" s="623">
        <f t="shared" si="55"/>
        <v>0</v>
      </c>
      <c r="Y395" s="623">
        <f t="shared" si="55"/>
        <v>0</v>
      </c>
      <c r="Z395" s="623">
        <f t="shared" si="53"/>
        <v>0</v>
      </c>
      <c r="AA395" s="623">
        <f t="shared" si="53"/>
        <v>0</v>
      </c>
      <c r="AB395" s="623">
        <f t="shared" si="53"/>
        <v>0</v>
      </c>
      <c r="AC395" s="624">
        <f t="shared" ca="1" si="59"/>
        <v>0</v>
      </c>
      <c r="AD395" s="624">
        <f ca="1">IF(C395=Allgemeines!$C$13,$S395-$AE395,OFFSET(AE395,0,Allgemeines!$C$13-2022)-$AE395)</f>
        <v>0</v>
      </c>
      <c r="AE395" s="624">
        <f ca="1">IFERROR(OFFSET(AE395,0,Allgemeines!$C$13-2021),0)</f>
        <v>0</v>
      </c>
      <c r="AF395" s="624">
        <f t="shared" si="60"/>
        <v>0</v>
      </c>
      <c r="AG395" s="624">
        <f t="shared" si="56"/>
        <v>0</v>
      </c>
      <c r="AH395" s="624">
        <f t="shared" si="56"/>
        <v>0</v>
      </c>
      <c r="AI395" s="624">
        <f t="shared" si="56"/>
        <v>0</v>
      </c>
      <c r="AJ395" s="624">
        <f t="shared" si="54"/>
        <v>0</v>
      </c>
      <c r="AK395" s="624">
        <f t="shared" si="54"/>
        <v>0</v>
      </c>
      <c r="AL395" s="624">
        <f t="shared" si="54"/>
        <v>0</v>
      </c>
      <c r="AN395" s="625"/>
    </row>
    <row r="396" spans="1:40" x14ac:dyDescent="0.25">
      <c r="A396" s="612"/>
      <c r="B396" s="613"/>
      <c r="C396" s="614"/>
      <c r="D396" s="626"/>
      <c r="E396" s="627"/>
      <c r="F396" s="627"/>
      <c r="G396" s="630">
        <f t="shared" si="61"/>
        <v>0</v>
      </c>
      <c r="H396" s="626"/>
      <c r="I396" s="626"/>
      <c r="J396" s="626"/>
      <c r="K396" s="626"/>
      <c r="L396" s="626"/>
      <c r="M396" s="626"/>
      <c r="N396" s="629"/>
      <c r="O396" s="629"/>
      <c r="P396" s="629"/>
      <c r="Q396" s="619">
        <f>IF(C396&gt;Allgemeines!$C$13,0,SUM(G396,H396,J396,K396,M396,N396)-SUM(I396,L396,O396,P396))</f>
        <v>0</v>
      </c>
      <c r="R396" s="613"/>
      <c r="S396" s="621">
        <f t="shared" si="57"/>
        <v>0</v>
      </c>
      <c r="T396" s="622">
        <f>IF(ISBLANK($B396),0,VLOOKUP($B396,Listen!$A$2:$C$44,2,FALSE))</f>
        <v>0</v>
      </c>
      <c r="U396" s="622">
        <f>IF(ISBLANK($B396),0,VLOOKUP($B396,Listen!$A$2:$C$44,3,FALSE))</f>
        <v>0</v>
      </c>
      <c r="V396" s="623">
        <f t="shared" si="58"/>
        <v>0</v>
      </c>
      <c r="W396" s="623">
        <f t="shared" si="55"/>
        <v>0</v>
      </c>
      <c r="X396" s="623">
        <f t="shared" si="55"/>
        <v>0</v>
      </c>
      <c r="Y396" s="623">
        <f t="shared" si="55"/>
        <v>0</v>
      </c>
      <c r="Z396" s="623">
        <f t="shared" si="53"/>
        <v>0</v>
      </c>
      <c r="AA396" s="623">
        <f t="shared" si="53"/>
        <v>0</v>
      </c>
      <c r="AB396" s="623">
        <f t="shared" si="53"/>
        <v>0</v>
      </c>
      <c r="AC396" s="624">
        <f t="shared" ca="1" si="59"/>
        <v>0</v>
      </c>
      <c r="AD396" s="624">
        <f ca="1">IF(C396=Allgemeines!$C$13,$S396-$AE396,OFFSET(AE396,0,Allgemeines!$C$13-2022)-$AE396)</f>
        <v>0</v>
      </c>
      <c r="AE396" s="624">
        <f ca="1">IFERROR(OFFSET(AE396,0,Allgemeines!$C$13-2021),0)</f>
        <v>0</v>
      </c>
      <c r="AF396" s="624">
        <f t="shared" si="60"/>
        <v>0</v>
      </c>
      <c r="AG396" s="624">
        <f t="shared" si="56"/>
        <v>0</v>
      </c>
      <c r="AH396" s="624">
        <f t="shared" si="56"/>
        <v>0</v>
      </c>
      <c r="AI396" s="624">
        <f t="shared" si="56"/>
        <v>0</v>
      </c>
      <c r="AJ396" s="624">
        <f t="shared" si="54"/>
        <v>0</v>
      </c>
      <c r="AK396" s="624">
        <f t="shared" si="54"/>
        <v>0</v>
      </c>
      <c r="AL396" s="624">
        <f t="shared" si="54"/>
        <v>0</v>
      </c>
      <c r="AN396" s="625"/>
    </row>
    <row r="397" spans="1:40" x14ac:dyDescent="0.25">
      <c r="A397" s="612"/>
      <c r="B397" s="613"/>
      <c r="C397" s="614"/>
      <c r="D397" s="626"/>
      <c r="E397" s="627"/>
      <c r="F397" s="627"/>
      <c r="G397" s="630">
        <f t="shared" si="61"/>
        <v>0</v>
      </c>
      <c r="H397" s="626"/>
      <c r="I397" s="626"/>
      <c r="J397" s="626"/>
      <c r="K397" s="626"/>
      <c r="L397" s="626"/>
      <c r="M397" s="626"/>
      <c r="N397" s="629"/>
      <c r="O397" s="629"/>
      <c r="P397" s="629"/>
      <c r="Q397" s="619">
        <f>IF(C397&gt;Allgemeines!$C$13,0,SUM(G397,H397,J397,K397,M397,N397)-SUM(I397,L397,O397,P397))</f>
        <v>0</v>
      </c>
      <c r="R397" s="613"/>
      <c r="S397" s="621">
        <f t="shared" si="57"/>
        <v>0</v>
      </c>
      <c r="T397" s="622">
        <f>IF(ISBLANK($B397),0,VLOOKUP($B397,Listen!$A$2:$C$44,2,FALSE))</f>
        <v>0</v>
      </c>
      <c r="U397" s="622">
        <f>IF(ISBLANK($B397),0,VLOOKUP($B397,Listen!$A$2:$C$44,3,FALSE))</f>
        <v>0</v>
      </c>
      <c r="V397" s="623">
        <f t="shared" si="58"/>
        <v>0</v>
      </c>
      <c r="W397" s="623">
        <f t="shared" si="55"/>
        <v>0</v>
      </c>
      <c r="X397" s="623">
        <f t="shared" si="55"/>
        <v>0</v>
      </c>
      <c r="Y397" s="623">
        <f t="shared" si="55"/>
        <v>0</v>
      </c>
      <c r="Z397" s="623">
        <f t="shared" si="53"/>
        <v>0</v>
      </c>
      <c r="AA397" s="623">
        <f t="shared" si="53"/>
        <v>0</v>
      </c>
      <c r="AB397" s="623">
        <f t="shared" si="53"/>
        <v>0</v>
      </c>
      <c r="AC397" s="624">
        <f t="shared" ca="1" si="59"/>
        <v>0</v>
      </c>
      <c r="AD397" s="624">
        <f ca="1">IF(C397=Allgemeines!$C$13,$S397-$AE397,OFFSET(AE397,0,Allgemeines!$C$13-2022)-$AE397)</f>
        <v>0</v>
      </c>
      <c r="AE397" s="624">
        <f ca="1">IFERROR(OFFSET(AE397,0,Allgemeines!$C$13-2021),0)</f>
        <v>0</v>
      </c>
      <c r="AF397" s="624">
        <f t="shared" si="60"/>
        <v>0</v>
      </c>
      <c r="AG397" s="624">
        <f t="shared" si="56"/>
        <v>0</v>
      </c>
      <c r="AH397" s="624">
        <f t="shared" si="56"/>
        <v>0</v>
      </c>
      <c r="AI397" s="624">
        <f t="shared" si="56"/>
        <v>0</v>
      </c>
      <c r="AJ397" s="624">
        <f t="shared" si="54"/>
        <v>0</v>
      </c>
      <c r="AK397" s="624">
        <f t="shared" si="54"/>
        <v>0</v>
      </c>
      <c r="AL397" s="624">
        <f t="shared" si="54"/>
        <v>0</v>
      </c>
      <c r="AN397" s="625"/>
    </row>
    <row r="398" spans="1:40" x14ac:dyDescent="0.25">
      <c r="A398" s="612"/>
      <c r="B398" s="613"/>
      <c r="C398" s="614"/>
      <c r="D398" s="626"/>
      <c r="E398" s="627"/>
      <c r="F398" s="627"/>
      <c r="G398" s="630">
        <f t="shared" si="61"/>
        <v>0</v>
      </c>
      <c r="H398" s="626"/>
      <c r="I398" s="626"/>
      <c r="J398" s="626"/>
      <c r="K398" s="626"/>
      <c r="L398" s="626"/>
      <c r="M398" s="626"/>
      <c r="N398" s="629"/>
      <c r="O398" s="629"/>
      <c r="P398" s="629"/>
      <c r="Q398" s="619">
        <f>IF(C398&gt;Allgemeines!$C$13,0,SUM(G398,H398,J398,K398,M398,N398)-SUM(I398,L398,O398,P398))</f>
        <v>0</v>
      </c>
      <c r="R398" s="613"/>
      <c r="S398" s="621">
        <f t="shared" si="57"/>
        <v>0</v>
      </c>
      <c r="T398" s="622">
        <f>IF(ISBLANK($B398),0,VLOOKUP($B398,Listen!$A$2:$C$44,2,FALSE))</f>
        <v>0</v>
      </c>
      <c r="U398" s="622">
        <f>IF(ISBLANK($B398),0,VLOOKUP($B398,Listen!$A$2:$C$44,3,FALSE))</f>
        <v>0</v>
      </c>
      <c r="V398" s="623">
        <f t="shared" si="58"/>
        <v>0</v>
      </c>
      <c r="W398" s="623">
        <f t="shared" si="55"/>
        <v>0</v>
      </c>
      <c r="X398" s="623">
        <f t="shared" si="55"/>
        <v>0</v>
      </c>
      <c r="Y398" s="623">
        <f t="shared" si="55"/>
        <v>0</v>
      </c>
      <c r="Z398" s="623">
        <f t="shared" si="53"/>
        <v>0</v>
      </c>
      <c r="AA398" s="623">
        <f t="shared" si="53"/>
        <v>0</v>
      </c>
      <c r="AB398" s="623">
        <f t="shared" si="53"/>
        <v>0</v>
      </c>
      <c r="AC398" s="624">
        <f t="shared" ca="1" si="59"/>
        <v>0</v>
      </c>
      <c r="AD398" s="624">
        <f ca="1">IF(C398=Allgemeines!$C$13,$S398-$AE398,OFFSET(AE398,0,Allgemeines!$C$13-2022)-$AE398)</f>
        <v>0</v>
      </c>
      <c r="AE398" s="624">
        <f ca="1">IFERROR(OFFSET(AE398,0,Allgemeines!$C$13-2021),0)</f>
        <v>0</v>
      </c>
      <c r="AF398" s="624">
        <f t="shared" si="60"/>
        <v>0</v>
      </c>
      <c r="AG398" s="624">
        <f t="shared" si="56"/>
        <v>0</v>
      </c>
      <c r="AH398" s="624">
        <f t="shared" si="56"/>
        <v>0</v>
      </c>
      <c r="AI398" s="624">
        <f t="shared" si="56"/>
        <v>0</v>
      </c>
      <c r="AJ398" s="624">
        <f t="shared" si="54"/>
        <v>0</v>
      </c>
      <c r="AK398" s="624">
        <f t="shared" si="54"/>
        <v>0</v>
      </c>
      <c r="AL398" s="624">
        <f t="shared" si="54"/>
        <v>0</v>
      </c>
      <c r="AN398" s="625"/>
    </row>
    <row r="399" spans="1:40" x14ac:dyDescent="0.25">
      <c r="A399" s="612"/>
      <c r="B399" s="613"/>
      <c r="C399" s="614"/>
      <c r="D399" s="626"/>
      <c r="E399" s="627"/>
      <c r="F399" s="627"/>
      <c r="G399" s="630">
        <f t="shared" si="61"/>
        <v>0</v>
      </c>
      <c r="H399" s="626"/>
      <c r="I399" s="626"/>
      <c r="J399" s="626"/>
      <c r="K399" s="626"/>
      <c r="L399" s="626"/>
      <c r="M399" s="626"/>
      <c r="N399" s="629"/>
      <c r="O399" s="629"/>
      <c r="P399" s="629"/>
      <c r="Q399" s="619">
        <f>IF(C399&gt;Allgemeines!$C$13,0,SUM(G399,H399,J399,K399,M399,N399)-SUM(I399,L399,O399,P399))</f>
        <v>0</v>
      </c>
      <c r="R399" s="613"/>
      <c r="S399" s="621">
        <f t="shared" si="57"/>
        <v>0</v>
      </c>
      <c r="T399" s="622">
        <f>IF(ISBLANK($B399),0,VLOOKUP($B399,Listen!$A$2:$C$44,2,FALSE))</f>
        <v>0</v>
      </c>
      <c r="U399" s="622">
        <f>IF(ISBLANK($B399),0,VLOOKUP($B399,Listen!$A$2:$C$44,3,FALSE))</f>
        <v>0</v>
      </c>
      <c r="V399" s="623">
        <f t="shared" si="58"/>
        <v>0</v>
      </c>
      <c r="W399" s="623">
        <f t="shared" si="55"/>
        <v>0</v>
      </c>
      <c r="X399" s="623">
        <f t="shared" si="55"/>
        <v>0</v>
      </c>
      <c r="Y399" s="623">
        <f t="shared" si="55"/>
        <v>0</v>
      </c>
      <c r="Z399" s="623">
        <f t="shared" si="53"/>
        <v>0</v>
      </c>
      <c r="AA399" s="623">
        <f t="shared" si="53"/>
        <v>0</v>
      </c>
      <c r="AB399" s="623">
        <f t="shared" si="53"/>
        <v>0</v>
      </c>
      <c r="AC399" s="624">
        <f t="shared" ca="1" si="59"/>
        <v>0</v>
      </c>
      <c r="AD399" s="624">
        <f ca="1">IF(C399=Allgemeines!$C$13,$S399-$AE399,OFFSET(AE399,0,Allgemeines!$C$13-2022)-$AE399)</f>
        <v>0</v>
      </c>
      <c r="AE399" s="624">
        <f ca="1">IFERROR(OFFSET(AE399,0,Allgemeines!$C$13-2021),0)</f>
        <v>0</v>
      </c>
      <c r="AF399" s="624">
        <f t="shared" si="60"/>
        <v>0</v>
      </c>
      <c r="AG399" s="624">
        <f t="shared" si="56"/>
        <v>0</v>
      </c>
      <c r="AH399" s="624">
        <f t="shared" si="56"/>
        <v>0</v>
      </c>
      <c r="AI399" s="624">
        <f t="shared" si="56"/>
        <v>0</v>
      </c>
      <c r="AJ399" s="624">
        <f t="shared" si="54"/>
        <v>0</v>
      </c>
      <c r="AK399" s="624">
        <f t="shared" si="54"/>
        <v>0</v>
      </c>
      <c r="AL399" s="624">
        <f t="shared" si="54"/>
        <v>0</v>
      </c>
      <c r="AN399" s="625"/>
    </row>
    <row r="400" spans="1:40" x14ac:dyDescent="0.25">
      <c r="A400" s="612"/>
      <c r="B400" s="613"/>
      <c r="C400" s="614"/>
      <c r="D400" s="626"/>
      <c r="E400" s="627"/>
      <c r="F400" s="627"/>
      <c r="G400" s="630">
        <f t="shared" si="61"/>
        <v>0</v>
      </c>
      <c r="H400" s="626"/>
      <c r="I400" s="626"/>
      <c r="J400" s="626"/>
      <c r="K400" s="626"/>
      <c r="L400" s="626"/>
      <c r="M400" s="626"/>
      <c r="N400" s="629"/>
      <c r="O400" s="629"/>
      <c r="P400" s="629"/>
      <c r="Q400" s="619">
        <f>IF(C400&gt;Allgemeines!$C$13,0,SUM(G400,H400,J400,K400,M400,N400)-SUM(I400,L400,O400,P400))</f>
        <v>0</v>
      </c>
      <c r="R400" s="613"/>
      <c r="S400" s="621">
        <f t="shared" si="57"/>
        <v>0</v>
      </c>
      <c r="T400" s="622">
        <f>IF(ISBLANK($B400),0,VLOOKUP($B400,Listen!$A$2:$C$44,2,FALSE))</f>
        <v>0</v>
      </c>
      <c r="U400" s="622">
        <f>IF(ISBLANK($B400),0,VLOOKUP($B400,Listen!$A$2:$C$44,3,FALSE))</f>
        <v>0</v>
      </c>
      <c r="V400" s="623">
        <f t="shared" si="58"/>
        <v>0</v>
      </c>
      <c r="W400" s="623">
        <f t="shared" si="55"/>
        <v>0</v>
      </c>
      <c r="X400" s="623">
        <f t="shared" si="55"/>
        <v>0</v>
      </c>
      <c r="Y400" s="623">
        <f t="shared" si="55"/>
        <v>0</v>
      </c>
      <c r="Z400" s="623">
        <f t="shared" si="53"/>
        <v>0</v>
      </c>
      <c r="AA400" s="623">
        <f t="shared" si="53"/>
        <v>0</v>
      </c>
      <c r="AB400" s="623">
        <f t="shared" si="53"/>
        <v>0</v>
      </c>
      <c r="AC400" s="624">
        <f t="shared" ca="1" si="59"/>
        <v>0</v>
      </c>
      <c r="AD400" s="624">
        <f ca="1">IF(C400=Allgemeines!$C$13,$S400-$AE400,OFFSET(AE400,0,Allgemeines!$C$13-2022)-$AE400)</f>
        <v>0</v>
      </c>
      <c r="AE400" s="624">
        <f ca="1">IFERROR(OFFSET(AE400,0,Allgemeines!$C$13-2021),0)</f>
        <v>0</v>
      </c>
      <c r="AF400" s="624">
        <f t="shared" si="60"/>
        <v>0</v>
      </c>
      <c r="AG400" s="624">
        <f t="shared" si="56"/>
        <v>0</v>
      </c>
      <c r="AH400" s="624">
        <f t="shared" si="56"/>
        <v>0</v>
      </c>
      <c r="AI400" s="624">
        <f t="shared" si="56"/>
        <v>0</v>
      </c>
      <c r="AJ400" s="624">
        <f t="shared" si="54"/>
        <v>0</v>
      </c>
      <c r="AK400" s="624">
        <f t="shared" si="54"/>
        <v>0</v>
      </c>
      <c r="AL400" s="624">
        <f t="shared" si="54"/>
        <v>0</v>
      </c>
      <c r="AN400" s="625"/>
    </row>
    <row r="401" spans="1:40" x14ac:dyDescent="0.25">
      <c r="A401" s="612"/>
      <c r="B401" s="613"/>
      <c r="C401" s="614"/>
      <c r="D401" s="626"/>
      <c r="E401" s="627"/>
      <c r="F401" s="627"/>
      <c r="G401" s="630">
        <f t="shared" si="61"/>
        <v>0</v>
      </c>
      <c r="H401" s="626"/>
      <c r="I401" s="626"/>
      <c r="J401" s="626"/>
      <c r="K401" s="626"/>
      <c r="L401" s="626"/>
      <c r="M401" s="626"/>
      <c r="N401" s="629"/>
      <c r="O401" s="629"/>
      <c r="P401" s="629"/>
      <c r="Q401" s="619">
        <f>IF(C401&gt;Allgemeines!$C$13,0,SUM(G401,H401,J401,K401,M401,N401)-SUM(I401,L401,O401,P401))</f>
        <v>0</v>
      </c>
      <c r="R401" s="613"/>
      <c r="S401" s="621">
        <f t="shared" si="57"/>
        <v>0</v>
      </c>
      <c r="T401" s="622">
        <f>IF(ISBLANK($B401),0,VLOOKUP($B401,Listen!$A$2:$C$44,2,FALSE))</f>
        <v>0</v>
      </c>
      <c r="U401" s="622">
        <f>IF(ISBLANK($B401),0,VLOOKUP($B401,Listen!$A$2:$C$44,3,FALSE))</f>
        <v>0</v>
      </c>
      <c r="V401" s="623">
        <f t="shared" si="58"/>
        <v>0</v>
      </c>
      <c r="W401" s="623">
        <f t="shared" si="55"/>
        <v>0</v>
      </c>
      <c r="X401" s="623">
        <f t="shared" si="55"/>
        <v>0</v>
      </c>
      <c r="Y401" s="623">
        <f t="shared" si="55"/>
        <v>0</v>
      </c>
      <c r="Z401" s="623">
        <f t="shared" si="53"/>
        <v>0</v>
      </c>
      <c r="AA401" s="623">
        <f t="shared" si="53"/>
        <v>0</v>
      </c>
      <c r="AB401" s="623">
        <f t="shared" si="53"/>
        <v>0</v>
      </c>
      <c r="AC401" s="624">
        <f t="shared" ca="1" si="59"/>
        <v>0</v>
      </c>
      <c r="AD401" s="624">
        <f ca="1">IF(C401=Allgemeines!$C$13,$S401-$AE401,OFFSET(AE401,0,Allgemeines!$C$13-2022)-$AE401)</f>
        <v>0</v>
      </c>
      <c r="AE401" s="624">
        <f ca="1">IFERROR(OFFSET(AE401,0,Allgemeines!$C$13-2021),0)</f>
        <v>0</v>
      </c>
      <c r="AF401" s="624">
        <f t="shared" si="60"/>
        <v>0</v>
      </c>
      <c r="AG401" s="624">
        <f t="shared" si="56"/>
        <v>0</v>
      </c>
      <c r="AH401" s="624">
        <f t="shared" si="56"/>
        <v>0</v>
      </c>
      <c r="AI401" s="624">
        <f t="shared" si="56"/>
        <v>0</v>
      </c>
      <c r="AJ401" s="624">
        <f t="shared" si="54"/>
        <v>0</v>
      </c>
      <c r="AK401" s="624">
        <f t="shared" si="54"/>
        <v>0</v>
      </c>
      <c r="AL401" s="624">
        <f t="shared" si="54"/>
        <v>0</v>
      </c>
      <c r="AN401" s="625"/>
    </row>
    <row r="402" spans="1:40" x14ac:dyDescent="0.25">
      <c r="A402" s="612"/>
      <c r="B402" s="613"/>
      <c r="C402" s="614"/>
      <c r="D402" s="626"/>
      <c r="E402" s="627"/>
      <c r="F402" s="627"/>
      <c r="G402" s="630">
        <f t="shared" si="61"/>
        <v>0</v>
      </c>
      <c r="H402" s="626"/>
      <c r="I402" s="626"/>
      <c r="J402" s="626"/>
      <c r="K402" s="626"/>
      <c r="L402" s="626"/>
      <c r="M402" s="626"/>
      <c r="N402" s="629"/>
      <c r="O402" s="629"/>
      <c r="P402" s="629"/>
      <c r="Q402" s="619">
        <f>IF(C402&gt;Allgemeines!$C$13,0,SUM(G402,H402,J402,K402,M402,N402)-SUM(I402,L402,O402,P402))</f>
        <v>0</v>
      </c>
      <c r="R402" s="613"/>
      <c r="S402" s="621">
        <f t="shared" si="57"/>
        <v>0</v>
      </c>
      <c r="T402" s="622">
        <f>IF(ISBLANK($B402),0,VLOOKUP($B402,Listen!$A$2:$C$44,2,FALSE))</f>
        <v>0</v>
      </c>
      <c r="U402" s="622">
        <f>IF(ISBLANK($B402),0,VLOOKUP($B402,Listen!$A$2:$C$44,3,FALSE))</f>
        <v>0</v>
      </c>
      <c r="V402" s="623">
        <f t="shared" si="58"/>
        <v>0</v>
      </c>
      <c r="W402" s="623">
        <f t="shared" si="55"/>
        <v>0</v>
      </c>
      <c r="X402" s="623">
        <f t="shared" si="55"/>
        <v>0</v>
      </c>
      <c r="Y402" s="623">
        <f t="shared" si="55"/>
        <v>0</v>
      </c>
      <c r="Z402" s="623">
        <f t="shared" si="53"/>
        <v>0</v>
      </c>
      <c r="AA402" s="623">
        <f t="shared" si="53"/>
        <v>0</v>
      </c>
      <c r="AB402" s="623">
        <f t="shared" si="53"/>
        <v>0</v>
      </c>
      <c r="AC402" s="624">
        <f t="shared" ca="1" si="59"/>
        <v>0</v>
      </c>
      <c r="AD402" s="624">
        <f ca="1">IF(C402=Allgemeines!$C$13,$S402-$AE402,OFFSET(AE402,0,Allgemeines!$C$13-2022)-$AE402)</f>
        <v>0</v>
      </c>
      <c r="AE402" s="624">
        <f ca="1">IFERROR(OFFSET(AE402,0,Allgemeines!$C$13-2021),0)</f>
        <v>0</v>
      </c>
      <c r="AF402" s="624">
        <f t="shared" si="60"/>
        <v>0</v>
      </c>
      <c r="AG402" s="624">
        <f t="shared" si="56"/>
        <v>0</v>
      </c>
      <c r="AH402" s="624">
        <f t="shared" si="56"/>
        <v>0</v>
      </c>
      <c r="AI402" s="624">
        <f t="shared" si="56"/>
        <v>0</v>
      </c>
      <c r="AJ402" s="624">
        <f t="shared" si="54"/>
        <v>0</v>
      </c>
      <c r="AK402" s="624">
        <f t="shared" si="54"/>
        <v>0</v>
      </c>
      <c r="AL402" s="624">
        <f t="shared" si="54"/>
        <v>0</v>
      </c>
      <c r="AN402" s="625"/>
    </row>
    <row r="403" spans="1:40" x14ac:dyDescent="0.25">
      <c r="A403" s="612"/>
      <c r="B403" s="613"/>
      <c r="C403" s="614"/>
      <c r="D403" s="626"/>
      <c r="E403" s="627"/>
      <c r="F403" s="627"/>
      <c r="G403" s="630">
        <f t="shared" si="61"/>
        <v>0</v>
      </c>
      <c r="H403" s="626"/>
      <c r="I403" s="626"/>
      <c r="J403" s="626"/>
      <c r="K403" s="626"/>
      <c r="L403" s="626"/>
      <c r="M403" s="626"/>
      <c r="N403" s="629"/>
      <c r="O403" s="629"/>
      <c r="P403" s="629"/>
      <c r="Q403" s="619">
        <f>IF(C403&gt;Allgemeines!$C$13,0,SUM(G403,H403,J403,K403,M403,N403)-SUM(I403,L403,O403,P403))</f>
        <v>0</v>
      </c>
      <c r="R403" s="613"/>
      <c r="S403" s="621">
        <f t="shared" si="57"/>
        <v>0</v>
      </c>
      <c r="T403" s="622">
        <f>IF(ISBLANK($B403),0,VLOOKUP($B403,Listen!$A$2:$C$44,2,FALSE))</f>
        <v>0</v>
      </c>
      <c r="U403" s="622">
        <f>IF(ISBLANK($B403),0,VLOOKUP($B403,Listen!$A$2:$C$44,3,FALSE))</f>
        <v>0</v>
      </c>
      <c r="V403" s="623">
        <f t="shared" si="58"/>
        <v>0</v>
      </c>
      <c r="W403" s="623">
        <f t="shared" si="55"/>
        <v>0</v>
      </c>
      <c r="X403" s="623">
        <f t="shared" si="55"/>
        <v>0</v>
      </c>
      <c r="Y403" s="623">
        <f t="shared" si="55"/>
        <v>0</v>
      </c>
      <c r="Z403" s="623">
        <f t="shared" si="53"/>
        <v>0</v>
      </c>
      <c r="AA403" s="623">
        <f t="shared" si="53"/>
        <v>0</v>
      </c>
      <c r="AB403" s="623">
        <f t="shared" si="53"/>
        <v>0</v>
      </c>
      <c r="AC403" s="624">
        <f t="shared" ca="1" si="59"/>
        <v>0</v>
      </c>
      <c r="AD403" s="624">
        <f ca="1">IF(C403=Allgemeines!$C$13,$S403-$AE403,OFFSET(AE403,0,Allgemeines!$C$13-2022)-$AE403)</f>
        <v>0</v>
      </c>
      <c r="AE403" s="624">
        <f ca="1">IFERROR(OFFSET(AE403,0,Allgemeines!$C$13-2021),0)</f>
        <v>0</v>
      </c>
      <c r="AF403" s="624">
        <f t="shared" si="60"/>
        <v>0</v>
      </c>
      <c r="AG403" s="624">
        <f t="shared" si="56"/>
        <v>0</v>
      </c>
      <c r="AH403" s="624">
        <f t="shared" si="56"/>
        <v>0</v>
      </c>
      <c r="AI403" s="624">
        <f t="shared" si="56"/>
        <v>0</v>
      </c>
      <c r="AJ403" s="624">
        <f t="shared" si="54"/>
        <v>0</v>
      </c>
      <c r="AK403" s="624">
        <f t="shared" si="54"/>
        <v>0</v>
      </c>
      <c r="AL403" s="624">
        <f t="shared" si="54"/>
        <v>0</v>
      </c>
      <c r="AN403" s="625"/>
    </row>
    <row r="404" spans="1:40" x14ac:dyDescent="0.25">
      <c r="A404" s="612"/>
      <c r="B404" s="613"/>
      <c r="C404" s="614"/>
      <c r="D404" s="626"/>
      <c r="E404" s="627"/>
      <c r="F404" s="627"/>
      <c r="G404" s="630">
        <f t="shared" si="61"/>
        <v>0</v>
      </c>
      <c r="H404" s="626"/>
      <c r="I404" s="626"/>
      <c r="J404" s="626"/>
      <c r="K404" s="626"/>
      <c r="L404" s="626"/>
      <c r="M404" s="626"/>
      <c r="N404" s="629"/>
      <c r="O404" s="629"/>
      <c r="P404" s="629"/>
      <c r="Q404" s="619">
        <f>IF(C404&gt;Allgemeines!$C$13,0,SUM(G404,H404,J404,K404,M404,N404)-SUM(I404,L404,O404,P404))</f>
        <v>0</v>
      </c>
      <c r="R404" s="613"/>
      <c r="S404" s="621">
        <f t="shared" si="57"/>
        <v>0</v>
      </c>
      <c r="T404" s="622">
        <f>IF(ISBLANK($B404),0,VLOOKUP($B404,Listen!$A$2:$C$44,2,FALSE))</f>
        <v>0</v>
      </c>
      <c r="U404" s="622">
        <f>IF(ISBLANK($B404),0,VLOOKUP($B404,Listen!$A$2:$C$44,3,FALSE))</f>
        <v>0</v>
      </c>
      <c r="V404" s="623">
        <f t="shared" si="58"/>
        <v>0</v>
      </c>
      <c r="W404" s="623">
        <f t="shared" si="55"/>
        <v>0</v>
      </c>
      <c r="X404" s="623">
        <f t="shared" si="55"/>
        <v>0</v>
      </c>
      <c r="Y404" s="623">
        <f t="shared" si="55"/>
        <v>0</v>
      </c>
      <c r="Z404" s="623">
        <f t="shared" si="53"/>
        <v>0</v>
      </c>
      <c r="AA404" s="623">
        <f t="shared" si="53"/>
        <v>0</v>
      </c>
      <c r="AB404" s="623">
        <f t="shared" si="53"/>
        <v>0</v>
      </c>
      <c r="AC404" s="624">
        <f t="shared" ca="1" si="59"/>
        <v>0</v>
      </c>
      <c r="AD404" s="624">
        <f ca="1">IF(C404=Allgemeines!$C$13,$S404-$AE404,OFFSET(AE404,0,Allgemeines!$C$13-2022)-$AE404)</f>
        <v>0</v>
      </c>
      <c r="AE404" s="624">
        <f ca="1">IFERROR(OFFSET(AE404,0,Allgemeines!$C$13-2021),0)</f>
        <v>0</v>
      </c>
      <c r="AF404" s="624">
        <f t="shared" si="60"/>
        <v>0</v>
      </c>
      <c r="AG404" s="624">
        <f t="shared" si="56"/>
        <v>0</v>
      </c>
      <c r="AH404" s="624">
        <f t="shared" si="56"/>
        <v>0</v>
      </c>
      <c r="AI404" s="624">
        <f t="shared" si="56"/>
        <v>0</v>
      </c>
      <c r="AJ404" s="624">
        <f t="shared" si="54"/>
        <v>0</v>
      </c>
      <c r="AK404" s="624">
        <f t="shared" si="54"/>
        <v>0</v>
      </c>
      <c r="AL404" s="624">
        <f t="shared" si="54"/>
        <v>0</v>
      </c>
      <c r="AN404" s="625"/>
    </row>
    <row r="405" spans="1:40" x14ac:dyDescent="0.25">
      <c r="A405" s="612"/>
      <c r="B405" s="613"/>
      <c r="C405" s="614"/>
      <c r="D405" s="626"/>
      <c r="E405" s="627"/>
      <c r="F405" s="627"/>
      <c r="G405" s="630">
        <f t="shared" si="61"/>
        <v>0</v>
      </c>
      <c r="H405" s="626"/>
      <c r="I405" s="626"/>
      <c r="J405" s="626"/>
      <c r="K405" s="626"/>
      <c r="L405" s="626"/>
      <c r="M405" s="626"/>
      <c r="N405" s="629"/>
      <c r="O405" s="629"/>
      <c r="P405" s="629"/>
      <c r="Q405" s="619">
        <f>IF(C405&gt;Allgemeines!$C$13,0,SUM(G405,H405,J405,K405,M405,N405)-SUM(I405,L405,O405,P405))</f>
        <v>0</v>
      </c>
      <c r="R405" s="613"/>
      <c r="S405" s="621">
        <f t="shared" si="57"/>
        <v>0</v>
      </c>
      <c r="T405" s="622">
        <f>IF(ISBLANK($B405),0,VLOOKUP($B405,Listen!$A$2:$C$44,2,FALSE))</f>
        <v>0</v>
      </c>
      <c r="U405" s="622">
        <f>IF(ISBLANK($B405),0,VLOOKUP($B405,Listen!$A$2:$C$44,3,FALSE))</f>
        <v>0</v>
      </c>
      <c r="V405" s="623">
        <f t="shared" si="58"/>
        <v>0</v>
      </c>
      <c r="W405" s="623">
        <f t="shared" si="55"/>
        <v>0</v>
      </c>
      <c r="X405" s="623">
        <f t="shared" si="55"/>
        <v>0</v>
      </c>
      <c r="Y405" s="623">
        <f t="shared" si="55"/>
        <v>0</v>
      </c>
      <c r="Z405" s="623">
        <f t="shared" si="53"/>
        <v>0</v>
      </c>
      <c r="AA405" s="623">
        <f t="shared" si="53"/>
        <v>0</v>
      </c>
      <c r="AB405" s="623">
        <f t="shared" si="53"/>
        <v>0</v>
      </c>
      <c r="AC405" s="624">
        <f t="shared" ca="1" si="59"/>
        <v>0</v>
      </c>
      <c r="AD405" s="624">
        <f ca="1">IF(C405=Allgemeines!$C$13,$S405-$AE405,OFFSET(AE405,0,Allgemeines!$C$13-2022)-$AE405)</f>
        <v>0</v>
      </c>
      <c r="AE405" s="624">
        <f ca="1">IFERROR(OFFSET(AE405,0,Allgemeines!$C$13-2021),0)</f>
        <v>0</v>
      </c>
      <c r="AF405" s="624">
        <f t="shared" si="60"/>
        <v>0</v>
      </c>
      <c r="AG405" s="624">
        <f t="shared" si="56"/>
        <v>0</v>
      </c>
      <c r="AH405" s="624">
        <f t="shared" si="56"/>
        <v>0</v>
      </c>
      <c r="AI405" s="624">
        <f t="shared" si="56"/>
        <v>0</v>
      </c>
      <c r="AJ405" s="624">
        <f t="shared" si="54"/>
        <v>0</v>
      </c>
      <c r="AK405" s="624">
        <f t="shared" si="54"/>
        <v>0</v>
      </c>
      <c r="AL405" s="624">
        <f t="shared" si="54"/>
        <v>0</v>
      </c>
      <c r="AN405" s="625"/>
    </row>
    <row r="406" spans="1:40" x14ac:dyDescent="0.25">
      <c r="A406" s="612"/>
      <c r="B406" s="613"/>
      <c r="C406" s="614"/>
      <c r="D406" s="626"/>
      <c r="E406" s="627"/>
      <c r="F406" s="627"/>
      <c r="G406" s="630">
        <f t="shared" si="61"/>
        <v>0</v>
      </c>
      <c r="H406" s="626"/>
      <c r="I406" s="626"/>
      <c r="J406" s="626"/>
      <c r="K406" s="626"/>
      <c r="L406" s="626"/>
      <c r="M406" s="626"/>
      <c r="N406" s="629"/>
      <c r="O406" s="629"/>
      <c r="P406" s="629"/>
      <c r="Q406" s="619">
        <f>IF(C406&gt;Allgemeines!$C$13,0,SUM(G406,H406,J406,K406,M406,N406)-SUM(I406,L406,O406,P406))</f>
        <v>0</v>
      </c>
      <c r="R406" s="613"/>
      <c r="S406" s="621">
        <f t="shared" si="57"/>
        <v>0</v>
      </c>
      <c r="T406" s="622">
        <f>IF(ISBLANK($B406),0,VLOOKUP($B406,Listen!$A$2:$C$44,2,FALSE))</f>
        <v>0</v>
      </c>
      <c r="U406" s="622">
        <f>IF(ISBLANK($B406),0,VLOOKUP($B406,Listen!$A$2:$C$44,3,FALSE))</f>
        <v>0</v>
      </c>
      <c r="V406" s="623">
        <f t="shared" si="58"/>
        <v>0</v>
      </c>
      <c r="W406" s="623">
        <f t="shared" si="55"/>
        <v>0</v>
      </c>
      <c r="X406" s="623">
        <f t="shared" si="55"/>
        <v>0</v>
      </c>
      <c r="Y406" s="623">
        <f t="shared" si="55"/>
        <v>0</v>
      </c>
      <c r="Z406" s="623">
        <f t="shared" si="53"/>
        <v>0</v>
      </c>
      <c r="AA406" s="623">
        <f t="shared" si="53"/>
        <v>0</v>
      </c>
      <c r="AB406" s="623">
        <f t="shared" si="53"/>
        <v>0</v>
      </c>
      <c r="AC406" s="624">
        <f t="shared" ca="1" si="59"/>
        <v>0</v>
      </c>
      <c r="AD406" s="624">
        <f ca="1">IF(C406=Allgemeines!$C$13,$S406-$AE406,OFFSET(AE406,0,Allgemeines!$C$13-2022)-$AE406)</f>
        <v>0</v>
      </c>
      <c r="AE406" s="624">
        <f ca="1">IFERROR(OFFSET(AE406,0,Allgemeines!$C$13-2021),0)</f>
        <v>0</v>
      </c>
      <c r="AF406" s="624">
        <f t="shared" si="60"/>
        <v>0</v>
      </c>
      <c r="AG406" s="624">
        <f t="shared" si="56"/>
        <v>0</v>
      </c>
      <c r="AH406" s="624">
        <f t="shared" si="56"/>
        <v>0</v>
      </c>
      <c r="AI406" s="624">
        <f t="shared" si="56"/>
        <v>0</v>
      </c>
      <c r="AJ406" s="624">
        <f t="shared" si="54"/>
        <v>0</v>
      </c>
      <c r="AK406" s="624">
        <f t="shared" si="54"/>
        <v>0</v>
      </c>
      <c r="AL406" s="624">
        <f t="shared" si="54"/>
        <v>0</v>
      </c>
      <c r="AN406" s="625"/>
    </row>
    <row r="407" spans="1:40" x14ac:dyDescent="0.25">
      <c r="A407" s="612"/>
      <c r="B407" s="613"/>
      <c r="C407" s="614"/>
      <c r="D407" s="626"/>
      <c r="E407" s="627"/>
      <c r="F407" s="627"/>
      <c r="G407" s="630">
        <f t="shared" si="61"/>
        <v>0</v>
      </c>
      <c r="H407" s="626"/>
      <c r="I407" s="626"/>
      <c r="J407" s="626"/>
      <c r="K407" s="626"/>
      <c r="L407" s="626"/>
      <c r="M407" s="626"/>
      <c r="N407" s="629"/>
      <c r="O407" s="629"/>
      <c r="P407" s="629"/>
      <c r="Q407" s="619">
        <f>IF(C407&gt;Allgemeines!$C$13,0,SUM(G407,H407,J407,K407,M407,N407)-SUM(I407,L407,O407,P407))</f>
        <v>0</v>
      </c>
      <c r="R407" s="613"/>
      <c r="S407" s="621">
        <f t="shared" si="57"/>
        <v>0</v>
      </c>
      <c r="T407" s="622">
        <f>IF(ISBLANK($B407),0,VLOOKUP($B407,Listen!$A$2:$C$44,2,FALSE))</f>
        <v>0</v>
      </c>
      <c r="U407" s="622">
        <f>IF(ISBLANK($B407),0,VLOOKUP($B407,Listen!$A$2:$C$44,3,FALSE))</f>
        <v>0</v>
      </c>
      <c r="V407" s="623">
        <f t="shared" si="58"/>
        <v>0</v>
      </c>
      <c r="W407" s="623">
        <f t="shared" si="55"/>
        <v>0</v>
      </c>
      <c r="X407" s="623">
        <f t="shared" si="55"/>
        <v>0</v>
      </c>
      <c r="Y407" s="623">
        <f t="shared" si="55"/>
        <v>0</v>
      </c>
      <c r="Z407" s="623">
        <f t="shared" si="53"/>
        <v>0</v>
      </c>
      <c r="AA407" s="623">
        <f t="shared" si="53"/>
        <v>0</v>
      </c>
      <c r="AB407" s="623">
        <f t="shared" si="53"/>
        <v>0</v>
      </c>
      <c r="AC407" s="624">
        <f t="shared" ca="1" si="59"/>
        <v>0</v>
      </c>
      <c r="AD407" s="624">
        <f ca="1">IF(C407=Allgemeines!$C$13,$S407-$AE407,OFFSET(AE407,0,Allgemeines!$C$13-2022)-$AE407)</f>
        <v>0</v>
      </c>
      <c r="AE407" s="624">
        <f ca="1">IFERROR(OFFSET(AE407,0,Allgemeines!$C$13-2021),0)</f>
        <v>0</v>
      </c>
      <c r="AF407" s="624">
        <f t="shared" si="60"/>
        <v>0</v>
      </c>
      <c r="AG407" s="624">
        <f t="shared" si="56"/>
        <v>0</v>
      </c>
      <c r="AH407" s="624">
        <f t="shared" si="56"/>
        <v>0</v>
      </c>
      <c r="AI407" s="624">
        <f t="shared" si="56"/>
        <v>0</v>
      </c>
      <c r="AJ407" s="624">
        <f t="shared" si="54"/>
        <v>0</v>
      </c>
      <c r="AK407" s="624">
        <f t="shared" si="54"/>
        <v>0</v>
      </c>
      <c r="AL407" s="624">
        <f t="shared" si="54"/>
        <v>0</v>
      </c>
      <c r="AN407" s="625"/>
    </row>
    <row r="408" spans="1:40" x14ac:dyDescent="0.25">
      <c r="A408" s="612"/>
      <c r="B408" s="613"/>
      <c r="C408" s="614"/>
      <c r="D408" s="626"/>
      <c r="E408" s="627"/>
      <c r="F408" s="627"/>
      <c r="G408" s="630">
        <f t="shared" si="61"/>
        <v>0</v>
      </c>
      <c r="H408" s="626"/>
      <c r="I408" s="626"/>
      <c r="J408" s="626"/>
      <c r="K408" s="626"/>
      <c r="L408" s="626"/>
      <c r="M408" s="626"/>
      <c r="N408" s="629"/>
      <c r="O408" s="629"/>
      <c r="P408" s="629"/>
      <c r="Q408" s="619">
        <f>IF(C408&gt;Allgemeines!$C$13,0,SUM(G408,H408,J408,K408,M408,N408)-SUM(I408,L408,O408,P408))</f>
        <v>0</v>
      </c>
      <c r="R408" s="613"/>
      <c r="S408" s="621">
        <f t="shared" si="57"/>
        <v>0</v>
      </c>
      <c r="T408" s="622">
        <f>IF(ISBLANK($B408),0,VLOOKUP($B408,Listen!$A$2:$C$44,2,FALSE))</f>
        <v>0</v>
      </c>
      <c r="U408" s="622">
        <f>IF(ISBLANK($B408),0,VLOOKUP($B408,Listen!$A$2:$C$44,3,FALSE))</f>
        <v>0</v>
      </c>
      <c r="V408" s="623">
        <f t="shared" si="58"/>
        <v>0</v>
      </c>
      <c r="W408" s="623">
        <f t="shared" si="55"/>
        <v>0</v>
      </c>
      <c r="X408" s="623">
        <f t="shared" si="55"/>
        <v>0</v>
      </c>
      <c r="Y408" s="623">
        <f t="shared" si="55"/>
        <v>0</v>
      </c>
      <c r="Z408" s="623">
        <f t="shared" si="53"/>
        <v>0</v>
      </c>
      <c r="AA408" s="623">
        <f t="shared" si="53"/>
        <v>0</v>
      </c>
      <c r="AB408" s="623">
        <f t="shared" si="53"/>
        <v>0</v>
      </c>
      <c r="AC408" s="624">
        <f t="shared" ca="1" si="59"/>
        <v>0</v>
      </c>
      <c r="AD408" s="624">
        <f ca="1">IF(C408=Allgemeines!$C$13,$S408-$AE408,OFFSET(AE408,0,Allgemeines!$C$13-2022)-$AE408)</f>
        <v>0</v>
      </c>
      <c r="AE408" s="624">
        <f ca="1">IFERROR(OFFSET(AE408,0,Allgemeines!$C$13-2021),0)</f>
        <v>0</v>
      </c>
      <c r="AF408" s="624">
        <f t="shared" si="60"/>
        <v>0</v>
      </c>
      <c r="AG408" s="624">
        <f t="shared" si="56"/>
        <v>0</v>
      </c>
      <c r="AH408" s="624">
        <f t="shared" si="56"/>
        <v>0</v>
      </c>
      <c r="AI408" s="624">
        <f t="shared" si="56"/>
        <v>0</v>
      </c>
      <c r="AJ408" s="624">
        <f t="shared" si="54"/>
        <v>0</v>
      </c>
      <c r="AK408" s="624">
        <f t="shared" si="54"/>
        <v>0</v>
      </c>
      <c r="AL408" s="624">
        <f t="shared" si="54"/>
        <v>0</v>
      </c>
      <c r="AN408" s="625"/>
    </row>
    <row r="409" spans="1:40" x14ac:dyDescent="0.25">
      <c r="A409" s="612"/>
      <c r="B409" s="613"/>
      <c r="C409" s="614"/>
      <c r="D409" s="626"/>
      <c r="E409" s="627"/>
      <c r="F409" s="627"/>
      <c r="G409" s="630">
        <f t="shared" si="61"/>
        <v>0</v>
      </c>
      <c r="H409" s="626"/>
      <c r="I409" s="626"/>
      <c r="J409" s="626"/>
      <c r="K409" s="626"/>
      <c r="L409" s="626"/>
      <c r="M409" s="626"/>
      <c r="N409" s="629"/>
      <c r="O409" s="629"/>
      <c r="P409" s="629"/>
      <c r="Q409" s="619">
        <f>IF(C409&gt;Allgemeines!$C$13,0,SUM(G409,H409,J409,K409,M409,N409)-SUM(I409,L409,O409,P409))</f>
        <v>0</v>
      </c>
      <c r="R409" s="613"/>
      <c r="S409" s="621">
        <f t="shared" si="57"/>
        <v>0</v>
      </c>
      <c r="T409" s="622">
        <f>IF(ISBLANK($B409),0,VLOOKUP($B409,Listen!$A$2:$C$44,2,FALSE))</f>
        <v>0</v>
      </c>
      <c r="U409" s="622">
        <f>IF(ISBLANK($B409),0,VLOOKUP($B409,Listen!$A$2:$C$44,3,FALSE))</f>
        <v>0</v>
      </c>
      <c r="V409" s="623">
        <f t="shared" si="58"/>
        <v>0</v>
      </c>
      <c r="W409" s="623">
        <f t="shared" si="55"/>
        <v>0</v>
      </c>
      <c r="X409" s="623">
        <f t="shared" si="55"/>
        <v>0</v>
      </c>
      <c r="Y409" s="623">
        <f t="shared" si="55"/>
        <v>0</v>
      </c>
      <c r="Z409" s="623">
        <f t="shared" si="53"/>
        <v>0</v>
      </c>
      <c r="AA409" s="623">
        <f t="shared" si="53"/>
        <v>0</v>
      </c>
      <c r="AB409" s="623">
        <f t="shared" si="53"/>
        <v>0</v>
      </c>
      <c r="AC409" s="624">
        <f t="shared" ca="1" si="59"/>
        <v>0</v>
      </c>
      <c r="AD409" s="624">
        <f ca="1">IF(C409=Allgemeines!$C$13,$S409-$AE409,OFFSET(AE409,0,Allgemeines!$C$13-2022)-$AE409)</f>
        <v>0</v>
      </c>
      <c r="AE409" s="624">
        <f ca="1">IFERROR(OFFSET(AE409,0,Allgemeines!$C$13-2021),0)</f>
        <v>0</v>
      </c>
      <c r="AF409" s="624">
        <f t="shared" si="60"/>
        <v>0</v>
      </c>
      <c r="AG409" s="624">
        <f t="shared" si="56"/>
        <v>0</v>
      </c>
      <c r="AH409" s="624">
        <f t="shared" si="56"/>
        <v>0</v>
      </c>
      <c r="AI409" s="624">
        <f t="shared" si="56"/>
        <v>0</v>
      </c>
      <c r="AJ409" s="624">
        <f t="shared" si="54"/>
        <v>0</v>
      </c>
      <c r="AK409" s="624">
        <f t="shared" si="54"/>
        <v>0</v>
      </c>
      <c r="AL409" s="624">
        <f t="shared" si="54"/>
        <v>0</v>
      </c>
      <c r="AN409" s="625"/>
    </row>
    <row r="410" spans="1:40" x14ac:dyDescent="0.25">
      <c r="A410" s="612"/>
      <c r="B410" s="613"/>
      <c r="C410" s="614"/>
      <c r="D410" s="626"/>
      <c r="E410" s="627"/>
      <c r="F410" s="627"/>
      <c r="G410" s="630">
        <f t="shared" si="61"/>
        <v>0</v>
      </c>
      <c r="H410" s="626"/>
      <c r="I410" s="626"/>
      <c r="J410" s="626"/>
      <c r="K410" s="626"/>
      <c r="L410" s="626"/>
      <c r="M410" s="626"/>
      <c r="N410" s="629"/>
      <c r="O410" s="629"/>
      <c r="P410" s="629"/>
      <c r="Q410" s="619">
        <f>IF(C410&gt;Allgemeines!$C$13,0,SUM(G410,H410,J410,K410,M410,N410)-SUM(I410,L410,O410,P410))</f>
        <v>0</v>
      </c>
      <c r="R410" s="613"/>
      <c r="S410" s="621">
        <f t="shared" si="57"/>
        <v>0</v>
      </c>
      <c r="T410" s="622">
        <f>IF(ISBLANK($B410),0,VLOOKUP($B410,Listen!$A$2:$C$44,2,FALSE))</f>
        <v>0</v>
      </c>
      <c r="U410" s="622">
        <f>IF(ISBLANK($B410),0,VLOOKUP($B410,Listen!$A$2:$C$44,3,FALSE))</f>
        <v>0</v>
      </c>
      <c r="V410" s="623">
        <f t="shared" si="58"/>
        <v>0</v>
      </c>
      <c r="W410" s="623">
        <f t="shared" si="55"/>
        <v>0</v>
      </c>
      <c r="X410" s="623">
        <f t="shared" si="55"/>
        <v>0</v>
      </c>
      <c r="Y410" s="623">
        <f t="shared" si="55"/>
        <v>0</v>
      </c>
      <c r="Z410" s="623">
        <f t="shared" si="53"/>
        <v>0</v>
      </c>
      <c r="AA410" s="623">
        <f t="shared" si="53"/>
        <v>0</v>
      </c>
      <c r="AB410" s="623">
        <f t="shared" si="53"/>
        <v>0</v>
      </c>
      <c r="AC410" s="624">
        <f t="shared" ca="1" si="59"/>
        <v>0</v>
      </c>
      <c r="AD410" s="624">
        <f ca="1">IF(C410=Allgemeines!$C$13,$S410-$AE410,OFFSET(AE410,0,Allgemeines!$C$13-2022)-$AE410)</f>
        <v>0</v>
      </c>
      <c r="AE410" s="624">
        <f ca="1">IFERROR(OFFSET(AE410,0,Allgemeines!$C$13-2021),0)</f>
        <v>0</v>
      </c>
      <c r="AF410" s="624">
        <f t="shared" si="60"/>
        <v>0</v>
      </c>
      <c r="AG410" s="624">
        <f t="shared" si="56"/>
        <v>0</v>
      </c>
      <c r="AH410" s="624">
        <f t="shared" si="56"/>
        <v>0</v>
      </c>
      <c r="AI410" s="624">
        <f t="shared" si="56"/>
        <v>0</v>
      </c>
      <c r="AJ410" s="624">
        <f t="shared" si="54"/>
        <v>0</v>
      </c>
      <c r="AK410" s="624">
        <f t="shared" si="54"/>
        <v>0</v>
      </c>
      <c r="AL410" s="624">
        <f t="shared" si="54"/>
        <v>0</v>
      </c>
      <c r="AN410" s="625"/>
    </row>
    <row r="411" spans="1:40" x14ac:dyDescent="0.25">
      <c r="A411" s="612"/>
      <c r="B411" s="613"/>
      <c r="C411" s="614"/>
      <c r="D411" s="626"/>
      <c r="E411" s="627"/>
      <c r="F411" s="627"/>
      <c r="G411" s="630">
        <f t="shared" si="61"/>
        <v>0</v>
      </c>
      <c r="H411" s="626"/>
      <c r="I411" s="626"/>
      <c r="J411" s="626"/>
      <c r="K411" s="626"/>
      <c r="L411" s="626"/>
      <c r="M411" s="626"/>
      <c r="N411" s="629"/>
      <c r="O411" s="629"/>
      <c r="P411" s="629"/>
      <c r="Q411" s="619">
        <f>IF(C411&gt;Allgemeines!$C$13,0,SUM(G411,H411,J411,K411,M411,N411)-SUM(I411,L411,O411,P411))</f>
        <v>0</v>
      </c>
      <c r="R411" s="613"/>
      <c r="S411" s="621">
        <f t="shared" si="57"/>
        <v>0</v>
      </c>
      <c r="T411" s="622">
        <f>IF(ISBLANK($B411),0,VLOOKUP($B411,Listen!$A$2:$C$44,2,FALSE))</f>
        <v>0</v>
      </c>
      <c r="U411" s="622">
        <f>IF(ISBLANK($B411),0,VLOOKUP($B411,Listen!$A$2:$C$44,3,FALSE))</f>
        <v>0</v>
      </c>
      <c r="V411" s="623">
        <f t="shared" si="58"/>
        <v>0</v>
      </c>
      <c r="W411" s="623">
        <f t="shared" si="55"/>
        <v>0</v>
      </c>
      <c r="X411" s="623">
        <f t="shared" si="55"/>
        <v>0</v>
      </c>
      <c r="Y411" s="623">
        <f t="shared" si="55"/>
        <v>0</v>
      </c>
      <c r="Z411" s="623">
        <f t="shared" si="53"/>
        <v>0</v>
      </c>
      <c r="AA411" s="623">
        <f t="shared" si="53"/>
        <v>0</v>
      </c>
      <c r="AB411" s="623">
        <f t="shared" si="53"/>
        <v>0</v>
      </c>
      <c r="AC411" s="624">
        <f t="shared" ca="1" si="59"/>
        <v>0</v>
      </c>
      <c r="AD411" s="624">
        <f ca="1">IF(C411=Allgemeines!$C$13,$S411-$AE411,OFFSET(AE411,0,Allgemeines!$C$13-2022)-$AE411)</f>
        <v>0</v>
      </c>
      <c r="AE411" s="624">
        <f ca="1">IFERROR(OFFSET(AE411,0,Allgemeines!$C$13-2021),0)</f>
        <v>0</v>
      </c>
      <c r="AF411" s="624">
        <f t="shared" si="60"/>
        <v>0</v>
      </c>
      <c r="AG411" s="624">
        <f t="shared" si="56"/>
        <v>0</v>
      </c>
      <c r="AH411" s="624">
        <f t="shared" si="56"/>
        <v>0</v>
      </c>
      <c r="AI411" s="624">
        <f t="shared" si="56"/>
        <v>0</v>
      </c>
      <c r="AJ411" s="624">
        <f t="shared" si="54"/>
        <v>0</v>
      </c>
      <c r="AK411" s="624">
        <f t="shared" si="54"/>
        <v>0</v>
      </c>
      <c r="AL411" s="624">
        <f t="shared" si="54"/>
        <v>0</v>
      </c>
      <c r="AN411" s="625"/>
    </row>
    <row r="412" spans="1:40" x14ac:dyDescent="0.25">
      <c r="A412" s="612"/>
      <c r="B412" s="613"/>
      <c r="C412" s="614"/>
      <c r="D412" s="626"/>
      <c r="E412" s="627"/>
      <c r="F412" s="627"/>
      <c r="G412" s="630">
        <f t="shared" si="61"/>
        <v>0</v>
      </c>
      <c r="H412" s="626"/>
      <c r="I412" s="626"/>
      <c r="J412" s="626"/>
      <c r="K412" s="626"/>
      <c r="L412" s="626"/>
      <c r="M412" s="626"/>
      <c r="N412" s="629"/>
      <c r="O412" s="629"/>
      <c r="P412" s="629"/>
      <c r="Q412" s="619">
        <f>IF(C412&gt;Allgemeines!$C$13,0,SUM(G412,H412,J412,K412,M412,N412)-SUM(I412,L412,O412,P412))</f>
        <v>0</v>
      </c>
      <c r="R412" s="613"/>
      <c r="S412" s="621">
        <f t="shared" si="57"/>
        <v>0</v>
      </c>
      <c r="T412" s="622">
        <f>IF(ISBLANK($B412),0,VLOOKUP($B412,Listen!$A$2:$C$44,2,FALSE))</f>
        <v>0</v>
      </c>
      <c r="U412" s="622">
        <f>IF(ISBLANK($B412),0,VLOOKUP($B412,Listen!$A$2:$C$44,3,FALSE))</f>
        <v>0</v>
      </c>
      <c r="V412" s="623">
        <f t="shared" si="58"/>
        <v>0</v>
      </c>
      <c r="W412" s="623">
        <f t="shared" si="55"/>
        <v>0</v>
      </c>
      <c r="X412" s="623">
        <f t="shared" si="55"/>
        <v>0</v>
      </c>
      <c r="Y412" s="623">
        <f t="shared" si="55"/>
        <v>0</v>
      </c>
      <c r="Z412" s="623">
        <f t="shared" si="53"/>
        <v>0</v>
      </c>
      <c r="AA412" s="623">
        <f t="shared" si="53"/>
        <v>0</v>
      </c>
      <c r="AB412" s="623">
        <f t="shared" si="53"/>
        <v>0</v>
      </c>
      <c r="AC412" s="624">
        <f t="shared" ca="1" si="59"/>
        <v>0</v>
      </c>
      <c r="AD412" s="624">
        <f ca="1">IF(C412=Allgemeines!$C$13,$S412-$AE412,OFFSET(AE412,0,Allgemeines!$C$13-2022)-$AE412)</f>
        <v>0</v>
      </c>
      <c r="AE412" s="624">
        <f ca="1">IFERROR(OFFSET(AE412,0,Allgemeines!$C$13-2021),0)</f>
        <v>0</v>
      </c>
      <c r="AF412" s="624">
        <f t="shared" si="60"/>
        <v>0</v>
      </c>
      <c r="AG412" s="624">
        <f t="shared" si="56"/>
        <v>0</v>
      </c>
      <c r="AH412" s="624">
        <f t="shared" si="56"/>
        <v>0</v>
      </c>
      <c r="AI412" s="624">
        <f t="shared" si="56"/>
        <v>0</v>
      </c>
      <c r="AJ412" s="624">
        <f t="shared" si="54"/>
        <v>0</v>
      </c>
      <c r="AK412" s="624">
        <f t="shared" si="54"/>
        <v>0</v>
      </c>
      <c r="AL412" s="624">
        <f t="shared" si="54"/>
        <v>0</v>
      </c>
      <c r="AN412" s="625"/>
    </row>
    <row r="413" spans="1:40" x14ac:dyDescent="0.25">
      <c r="A413" s="612"/>
      <c r="B413" s="613"/>
      <c r="C413" s="614"/>
      <c r="D413" s="626"/>
      <c r="E413" s="627"/>
      <c r="F413" s="627"/>
      <c r="G413" s="630">
        <f t="shared" si="61"/>
        <v>0</v>
      </c>
      <c r="H413" s="626"/>
      <c r="I413" s="626"/>
      <c r="J413" s="626"/>
      <c r="K413" s="626"/>
      <c r="L413" s="626"/>
      <c r="M413" s="626"/>
      <c r="N413" s="629"/>
      <c r="O413" s="629"/>
      <c r="P413" s="629"/>
      <c r="Q413" s="619">
        <f>IF(C413&gt;Allgemeines!$C$13,0,SUM(G413,H413,J413,K413,M413,N413)-SUM(I413,L413,O413,P413))</f>
        <v>0</v>
      </c>
      <c r="R413" s="613"/>
      <c r="S413" s="621">
        <f t="shared" si="57"/>
        <v>0</v>
      </c>
      <c r="T413" s="622">
        <f>IF(ISBLANK($B413),0,VLOOKUP($B413,Listen!$A$2:$C$44,2,FALSE))</f>
        <v>0</v>
      </c>
      <c r="U413" s="622">
        <f>IF(ISBLANK($B413),0,VLOOKUP($B413,Listen!$A$2:$C$44,3,FALSE))</f>
        <v>0</v>
      </c>
      <c r="V413" s="623">
        <f t="shared" si="58"/>
        <v>0</v>
      </c>
      <c r="W413" s="623">
        <f t="shared" si="55"/>
        <v>0</v>
      </c>
      <c r="X413" s="623">
        <f t="shared" si="55"/>
        <v>0</v>
      </c>
      <c r="Y413" s="623">
        <f t="shared" si="55"/>
        <v>0</v>
      </c>
      <c r="Z413" s="623">
        <f t="shared" si="53"/>
        <v>0</v>
      </c>
      <c r="AA413" s="623">
        <f t="shared" si="53"/>
        <v>0</v>
      </c>
      <c r="AB413" s="623">
        <f t="shared" si="53"/>
        <v>0</v>
      </c>
      <c r="AC413" s="624">
        <f t="shared" ca="1" si="59"/>
        <v>0</v>
      </c>
      <c r="AD413" s="624">
        <f ca="1">IF(C413=Allgemeines!$C$13,$S413-$AE413,OFFSET(AE413,0,Allgemeines!$C$13-2022)-$AE413)</f>
        <v>0</v>
      </c>
      <c r="AE413" s="624">
        <f ca="1">IFERROR(OFFSET(AE413,0,Allgemeines!$C$13-2021),0)</f>
        <v>0</v>
      </c>
      <c r="AF413" s="624">
        <f t="shared" si="60"/>
        <v>0</v>
      </c>
      <c r="AG413" s="624">
        <f t="shared" si="56"/>
        <v>0</v>
      </c>
      <c r="AH413" s="624">
        <f t="shared" si="56"/>
        <v>0</v>
      </c>
      <c r="AI413" s="624">
        <f t="shared" si="56"/>
        <v>0</v>
      </c>
      <c r="AJ413" s="624">
        <f t="shared" si="54"/>
        <v>0</v>
      </c>
      <c r="AK413" s="624">
        <f t="shared" si="54"/>
        <v>0</v>
      </c>
      <c r="AL413" s="624">
        <f t="shared" si="54"/>
        <v>0</v>
      </c>
      <c r="AN413" s="625"/>
    </row>
    <row r="414" spans="1:40" x14ac:dyDescent="0.25">
      <c r="A414" s="612"/>
      <c r="B414" s="613"/>
      <c r="C414" s="614"/>
      <c r="D414" s="626"/>
      <c r="E414" s="627"/>
      <c r="F414" s="627"/>
      <c r="G414" s="630">
        <f t="shared" si="61"/>
        <v>0</v>
      </c>
      <c r="H414" s="626"/>
      <c r="I414" s="626"/>
      <c r="J414" s="626"/>
      <c r="K414" s="626"/>
      <c r="L414" s="626"/>
      <c r="M414" s="626"/>
      <c r="N414" s="629"/>
      <c r="O414" s="629"/>
      <c r="P414" s="629"/>
      <c r="Q414" s="619">
        <f>IF(C414&gt;Allgemeines!$C$13,0,SUM(G414,H414,J414,K414,M414,N414)-SUM(I414,L414,O414,P414))</f>
        <v>0</v>
      </c>
      <c r="R414" s="613"/>
      <c r="S414" s="621">
        <f t="shared" si="57"/>
        <v>0</v>
      </c>
      <c r="T414" s="622">
        <f>IF(ISBLANK($B414),0,VLOOKUP($B414,Listen!$A$2:$C$44,2,FALSE))</f>
        <v>0</v>
      </c>
      <c r="U414" s="622">
        <f>IF(ISBLANK($B414),0,VLOOKUP($B414,Listen!$A$2:$C$44,3,FALSE))</f>
        <v>0</v>
      </c>
      <c r="V414" s="623">
        <f t="shared" si="58"/>
        <v>0</v>
      </c>
      <c r="W414" s="623">
        <f t="shared" si="55"/>
        <v>0</v>
      </c>
      <c r="X414" s="623">
        <f t="shared" si="55"/>
        <v>0</v>
      </c>
      <c r="Y414" s="623">
        <f t="shared" si="55"/>
        <v>0</v>
      </c>
      <c r="Z414" s="623">
        <f t="shared" si="53"/>
        <v>0</v>
      </c>
      <c r="AA414" s="623">
        <f t="shared" si="53"/>
        <v>0</v>
      </c>
      <c r="AB414" s="623">
        <f t="shared" si="53"/>
        <v>0</v>
      </c>
      <c r="AC414" s="624">
        <f t="shared" ca="1" si="59"/>
        <v>0</v>
      </c>
      <c r="AD414" s="624">
        <f ca="1">IF(C414=Allgemeines!$C$13,$S414-$AE414,OFFSET(AE414,0,Allgemeines!$C$13-2022)-$AE414)</f>
        <v>0</v>
      </c>
      <c r="AE414" s="624">
        <f ca="1">IFERROR(OFFSET(AE414,0,Allgemeines!$C$13-2021),0)</f>
        <v>0</v>
      </c>
      <c r="AF414" s="624">
        <f t="shared" si="60"/>
        <v>0</v>
      </c>
      <c r="AG414" s="624">
        <f t="shared" si="56"/>
        <v>0</v>
      </c>
      <c r="AH414" s="624">
        <f t="shared" si="56"/>
        <v>0</v>
      </c>
      <c r="AI414" s="624">
        <f t="shared" si="56"/>
        <v>0</v>
      </c>
      <c r="AJ414" s="624">
        <f t="shared" si="54"/>
        <v>0</v>
      </c>
      <c r="AK414" s="624">
        <f t="shared" si="54"/>
        <v>0</v>
      </c>
      <c r="AL414" s="624">
        <f t="shared" si="54"/>
        <v>0</v>
      </c>
      <c r="AN414" s="625"/>
    </row>
    <row r="415" spans="1:40" x14ac:dyDescent="0.25">
      <c r="A415" s="612"/>
      <c r="B415" s="613"/>
      <c r="C415" s="614"/>
      <c r="D415" s="626"/>
      <c r="E415" s="627"/>
      <c r="F415" s="627"/>
      <c r="G415" s="630">
        <f t="shared" si="61"/>
        <v>0</v>
      </c>
      <c r="H415" s="626"/>
      <c r="I415" s="626"/>
      <c r="J415" s="626"/>
      <c r="K415" s="626"/>
      <c r="L415" s="626"/>
      <c r="M415" s="626"/>
      <c r="N415" s="629"/>
      <c r="O415" s="629"/>
      <c r="P415" s="629"/>
      <c r="Q415" s="619">
        <f>IF(C415&gt;Allgemeines!$C$13,0,SUM(G415,H415,J415,K415,M415,N415)-SUM(I415,L415,O415,P415))</f>
        <v>0</v>
      </c>
      <c r="R415" s="613"/>
      <c r="S415" s="621">
        <f t="shared" si="57"/>
        <v>0</v>
      </c>
      <c r="T415" s="622">
        <f>IF(ISBLANK($B415),0,VLOOKUP($B415,Listen!$A$2:$C$44,2,FALSE))</f>
        <v>0</v>
      </c>
      <c r="U415" s="622">
        <f>IF(ISBLANK($B415),0,VLOOKUP($B415,Listen!$A$2:$C$44,3,FALSE))</f>
        <v>0</v>
      </c>
      <c r="V415" s="623">
        <f t="shared" si="58"/>
        <v>0</v>
      </c>
      <c r="W415" s="623">
        <f t="shared" si="55"/>
        <v>0</v>
      </c>
      <c r="X415" s="623">
        <f t="shared" si="55"/>
        <v>0</v>
      </c>
      <c r="Y415" s="623">
        <f t="shared" si="55"/>
        <v>0</v>
      </c>
      <c r="Z415" s="623">
        <f t="shared" si="53"/>
        <v>0</v>
      </c>
      <c r="AA415" s="623">
        <f t="shared" si="53"/>
        <v>0</v>
      </c>
      <c r="AB415" s="623">
        <f t="shared" si="53"/>
        <v>0</v>
      </c>
      <c r="AC415" s="624">
        <f t="shared" ca="1" si="59"/>
        <v>0</v>
      </c>
      <c r="AD415" s="624">
        <f ca="1">IF(C415=Allgemeines!$C$13,$S415-$AE415,OFFSET(AE415,0,Allgemeines!$C$13-2022)-$AE415)</f>
        <v>0</v>
      </c>
      <c r="AE415" s="624">
        <f ca="1">IFERROR(OFFSET(AE415,0,Allgemeines!$C$13-2021),0)</f>
        <v>0</v>
      </c>
      <c r="AF415" s="624">
        <f t="shared" si="60"/>
        <v>0</v>
      </c>
      <c r="AG415" s="624">
        <f t="shared" si="56"/>
        <v>0</v>
      </c>
      <c r="AH415" s="624">
        <f t="shared" si="56"/>
        <v>0</v>
      </c>
      <c r="AI415" s="624">
        <f t="shared" si="56"/>
        <v>0</v>
      </c>
      <c r="AJ415" s="624">
        <f t="shared" si="54"/>
        <v>0</v>
      </c>
      <c r="AK415" s="624">
        <f t="shared" si="54"/>
        <v>0</v>
      </c>
      <c r="AL415" s="624">
        <f t="shared" si="54"/>
        <v>0</v>
      </c>
      <c r="AN415" s="625"/>
    </row>
    <row r="416" spans="1:40" x14ac:dyDescent="0.25">
      <c r="A416" s="612"/>
      <c r="B416" s="613"/>
      <c r="C416" s="614"/>
      <c r="D416" s="626"/>
      <c r="E416" s="627"/>
      <c r="F416" s="627"/>
      <c r="G416" s="630">
        <f t="shared" si="61"/>
        <v>0</v>
      </c>
      <c r="H416" s="626"/>
      <c r="I416" s="626"/>
      <c r="J416" s="626"/>
      <c r="K416" s="626"/>
      <c r="L416" s="626"/>
      <c r="M416" s="626"/>
      <c r="N416" s="629"/>
      <c r="O416" s="629"/>
      <c r="P416" s="629"/>
      <c r="Q416" s="619">
        <f>IF(C416&gt;Allgemeines!$C$13,0,SUM(G416,H416,J416,K416,M416,N416)-SUM(I416,L416,O416,P416))</f>
        <v>0</v>
      </c>
      <c r="R416" s="613"/>
      <c r="S416" s="621">
        <f t="shared" si="57"/>
        <v>0</v>
      </c>
      <c r="T416" s="622">
        <f>IF(ISBLANK($B416),0,VLOOKUP($B416,Listen!$A$2:$C$44,2,FALSE))</f>
        <v>0</v>
      </c>
      <c r="U416" s="622">
        <f>IF(ISBLANK($B416),0,VLOOKUP($B416,Listen!$A$2:$C$44,3,FALSE))</f>
        <v>0</v>
      </c>
      <c r="V416" s="623">
        <f t="shared" si="58"/>
        <v>0</v>
      </c>
      <c r="W416" s="623">
        <f t="shared" si="55"/>
        <v>0</v>
      </c>
      <c r="X416" s="623">
        <f t="shared" si="55"/>
        <v>0</v>
      </c>
      <c r="Y416" s="623">
        <f t="shared" si="55"/>
        <v>0</v>
      </c>
      <c r="Z416" s="623">
        <f t="shared" si="53"/>
        <v>0</v>
      </c>
      <c r="AA416" s="623">
        <f t="shared" si="53"/>
        <v>0</v>
      </c>
      <c r="AB416" s="623">
        <f t="shared" si="53"/>
        <v>0</v>
      </c>
      <c r="AC416" s="624">
        <f t="shared" ca="1" si="59"/>
        <v>0</v>
      </c>
      <c r="AD416" s="624">
        <f ca="1">IF(C416=Allgemeines!$C$13,$S416-$AE416,OFFSET(AE416,0,Allgemeines!$C$13-2022)-$AE416)</f>
        <v>0</v>
      </c>
      <c r="AE416" s="624">
        <f ca="1">IFERROR(OFFSET(AE416,0,Allgemeines!$C$13-2021),0)</f>
        <v>0</v>
      </c>
      <c r="AF416" s="624">
        <f t="shared" si="60"/>
        <v>0</v>
      </c>
      <c r="AG416" s="624">
        <f t="shared" si="56"/>
        <v>0</v>
      </c>
      <c r="AH416" s="624">
        <f t="shared" si="56"/>
        <v>0</v>
      </c>
      <c r="AI416" s="624">
        <f t="shared" si="56"/>
        <v>0</v>
      </c>
      <c r="AJ416" s="624">
        <f t="shared" si="54"/>
        <v>0</v>
      </c>
      <c r="AK416" s="624">
        <f t="shared" si="54"/>
        <v>0</v>
      </c>
      <c r="AL416" s="624">
        <f t="shared" si="54"/>
        <v>0</v>
      </c>
      <c r="AN416" s="625"/>
    </row>
    <row r="417" spans="1:40" x14ac:dyDescent="0.25">
      <c r="A417" s="612"/>
      <c r="B417" s="613"/>
      <c r="C417" s="614"/>
      <c r="D417" s="626"/>
      <c r="E417" s="627"/>
      <c r="F417" s="627"/>
      <c r="G417" s="630">
        <f t="shared" si="61"/>
        <v>0</v>
      </c>
      <c r="H417" s="626"/>
      <c r="I417" s="626"/>
      <c r="J417" s="626"/>
      <c r="K417" s="626"/>
      <c r="L417" s="626"/>
      <c r="M417" s="626"/>
      <c r="N417" s="629"/>
      <c r="O417" s="629"/>
      <c r="P417" s="629"/>
      <c r="Q417" s="619">
        <f>IF(C417&gt;Allgemeines!$C$13,0,SUM(G417,H417,J417,K417,M417,N417)-SUM(I417,L417,O417,P417))</f>
        <v>0</v>
      </c>
      <c r="R417" s="613"/>
      <c r="S417" s="621">
        <f t="shared" si="57"/>
        <v>0</v>
      </c>
      <c r="T417" s="622">
        <f>IF(ISBLANK($B417),0,VLOOKUP($B417,Listen!$A$2:$C$44,2,FALSE))</f>
        <v>0</v>
      </c>
      <c r="U417" s="622">
        <f>IF(ISBLANK($B417),0,VLOOKUP($B417,Listen!$A$2:$C$44,3,FALSE))</f>
        <v>0</v>
      </c>
      <c r="V417" s="623">
        <f t="shared" si="58"/>
        <v>0</v>
      </c>
      <c r="W417" s="623">
        <f t="shared" si="55"/>
        <v>0</v>
      </c>
      <c r="X417" s="623">
        <f t="shared" si="55"/>
        <v>0</v>
      </c>
      <c r="Y417" s="623">
        <f t="shared" si="55"/>
        <v>0</v>
      </c>
      <c r="Z417" s="623">
        <f t="shared" si="53"/>
        <v>0</v>
      </c>
      <c r="AA417" s="623">
        <f t="shared" si="53"/>
        <v>0</v>
      </c>
      <c r="AB417" s="623">
        <f t="shared" si="53"/>
        <v>0</v>
      </c>
      <c r="AC417" s="624">
        <f t="shared" ca="1" si="59"/>
        <v>0</v>
      </c>
      <c r="AD417" s="624">
        <f ca="1">IF(C417=Allgemeines!$C$13,$S417-$AE417,OFFSET(AE417,0,Allgemeines!$C$13-2022)-$AE417)</f>
        <v>0</v>
      </c>
      <c r="AE417" s="624">
        <f ca="1">IFERROR(OFFSET(AE417,0,Allgemeines!$C$13-2021),0)</f>
        <v>0</v>
      </c>
      <c r="AF417" s="624">
        <f t="shared" si="60"/>
        <v>0</v>
      </c>
      <c r="AG417" s="624">
        <f t="shared" si="56"/>
        <v>0</v>
      </c>
      <c r="AH417" s="624">
        <f t="shared" si="56"/>
        <v>0</v>
      </c>
      <c r="AI417" s="624">
        <f t="shared" si="56"/>
        <v>0</v>
      </c>
      <c r="AJ417" s="624">
        <f t="shared" si="54"/>
        <v>0</v>
      </c>
      <c r="AK417" s="624">
        <f t="shared" si="54"/>
        <v>0</v>
      </c>
      <c r="AL417" s="624">
        <f t="shared" si="54"/>
        <v>0</v>
      </c>
      <c r="AN417" s="625"/>
    </row>
    <row r="418" spans="1:40" x14ac:dyDescent="0.25">
      <c r="A418" s="612"/>
      <c r="B418" s="613"/>
      <c r="C418" s="614"/>
      <c r="D418" s="626"/>
      <c r="E418" s="627"/>
      <c r="F418" s="627"/>
      <c r="G418" s="630">
        <f t="shared" si="61"/>
        <v>0</v>
      </c>
      <c r="H418" s="626"/>
      <c r="I418" s="626"/>
      <c r="J418" s="626"/>
      <c r="K418" s="626"/>
      <c r="L418" s="626"/>
      <c r="M418" s="626"/>
      <c r="N418" s="629"/>
      <c r="O418" s="629"/>
      <c r="P418" s="629"/>
      <c r="Q418" s="619">
        <f>IF(C418&gt;Allgemeines!$C$13,0,SUM(G418,H418,J418,K418,M418,N418)-SUM(I418,L418,O418,P418))</f>
        <v>0</v>
      </c>
      <c r="R418" s="613"/>
      <c r="S418" s="621">
        <f t="shared" si="57"/>
        <v>0</v>
      </c>
      <c r="T418" s="622">
        <f>IF(ISBLANK($B418),0,VLOOKUP($B418,Listen!$A$2:$C$44,2,FALSE))</f>
        <v>0</v>
      </c>
      <c r="U418" s="622">
        <f>IF(ISBLANK($B418),0,VLOOKUP($B418,Listen!$A$2:$C$44,3,FALSE))</f>
        <v>0</v>
      </c>
      <c r="V418" s="623">
        <f t="shared" si="58"/>
        <v>0</v>
      </c>
      <c r="W418" s="623">
        <f t="shared" si="55"/>
        <v>0</v>
      </c>
      <c r="X418" s="623">
        <f t="shared" si="55"/>
        <v>0</v>
      </c>
      <c r="Y418" s="623">
        <f t="shared" si="55"/>
        <v>0</v>
      </c>
      <c r="Z418" s="623">
        <f t="shared" si="53"/>
        <v>0</v>
      </c>
      <c r="AA418" s="623">
        <f t="shared" si="53"/>
        <v>0</v>
      </c>
      <c r="AB418" s="623">
        <f t="shared" si="53"/>
        <v>0</v>
      </c>
      <c r="AC418" s="624">
        <f t="shared" ca="1" si="59"/>
        <v>0</v>
      </c>
      <c r="AD418" s="624">
        <f ca="1">IF(C418=Allgemeines!$C$13,$S418-$AE418,OFFSET(AE418,0,Allgemeines!$C$13-2022)-$AE418)</f>
        <v>0</v>
      </c>
      <c r="AE418" s="624">
        <f ca="1">IFERROR(OFFSET(AE418,0,Allgemeines!$C$13-2021),0)</f>
        <v>0</v>
      </c>
      <c r="AF418" s="624">
        <f t="shared" si="60"/>
        <v>0</v>
      </c>
      <c r="AG418" s="624">
        <f t="shared" si="56"/>
        <v>0</v>
      </c>
      <c r="AH418" s="624">
        <f t="shared" si="56"/>
        <v>0</v>
      </c>
      <c r="AI418" s="624">
        <f t="shared" si="56"/>
        <v>0</v>
      </c>
      <c r="AJ418" s="624">
        <f t="shared" si="54"/>
        <v>0</v>
      </c>
      <c r="AK418" s="624">
        <f t="shared" si="54"/>
        <v>0</v>
      </c>
      <c r="AL418" s="624">
        <f t="shared" si="54"/>
        <v>0</v>
      </c>
      <c r="AN418" s="625"/>
    </row>
    <row r="419" spans="1:40" x14ac:dyDescent="0.25">
      <c r="A419" s="612"/>
      <c r="B419" s="613"/>
      <c r="C419" s="614"/>
      <c r="D419" s="626"/>
      <c r="E419" s="627"/>
      <c r="F419" s="627"/>
      <c r="G419" s="630">
        <f t="shared" si="61"/>
        <v>0</v>
      </c>
      <c r="H419" s="626"/>
      <c r="I419" s="626"/>
      <c r="J419" s="626"/>
      <c r="K419" s="626"/>
      <c r="L419" s="626"/>
      <c r="M419" s="626"/>
      <c r="N419" s="629"/>
      <c r="O419" s="629"/>
      <c r="P419" s="629"/>
      <c r="Q419" s="619">
        <f>IF(C419&gt;Allgemeines!$C$13,0,SUM(G419,H419,J419,K419,M419,N419)-SUM(I419,L419,O419,P419))</f>
        <v>0</v>
      </c>
      <c r="R419" s="613"/>
      <c r="S419" s="621">
        <f t="shared" si="57"/>
        <v>0</v>
      </c>
      <c r="T419" s="622">
        <f>IF(ISBLANK($B419),0,VLOOKUP($B419,Listen!$A$2:$C$44,2,FALSE))</f>
        <v>0</v>
      </c>
      <c r="U419" s="622">
        <f>IF(ISBLANK($B419),0,VLOOKUP($B419,Listen!$A$2:$C$44,3,FALSE))</f>
        <v>0</v>
      </c>
      <c r="V419" s="623">
        <f t="shared" si="58"/>
        <v>0</v>
      </c>
      <c r="W419" s="623">
        <f t="shared" si="55"/>
        <v>0</v>
      </c>
      <c r="X419" s="623">
        <f t="shared" si="55"/>
        <v>0</v>
      </c>
      <c r="Y419" s="623">
        <f t="shared" si="55"/>
        <v>0</v>
      </c>
      <c r="Z419" s="623">
        <f t="shared" si="53"/>
        <v>0</v>
      </c>
      <c r="AA419" s="623">
        <f t="shared" si="53"/>
        <v>0</v>
      </c>
      <c r="AB419" s="623">
        <f t="shared" si="53"/>
        <v>0</v>
      </c>
      <c r="AC419" s="624">
        <f t="shared" ca="1" si="59"/>
        <v>0</v>
      </c>
      <c r="AD419" s="624">
        <f ca="1">IF(C419=Allgemeines!$C$13,$S419-$AE419,OFFSET(AE419,0,Allgemeines!$C$13-2022)-$AE419)</f>
        <v>0</v>
      </c>
      <c r="AE419" s="624">
        <f ca="1">IFERROR(OFFSET(AE419,0,Allgemeines!$C$13-2021),0)</f>
        <v>0</v>
      </c>
      <c r="AF419" s="624">
        <f t="shared" si="60"/>
        <v>0</v>
      </c>
      <c r="AG419" s="624">
        <f t="shared" si="56"/>
        <v>0</v>
      </c>
      <c r="AH419" s="624">
        <f t="shared" si="56"/>
        <v>0</v>
      </c>
      <c r="AI419" s="624">
        <f t="shared" si="56"/>
        <v>0</v>
      </c>
      <c r="AJ419" s="624">
        <f t="shared" si="54"/>
        <v>0</v>
      </c>
      <c r="AK419" s="624">
        <f t="shared" si="54"/>
        <v>0</v>
      </c>
      <c r="AL419" s="624">
        <f t="shared" si="54"/>
        <v>0</v>
      </c>
      <c r="AN419" s="625"/>
    </row>
    <row r="420" spans="1:40" x14ac:dyDescent="0.25">
      <c r="A420" s="612"/>
      <c r="B420" s="613"/>
      <c r="C420" s="614"/>
      <c r="D420" s="626"/>
      <c r="E420" s="627"/>
      <c r="F420" s="627"/>
      <c r="G420" s="630">
        <f t="shared" si="61"/>
        <v>0</v>
      </c>
      <c r="H420" s="626"/>
      <c r="I420" s="626"/>
      <c r="J420" s="626"/>
      <c r="K420" s="626"/>
      <c r="L420" s="626"/>
      <c r="M420" s="626"/>
      <c r="N420" s="629"/>
      <c r="O420" s="629"/>
      <c r="P420" s="629"/>
      <c r="Q420" s="619">
        <f>IF(C420&gt;Allgemeines!$C$13,0,SUM(G420,H420,J420,K420,M420,N420)-SUM(I420,L420,O420,P420))</f>
        <v>0</v>
      </c>
      <c r="R420" s="613"/>
      <c r="S420" s="621">
        <f t="shared" si="57"/>
        <v>0</v>
      </c>
      <c r="T420" s="622">
        <f>IF(ISBLANK($B420),0,VLOOKUP($B420,Listen!$A$2:$C$44,2,FALSE))</f>
        <v>0</v>
      </c>
      <c r="U420" s="622">
        <f>IF(ISBLANK($B420),0,VLOOKUP($B420,Listen!$A$2:$C$44,3,FALSE))</f>
        <v>0</v>
      </c>
      <c r="V420" s="623">
        <f t="shared" si="58"/>
        <v>0</v>
      </c>
      <c r="W420" s="623">
        <f t="shared" si="55"/>
        <v>0</v>
      </c>
      <c r="X420" s="623">
        <f t="shared" si="55"/>
        <v>0</v>
      </c>
      <c r="Y420" s="623">
        <f t="shared" si="55"/>
        <v>0</v>
      </c>
      <c r="Z420" s="623">
        <f t="shared" si="53"/>
        <v>0</v>
      </c>
      <c r="AA420" s="623">
        <f t="shared" si="53"/>
        <v>0</v>
      </c>
      <c r="AB420" s="623">
        <f t="shared" si="53"/>
        <v>0</v>
      </c>
      <c r="AC420" s="624">
        <f t="shared" ca="1" si="59"/>
        <v>0</v>
      </c>
      <c r="AD420" s="624">
        <f ca="1">IF(C420=Allgemeines!$C$13,$S420-$AE420,OFFSET(AE420,0,Allgemeines!$C$13-2022)-$AE420)</f>
        <v>0</v>
      </c>
      <c r="AE420" s="624">
        <f ca="1">IFERROR(OFFSET(AE420,0,Allgemeines!$C$13-2021),0)</f>
        <v>0</v>
      </c>
      <c r="AF420" s="624">
        <f t="shared" si="60"/>
        <v>0</v>
      </c>
      <c r="AG420" s="624">
        <f t="shared" si="56"/>
        <v>0</v>
      </c>
      <c r="AH420" s="624">
        <f t="shared" si="56"/>
        <v>0</v>
      </c>
      <c r="AI420" s="624">
        <f t="shared" si="56"/>
        <v>0</v>
      </c>
      <c r="AJ420" s="624">
        <f t="shared" si="54"/>
        <v>0</v>
      </c>
      <c r="AK420" s="624">
        <f t="shared" si="54"/>
        <v>0</v>
      </c>
      <c r="AL420" s="624">
        <f t="shared" si="54"/>
        <v>0</v>
      </c>
      <c r="AN420" s="625"/>
    </row>
    <row r="421" spans="1:40" x14ac:dyDescent="0.25">
      <c r="A421" s="612"/>
      <c r="B421" s="613"/>
      <c r="C421" s="614"/>
      <c r="D421" s="626"/>
      <c r="E421" s="627"/>
      <c r="F421" s="627"/>
      <c r="G421" s="630">
        <f t="shared" si="61"/>
        <v>0</v>
      </c>
      <c r="H421" s="626"/>
      <c r="I421" s="626"/>
      <c r="J421" s="626"/>
      <c r="K421" s="626"/>
      <c r="L421" s="626"/>
      <c r="M421" s="626"/>
      <c r="N421" s="629"/>
      <c r="O421" s="629"/>
      <c r="P421" s="629"/>
      <c r="Q421" s="619">
        <f>IF(C421&gt;Allgemeines!$C$13,0,SUM(G421,H421,J421,K421,M421,N421)-SUM(I421,L421,O421,P421))</f>
        <v>0</v>
      </c>
      <c r="R421" s="613"/>
      <c r="S421" s="621">
        <f t="shared" si="57"/>
        <v>0</v>
      </c>
      <c r="T421" s="622">
        <f>IF(ISBLANK($B421),0,VLOOKUP($B421,Listen!$A$2:$C$44,2,FALSE))</f>
        <v>0</v>
      </c>
      <c r="U421" s="622">
        <f>IF(ISBLANK($B421),0,VLOOKUP($B421,Listen!$A$2:$C$44,3,FALSE))</f>
        <v>0</v>
      </c>
      <c r="V421" s="623">
        <f t="shared" si="58"/>
        <v>0</v>
      </c>
      <c r="W421" s="623">
        <f t="shared" si="55"/>
        <v>0</v>
      </c>
      <c r="X421" s="623">
        <f t="shared" si="55"/>
        <v>0</v>
      </c>
      <c r="Y421" s="623">
        <f t="shared" si="55"/>
        <v>0</v>
      </c>
      <c r="Z421" s="623">
        <f t="shared" si="53"/>
        <v>0</v>
      </c>
      <c r="AA421" s="623">
        <f t="shared" si="53"/>
        <v>0</v>
      </c>
      <c r="AB421" s="623">
        <f t="shared" si="53"/>
        <v>0</v>
      </c>
      <c r="AC421" s="624">
        <f t="shared" ca="1" si="59"/>
        <v>0</v>
      </c>
      <c r="AD421" s="624">
        <f ca="1">IF(C421=Allgemeines!$C$13,$S421-$AE421,OFFSET(AE421,0,Allgemeines!$C$13-2022)-$AE421)</f>
        <v>0</v>
      </c>
      <c r="AE421" s="624">
        <f ca="1">IFERROR(OFFSET(AE421,0,Allgemeines!$C$13-2021),0)</f>
        <v>0</v>
      </c>
      <c r="AF421" s="624">
        <f t="shared" si="60"/>
        <v>0</v>
      </c>
      <c r="AG421" s="624">
        <f t="shared" si="56"/>
        <v>0</v>
      </c>
      <c r="AH421" s="624">
        <f t="shared" si="56"/>
        <v>0</v>
      </c>
      <c r="AI421" s="624">
        <f t="shared" si="56"/>
        <v>0</v>
      </c>
      <c r="AJ421" s="624">
        <f t="shared" si="54"/>
        <v>0</v>
      </c>
      <c r="AK421" s="624">
        <f t="shared" si="54"/>
        <v>0</v>
      </c>
      <c r="AL421" s="624">
        <f t="shared" si="54"/>
        <v>0</v>
      </c>
      <c r="AN421" s="625"/>
    </row>
    <row r="422" spans="1:40" x14ac:dyDescent="0.25">
      <c r="A422" s="612"/>
      <c r="B422" s="613"/>
      <c r="C422" s="614"/>
      <c r="D422" s="626"/>
      <c r="E422" s="627"/>
      <c r="F422" s="627"/>
      <c r="G422" s="630">
        <f t="shared" si="61"/>
        <v>0</v>
      </c>
      <c r="H422" s="626"/>
      <c r="I422" s="626"/>
      <c r="J422" s="626"/>
      <c r="K422" s="626"/>
      <c r="L422" s="626"/>
      <c r="M422" s="626"/>
      <c r="N422" s="629"/>
      <c r="O422" s="629"/>
      <c r="P422" s="629"/>
      <c r="Q422" s="619">
        <f>IF(C422&gt;Allgemeines!$C$13,0,SUM(G422,H422,J422,K422,M422,N422)-SUM(I422,L422,O422,P422))</f>
        <v>0</v>
      </c>
      <c r="R422" s="613"/>
      <c r="S422" s="621">
        <f t="shared" si="57"/>
        <v>0</v>
      </c>
      <c r="T422" s="622">
        <f>IF(ISBLANK($B422),0,VLOOKUP($B422,Listen!$A$2:$C$44,2,FALSE))</f>
        <v>0</v>
      </c>
      <c r="U422" s="622">
        <f>IF(ISBLANK($B422),0,VLOOKUP($B422,Listen!$A$2:$C$44,3,FALSE))</f>
        <v>0</v>
      </c>
      <c r="V422" s="623">
        <f t="shared" si="58"/>
        <v>0</v>
      </c>
      <c r="W422" s="623">
        <f t="shared" si="55"/>
        <v>0</v>
      </c>
      <c r="X422" s="623">
        <f t="shared" si="55"/>
        <v>0</v>
      </c>
      <c r="Y422" s="623">
        <f t="shared" si="55"/>
        <v>0</v>
      </c>
      <c r="Z422" s="623">
        <f t="shared" si="53"/>
        <v>0</v>
      </c>
      <c r="AA422" s="623">
        <f t="shared" si="53"/>
        <v>0</v>
      </c>
      <c r="AB422" s="623">
        <f t="shared" si="53"/>
        <v>0</v>
      </c>
      <c r="AC422" s="624">
        <f t="shared" ca="1" si="59"/>
        <v>0</v>
      </c>
      <c r="AD422" s="624">
        <f ca="1">IF(C422=Allgemeines!$C$13,$S422-$AE422,OFFSET(AE422,0,Allgemeines!$C$13-2022)-$AE422)</f>
        <v>0</v>
      </c>
      <c r="AE422" s="624">
        <f ca="1">IFERROR(OFFSET(AE422,0,Allgemeines!$C$13-2021),0)</f>
        <v>0</v>
      </c>
      <c r="AF422" s="624">
        <f t="shared" si="60"/>
        <v>0</v>
      </c>
      <c r="AG422" s="624">
        <f t="shared" si="56"/>
        <v>0</v>
      </c>
      <c r="AH422" s="624">
        <f t="shared" si="56"/>
        <v>0</v>
      </c>
      <c r="AI422" s="624">
        <f t="shared" si="56"/>
        <v>0</v>
      </c>
      <c r="AJ422" s="624">
        <f t="shared" si="54"/>
        <v>0</v>
      </c>
      <c r="AK422" s="624">
        <f t="shared" si="54"/>
        <v>0</v>
      </c>
      <c r="AL422" s="624">
        <f t="shared" si="54"/>
        <v>0</v>
      </c>
      <c r="AN422" s="625"/>
    </row>
    <row r="423" spans="1:40" x14ac:dyDescent="0.25">
      <c r="A423" s="612"/>
      <c r="B423" s="613"/>
      <c r="C423" s="614"/>
      <c r="D423" s="626"/>
      <c r="E423" s="627"/>
      <c r="F423" s="627"/>
      <c r="G423" s="630">
        <f t="shared" si="61"/>
        <v>0</v>
      </c>
      <c r="H423" s="626"/>
      <c r="I423" s="626"/>
      <c r="J423" s="626"/>
      <c r="K423" s="626"/>
      <c r="L423" s="626"/>
      <c r="M423" s="626"/>
      <c r="N423" s="629"/>
      <c r="O423" s="629"/>
      <c r="P423" s="629"/>
      <c r="Q423" s="619">
        <f>IF(C423&gt;Allgemeines!$C$13,0,SUM(G423,H423,J423,K423,M423,N423)-SUM(I423,L423,O423,P423))</f>
        <v>0</v>
      </c>
      <c r="R423" s="613"/>
      <c r="S423" s="621">
        <f t="shared" si="57"/>
        <v>0</v>
      </c>
      <c r="T423" s="622">
        <f>IF(ISBLANK($B423),0,VLOOKUP($B423,Listen!$A$2:$C$44,2,FALSE))</f>
        <v>0</v>
      </c>
      <c r="U423" s="622">
        <f>IF(ISBLANK($B423),0,VLOOKUP($B423,Listen!$A$2:$C$44,3,FALSE))</f>
        <v>0</v>
      </c>
      <c r="V423" s="623">
        <f t="shared" si="58"/>
        <v>0</v>
      </c>
      <c r="W423" s="623">
        <f t="shared" si="55"/>
        <v>0</v>
      </c>
      <c r="X423" s="623">
        <f t="shared" si="55"/>
        <v>0</v>
      </c>
      <c r="Y423" s="623">
        <f t="shared" si="55"/>
        <v>0</v>
      </c>
      <c r="Z423" s="623">
        <f t="shared" si="53"/>
        <v>0</v>
      </c>
      <c r="AA423" s="623">
        <f t="shared" si="53"/>
        <v>0</v>
      </c>
      <c r="AB423" s="623">
        <f t="shared" si="53"/>
        <v>0</v>
      </c>
      <c r="AC423" s="624">
        <f t="shared" ca="1" si="59"/>
        <v>0</v>
      </c>
      <c r="AD423" s="624">
        <f ca="1">IF(C423=Allgemeines!$C$13,$S423-$AE423,OFFSET(AE423,0,Allgemeines!$C$13-2022)-$AE423)</f>
        <v>0</v>
      </c>
      <c r="AE423" s="624">
        <f ca="1">IFERROR(OFFSET(AE423,0,Allgemeines!$C$13-2021),0)</f>
        <v>0</v>
      </c>
      <c r="AF423" s="624">
        <f t="shared" si="60"/>
        <v>0</v>
      </c>
      <c r="AG423" s="624">
        <f t="shared" si="56"/>
        <v>0</v>
      </c>
      <c r="AH423" s="624">
        <f t="shared" si="56"/>
        <v>0</v>
      </c>
      <c r="AI423" s="624">
        <f t="shared" si="56"/>
        <v>0</v>
      </c>
      <c r="AJ423" s="624">
        <f t="shared" si="54"/>
        <v>0</v>
      </c>
      <c r="AK423" s="624">
        <f t="shared" si="54"/>
        <v>0</v>
      </c>
      <c r="AL423" s="624">
        <f t="shared" si="54"/>
        <v>0</v>
      </c>
      <c r="AN423" s="625"/>
    </row>
    <row r="424" spans="1:40" x14ac:dyDescent="0.25">
      <c r="A424" s="612"/>
      <c r="B424" s="613"/>
      <c r="C424" s="614"/>
      <c r="D424" s="626"/>
      <c r="E424" s="627"/>
      <c r="F424" s="627"/>
      <c r="G424" s="630">
        <f t="shared" si="61"/>
        <v>0</v>
      </c>
      <c r="H424" s="626"/>
      <c r="I424" s="626"/>
      <c r="J424" s="626"/>
      <c r="K424" s="626"/>
      <c r="L424" s="626"/>
      <c r="M424" s="626"/>
      <c r="N424" s="629"/>
      <c r="O424" s="629"/>
      <c r="P424" s="629"/>
      <c r="Q424" s="619">
        <f>IF(C424&gt;Allgemeines!$C$13,0,SUM(G424,H424,J424,K424,M424,N424)-SUM(I424,L424,O424,P424))</f>
        <v>0</v>
      </c>
      <c r="R424" s="613"/>
      <c r="S424" s="621">
        <f t="shared" si="57"/>
        <v>0</v>
      </c>
      <c r="T424" s="622">
        <f>IF(ISBLANK($B424),0,VLOOKUP($B424,Listen!$A$2:$C$44,2,FALSE))</f>
        <v>0</v>
      </c>
      <c r="U424" s="622">
        <f>IF(ISBLANK($B424),0,VLOOKUP($B424,Listen!$A$2:$C$44,3,FALSE))</f>
        <v>0</v>
      </c>
      <c r="V424" s="623">
        <f t="shared" si="58"/>
        <v>0</v>
      </c>
      <c r="W424" s="623">
        <f t="shared" si="55"/>
        <v>0</v>
      </c>
      <c r="X424" s="623">
        <f t="shared" si="55"/>
        <v>0</v>
      </c>
      <c r="Y424" s="623">
        <f t="shared" si="55"/>
        <v>0</v>
      </c>
      <c r="Z424" s="623">
        <f t="shared" si="53"/>
        <v>0</v>
      </c>
      <c r="AA424" s="623">
        <f t="shared" si="53"/>
        <v>0</v>
      </c>
      <c r="AB424" s="623">
        <f t="shared" si="53"/>
        <v>0</v>
      </c>
      <c r="AC424" s="624">
        <f t="shared" ca="1" si="59"/>
        <v>0</v>
      </c>
      <c r="AD424" s="624">
        <f ca="1">IF(C424=Allgemeines!$C$13,$S424-$AE424,OFFSET(AE424,0,Allgemeines!$C$13-2022)-$AE424)</f>
        <v>0</v>
      </c>
      <c r="AE424" s="624">
        <f ca="1">IFERROR(OFFSET(AE424,0,Allgemeines!$C$13-2021),0)</f>
        <v>0</v>
      </c>
      <c r="AF424" s="624">
        <f t="shared" si="60"/>
        <v>0</v>
      </c>
      <c r="AG424" s="624">
        <f t="shared" si="56"/>
        <v>0</v>
      </c>
      <c r="AH424" s="624">
        <f t="shared" si="56"/>
        <v>0</v>
      </c>
      <c r="AI424" s="624">
        <f t="shared" si="56"/>
        <v>0</v>
      </c>
      <c r="AJ424" s="624">
        <f t="shared" si="54"/>
        <v>0</v>
      </c>
      <c r="AK424" s="624">
        <f t="shared" si="54"/>
        <v>0</v>
      </c>
      <c r="AL424" s="624">
        <f t="shared" si="54"/>
        <v>0</v>
      </c>
      <c r="AN424" s="625"/>
    </row>
    <row r="425" spans="1:40" x14ac:dyDescent="0.25">
      <c r="A425" s="612"/>
      <c r="B425" s="613"/>
      <c r="C425" s="614"/>
      <c r="D425" s="626"/>
      <c r="E425" s="627"/>
      <c r="F425" s="627"/>
      <c r="G425" s="630">
        <f t="shared" si="61"/>
        <v>0</v>
      </c>
      <c r="H425" s="626"/>
      <c r="I425" s="626"/>
      <c r="J425" s="626"/>
      <c r="K425" s="626"/>
      <c r="L425" s="626"/>
      <c r="M425" s="626"/>
      <c r="N425" s="629"/>
      <c r="O425" s="629"/>
      <c r="P425" s="629"/>
      <c r="Q425" s="619">
        <f>IF(C425&gt;Allgemeines!$C$13,0,SUM(G425,H425,J425,K425,M425,N425)-SUM(I425,L425,O425,P425))</f>
        <v>0</v>
      </c>
      <c r="R425" s="613"/>
      <c r="S425" s="621">
        <f t="shared" si="57"/>
        <v>0</v>
      </c>
      <c r="T425" s="622">
        <f>IF(ISBLANK($B425),0,VLOOKUP($B425,Listen!$A$2:$C$44,2,FALSE))</f>
        <v>0</v>
      </c>
      <c r="U425" s="622">
        <f>IF(ISBLANK($B425),0,VLOOKUP($B425,Listen!$A$2:$C$44,3,FALSE))</f>
        <v>0</v>
      </c>
      <c r="V425" s="623">
        <f t="shared" si="58"/>
        <v>0</v>
      </c>
      <c r="W425" s="623">
        <f t="shared" si="55"/>
        <v>0</v>
      </c>
      <c r="X425" s="623">
        <f t="shared" si="55"/>
        <v>0</v>
      </c>
      <c r="Y425" s="623">
        <f t="shared" si="55"/>
        <v>0</v>
      </c>
      <c r="Z425" s="623">
        <f t="shared" si="53"/>
        <v>0</v>
      </c>
      <c r="AA425" s="623">
        <f t="shared" si="53"/>
        <v>0</v>
      </c>
      <c r="AB425" s="623">
        <f t="shared" si="53"/>
        <v>0</v>
      </c>
      <c r="AC425" s="624">
        <f t="shared" ca="1" si="59"/>
        <v>0</v>
      </c>
      <c r="AD425" s="624">
        <f ca="1">IF(C425=Allgemeines!$C$13,$S425-$AE425,OFFSET(AE425,0,Allgemeines!$C$13-2022)-$AE425)</f>
        <v>0</v>
      </c>
      <c r="AE425" s="624">
        <f ca="1">IFERROR(OFFSET(AE425,0,Allgemeines!$C$13-2021),0)</f>
        <v>0</v>
      </c>
      <c r="AF425" s="624">
        <f t="shared" si="60"/>
        <v>0</v>
      </c>
      <c r="AG425" s="624">
        <f t="shared" si="56"/>
        <v>0</v>
      </c>
      <c r="AH425" s="624">
        <f t="shared" si="56"/>
        <v>0</v>
      </c>
      <c r="AI425" s="624">
        <f t="shared" si="56"/>
        <v>0</v>
      </c>
      <c r="AJ425" s="624">
        <f t="shared" si="54"/>
        <v>0</v>
      </c>
      <c r="AK425" s="624">
        <f t="shared" si="54"/>
        <v>0</v>
      </c>
      <c r="AL425" s="624">
        <f t="shared" si="54"/>
        <v>0</v>
      </c>
      <c r="AN425" s="625"/>
    </row>
    <row r="426" spans="1:40" x14ac:dyDescent="0.25">
      <c r="A426" s="612"/>
      <c r="B426" s="613"/>
      <c r="C426" s="614"/>
      <c r="D426" s="626"/>
      <c r="E426" s="627"/>
      <c r="F426" s="627"/>
      <c r="G426" s="630">
        <f t="shared" si="61"/>
        <v>0</v>
      </c>
      <c r="H426" s="626"/>
      <c r="I426" s="626"/>
      <c r="J426" s="626"/>
      <c r="K426" s="626"/>
      <c r="L426" s="626"/>
      <c r="M426" s="626"/>
      <c r="N426" s="629"/>
      <c r="O426" s="629"/>
      <c r="P426" s="629"/>
      <c r="Q426" s="619">
        <f>IF(C426&gt;Allgemeines!$C$13,0,SUM(G426,H426,J426,K426,M426,N426)-SUM(I426,L426,O426,P426))</f>
        <v>0</v>
      </c>
      <c r="R426" s="613"/>
      <c r="S426" s="621">
        <f t="shared" si="57"/>
        <v>0</v>
      </c>
      <c r="T426" s="622">
        <f>IF(ISBLANK($B426),0,VLOOKUP($B426,Listen!$A$2:$C$44,2,FALSE))</f>
        <v>0</v>
      </c>
      <c r="U426" s="622">
        <f>IF(ISBLANK($B426),0,VLOOKUP($B426,Listen!$A$2:$C$44,3,FALSE))</f>
        <v>0</v>
      </c>
      <c r="V426" s="623">
        <f t="shared" si="58"/>
        <v>0</v>
      </c>
      <c r="W426" s="623">
        <f t="shared" si="55"/>
        <v>0</v>
      </c>
      <c r="X426" s="623">
        <f t="shared" si="55"/>
        <v>0</v>
      </c>
      <c r="Y426" s="623">
        <f t="shared" si="55"/>
        <v>0</v>
      </c>
      <c r="Z426" s="623">
        <f t="shared" si="53"/>
        <v>0</v>
      </c>
      <c r="AA426" s="623">
        <f t="shared" si="53"/>
        <v>0</v>
      </c>
      <c r="AB426" s="623">
        <f t="shared" si="53"/>
        <v>0</v>
      </c>
      <c r="AC426" s="624">
        <f t="shared" ca="1" si="59"/>
        <v>0</v>
      </c>
      <c r="AD426" s="624">
        <f ca="1">IF(C426=Allgemeines!$C$13,$S426-$AE426,OFFSET(AE426,0,Allgemeines!$C$13-2022)-$AE426)</f>
        <v>0</v>
      </c>
      <c r="AE426" s="624">
        <f ca="1">IFERROR(OFFSET(AE426,0,Allgemeines!$C$13-2021),0)</f>
        <v>0</v>
      </c>
      <c r="AF426" s="624">
        <f t="shared" si="60"/>
        <v>0</v>
      </c>
      <c r="AG426" s="624">
        <f t="shared" si="56"/>
        <v>0</v>
      </c>
      <c r="AH426" s="624">
        <f t="shared" si="56"/>
        <v>0</v>
      </c>
      <c r="AI426" s="624">
        <f t="shared" si="56"/>
        <v>0</v>
      </c>
      <c r="AJ426" s="624">
        <f t="shared" si="54"/>
        <v>0</v>
      </c>
      <c r="AK426" s="624">
        <f t="shared" si="54"/>
        <v>0</v>
      </c>
      <c r="AL426" s="624">
        <f t="shared" si="54"/>
        <v>0</v>
      </c>
      <c r="AN426" s="625"/>
    </row>
    <row r="427" spans="1:40" x14ac:dyDescent="0.25">
      <c r="A427" s="612"/>
      <c r="B427" s="613"/>
      <c r="C427" s="614"/>
      <c r="D427" s="626"/>
      <c r="E427" s="627"/>
      <c r="F427" s="627"/>
      <c r="G427" s="630">
        <f t="shared" si="61"/>
        <v>0</v>
      </c>
      <c r="H427" s="626"/>
      <c r="I427" s="626"/>
      <c r="J427" s="626"/>
      <c r="K427" s="626"/>
      <c r="L427" s="626"/>
      <c r="M427" s="626"/>
      <c r="N427" s="629"/>
      <c r="O427" s="629"/>
      <c r="P427" s="629"/>
      <c r="Q427" s="619">
        <f>IF(C427&gt;Allgemeines!$C$13,0,SUM(G427,H427,J427,K427,M427,N427)-SUM(I427,L427,O427,P427))</f>
        <v>0</v>
      </c>
      <c r="R427" s="613"/>
      <c r="S427" s="621">
        <f t="shared" si="57"/>
        <v>0</v>
      </c>
      <c r="T427" s="622">
        <f>IF(ISBLANK($B427),0,VLOOKUP($B427,Listen!$A$2:$C$44,2,FALSE))</f>
        <v>0</v>
      </c>
      <c r="U427" s="622">
        <f>IF(ISBLANK($B427),0,VLOOKUP($B427,Listen!$A$2:$C$44,3,FALSE))</f>
        <v>0</v>
      </c>
      <c r="V427" s="623">
        <f t="shared" si="58"/>
        <v>0</v>
      </c>
      <c r="W427" s="623">
        <f t="shared" si="55"/>
        <v>0</v>
      </c>
      <c r="X427" s="623">
        <f t="shared" si="55"/>
        <v>0</v>
      </c>
      <c r="Y427" s="623">
        <f t="shared" si="55"/>
        <v>0</v>
      </c>
      <c r="Z427" s="623">
        <f t="shared" si="53"/>
        <v>0</v>
      </c>
      <c r="AA427" s="623">
        <f t="shared" si="53"/>
        <v>0</v>
      </c>
      <c r="AB427" s="623">
        <f t="shared" si="53"/>
        <v>0</v>
      </c>
      <c r="AC427" s="624">
        <f t="shared" ca="1" si="59"/>
        <v>0</v>
      </c>
      <c r="AD427" s="624">
        <f ca="1">IF(C427=Allgemeines!$C$13,$S427-$AE427,OFFSET(AE427,0,Allgemeines!$C$13-2022)-$AE427)</f>
        <v>0</v>
      </c>
      <c r="AE427" s="624">
        <f ca="1">IFERROR(OFFSET(AE427,0,Allgemeines!$C$13-2021),0)</f>
        <v>0</v>
      </c>
      <c r="AF427" s="624">
        <f t="shared" si="60"/>
        <v>0</v>
      </c>
      <c r="AG427" s="624">
        <f t="shared" si="56"/>
        <v>0</v>
      </c>
      <c r="AH427" s="624">
        <f t="shared" si="56"/>
        <v>0</v>
      </c>
      <c r="AI427" s="624">
        <f t="shared" si="56"/>
        <v>0</v>
      </c>
      <c r="AJ427" s="624">
        <f t="shared" si="54"/>
        <v>0</v>
      </c>
      <c r="AK427" s="624">
        <f t="shared" si="54"/>
        <v>0</v>
      </c>
      <c r="AL427" s="624">
        <f t="shared" si="54"/>
        <v>0</v>
      </c>
      <c r="AN427" s="625"/>
    </row>
    <row r="428" spans="1:40" x14ac:dyDescent="0.25">
      <c r="A428" s="612"/>
      <c r="B428" s="613"/>
      <c r="C428" s="614"/>
      <c r="D428" s="626"/>
      <c r="E428" s="627"/>
      <c r="F428" s="627"/>
      <c r="G428" s="630">
        <f t="shared" si="61"/>
        <v>0</v>
      </c>
      <c r="H428" s="626"/>
      <c r="I428" s="626"/>
      <c r="J428" s="626"/>
      <c r="K428" s="626"/>
      <c r="L428" s="626"/>
      <c r="M428" s="626"/>
      <c r="N428" s="629"/>
      <c r="O428" s="629"/>
      <c r="P428" s="629"/>
      <c r="Q428" s="619">
        <f>IF(C428&gt;Allgemeines!$C$13,0,SUM(G428,H428,J428,K428,M428,N428)-SUM(I428,L428,O428,P428))</f>
        <v>0</v>
      </c>
      <c r="R428" s="613"/>
      <c r="S428" s="621">
        <f t="shared" si="57"/>
        <v>0</v>
      </c>
      <c r="T428" s="622">
        <f>IF(ISBLANK($B428),0,VLOOKUP($B428,Listen!$A$2:$C$44,2,FALSE))</f>
        <v>0</v>
      </c>
      <c r="U428" s="622">
        <f>IF(ISBLANK($B428),0,VLOOKUP($B428,Listen!$A$2:$C$44,3,FALSE))</f>
        <v>0</v>
      </c>
      <c r="V428" s="623">
        <f t="shared" si="58"/>
        <v>0</v>
      </c>
      <c r="W428" s="623">
        <f t="shared" si="55"/>
        <v>0</v>
      </c>
      <c r="X428" s="623">
        <f t="shared" si="55"/>
        <v>0</v>
      </c>
      <c r="Y428" s="623">
        <f t="shared" si="55"/>
        <v>0</v>
      </c>
      <c r="Z428" s="623">
        <f t="shared" si="53"/>
        <v>0</v>
      </c>
      <c r="AA428" s="623">
        <f t="shared" si="53"/>
        <v>0</v>
      </c>
      <c r="AB428" s="623">
        <f t="shared" si="53"/>
        <v>0</v>
      </c>
      <c r="AC428" s="624">
        <f t="shared" ca="1" si="59"/>
        <v>0</v>
      </c>
      <c r="AD428" s="624">
        <f ca="1">IF(C428=Allgemeines!$C$13,$S428-$AE428,OFFSET(AE428,0,Allgemeines!$C$13-2022)-$AE428)</f>
        <v>0</v>
      </c>
      <c r="AE428" s="624">
        <f ca="1">IFERROR(OFFSET(AE428,0,Allgemeines!$C$13-2021),0)</f>
        <v>0</v>
      </c>
      <c r="AF428" s="624">
        <f t="shared" si="60"/>
        <v>0</v>
      </c>
      <c r="AG428" s="624">
        <f t="shared" si="56"/>
        <v>0</v>
      </c>
      <c r="AH428" s="624">
        <f t="shared" si="56"/>
        <v>0</v>
      </c>
      <c r="AI428" s="624">
        <f t="shared" si="56"/>
        <v>0</v>
      </c>
      <c r="AJ428" s="624">
        <f t="shared" si="54"/>
        <v>0</v>
      </c>
      <c r="AK428" s="624">
        <f t="shared" si="54"/>
        <v>0</v>
      </c>
      <c r="AL428" s="624">
        <f t="shared" si="54"/>
        <v>0</v>
      </c>
      <c r="AN428" s="625"/>
    </row>
    <row r="429" spans="1:40" x14ac:dyDescent="0.25">
      <c r="A429" s="612"/>
      <c r="B429" s="613"/>
      <c r="C429" s="614"/>
      <c r="D429" s="626"/>
      <c r="E429" s="627"/>
      <c r="F429" s="627"/>
      <c r="G429" s="630">
        <f t="shared" si="61"/>
        <v>0</v>
      </c>
      <c r="H429" s="626"/>
      <c r="I429" s="626"/>
      <c r="J429" s="626"/>
      <c r="K429" s="626"/>
      <c r="L429" s="626"/>
      <c r="M429" s="626"/>
      <c r="N429" s="629"/>
      <c r="O429" s="629"/>
      <c r="P429" s="629"/>
      <c r="Q429" s="619">
        <f>IF(C429&gt;Allgemeines!$C$13,0,SUM(G429,H429,J429,K429,M429,N429)-SUM(I429,L429,O429,P429))</f>
        <v>0</v>
      </c>
      <c r="R429" s="613"/>
      <c r="S429" s="621">
        <f t="shared" si="57"/>
        <v>0</v>
      </c>
      <c r="T429" s="622">
        <f>IF(ISBLANK($B429),0,VLOOKUP($B429,Listen!$A$2:$C$44,2,FALSE))</f>
        <v>0</v>
      </c>
      <c r="U429" s="622">
        <f>IF(ISBLANK($B429),0,VLOOKUP($B429,Listen!$A$2:$C$44,3,FALSE))</f>
        <v>0</v>
      </c>
      <c r="V429" s="623">
        <f t="shared" si="58"/>
        <v>0</v>
      </c>
      <c r="W429" s="623">
        <f t="shared" si="55"/>
        <v>0</v>
      </c>
      <c r="X429" s="623">
        <f t="shared" si="55"/>
        <v>0</v>
      </c>
      <c r="Y429" s="623">
        <f t="shared" si="55"/>
        <v>0</v>
      </c>
      <c r="Z429" s="623">
        <f t="shared" si="53"/>
        <v>0</v>
      </c>
      <c r="AA429" s="623">
        <f t="shared" si="53"/>
        <v>0</v>
      </c>
      <c r="AB429" s="623">
        <f t="shared" si="53"/>
        <v>0</v>
      </c>
      <c r="AC429" s="624">
        <f t="shared" ca="1" si="59"/>
        <v>0</v>
      </c>
      <c r="AD429" s="624">
        <f ca="1">IF(C429=Allgemeines!$C$13,$S429-$AE429,OFFSET(AE429,0,Allgemeines!$C$13-2022)-$AE429)</f>
        <v>0</v>
      </c>
      <c r="AE429" s="624">
        <f ca="1">IFERROR(OFFSET(AE429,0,Allgemeines!$C$13-2021),0)</f>
        <v>0</v>
      </c>
      <c r="AF429" s="624">
        <f t="shared" si="60"/>
        <v>0</v>
      </c>
      <c r="AG429" s="624">
        <f t="shared" si="56"/>
        <v>0</v>
      </c>
      <c r="AH429" s="624">
        <f t="shared" si="56"/>
        <v>0</v>
      </c>
      <c r="AI429" s="624">
        <f t="shared" si="56"/>
        <v>0</v>
      </c>
      <c r="AJ429" s="624">
        <f t="shared" si="54"/>
        <v>0</v>
      </c>
      <c r="AK429" s="624">
        <f t="shared" si="54"/>
        <v>0</v>
      </c>
      <c r="AL429" s="624">
        <f t="shared" si="54"/>
        <v>0</v>
      </c>
      <c r="AN429" s="625"/>
    </row>
    <row r="430" spans="1:40" x14ac:dyDescent="0.25">
      <c r="A430" s="612"/>
      <c r="B430" s="613"/>
      <c r="C430" s="614"/>
      <c r="D430" s="626"/>
      <c r="E430" s="627"/>
      <c r="F430" s="627"/>
      <c r="G430" s="630">
        <f t="shared" si="61"/>
        <v>0</v>
      </c>
      <c r="H430" s="626"/>
      <c r="I430" s="626"/>
      <c r="J430" s="626"/>
      <c r="K430" s="626"/>
      <c r="L430" s="626"/>
      <c r="M430" s="626"/>
      <c r="N430" s="629"/>
      <c r="O430" s="629"/>
      <c r="P430" s="629"/>
      <c r="Q430" s="619">
        <f>IF(C430&gt;Allgemeines!$C$13,0,SUM(G430,H430,J430,K430,M430,N430)-SUM(I430,L430,O430,P430))</f>
        <v>0</v>
      </c>
      <c r="R430" s="613"/>
      <c r="S430" s="621">
        <f t="shared" si="57"/>
        <v>0</v>
      </c>
      <c r="T430" s="622">
        <f>IF(ISBLANK($B430),0,VLOOKUP($B430,Listen!$A$2:$C$44,2,FALSE))</f>
        <v>0</v>
      </c>
      <c r="U430" s="622">
        <f>IF(ISBLANK($B430),0,VLOOKUP($B430,Listen!$A$2:$C$44,3,FALSE))</f>
        <v>0</v>
      </c>
      <c r="V430" s="623">
        <f t="shared" si="58"/>
        <v>0</v>
      </c>
      <c r="W430" s="623">
        <f t="shared" si="55"/>
        <v>0</v>
      </c>
      <c r="X430" s="623">
        <f t="shared" si="55"/>
        <v>0</v>
      </c>
      <c r="Y430" s="623">
        <f t="shared" si="55"/>
        <v>0</v>
      </c>
      <c r="Z430" s="623">
        <f t="shared" si="53"/>
        <v>0</v>
      </c>
      <c r="AA430" s="623">
        <f t="shared" si="53"/>
        <v>0</v>
      </c>
      <c r="AB430" s="623">
        <f t="shared" si="53"/>
        <v>0</v>
      </c>
      <c r="AC430" s="624">
        <f t="shared" ca="1" si="59"/>
        <v>0</v>
      </c>
      <c r="AD430" s="624">
        <f ca="1">IF(C430=Allgemeines!$C$13,$S430-$AE430,OFFSET(AE430,0,Allgemeines!$C$13-2022)-$AE430)</f>
        <v>0</v>
      </c>
      <c r="AE430" s="624">
        <f ca="1">IFERROR(OFFSET(AE430,0,Allgemeines!$C$13-2021),0)</f>
        <v>0</v>
      </c>
      <c r="AF430" s="624">
        <f t="shared" si="60"/>
        <v>0</v>
      </c>
      <c r="AG430" s="624">
        <f t="shared" si="56"/>
        <v>0</v>
      </c>
      <c r="AH430" s="624">
        <f t="shared" si="56"/>
        <v>0</v>
      </c>
      <c r="AI430" s="624">
        <f t="shared" si="56"/>
        <v>0</v>
      </c>
      <c r="AJ430" s="624">
        <f t="shared" si="54"/>
        <v>0</v>
      </c>
      <c r="AK430" s="624">
        <f t="shared" si="54"/>
        <v>0</v>
      </c>
      <c r="AL430" s="624">
        <f t="shared" si="54"/>
        <v>0</v>
      </c>
      <c r="AN430" s="625"/>
    </row>
    <row r="431" spans="1:40" x14ac:dyDescent="0.25">
      <c r="A431" s="612"/>
      <c r="B431" s="613"/>
      <c r="C431" s="614"/>
      <c r="D431" s="626"/>
      <c r="E431" s="627"/>
      <c r="F431" s="627"/>
      <c r="G431" s="630">
        <f t="shared" si="61"/>
        <v>0</v>
      </c>
      <c r="H431" s="626"/>
      <c r="I431" s="626"/>
      <c r="J431" s="626"/>
      <c r="K431" s="626"/>
      <c r="L431" s="626"/>
      <c r="M431" s="626"/>
      <c r="N431" s="629"/>
      <c r="O431" s="629"/>
      <c r="P431" s="629"/>
      <c r="Q431" s="619">
        <f>IF(C431&gt;Allgemeines!$C$13,0,SUM(G431,H431,J431,K431,M431,N431)-SUM(I431,L431,O431,P431))</f>
        <v>0</v>
      </c>
      <c r="R431" s="613"/>
      <c r="S431" s="621">
        <f t="shared" si="57"/>
        <v>0</v>
      </c>
      <c r="T431" s="622">
        <f>IF(ISBLANK($B431),0,VLOOKUP($B431,Listen!$A$2:$C$44,2,FALSE))</f>
        <v>0</v>
      </c>
      <c r="U431" s="622">
        <f>IF(ISBLANK($B431),0,VLOOKUP($B431,Listen!$A$2:$C$44,3,FALSE))</f>
        <v>0</v>
      </c>
      <c r="V431" s="623">
        <f t="shared" si="58"/>
        <v>0</v>
      </c>
      <c r="W431" s="623">
        <f t="shared" si="55"/>
        <v>0</v>
      </c>
      <c r="X431" s="623">
        <f t="shared" si="55"/>
        <v>0</v>
      </c>
      <c r="Y431" s="623">
        <f t="shared" si="55"/>
        <v>0</v>
      </c>
      <c r="Z431" s="623">
        <f t="shared" si="53"/>
        <v>0</v>
      </c>
      <c r="AA431" s="623">
        <f t="shared" si="53"/>
        <v>0</v>
      </c>
      <c r="AB431" s="623">
        <f t="shared" si="53"/>
        <v>0</v>
      </c>
      <c r="AC431" s="624">
        <f t="shared" ca="1" si="59"/>
        <v>0</v>
      </c>
      <c r="AD431" s="624">
        <f ca="1">IF(C431=Allgemeines!$C$13,$S431-$AE431,OFFSET(AE431,0,Allgemeines!$C$13-2022)-$AE431)</f>
        <v>0</v>
      </c>
      <c r="AE431" s="624">
        <f ca="1">IFERROR(OFFSET(AE431,0,Allgemeines!$C$13-2021),0)</f>
        <v>0</v>
      </c>
      <c r="AF431" s="624">
        <f t="shared" si="60"/>
        <v>0</v>
      </c>
      <c r="AG431" s="624">
        <f t="shared" si="56"/>
        <v>0</v>
      </c>
      <c r="AH431" s="624">
        <f t="shared" si="56"/>
        <v>0</v>
      </c>
      <c r="AI431" s="624">
        <f t="shared" si="56"/>
        <v>0</v>
      </c>
      <c r="AJ431" s="624">
        <f t="shared" si="54"/>
        <v>0</v>
      </c>
      <c r="AK431" s="624">
        <f t="shared" si="54"/>
        <v>0</v>
      </c>
      <c r="AL431" s="624">
        <f t="shared" si="54"/>
        <v>0</v>
      </c>
      <c r="AN431" s="625"/>
    </row>
    <row r="432" spans="1:40" x14ac:dyDescent="0.25">
      <c r="A432" s="612"/>
      <c r="B432" s="613"/>
      <c r="C432" s="614"/>
      <c r="D432" s="626"/>
      <c r="E432" s="627"/>
      <c r="F432" s="627"/>
      <c r="G432" s="630">
        <f t="shared" si="61"/>
        <v>0</v>
      </c>
      <c r="H432" s="626"/>
      <c r="I432" s="626"/>
      <c r="J432" s="626"/>
      <c r="K432" s="626"/>
      <c r="L432" s="626"/>
      <c r="M432" s="626"/>
      <c r="N432" s="629"/>
      <c r="O432" s="629"/>
      <c r="P432" s="629"/>
      <c r="Q432" s="619">
        <f>IF(C432&gt;Allgemeines!$C$13,0,SUM(G432,H432,J432,K432,M432,N432)-SUM(I432,L432,O432,P432))</f>
        <v>0</v>
      </c>
      <c r="R432" s="613"/>
      <c r="S432" s="621">
        <f t="shared" si="57"/>
        <v>0</v>
      </c>
      <c r="T432" s="622">
        <f>IF(ISBLANK($B432),0,VLOOKUP($B432,Listen!$A$2:$C$44,2,FALSE))</f>
        <v>0</v>
      </c>
      <c r="U432" s="622">
        <f>IF(ISBLANK($B432),0,VLOOKUP($B432,Listen!$A$2:$C$44,3,FALSE))</f>
        <v>0</v>
      </c>
      <c r="V432" s="623">
        <f t="shared" si="58"/>
        <v>0</v>
      </c>
      <c r="W432" s="623">
        <f t="shared" si="55"/>
        <v>0</v>
      </c>
      <c r="X432" s="623">
        <f t="shared" si="55"/>
        <v>0</v>
      </c>
      <c r="Y432" s="623">
        <f t="shared" si="55"/>
        <v>0</v>
      </c>
      <c r="Z432" s="623">
        <f t="shared" si="53"/>
        <v>0</v>
      </c>
      <c r="AA432" s="623">
        <f t="shared" si="53"/>
        <v>0</v>
      </c>
      <c r="AB432" s="623">
        <f t="shared" si="53"/>
        <v>0</v>
      </c>
      <c r="AC432" s="624">
        <f t="shared" ca="1" si="59"/>
        <v>0</v>
      </c>
      <c r="AD432" s="624">
        <f ca="1">IF(C432=Allgemeines!$C$13,$S432-$AE432,OFFSET(AE432,0,Allgemeines!$C$13-2022)-$AE432)</f>
        <v>0</v>
      </c>
      <c r="AE432" s="624">
        <f ca="1">IFERROR(OFFSET(AE432,0,Allgemeines!$C$13-2021),0)</f>
        <v>0</v>
      </c>
      <c r="AF432" s="624">
        <f t="shared" si="60"/>
        <v>0</v>
      </c>
      <c r="AG432" s="624">
        <f t="shared" si="56"/>
        <v>0</v>
      </c>
      <c r="AH432" s="624">
        <f t="shared" si="56"/>
        <v>0</v>
      </c>
      <c r="AI432" s="624">
        <f t="shared" si="56"/>
        <v>0</v>
      </c>
      <c r="AJ432" s="624">
        <f t="shared" si="54"/>
        <v>0</v>
      </c>
      <c r="AK432" s="624">
        <f t="shared" si="54"/>
        <v>0</v>
      </c>
      <c r="AL432" s="624">
        <f t="shared" si="54"/>
        <v>0</v>
      </c>
      <c r="AN432" s="625"/>
    </row>
    <row r="433" spans="1:40" x14ac:dyDescent="0.25">
      <c r="A433" s="612"/>
      <c r="B433" s="613"/>
      <c r="C433" s="614"/>
      <c r="D433" s="626"/>
      <c r="E433" s="627"/>
      <c r="F433" s="627"/>
      <c r="G433" s="630">
        <f t="shared" si="61"/>
        <v>0</v>
      </c>
      <c r="H433" s="626"/>
      <c r="I433" s="626"/>
      <c r="J433" s="626"/>
      <c r="K433" s="626"/>
      <c r="L433" s="626"/>
      <c r="M433" s="626"/>
      <c r="N433" s="629"/>
      <c r="O433" s="629"/>
      <c r="P433" s="629"/>
      <c r="Q433" s="619">
        <f>IF(C433&gt;Allgemeines!$C$13,0,SUM(G433,H433,J433,K433,M433,N433)-SUM(I433,L433,O433,P433))</f>
        <v>0</v>
      </c>
      <c r="R433" s="613"/>
      <c r="S433" s="621">
        <f t="shared" si="57"/>
        <v>0</v>
      </c>
      <c r="T433" s="622">
        <f>IF(ISBLANK($B433),0,VLOOKUP($B433,Listen!$A$2:$C$44,2,FALSE))</f>
        <v>0</v>
      </c>
      <c r="U433" s="622">
        <f>IF(ISBLANK($B433),0,VLOOKUP($B433,Listen!$A$2:$C$44,3,FALSE))</f>
        <v>0</v>
      </c>
      <c r="V433" s="623">
        <f t="shared" si="58"/>
        <v>0</v>
      </c>
      <c r="W433" s="623">
        <f t="shared" si="55"/>
        <v>0</v>
      </c>
      <c r="X433" s="623">
        <f t="shared" si="55"/>
        <v>0</v>
      </c>
      <c r="Y433" s="623">
        <f t="shared" si="55"/>
        <v>0</v>
      </c>
      <c r="Z433" s="623">
        <f t="shared" si="53"/>
        <v>0</v>
      </c>
      <c r="AA433" s="623">
        <f t="shared" si="53"/>
        <v>0</v>
      </c>
      <c r="AB433" s="623">
        <f t="shared" si="53"/>
        <v>0</v>
      </c>
      <c r="AC433" s="624">
        <f t="shared" ca="1" si="59"/>
        <v>0</v>
      </c>
      <c r="AD433" s="624">
        <f ca="1">IF(C433=Allgemeines!$C$13,$S433-$AE433,OFFSET(AE433,0,Allgemeines!$C$13-2022)-$AE433)</f>
        <v>0</v>
      </c>
      <c r="AE433" s="624">
        <f ca="1">IFERROR(OFFSET(AE433,0,Allgemeines!$C$13-2021),0)</f>
        <v>0</v>
      </c>
      <c r="AF433" s="624">
        <f t="shared" si="60"/>
        <v>0</v>
      </c>
      <c r="AG433" s="624">
        <f t="shared" si="56"/>
        <v>0</v>
      </c>
      <c r="AH433" s="624">
        <f t="shared" si="56"/>
        <v>0</v>
      </c>
      <c r="AI433" s="624">
        <f t="shared" si="56"/>
        <v>0</v>
      </c>
      <c r="AJ433" s="624">
        <f t="shared" si="54"/>
        <v>0</v>
      </c>
      <c r="AK433" s="624">
        <f t="shared" si="54"/>
        <v>0</v>
      </c>
      <c r="AL433" s="624">
        <f t="shared" si="54"/>
        <v>0</v>
      </c>
      <c r="AN433" s="625"/>
    </row>
    <row r="434" spans="1:40" x14ac:dyDescent="0.25">
      <c r="A434" s="612"/>
      <c r="B434" s="613"/>
      <c r="C434" s="614"/>
      <c r="D434" s="626"/>
      <c r="E434" s="627"/>
      <c r="F434" s="627"/>
      <c r="G434" s="630">
        <f t="shared" si="61"/>
        <v>0</v>
      </c>
      <c r="H434" s="626"/>
      <c r="I434" s="626"/>
      <c r="J434" s="626"/>
      <c r="K434" s="626"/>
      <c r="L434" s="626"/>
      <c r="M434" s="626"/>
      <c r="N434" s="629"/>
      <c r="O434" s="629"/>
      <c r="P434" s="629"/>
      <c r="Q434" s="619">
        <f>IF(C434&gt;Allgemeines!$C$13,0,SUM(G434,H434,J434,K434,M434,N434)-SUM(I434,L434,O434,P434))</f>
        <v>0</v>
      </c>
      <c r="R434" s="613"/>
      <c r="S434" s="621">
        <f t="shared" si="57"/>
        <v>0</v>
      </c>
      <c r="T434" s="622">
        <f>IF(ISBLANK($B434),0,VLOOKUP($B434,Listen!$A$2:$C$44,2,FALSE))</f>
        <v>0</v>
      </c>
      <c r="U434" s="622">
        <f>IF(ISBLANK($B434),0,VLOOKUP($B434,Listen!$A$2:$C$44,3,FALSE))</f>
        <v>0</v>
      </c>
      <c r="V434" s="623">
        <f t="shared" si="58"/>
        <v>0</v>
      </c>
      <c r="W434" s="623">
        <f t="shared" si="55"/>
        <v>0</v>
      </c>
      <c r="X434" s="623">
        <f t="shared" si="55"/>
        <v>0</v>
      </c>
      <c r="Y434" s="623">
        <f t="shared" si="55"/>
        <v>0</v>
      </c>
      <c r="Z434" s="623">
        <f t="shared" si="53"/>
        <v>0</v>
      </c>
      <c r="AA434" s="623">
        <f t="shared" si="53"/>
        <v>0</v>
      </c>
      <c r="AB434" s="623">
        <f t="shared" si="53"/>
        <v>0</v>
      </c>
      <c r="AC434" s="624">
        <f t="shared" ca="1" si="59"/>
        <v>0</v>
      </c>
      <c r="AD434" s="624">
        <f ca="1">IF(C434=Allgemeines!$C$13,$S434-$AE434,OFFSET(AE434,0,Allgemeines!$C$13-2022)-$AE434)</f>
        <v>0</v>
      </c>
      <c r="AE434" s="624">
        <f ca="1">IFERROR(OFFSET(AE434,0,Allgemeines!$C$13-2021),0)</f>
        <v>0</v>
      </c>
      <c r="AF434" s="624">
        <f t="shared" si="60"/>
        <v>0</v>
      </c>
      <c r="AG434" s="624">
        <f t="shared" si="56"/>
        <v>0</v>
      </c>
      <c r="AH434" s="624">
        <f t="shared" si="56"/>
        <v>0</v>
      </c>
      <c r="AI434" s="624">
        <f t="shared" si="56"/>
        <v>0</v>
      </c>
      <c r="AJ434" s="624">
        <f t="shared" si="54"/>
        <v>0</v>
      </c>
      <c r="AK434" s="624">
        <f t="shared" si="54"/>
        <v>0</v>
      </c>
      <c r="AL434" s="624">
        <f t="shared" si="54"/>
        <v>0</v>
      </c>
      <c r="AN434" s="625"/>
    </row>
    <row r="435" spans="1:40" x14ac:dyDescent="0.25">
      <c r="A435" s="612"/>
      <c r="B435" s="613"/>
      <c r="C435" s="614"/>
      <c r="D435" s="626"/>
      <c r="E435" s="627"/>
      <c r="F435" s="627"/>
      <c r="G435" s="630">
        <f t="shared" si="61"/>
        <v>0</v>
      </c>
      <c r="H435" s="626"/>
      <c r="I435" s="626"/>
      <c r="J435" s="626"/>
      <c r="K435" s="626"/>
      <c r="L435" s="626"/>
      <c r="M435" s="626"/>
      <c r="N435" s="629"/>
      <c r="O435" s="629"/>
      <c r="P435" s="629"/>
      <c r="Q435" s="619">
        <f>IF(C435&gt;Allgemeines!$C$13,0,SUM(G435,H435,J435,K435,M435,N435)-SUM(I435,L435,O435,P435))</f>
        <v>0</v>
      </c>
      <c r="R435" s="613"/>
      <c r="S435" s="621">
        <f t="shared" si="57"/>
        <v>0</v>
      </c>
      <c r="T435" s="622">
        <f>IF(ISBLANK($B435),0,VLOOKUP($B435,Listen!$A$2:$C$44,2,FALSE))</f>
        <v>0</v>
      </c>
      <c r="U435" s="622">
        <f>IF(ISBLANK($B435),0,VLOOKUP($B435,Listen!$A$2:$C$44,3,FALSE))</f>
        <v>0</v>
      </c>
      <c r="V435" s="623">
        <f t="shared" si="58"/>
        <v>0</v>
      </c>
      <c r="W435" s="623">
        <f t="shared" si="55"/>
        <v>0</v>
      </c>
      <c r="X435" s="623">
        <f t="shared" si="55"/>
        <v>0</v>
      </c>
      <c r="Y435" s="623">
        <f t="shared" si="55"/>
        <v>0</v>
      </c>
      <c r="Z435" s="623">
        <f t="shared" si="53"/>
        <v>0</v>
      </c>
      <c r="AA435" s="623">
        <f t="shared" si="53"/>
        <v>0</v>
      </c>
      <c r="AB435" s="623">
        <f t="shared" si="53"/>
        <v>0</v>
      </c>
      <c r="AC435" s="624">
        <f t="shared" ca="1" si="59"/>
        <v>0</v>
      </c>
      <c r="AD435" s="624">
        <f ca="1">IF(C435=Allgemeines!$C$13,$S435-$AE435,OFFSET(AE435,0,Allgemeines!$C$13-2022)-$AE435)</f>
        <v>0</v>
      </c>
      <c r="AE435" s="624">
        <f ca="1">IFERROR(OFFSET(AE435,0,Allgemeines!$C$13-2021),0)</f>
        <v>0</v>
      </c>
      <c r="AF435" s="624">
        <f t="shared" si="60"/>
        <v>0</v>
      </c>
      <c r="AG435" s="624">
        <f t="shared" si="56"/>
        <v>0</v>
      </c>
      <c r="AH435" s="624">
        <f t="shared" si="56"/>
        <v>0</v>
      </c>
      <c r="AI435" s="624">
        <f t="shared" si="56"/>
        <v>0</v>
      </c>
      <c r="AJ435" s="624">
        <f t="shared" si="54"/>
        <v>0</v>
      </c>
      <c r="AK435" s="624">
        <f t="shared" si="54"/>
        <v>0</v>
      </c>
      <c r="AL435" s="624">
        <f t="shared" si="54"/>
        <v>0</v>
      </c>
      <c r="AN435" s="625"/>
    </row>
    <row r="436" spans="1:40" x14ac:dyDescent="0.25">
      <c r="A436" s="612"/>
      <c r="B436" s="613"/>
      <c r="C436" s="614"/>
      <c r="D436" s="626"/>
      <c r="E436" s="627"/>
      <c r="F436" s="627"/>
      <c r="G436" s="630">
        <f t="shared" si="61"/>
        <v>0</v>
      </c>
      <c r="H436" s="626"/>
      <c r="I436" s="626"/>
      <c r="J436" s="626"/>
      <c r="K436" s="626"/>
      <c r="L436" s="626"/>
      <c r="M436" s="626"/>
      <c r="N436" s="629"/>
      <c r="O436" s="629"/>
      <c r="P436" s="629"/>
      <c r="Q436" s="619">
        <f>IF(C436&gt;Allgemeines!$C$13,0,SUM(G436,H436,J436,K436,M436,N436)-SUM(I436,L436,O436,P436))</f>
        <v>0</v>
      </c>
      <c r="R436" s="613"/>
      <c r="S436" s="621">
        <f t="shared" si="57"/>
        <v>0</v>
      </c>
      <c r="T436" s="622">
        <f>IF(ISBLANK($B436),0,VLOOKUP($B436,Listen!$A$2:$C$44,2,FALSE))</f>
        <v>0</v>
      </c>
      <c r="U436" s="622">
        <f>IF(ISBLANK($B436),0,VLOOKUP($B436,Listen!$A$2:$C$44,3,FALSE))</f>
        <v>0</v>
      </c>
      <c r="V436" s="623">
        <f t="shared" si="58"/>
        <v>0</v>
      </c>
      <c r="W436" s="623">
        <f t="shared" si="55"/>
        <v>0</v>
      </c>
      <c r="X436" s="623">
        <f t="shared" si="55"/>
        <v>0</v>
      </c>
      <c r="Y436" s="623">
        <f t="shared" si="55"/>
        <v>0</v>
      </c>
      <c r="Z436" s="623">
        <f t="shared" si="53"/>
        <v>0</v>
      </c>
      <c r="AA436" s="623">
        <f t="shared" si="53"/>
        <v>0</v>
      </c>
      <c r="AB436" s="623">
        <f t="shared" si="53"/>
        <v>0</v>
      </c>
      <c r="AC436" s="624">
        <f t="shared" ca="1" si="59"/>
        <v>0</v>
      </c>
      <c r="AD436" s="624">
        <f ca="1">IF(C436=Allgemeines!$C$13,$S436-$AE436,OFFSET(AE436,0,Allgemeines!$C$13-2022)-$AE436)</f>
        <v>0</v>
      </c>
      <c r="AE436" s="624">
        <f ca="1">IFERROR(OFFSET(AE436,0,Allgemeines!$C$13-2021),0)</f>
        <v>0</v>
      </c>
      <c r="AF436" s="624">
        <f t="shared" si="60"/>
        <v>0</v>
      </c>
      <c r="AG436" s="624">
        <f t="shared" si="56"/>
        <v>0</v>
      </c>
      <c r="AH436" s="624">
        <f t="shared" si="56"/>
        <v>0</v>
      </c>
      <c r="AI436" s="624">
        <f t="shared" si="56"/>
        <v>0</v>
      </c>
      <c r="AJ436" s="624">
        <f t="shared" si="54"/>
        <v>0</v>
      </c>
      <c r="AK436" s="624">
        <f t="shared" si="54"/>
        <v>0</v>
      </c>
      <c r="AL436" s="624">
        <f t="shared" si="54"/>
        <v>0</v>
      </c>
      <c r="AN436" s="625"/>
    </row>
    <row r="437" spans="1:40" x14ac:dyDescent="0.25">
      <c r="A437" s="612"/>
      <c r="B437" s="613"/>
      <c r="C437" s="614"/>
      <c r="D437" s="626"/>
      <c r="E437" s="627"/>
      <c r="F437" s="627"/>
      <c r="G437" s="630">
        <f t="shared" si="61"/>
        <v>0</v>
      </c>
      <c r="H437" s="626"/>
      <c r="I437" s="626"/>
      <c r="J437" s="626"/>
      <c r="K437" s="626"/>
      <c r="L437" s="626"/>
      <c r="M437" s="626"/>
      <c r="N437" s="629"/>
      <c r="O437" s="629"/>
      <c r="P437" s="629"/>
      <c r="Q437" s="619">
        <f>IF(C437&gt;Allgemeines!$C$13,0,SUM(G437,H437,J437,K437,M437,N437)-SUM(I437,L437,O437,P437))</f>
        <v>0</v>
      </c>
      <c r="R437" s="613"/>
      <c r="S437" s="621">
        <f t="shared" si="57"/>
        <v>0</v>
      </c>
      <c r="T437" s="622">
        <f>IF(ISBLANK($B437),0,VLOOKUP($B437,Listen!$A$2:$C$44,2,FALSE))</f>
        <v>0</v>
      </c>
      <c r="U437" s="622">
        <f>IF(ISBLANK($B437),0,VLOOKUP($B437,Listen!$A$2:$C$44,3,FALSE))</f>
        <v>0</v>
      </c>
      <c r="V437" s="623">
        <f t="shared" si="58"/>
        <v>0</v>
      </c>
      <c r="W437" s="623">
        <f t="shared" si="55"/>
        <v>0</v>
      </c>
      <c r="X437" s="623">
        <f t="shared" si="55"/>
        <v>0</v>
      </c>
      <c r="Y437" s="623">
        <f t="shared" si="55"/>
        <v>0</v>
      </c>
      <c r="Z437" s="623">
        <f t="shared" si="53"/>
        <v>0</v>
      </c>
      <c r="AA437" s="623">
        <f t="shared" si="53"/>
        <v>0</v>
      </c>
      <c r="AB437" s="623">
        <f t="shared" si="53"/>
        <v>0</v>
      </c>
      <c r="AC437" s="624">
        <f t="shared" ca="1" si="59"/>
        <v>0</v>
      </c>
      <c r="AD437" s="624">
        <f ca="1">IF(C437=Allgemeines!$C$13,$S437-$AE437,OFFSET(AE437,0,Allgemeines!$C$13-2022)-$AE437)</f>
        <v>0</v>
      </c>
      <c r="AE437" s="624">
        <f ca="1">IFERROR(OFFSET(AE437,0,Allgemeines!$C$13-2021),0)</f>
        <v>0</v>
      </c>
      <c r="AF437" s="624">
        <f t="shared" si="60"/>
        <v>0</v>
      </c>
      <c r="AG437" s="624">
        <f t="shared" si="56"/>
        <v>0</v>
      </c>
      <c r="AH437" s="624">
        <f t="shared" si="56"/>
        <v>0</v>
      </c>
      <c r="AI437" s="624">
        <f t="shared" si="56"/>
        <v>0</v>
      </c>
      <c r="AJ437" s="624">
        <f t="shared" si="54"/>
        <v>0</v>
      </c>
      <c r="AK437" s="624">
        <f t="shared" si="54"/>
        <v>0</v>
      </c>
      <c r="AL437" s="624">
        <f t="shared" si="54"/>
        <v>0</v>
      </c>
      <c r="AN437" s="625"/>
    </row>
    <row r="438" spans="1:40" x14ac:dyDescent="0.25">
      <c r="A438" s="612"/>
      <c r="B438" s="613"/>
      <c r="C438" s="614"/>
      <c r="D438" s="626"/>
      <c r="E438" s="627"/>
      <c r="F438" s="627"/>
      <c r="G438" s="630">
        <f t="shared" si="61"/>
        <v>0</v>
      </c>
      <c r="H438" s="626"/>
      <c r="I438" s="626"/>
      <c r="J438" s="626"/>
      <c r="K438" s="626"/>
      <c r="L438" s="626"/>
      <c r="M438" s="626"/>
      <c r="N438" s="629"/>
      <c r="O438" s="629"/>
      <c r="P438" s="629"/>
      <c r="Q438" s="619">
        <f>IF(C438&gt;Allgemeines!$C$13,0,SUM(G438,H438,J438,K438,M438,N438)-SUM(I438,L438,O438,P438))</f>
        <v>0</v>
      </c>
      <c r="R438" s="613"/>
      <c r="S438" s="621">
        <f t="shared" si="57"/>
        <v>0</v>
      </c>
      <c r="T438" s="622">
        <f>IF(ISBLANK($B438),0,VLOOKUP($B438,Listen!$A$2:$C$44,2,FALSE))</f>
        <v>0</v>
      </c>
      <c r="U438" s="622">
        <f>IF(ISBLANK($B438),0,VLOOKUP($B438,Listen!$A$2:$C$44,3,FALSE))</f>
        <v>0</v>
      </c>
      <c r="V438" s="623">
        <f t="shared" si="58"/>
        <v>0</v>
      </c>
      <c r="W438" s="623">
        <f t="shared" si="55"/>
        <v>0</v>
      </c>
      <c r="X438" s="623">
        <f t="shared" si="55"/>
        <v>0</v>
      </c>
      <c r="Y438" s="623">
        <f t="shared" si="55"/>
        <v>0</v>
      </c>
      <c r="Z438" s="623">
        <f t="shared" si="53"/>
        <v>0</v>
      </c>
      <c r="AA438" s="623">
        <f t="shared" si="53"/>
        <v>0</v>
      </c>
      <c r="AB438" s="623">
        <f t="shared" si="53"/>
        <v>0</v>
      </c>
      <c r="AC438" s="624">
        <f t="shared" ca="1" si="59"/>
        <v>0</v>
      </c>
      <c r="AD438" s="624">
        <f ca="1">IF(C438=Allgemeines!$C$13,$S438-$AE438,OFFSET(AE438,0,Allgemeines!$C$13-2022)-$AE438)</f>
        <v>0</v>
      </c>
      <c r="AE438" s="624">
        <f ca="1">IFERROR(OFFSET(AE438,0,Allgemeines!$C$13-2021),0)</f>
        <v>0</v>
      </c>
      <c r="AF438" s="624">
        <f t="shared" si="60"/>
        <v>0</v>
      </c>
      <c r="AG438" s="624">
        <f t="shared" si="56"/>
        <v>0</v>
      </c>
      <c r="AH438" s="624">
        <f t="shared" si="56"/>
        <v>0</v>
      </c>
      <c r="AI438" s="624">
        <f t="shared" si="56"/>
        <v>0</v>
      </c>
      <c r="AJ438" s="624">
        <f t="shared" si="54"/>
        <v>0</v>
      </c>
      <c r="AK438" s="624">
        <f t="shared" si="54"/>
        <v>0</v>
      </c>
      <c r="AL438" s="624">
        <f t="shared" si="54"/>
        <v>0</v>
      </c>
      <c r="AN438" s="625"/>
    </row>
    <row r="439" spans="1:40" x14ac:dyDescent="0.25">
      <c r="A439" s="612"/>
      <c r="B439" s="613"/>
      <c r="C439" s="614"/>
      <c r="D439" s="626"/>
      <c r="E439" s="627"/>
      <c r="F439" s="627"/>
      <c r="G439" s="630">
        <f t="shared" si="61"/>
        <v>0</v>
      </c>
      <c r="H439" s="626"/>
      <c r="I439" s="626"/>
      <c r="J439" s="626"/>
      <c r="K439" s="626"/>
      <c r="L439" s="626"/>
      <c r="M439" s="626"/>
      <c r="N439" s="629"/>
      <c r="O439" s="629"/>
      <c r="P439" s="629"/>
      <c r="Q439" s="619">
        <f>IF(C439&gt;Allgemeines!$C$13,0,SUM(G439,H439,J439,K439,M439,N439)-SUM(I439,L439,O439,P439))</f>
        <v>0</v>
      </c>
      <c r="R439" s="613"/>
      <c r="S439" s="621">
        <f t="shared" si="57"/>
        <v>0</v>
      </c>
      <c r="T439" s="622">
        <f>IF(ISBLANK($B439),0,VLOOKUP($B439,Listen!$A$2:$C$44,2,FALSE))</f>
        <v>0</v>
      </c>
      <c r="U439" s="622">
        <f>IF(ISBLANK($B439),0,VLOOKUP($B439,Listen!$A$2:$C$44,3,FALSE))</f>
        <v>0</v>
      </c>
      <c r="V439" s="623">
        <f t="shared" si="58"/>
        <v>0</v>
      </c>
      <c r="W439" s="623">
        <f t="shared" si="55"/>
        <v>0</v>
      </c>
      <c r="X439" s="623">
        <f t="shared" si="55"/>
        <v>0</v>
      </c>
      <c r="Y439" s="623">
        <f t="shared" si="55"/>
        <v>0</v>
      </c>
      <c r="Z439" s="623">
        <f t="shared" si="53"/>
        <v>0</v>
      </c>
      <c r="AA439" s="623">
        <f t="shared" si="53"/>
        <v>0</v>
      </c>
      <c r="AB439" s="623">
        <f t="shared" si="53"/>
        <v>0</v>
      </c>
      <c r="AC439" s="624">
        <f t="shared" ca="1" si="59"/>
        <v>0</v>
      </c>
      <c r="AD439" s="624">
        <f ca="1">IF(C439=Allgemeines!$C$13,$S439-$AE439,OFFSET(AE439,0,Allgemeines!$C$13-2022)-$AE439)</f>
        <v>0</v>
      </c>
      <c r="AE439" s="624">
        <f ca="1">IFERROR(OFFSET(AE439,0,Allgemeines!$C$13-2021),0)</f>
        <v>0</v>
      </c>
      <c r="AF439" s="624">
        <f t="shared" si="60"/>
        <v>0</v>
      </c>
      <c r="AG439" s="624">
        <f t="shared" si="56"/>
        <v>0</v>
      </c>
      <c r="AH439" s="624">
        <f t="shared" si="56"/>
        <v>0</v>
      </c>
      <c r="AI439" s="624">
        <f t="shared" si="56"/>
        <v>0</v>
      </c>
      <c r="AJ439" s="624">
        <f t="shared" si="54"/>
        <v>0</v>
      </c>
      <c r="AK439" s="624">
        <f t="shared" si="54"/>
        <v>0</v>
      </c>
      <c r="AL439" s="624">
        <f t="shared" si="54"/>
        <v>0</v>
      </c>
      <c r="AN439" s="625"/>
    </row>
    <row r="440" spans="1:40" x14ac:dyDescent="0.25">
      <c r="A440" s="612"/>
      <c r="B440" s="613"/>
      <c r="C440" s="614"/>
      <c r="D440" s="626"/>
      <c r="E440" s="627"/>
      <c r="F440" s="627"/>
      <c r="G440" s="630">
        <f t="shared" si="61"/>
        <v>0</v>
      </c>
      <c r="H440" s="626"/>
      <c r="I440" s="626"/>
      <c r="J440" s="626"/>
      <c r="K440" s="626"/>
      <c r="L440" s="626"/>
      <c r="M440" s="626"/>
      <c r="N440" s="629"/>
      <c r="O440" s="629"/>
      <c r="P440" s="629"/>
      <c r="Q440" s="619">
        <f>IF(C440&gt;Allgemeines!$C$13,0,SUM(G440,H440,J440,K440,M440,N440)-SUM(I440,L440,O440,P440))</f>
        <v>0</v>
      </c>
      <c r="R440" s="613"/>
      <c r="S440" s="621">
        <f t="shared" si="57"/>
        <v>0</v>
      </c>
      <c r="T440" s="622">
        <f>IF(ISBLANK($B440),0,VLOOKUP($B440,Listen!$A$2:$C$44,2,FALSE))</f>
        <v>0</v>
      </c>
      <c r="U440" s="622">
        <f>IF(ISBLANK($B440),0,VLOOKUP($B440,Listen!$A$2:$C$44,3,FALSE))</f>
        <v>0</v>
      </c>
      <c r="V440" s="623">
        <f t="shared" si="58"/>
        <v>0</v>
      </c>
      <c r="W440" s="623">
        <f t="shared" si="55"/>
        <v>0</v>
      </c>
      <c r="X440" s="623">
        <f t="shared" si="55"/>
        <v>0</v>
      </c>
      <c r="Y440" s="623">
        <f t="shared" si="55"/>
        <v>0</v>
      </c>
      <c r="Z440" s="623">
        <f t="shared" si="53"/>
        <v>0</v>
      </c>
      <c r="AA440" s="623">
        <f t="shared" si="53"/>
        <v>0</v>
      </c>
      <c r="AB440" s="623">
        <f t="shared" si="53"/>
        <v>0</v>
      </c>
      <c r="AC440" s="624">
        <f t="shared" ca="1" si="59"/>
        <v>0</v>
      </c>
      <c r="AD440" s="624">
        <f ca="1">IF(C440=Allgemeines!$C$13,$S440-$AE440,OFFSET(AE440,0,Allgemeines!$C$13-2022)-$AE440)</f>
        <v>0</v>
      </c>
      <c r="AE440" s="624">
        <f ca="1">IFERROR(OFFSET(AE440,0,Allgemeines!$C$13-2021),0)</f>
        <v>0</v>
      </c>
      <c r="AF440" s="624">
        <f t="shared" si="60"/>
        <v>0</v>
      </c>
      <c r="AG440" s="624">
        <f t="shared" si="56"/>
        <v>0</v>
      </c>
      <c r="AH440" s="624">
        <f t="shared" si="56"/>
        <v>0</v>
      </c>
      <c r="AI440" s="624">
        <f t="shared" si="56"/>
        <v>0</v>
      </c>
      <c r="AJ440" s="624">
        <f t="shared" si="54"/>
        <v>0</v>
      </c>
      <c r="AK440" s="624">
        <f t="shared" si="54"/>
        <v>0</v>
      </c>
      <c r="AL440" s="624">
        <f t="shared" si="54"/>
        <v>0</v>
      </c>
      <c r="AN440" s="625"/>
    </row>
    <row r="441" spans="1:40" x14ac:dyDescent="0.25">
      <c r="A441" s="612"/>
      <c r="B441" s="613"/>
      <c r="C441" s="614"/>
      <c r="D441" s="626"/>
      <c r="E441" s="627"/>
      <c r="F441" s="627"/>
      <c r="G441" s="630">
        <f t="shared" si="61"/>
        <v>0</v>
      </c>
      <c r="H441" s="626"/>
      <c r="I441" s="626"/>
      <c r="J441" s="626"/>
      <c r="K441" s="626"/>
      <c r="L441" s="626"/>
      <c r="M441" s="626"/>
      <c r="N441" s="629"/>
      <c r="O441" s="629"/>
      <c r="P441" s="629"/>
      <c r="Q441" s="619">
        <f>IF(C441&gt;Allgemeines!$C$13,0,SUM(G441,H441,J441,K441,M441,N441)-SUM(I441,L441,O441,P441))</f>
        <v>0</v>
      </c>
      <c r="R441" s="613"/>
      <c r="S441" s="621">
        <f t="shared" si="57"/>
        <v>0</v>
      </c>
      <c r="T441" s="622">
        <f>IF(ISBLANK($B441),0,VLOOKUP($B441,Listen!$A$2:$C$44,2,FALSE))</f>
        <v>0</v>
      </c>
      <c r="U441" s="622">
        <f>IF(ISBLANK($B441),0,VLOOKUP($B441,Listen!$A$2:$C$44,3,FALSE))</f>
        <v>0</v>
      </c>
      <c r="V441" s="623">
        <f t="shared" si="58"/>
        <v>0</v>
      </c>
      <c r="W441" s="623">
        <f t="shared" si="55"/>
        <v>0</v>
      </c>
      <c r="X441" s="623">
        <f t="shared" si="55"/>
        <v>0</v>
      </c>
      <c r="Y441" s="623">
        <f t="shared" si="55"/>
        <v>0</v>
      </c>
      <c r="Z441" s="623">
        <f t="shared" si="53"/>
        <v>0</v>
      </c>
      <c r="AA441" s="623">
        <f t="shared" si="53"/>
        <v>0</v>
      </c>
      <c r="AB441" s="623">
        <f t="shared" si="53"/>
        <v>0</v>
      </c>
      <c r="AC441" s="624">
        <f t="shared" ca="1" si="59"/>
        <v>0</v>
      </c>
      <c r="AD441" s="624">
        <f ca="1">IF(C441=Allgemeines!$C$13,$S441-$AE441,OFFSET(AE441,0,Allgemeines!$C$13-2022)-$AE441)</f>
        <v>0</v>
      </c>
      <c r="AE441" s="624">
        <f ca="1">IFERROR(OFFSET(AE441,0,Allgemeines!$C$13-2021),0)</f>
        <v>0</v>
      </c>
      <c r="AF441" s="624">
        <f t="shared" si="60"/>
        <v>0</v>
      </c>
      <c r="AG441" s="624">
        <f t="shared" si="56"/>
        <v>0</v>
      </c>
      <c r="AH441" s="624">
        <f t="shared" si="56"/>
        <v>0</v>
      </c>
      <c r="AI441" s="624">
        <f t="shared" si="56"/>
        <v>0</v>
      </c>
      <c r="AJ441" s="624">
        <f t="shared" si="54"/>
        <v>0</v>
      </c>
      <c r="AK441" s="624">
        <f t="shared" si="54"/>
        <v>0</v>
      </c>
      <c r="AL441" s="624">
        <f t="shared" si="54"/>
        <v>0</v>
      </c>
      <c r="AN441" s="625"/>
    </row>
    <row r="442" spans="1:40" x14ac:dyDescent="0.25">
      <c r="A442" s="612"/>
      <c r="B442" s="613"/>
      <c r="C442" s="614"/>
      <c r="D442" s="626"/>
      <c r="E442" s="627"/>
      <c r="F442" s="627"/>
      <c r="G442" s="630">
        <f t="shared" si="61"/>
        <v>0</v>
      </c>
      <c r="H442" s="626"/>
      <c r="I442" s="626"/>
      <c r="J442" s="626"/>
      <c r="K442" s="626"/>
      <c r="L442" s="626"/>
      <c r="M442" s="626"/>
      <c r="N442" s="629"/>
      <c r="O442" s="629"/>
      <c r="P442" s="629"/>
      <c r="Q442" s="619">
        <f>IF(C442&gt;Allgemeines!$C$13,0,SUM(G442,H442,J442,K442,M442,N442)-SUM(I442,L442,O442,P442))</f>
        <v>0</v>
      </c>
      <c r="R442" s="613"/>
      <c r="S442" s="621">
        <f t="shared" si="57"/>
        <v>0</v>
      </c>
      <c r="T442" s="622">
        <f>IF(ISBLANK($B442),0,VLOOKUP($B442,Listen!$A$2:$C$44,2,FALSE))</f>
        <v>0</v>
      </c>
      <c r="U442" s="622">
        <f>IF(ISBLANK($B442),0,VLOOKUP($B442,Listen!$A$2:$C$44,3,FALSE))</f>
        <v>0</v>
      </c>
      <c r="V442" s="623">
        <f t="shared" si="58"/>
        <v>0</v>
      </c>
      <c r="W442" s="623">
        <f t="shared" si="55"/>
        <v>0</v>
      </c>
      <c r="X442" s="623">
        <f t="shared" si="55"/>
        <v>0</v>
      </c>
      <c r="Y442" s="623">
        <f t="shared" si="55"/>
        <v>0</v>
      </c>
      <c r="Z442" s="623">
        <f t="shared" si="53"/>
        <v>0</v>
      </c>
      <c r="AA442" s="623">
        <f t="shared" si="53"/>
        <v>0</v>
      </c>
      <c r="AB442" s="623">
        <f t="shared" si="53"/>
        <v>0</v>
      </c>
      <c r="AC442" s="624">
        <f t="shared" ca="1" si="59"/>
        <v>0</v>
      </c>
      <c r="AD442" s="624">
        <f ca="1">IF(C442=Allgemeines!$C$13,$S442-$AE442,OFFSET(AE442,0,Allgemeines!$C$13-2022)-$AE442)</f>
        <v>0</v>
      </c>
      <c r="AE442" s="624">
        <f ca="1">IFERROR(OFFSET(AE442,0,Allgemeines!$C$13-2021),0)</f>
        <v>0</v>
      </c>
      <c r="AF442" s="624">
        <f t="shared" si="60"/>
        <v>0</v>
      </c>
      <c r="AG442" s="624">
        <f t="shared" si="56"/>
        <v>0</v>
      </c>
      <c r="AH442" s="624">
        <f t="shared" si="56"/>
        <v>0</v>
      </c>
      <c r="AI442" s="624">
        <f t="shared" si="56"/>
        <v>0</v>
      </c>
      <c r="AJ442" s="624">
        <f t="shared" si="54"/>
        <v>0</v>
      </c>
      <c r="AK442" s="624">
        <f t="shared" si="54"/>
        <v>0</v>
      </c>
      <c r="AL442" s="624">
        <f t="shared" si="54"/>
        <v>0</v>
      </c>
      <c r="AN442" s="625"/>
    </row>
    <row r="443" spans="1:40" x14ac:dyDescent="0.25">
      <c r="A443" s="612"/>
      <c r="B443" s="613"/>
      <c r="C443" s="614"/>
      <c r="D443" s="626"/>
      <c r="E443" s="627"/>
      <c r="F443" s="627"/>
      <c r="G443" s="630">
        <f t="shared" si="61"/>
        <v>0</v>
      </c>
      <c r="H443" s="626"/>
      <c r="I443" s="626"/>
      <c r="J443" s="626"/>
      <c r="K443" s="626"/>
      <c r="L443" s="626"/>
      <c r="M443" s="626"/>
      <c r="N443" s="629"/>
      <c r="O443" s="629"/>
      <c r="P443" s="629"/>
      <c r="Q443" s="619">
        <f>IF(C443&gt;Allgemeines!$C$13,0,SUM(G443,H443,J443,K443,M443,N443)-SUM(I443,L443,O443,P443))</f>
        <v>0</v>
      </c>
      <c r="R443" s="613"/>
      <c r="S443" s="621">
        <f t="shared" si="57"/>
        <v>0</v>
      </c>
      <c r="T443" s="622">
        <f>IF(ISBLANK($B443),0,VLOOKUP($B443,Listen!$A$2:$C$44,2,FALSE))</f>
        <v>0</v>
      </c>
      <c r="U443" s="622">
        <f>IF(ISBLANK($B443),0,VLOOKUP($B443,Listen!$A$2:$C$44,3,FALSE))</f>
        <v>0</v>
      </c>
      <c r="V443" s="623">
        <f t="shared" si="58"/>
        <v>0</v>
      </c>
      <c r="W443" s="623">
        <f t="shared" si="55"/>
        <v>0</v>
      </c>
      <c r="X443" s="623">
        <f t="shared" si="55"/>
        <v>0</v>
      </c>
      <c r="Y443" s="623">
        <f t="shared" si="55"/>
        <v>0</v>
      </c>
      <c r="Z443" s="623">
        <f t="shared" si="53"/>
        <v>0</v>
      </c>
      <c r="AA443" s="623">
        <f t="shared" si="53"/>
        <v>0</v>
      </c>
      <c r="AB443" s="623">
        <f t="shared" si="53"/>
        <v>0</v>
      </c>
      <c r="AC443" s="624">
        <f t="shared" ca="1" si="59"/>
        <v>0</v>
      </c>
      <c r="AD443" s="624">
        <f ca="1">IF(C443=Allgemeines!$C$13,$S443-$AE443,OFFSET(AE443,0,Allgemeines!$C$13-2022)-$AE443)</f>
        <v>0</v>
      </c>
      <c r="AE443" s="624">
        <f ca="1">IFERROR(OFFSET(AE443,0,Allgemeines!$C$13-2021),0)</f>
        <v>0</v>
      </c>
      <c r="AF443" s="624">
        <f t="shared" si="60"/>
        <v>0</v>
      </c>
      <c r="AG443" s="624">
        <f t="shared" si="56"/>
        <v>0</v>
      </c>
      <c r="AH443" s="624">
        <f t="shared" si="56"/>
        <v>0</v>
      </c>
      <c r="AI443" s="624">
        <f t="shared" si="56"/>
        <v>0</v>
      </c>
      <c r="AJ443" s="624">
        <f t="shared" si="54"/>
        <v>0</v>
      </c>
      <c r="AK443" s="624">
        <f t="shared" si="54"/>
        <v>0</v>
      </c>
      <c r="AL443" s="624">
        <f t="shared" si="54"/>
        <v>0</v>
      </c>
      <c r="AN443" s="625"/>
    </row>
    <row r="444" spans="1:40" x14ac:dyDescent="0.25">
      <c r="A444" s="612"/>
      <c r="B444" s="613"/>
      <c r="C444" s="614"/>
      <c r="D444" s="626"/>
      <c r="E444" s="627"/>
      <c r="F444" s="627"/>
      <c r="G444" s="630">
        <f t="shared" si="61"/>
        <v>0</v>
      </c>
      <c r="H444" s="626"/>
      <c r="I444" s="626"/>
      <c r="J444" s="626"/>
      <c r="K444" s="626"/>
      <c r="L444" s="626"/>
      <c r="M444" s="626"/>
      <c r="N444" s="629"/>
      <c r="O444" s="629"/>
      <c r="P444" s="629"/>
      <c r="Q444" s="619">
        <f>IF(C444&gt;Allgemeines!$C$13,0,SUM(G444,H444,J444,K444,M444,N444)-SUM(I444,L444,O444,P444))</f>
        <v>0</v>
      </c>
      <c r="R444" s="613"/>
      <c r="S444" s="621">
        <f t="shared" si="57"/>
        <v>0</v>
      </c>
      <c r="T444" s="622">
        <f>IF(ISBLANK($B444),0,VLOOKUP($B444,Listen!$A$2:$C$44,2,FALSE))</f>
        <v>0</v>
      </c>
      <c r="U444" s="622">
        <f>IF(ISBLANK($B444),0,VLOOKUP($B444,Listen!$A$2:$C$44,3,FALSE))</f>
        <v>0</v>
      </c>
      <c r="V444" s="623">
        <f t="shared" si="58"/>
        <v>0</v>
      </c>
      <c r="W444" s="623">
        <f t="shared" si="55"/>
        <v>0</v>
      </c>
      <c r="X444" s="623">
        <f t="shared" si="55"/>
        <v>0</v>
      </c>
      <c r="Y444" s="623">
        <f t="shared" si="55"/>
        <v>0</v>
      </c>
      <c r="Z444" s="623">
        <f t="shared" si="53"/>
        <v>0</v>
      </c>
      <c r="AA444" s="623">
        <f t="shared" si="53"/>
        <v>0</v>
      </c>
      <c r="AB444" s="623">
        <f t="shared" si="53"/>
        <v>0</v>
      </c>
      <c r="AC444" s="624">
        <f t="shared" ca="1" si="59"/>
        <v>0</v>
      </c>
      <c r="AD444" s="624">
        <f ca="1">IF(C444=Allgemeines!$C$13,$S444-$AE444,OFFSET(AE444,0,Allgemeines!$C$13-2022)-$AE444)</f>
        <v>0</v>
      </c>
      <c r="AE444" s="624">
        <f ca="1">IFERROR(OFFSET(AE444,0,Allgemeines!$C$13-2021),0)</f>
        <v>0</v>
      </c>
      <c r="AF444" s="624">
        <f t="shared" si="60"/>
        <v>0</v>
      </c>
      <c r="AG444" s="624">
        <f t="shared" si="56"/>
        <v>0</v>
      </c>
      <c r="AH444" s="624">
        <f t="shared" si="56"/>
        <v>0</v>
      </c>
      <c r="AI444" s="624">
        <f t="shared" si="56"/>
        <v>0</v>
      </c>
      <c r="AJ444" s="624">
        <f t="shared" si="54"/>
        <v>0</v>
      </c>
      <c r="AK444" s="624">
        <f t="shared" si="54"/>
        <v>0</v>
      </c>
      <c r="AL444" s="624">
        <f t="shared" si="54"/>
        <v>0</v>
      </c>
      <c r="AN444" s="625"/>
    </row>
    <row r="445" spans="1:40" x14ac:dyDescent="0.25">
      <c r="A445" s="612"/>
      <c r="B445" s="613"/>
      <c r="C445" s="614"/>
      <c r="D445" s="626"/>
      <c r="E445" s="627"/>
      <c r="F445" s="627"/>
      <c r="G445" s="630">
        <f t="shared" si="61"/>
        <v>0</v>
      </c>
      <c r="H445" s="626"/>
      <c r="I445" s="626"/>
      <c r="J445" s="626"/>
      <c r="K445" s="626"/>
      <c r="L445" s="626"/>
      <c r="M445" s="626"/>
      <c r="N445" s="629"/>
      <c r="O445" s="629"/>
      <c r="P445" s="629"/>
      <c r="Q445" s="619">
        <f>IF(C445&gt;Allgemeines!$C$13,0,SUM(G445,H445,J445,K445,M445,N445)-SUM(I445,L445,O445,P445))</f>
        <v>0</v>
      </c>
      <c r="R445" s="613"/>
      <c r="S445" s="621">
        <f t="shared" si="57"/>
        <v>0</v>
      </c>
      <c r="T445" s="622">
        <f>IF(ISBLANK($B445),0,VLOOKUP($B445,Listen!$A$2:$C$44,2,FALSE))</f>
        <v>0</v>
      </c>
      <c r="U445" s="622">
        <f>IF(ISBLANK($B445),0,VLOOKUP($B445,Listen!$A$2:$C$44,3,FALSE))</f>
        <v>0</v>
      </c>
      <c r="V445" s="623">
        <f t="shared" si="58"/>
        <v>0</v>
      </c>
      <c r="W445" s="623">
        <f t="shared" si="55"/>
        <v>0</v>
      </c>
      <c r="X445" s="623">
        <f t="shared" si="55"/>
        <v>0</v>
      </c>
      <c r="Y445" s="623">
        <f t="shared" si="55"/>
        <v>0</v>
      </c>
      <c r="Z445" s="623">
        <f t="shared" si="53"/>
        <v>0</v>
      </c>
      <c r="AA445" s="623">
        <f t="shared" si="53"/>
        <v>0</v>
      </c>
      <c r="AB445" s="623">
        <f t="shared" si="53"/>
        <v>0</v>
      </c>
      <c r="AC445" s="624">
        <f t="shared" ca="1" si="59"/>
        <v>0</v>
      </c>
      <c r="AD445" s="624">
        <f ca="1">IF(C445=Allgemeines!$C$13,$S445-$AE445,OFFSET(AE445,0,Allgemeines!$C$13-2022)-$AE445)</f>
        <v>0</v>
      </c>
      <c r="AE445" s="624">
        <f ca="1">IFERROR(OFFSET(AE445,0,Allgemeines!$C$13-2021),0)</f>
        <v>0</v>
      </c>
      <c r="AF445" s="624">
        <f t="shared" si="60"/>
        <v>0</v>
      </c>
      <c r="AG445" s="624">
        <f t="shared" si="56"/>
        <v>0</v>
      </c>
      <c r="AH445" s="624">
        <f t="shared" si="56"/>
        <v>0</v>
      </c>
      <c r="AI445" s="624">
        <f t="shared" si="56"/>
        <v>0</v>
      </c>
      <c r="AJ445" s="624">
        <f t="shared" si="54"/>
        <v>0</v>
      </c>
      <c r="AK445" s="624">
        <f t="shared" si="54"/>
        <v>0</v>
      </c>
      <c r="AL445" s="624">
        <f t="shared" si="54"/>
        <v>0</v>
      </c>
      <c r="AN445" s="625"/>
    </row>
    <row r="446" spans="1:40" x14ac:dyDescent="0.25">
      <c r="A446" s="612"/>
      <c r="B446" s="613"/>
      <c r="C446" s="614"/>
      <c r="D446" s="626"/>
      <c r="E446" s="627"/>
      <c r="F446" s="627"/>
      <c r="G446" s="630">
        <f t="shared" si="61"/>
        <v>0</v>
      </c>
      <c r="H446" s="626"/>
      <c r="I446" s="626"/>
      <c r="J446" s="626"/>
      <c r="K446" s="626"/>
      <c r="L446" s="626"/>
      <c r="M446" s="626"/>
      <c r="N446" s="629"/>
      <c r="O446" s="629"/>
      <c r="P446" s="629"/>
      <c r="Q446" s="619">
        <f>IF(C446&gt;Allgemeines!$C$13,0,SUM(G446,H446,J446,K446,M446,N446)-SUM(I446,L446,O446,P446))</f>
        <v>0</v>
      </c>
      <c r="R446" s="613"/>
      <c r="S446" s="621">
        <f t="shared" si="57"/>
        <v>0</v>
      </c>
      <c r="T446" s="622">
        <f>IF(ISBLANK($B446),0,VLOOKUP($B446,Listen!$A$2:$C$44,2,FALSE))</f>
        <v>0</v>
      </c>
      <c r="U446" s="622">
        <f>IF(ISBLANK($B446),0,VLOOKUP($B446,Listen!$A$2:$C$44,3,FALSE))</f>
        <v>0</v>
      </c>
      <c r="V446" s="623">
        <f t="shared" si="58"/>
        <v>0</v>
      </c>
      <c r="W446" s="623">
        <f t="shared" si="55"/>
        <v>0</v>
      </c>
      <c r="X446" s="623">
        <f t="shared" si="55"/>
        <v>0</v>
      </c>
      <c r="Y446" s="623">
        <f t="shared" si="55"/>
        <v>0</v>
      </c>
      <c r="Z446" s="623">
        <f t="shared" si="53"/>
        <v>0</v>
      </c>
      <c r="AA446" s="623">
        <f t="shared" si="53"/>
        <v>0</v>
      </c>
      <c r="AB446" s="623">
        <f t="shared" si="53"/>
        <v>0</v>
      </c>
      <c r="AC446" s="624">
        <f t="shared" ca="1" si="59"/>
        <v>0</v>
      </c>
      <c r="AD446" s="624">
        <f ca="1">IF(C446=Allgemeines!$C$13,$S446-$AE446,OFFSET(AE446,0,Allgemeines!$C$13-2022)-$AE446)</f>
        <v>0</v>
      </c>
      <c r="AE446" s="624">
        <f ca="1">IFERROR(OFFSET(AE446,0,Allgemeines!$C$13-2021),0)</f>
        <v>0</v>
      </c>
      <c r="AF446" s="624">
        <f t="shared" si="60"/>
        <v>0</v>
      </c>
      <c r="AG446" s="624">
        <f t="shared" si="56"/>
        <v>0</v>
      </c>
      <c r="AH446" s="624">
        <f t="shared" si="56"/>
        <v>0</v>
      </c>
      <c r="AI446" s="624">
        <f t="shared" si="56"/>
        <v>0</v>
      </c>
      <c r="AJ446" s="624">
        <f t="shared" si="54"/>
        <v>0</v>
      </c>
      <c r="AK446" s="624">
        <f t="shared" si="54"/>
        <v>0</v>
      </c>
      <c r="AL446" s="624">
        <f t="shared" si="54"/>
        <v>0</v>
      </c>
      <c r="AN446" s="625"/>
    </row>
    <row r="447" spans="1:40" x14ac:dyDescent="0.25">
      <c r="A447" s="612"/>
      <c r="B447" s="613"/>
      <c r="C447" s="614"/>
      <c r="D447" s="626"/>
      <c r="E447" s="627"/>
      <c r="F447" s="627"/>
      <c r="G447" s="630">
        <f t="shared" si="61"/>
        <v>0</v>
      </c>
      <c r="H447" s="626"/>
      <c r="I447" s="626"/>
      <c r="J447" s="626"/>
      <c r="K447" s="626"/>
      <c r="L447" s="626"/>
      <c r="M447" s="626"/>
      <c r="N447" s="629"/>
      <c r="O447" s="629"/>
      <c r="P447" s="629"/>
      <c r="Q447" s="619">
        <f>IF(C447&gt;Allgemeines!$C$13,0,SUM(G447,H447,J447,K447,M447,N447)-SUM(I447,L447,O447,P447))</f>
        <v>0</v>
      </c>
      <c r="R447" s="613"/>
      <c r="S447" s="621">
        <f t="shared" si="57"/>
        <v>0</v>
      </c>
      <c r="T447" s="622">
        <f>IF(ISBLANK($B447),0,VLOOKUP($B447,Listen!$A$2:$C$44,2,FALSE))</f>
        <v>0</v>
      </c>
      <c r="U447" s="622">
        <f>IF(ISBLANK($B447),0,VLOOKUP($B447,Listen!$A$2:$C$44,3,FALSE))</f>
        <v>0</v>
      </c>
      <c r="V447" s="623">
        <f t="shared" si="58"/>
        <v>0</v>
      </c>
      <c r="W447" s="623">
        <f t="shared" si="55"/>
        <v>0</v>
      </c>
      <c r="X447" s="623">
        <f t="shared" si="55"/>
        <v>0</v>
      </c>
      <c r="Y447" s="623">
        <f t="shared" si="55"/>
        <v>0</v>
      </c>
      <c r="Z447" s="623">
        <f t="shared" si="53"/>
        <v>0</v>
      </c>
      <c r="AA447" s="623">
        <f t="shared" si="53"/>
        <v>0</v>
      </c>
      <c r="AB447" s="623">
        <f t="shared" si="53"/>
        <v>0</v>
      </c>
      <c r="AC447" s="624">
        <f t="shared" ca="1" si="59"/>
        <v>0</v>
      </c>
      <c r="AD447" s="624">
        <f ca="1">IF(C447=Allgemeines!$C$13,$S447-$AE447,OFFSET(AE447,0,Allgemeines!$C$13-2022)-$AE447)</f>
        <v>0</v>
      </c>
      <c r="AE447" s="624">
        <f ca="1">IFERROR(OFFSET(AE447,0,Allgemeines!$C$13-2021),0)</f>
        <v>0</v>
      </c>
      <c r="AF447" s="624">
        <f t="shared" si="60"/>
        <v>0</v>
      </c>
      <c r="AG447" s="624">
        <f t="shared" si="56"/>
        <v>0</v>
      </c>
      <c r="AH447" s="624">
        <f t="shared" si="56"/>
        <v>0</v>
      </c>
      <c r="AI447" s="624">
        <f t="shared" si="56"/>
        <v>0</v>
      </c>
      <c r="AJ447" s="624">
        <f t="shared" si="54"/>
        <v>0</v>
      </c>
      <c r="AK447" s="624">
        <f t="shared" si="54"/>
        <v>0</v>
      </c>
      <c r="AL447" s="624">
        <f t="shared" si="54"/>
        <v>0</v>
      </c>
      <c r="AN447" s="625"/>
    </row>
    <row r="448" spans="1:40" x14ac:dyDescent="0.25">
      <c r="A448" s="612"/>
      <c r="B448" s="613"/>
      <c r="C448" s="614"/>
      <c r="D448" s="626"/>
      <c r="E448" s="627"/>
      <c r="F448" s="627"/>
      <c r="G448" s="630">
        <f t="shared" si="61"/>
        <v>0</v>
      </c>
      <c r="H448" s="626"/>
      <c r="I448" s="626"/>
      <c r="J448" s="626"/>
      <c r="K448" s="626"/>
      <c r="L448" s="626"/>
      <c r="M448" s="626"/>
      <c r="N448" s="629"/>
      <c r="O448" s="629"/>
      <c r="P448" s="629"/>
      <c r="Q448" s="619">
        <f>IF(C448&gt;Allgemeines!$C$13,0,SUM(G448,H448,J448,K448,M448,N448)-SUM(I448,L448,O448,P448))</f>
        <v>0</v>
      </c>
      <c r="R448" s="613"/>
      <c r="S448" s="621">
        <f t="shared" si="57"/>
        <v>0</v>
      </c>
      <c r="T448" s="622">
        <f>IF(ISBLANK($B448),0,VLOOKUP($B448,Listen!$A$2:$C$44,2,FALSE))</f>
        <v>0</v>
      </c>
      <c r="U448" s="622">
        <f>IF(ISBLANK($B448),0,VLOOKUP($B448,Listen!$A$2:$C$44,3,FALSE))</f>
        <v>0</v>
      </c>
      <c r="V448" s="623">
        <f t="shared" si="58"/>
        <v>0</v>
      </c>
      <c r="W448" s="623">
        <f t="shared" si="55"/>
        <v>0</v>
      </c>
      <c r="X448" s="623">
        <f t="shared" si="55"/>
        <v>0</v>
      </c>
      <c r="Y448" s="623">
        <f t="shared" si="55"/>
        <v>0</v>
      </c>
      <c r="Z448" s="623">
        <f t="shared" si="55"/>
        <v>0</v>
      </c>
      <c r="AA448" s="623">
        <f t="shared" si="55"/>
        <v>0</v>
      </c>
      <c r="AB448" s="623">
        <f t="shared" si="55"/>
        <v>0</v>
      </c>
      <c r="AC448" s="624">
        <f t="shared" ca="1" si="59"/>
        <v>0</v>
      </c>
      <c r="AD448" s="624">
        <f ca="1">IF(C448=Allgemeines!$C$13,$S448-$AE448,OFFSET(AE448,0,Allgemeines!$C$13-2022)-$AE448)</f>
        <v>0</v>
      </c>
      <c r="AE448" s="624">
        <f ca="1">IFERROR(OFFSET(AE448,0,Allgemeines!$C$13-2021),0)</f>
        <v>0</v>
      </c>
      <c r="AF448" s="624">
        <f t="shared" si="60"/>
        <v>0</v>
      </c>
      <c r="AG448" s="624">
        <f t="shared" si="56"/>
        <v>0</v>
      </c>
      <c r="AH448" s="624">
        <f t="shared" si="56"/>
        <v>0</v>
      </c>
      <c r="AI448" s="624">
        <f t="shared" si="56"/>
        <v>0</v>
      </c>
      <c r="AJ448" s="624">
        <f t="shared" si="56"/>
        <v>0</v>
      </c>
      <c r="AK448" s="624">
        <f t="shared" si="56"/>
        <v>0</v>
      </c>
      <c r="AL448" s="624">
        <f t="shared" si="56"/>
        <v>0</v>
      </c>
      <c r="AN448" s="625"/>
    </row>
    <row r="449" spans="1:40" x14ac:dyDescent="0.25">
      <c r="A449" s="612"/>
      <c r="B449" s="613"/>
      <c r="C449" s="614"/>
      <c r="D449" s="626"/>
      <c r="E449" s="627"/>
      <c r="F449" s="627"/>
      <c r="G449" s="630">
        <f t="shared" si="61"/>
        <v>0</v>
      </c>
      <c r="H449" s="626"/>
      <c r="I449" s="626"/>
      <c r="J449" s="626"/>
      <c r="K449" s="626"/>
      <c r="L449" s="626"/>
      <c r="M449" s="626"/>
      <c r="N449" s="629"/>
      <c r="O449" s="629"/>
      <c r="P449" s="629"/>
      <c r="Q449" s="619">
        <f>IF(C449&gt;Allgemeines!$C$13,0,SUM(G449,H449,J449,K449,M449,N449)-SUM(I449,L449,O449,P449))</f>
        <v>0</v>
      </c>
      <c r="R449" s="613"/>
      <c r="S449" s="621">
        <f t="shared" si="57"/>
        <v>0</v>
      </c>
      <c r="T449" s="622">
        <f>IF(ISBLANK($B449),0,VLOOKUP($B449,Listen!$A$2:$C$44,2,FALSE))</f>
        <v>0</v>
      </c>
      <c r="U449" s="622">
        <f>IF(ISBLANK($B449),0,VLOOKUP($B449,Listen!$A$2:$C$44,3,FALSE))</f>
        <v>0</v>
      </c>
      <c r="V449" s="623">
        <f t="shared" si="58"/>
        <v>0</v>
      </c>
      <c r="W449" s="623">
        <f t="shared" ref="W449:AB491" si="62">V449</f>
        <v>0</v>
      </c>
      <c r="X449" s="623">
        <f t="shared" si="62"/>
        <v>0</v>
      </c>
      <c r="Y449" s="623">
        <f t="shared" si="62"/>
        <v>0</v>
      </c>
      <c r="Z449" s="623">
        <f t="shared" si="62"/>
        <v>0</v>
      </c>
      <c r="AA449" s="623">
        <f t="shared" si="62"/>
        <v>0</v>
      </c>
      <c r="AB449" s="623">
        <f t="shared" si="62"/>
        <v>0</v>
      </c>
      <c r="AC449" s="624">
        <f t="shared" ca="1" si="59"/>
        <v>0</v>
      </c>
      <c r="AD449" s="624">
        <f ca="1">IF(C449=Allgemeines!$C$13,$S449-$AE449,OFFSET(AE449,0,Allgemeines!$C$13-2022)-$AE449)</f>
        <v>0</v>
      </c>
      <c r="AE449" s="624">
        <f ca="1">IFERROR(OFFSET(AE449,0,Allgemeines!$C$13-2021),0)</f>
        <v>0</v>
      </c>
      <c r="AF449" s="624">
        <f t="shared" si="60"/>
        <v>0</v>
      </c>
      <c r="AG449" s="624">
        <f t="shared" ref="AG449:AL491" si="63">IF(OR($C449=0,$S449=0,W449-(VALUE(AG$4)-$C449)=0),0,
IF($C449&lt;VALUE(AG$4),AF449-AF449/(W449-(VALUE(AG$4)-$C449)),
IF($C449=VALUE(AG$4),$S449-$S449/W449,0)))</f>
        <v>0</v>
      </c>
      <c r="AH449" s="624">
        <f t="shared" si="63"/>
        <v>0</v>
      </c>
      <c r="AI449" s="624">
        <f t="shared" si="63"/>
        <v>0</v>
      </c>
      <c r="AJ449" s="624">
        <f t="shared" si="63"/>
        <v>0</v>
      </c>
      <c r="AK449" s="624">
        <f t="shared" si="63"/>
        <v>0</v>
      </c>
      <c r="AL449" s="624">
        <f t="shared" si="63"/>
        <v>0</v>
      </c>
      <c r="AN449" s="625"/>
    </row>
    <row r="450" spans="1:40" x14ac:dyDescent="0.25">
      <c r="A450" s="612"/>
      <c r="B450" s="613"/>
      <c r="C450" s="614"/>
      <c r="D450" s="626"/>
      <c r="E450" s="627"/>
      <c r="F450" s="627"/>
      <c r="G450" s="630">
        <f t="shared" si="61"/>
        <v>0</v>
      </c>
      <c r="H450" s="626"/>
      <c r="I450" s="626"/>
      <c r="J450" s="626"/>
      <c r="K450" s="626"/>
      <c r="L450" s="626"/>
      <c r="M450" s="626"/>
      <c r="N450" s="629"/>
      <c r="O450" s="629"/>
      <c r="P450" s="629"/>
      <c r="Q450" s="619">
        <f>IF(C450&gt;Allgemeines!$C$13,0,SUM(G450,H450,J450,K450,M450,N450)-SUM(I450,L450,O450,P450))</f>
        <v>0</v>
      </c>
      <c r="R450" s="613"/>
      <c r="S450" s="621">
        <f t="shared" si="57"/>
        <v>0</v>
      </c>
      <c r="T450" s="622">
        <f>IF(ISBLANK($B450),0,VLOOKUP($B450,Listen!$A$2:$C$44,2,FALSE))</f>
        <v>0</v>
      </c>
      <c r="U450" s="622">
        <f>IF(ISBLANK($B450),0,VLOOKUP($B450,Listen!$A$2:$C$44,3,FALSE))</f>
        <v>0</v>
      </c>
      <c r="V450" s="623">
        <f t="shared" si="58"/>
        <v>0</v>
      </c>
      <c r="W450" s="623">
        <f t="shared" si="62"/>
        <v>0</v>
      </c>
      <c r="X450" s="623">
        <f t="shared" si="62"/>
        <v>0</v>
      </c>
      <c r="Y450" s="623">
        <f t="shared" si="62"/>
        <v>0</v>
      </c>
      <c r="Z450" s="623">
        <f t="shared" si="62"/>
        <v>0</v>
      </c>
      <c r="AA450" s="623">
        <f t="shared" si="62"/>
        <v>0</v>
      </c>
      <c r="AB450" s="623">
        <f t="shared" si="62"/>
        <v>0</v>
      </c>
      <c r="AC450" s="624">
        <f t="shared" ca="1" si="59"/>
        <v>0</v>
      </c>
      <c r="AD450" s="624">
        <f ca="1">IF(C450=Allgemeines!$C$13,$S450-$AE450,OFFSET(AE450,0,Allgemeines!$C$13-2022)-$AE450)</f>
        <v>0</v>
      </c>
      <c r="AE450" s="624">
        <f ca="1">IFERROR(OFFSET(AE450,0,Allgemeines!$C$13-2021),0)</f>
        <v>0</v>
      </c>
      <c r="AF450" s="624">
        <f t="shared" si="60"/>
        <v>0</v>
      </c>
      <c r="AG450" s="624">
        <f t="shared" si="63"/>
        <v>0</v>
      </c>
      <c r="AH450" s="624">
        <f t="shared" si="63"/>
        <v>0</v>
      </c>
      <c r="AI450" s="624">
        <f t="shared" si="63"/>
        <v>0</v>
      </c>
      <c r="AJ450" s="624">
        <f t="shared" si="63"/>
        <v>0</v>
      </c>
      <c r="AK450" s="624">
        <f t="shared" si="63"/>
        <v>0</v>
      </c>
      <c r="AL450" s="624">
        <f t="shared" si="63"/>
        <v>0</v>
      </c>
      <c r="AN450" s="625"/>
    </row>
    <row r="451" spans="1:40" x14ac:dyDescent="0.25">
      <c r="A451" s="612"/>
      <c r="B451" s="613"/>
      <c r="C451" s="614"/>
      <c r="D451" s="626"/>
      <c r="E451" s="627"/>
      <c r="F451" s="627"/>
      <c r="G451" s="630">
        <f t="shared" si="61"/>
        <v>0</v>
      </c>
      <c r="H451" s="626"/>
      <c r="I451" s="626"/>
      <c r="J451" s="626"/>
      <c r="K451" s="626"/>
      <c r="L451" s="626"/>
      <c r="M451" s="626"/>
      <c r="N451" s="629"/>
      <c r="O451" s="629"/>
      <c r="P451" s="629"/>
      <c r="Q451" s="619">
        <f>IF(C451&gt;Allgemeines!$C$13,0,SUM(G451,H451,J451,K451,M451,N451)-SUM(I451,L451,O451,P451))</f>
        <v>0</v>
      </c>
      <c r="R451" s="613"/>
      <c r="S451" s="621">
        <f t="shared" si="57"/>
        <v>0</v>
      </c>
      <c r="T451" s="622">
        <f>IF(ISBLANK($B451),0,VLOOKUP($B451,Listen!$A$2:$C$44,2,FALSE))</f>
        <v>0</v>
      </c>
      <c r="U451" s="622">
        <f>IF(ISBLANK($B451),0,VLOOKUP($B451,Listen!$A$2:$C$44,3,FALSE))</f>
        <v>0</v>
      </c>
      <c r="V451" s="623">
        <f t="shared" si="58"/>
        <v>0</v>
      </c>
      <c r="W451" s="623">
        <f t="shared" si="62"/>
        <v>0</v>
      </c>
      <c r="X451" s="623">
        <f t="shared" si="62"/>
        <v>0</v>
      </c>
      <c r="Y451" s="623">
        <f t="shared" si="62"/>
        <v>0</v>
      </c>
      <c r="Z451" s="623">
        <f t="shared" si="62"/>
        <v>0</v>
      </c>
      <c r="AA451" s="623">
        <f t="shared" si="62"/>
        <v>0</v>
      </c>
      <c r="AB451" s="623">
        <f t="shared" si="62"/>
        <v>0</v>
      </c>
      <c r="AC451" s="624">
        <f t="shared" ca="1" si="59"/>
        <v>0</v>
      </c>
      <c r="AD451" s="624">
        <f ca="1">IF(C451=Allgemeines!$C$13,$S451-$AE451,OFFSET(AE451,0,Allgemeines!$C$13-2022)-$AE451)</f>
        <v>0</v>
      </c>
      <c r="AE451" s="624">
        <f ca="1">IFERROR(OFFSET(AE451,0,Allgemeines!$C$13-2021),0)</f>
        <v>0</v>
      </c>
      <c r="AF451" s="624">
        <f t="shared" si="60"/>
        <v>0</v>
      </c>
      <c r="AG451" s="624">
        <f t="shared" si="63"/>
        <v>0</v>
      </c>
      <c r="AH451" s="624">
        <f t="shared" si="63"/>
        <v>0</v>
      </c>
      <c r="AI451" s="624">
        <f t="shared" si="63"/>
        <v>0</v>
      </c>
      <c r="AJ451" s="624">
        <f t="shared" si="63"/>
        <v>0</v>
      </c>
      <c r="AK451" s="624">
        <f t="shared" si="63"/>
        <v>0</v>
      </c>
      <c r="AL451" s="624">
        <f t="shared" si="63"/>
        <v>0</v>
      </c>
      <c r="AN451" s="625"/>
    </row>
    <row r="452" spans="1:40" x14ac:dyDescent="0.25">
      <c r="A452" s="612"/>
      <c r="B452" s="613"/>
      <c r="C452" s="614"/>
      <c r="D452" s="626"/>
      <c r="E452" s="627"/>
      <c r="F452" s="627"/>
      <c r="G452" s="630">
        <f t="shared" si="61"/>
        <v>0</v>
      </c>
      <c r="H452" s="626"/>
      <c r="I452" s="626"/>
      <c r="J452" s="626"/>
      <c r="K452" s="626"/>
      <c r="L452" s="626"/>
      <c r="M452" s="626"/>
      <c r="N452" s="629"/>
      <c r="O452" s="629"/>
      <c r="P452" s="629"/>
      <c r="Q452" s="619">
        <f>IF(C452&gt;Allgemeines!$C$13,0,SUM(G452,H452,J452,K452,M452,N452)-SUM(I452,L452,O452,P452))</f>
        <v>0</v>
      </c>
      <c r="R452" s="613"/>
      <c r="S452" s="621">
        <f t="shared" si="57"/>
        <v>0</v>
      </c>
      <c r="T452" s="622">
        <f>IF(ISBLANK($B452),0,VLOOKUP($B452,Listen!$A$2:$C$44,2,FALSE))</f>
        <v>0</v>
      </c>
      <c r="U452" s="622">
        <f>IF(ISBLANK($B452),0,VLOOKUP($B452,Listen!$A$2:$C$44,3,FALSE))</f>
        <v>0</v>
      </c>
      <c r="V452" s="623">
        <f t="shared" si="58"/>
        <v>0</v>
      </c>
      <c r="W452" s="623">
        <f t="shared" si="62"/>
        <v>0</v>
      </c>
      <c r="X452" s="623">
        <f t="shared" si="62"/>
        <v>0</v>
      </c>
      <c r="Y452" s="623">
        <f t="shared" si="62"/>
        <v>0</v>
      </c>
      <c r="Z452" s="623">
        <f t="shared" si="62"/>
        <v>0</v>
      </c>
      <c r="AA452" s="623">
        <f t="shared" si="62"/>
        <v>0</v>
      </c>
      <c r="AB452" s="623">
        <f t="shared" si="62"/>
        <v>0</v>
      </c>
      <c r="AC452" s="624">
        <f t="shared" ca="1" si="59"/>
        <v>0</v>
      </c>
      <c r="AD452" s="624">
        <f ca="1">IF(C452=Allgemeines!$C$13,$S452-$AE452,OFFSET(AE452,0,Allgemeines!$C$13-2022)-$AE452)</f>
        <v>0</v>
      </c>
      <c r="AE452" s="624">
        <f ca="1">IFERROR(OFFSET(AE452,0,Allgemeines!$C$13-2021),0)</f>
        <v>0</v>
      </c>
      <c r="AF452" s="624">
        <f t="shared" si="60"/>
        <v>0</v>
      </c>
      <c r="AG452" s="624">
        <f t="shared" si="63"/>
        <v>0</v>
      </c>
      <c r="AH452" s="624">
        <f t="shared" si="63"/>
        <v>0</v>
      </c>
      <c r="AI452" s="624">
        <f t="shared" si="63"/>
        <v>0</v>
      </c>
      <c r="AJ452" s="624">
        <f t="shared" si="63"/>
        <v>0</v>
      </c>
      <c r="AK452" s="624">
        <f t="shared" si="63"/>
        <v>0</v>
      </c>
      <c r="AL452" s="624">
        <f t="shared" si="63"/>
        <v>0</v>
      </c>
      <c r="AN452" s="625"/>
    </row>
    <row r="453" spans="1:40" x14ac:dyDescent="0.25">
      <c r="A453" s="612"/>
      <c r="B453" s="613"/>
      <c r="C453" s="614"/>
      <c r="D453" s="626"/>
      <c r="E453" s="627"/>
      <c r="F453" s="627"/>
      <c r="G453" s="630">
        <f t="shared" si="61"/>
        <v>0</v>
      </c>
      <c r="H453" s="626"/>
      <c r="I453" s="626"/>
      <c r="J453" s="626"/>
      <c r="K453" s="626"/>
      <c r="L453" s="626"/>
      <c r="M453" s="626"/>
      <c r="N453" s="629"/>
      <c r="O453" s="629"/>
      <c r="P453" s="629"/>
      <c r="Q453" s="619">
        <f>IF(C453&gt;Allgemeines!$C$13,0,SUM(G453,H453,J453,K453,M453,N453)-SUM(I453,L453,O453,P453))</f>
        <v>0</v>
      </c>
      <c r="R453" s="613"/>
      <c r="S453" s="621">
        <f t="shared" ref="S453:S707" si="64">Q453</f>
        <v>0</v>
      </c>
      <c r="T453" s="622">
        <f>IF(ISBLANK($B453),0,VLOOKUP($B453,Listen!$A$2:$C$44,2,FALSE))</f>
        <v>0</v>
      </c>
      <c r="U453" s="622">
        <f>IF(ISBLANK($B453),0,VLOOKUP($B453,Listen!$A$2:$C$44,3,FALSE))</f>
        <v>0</v>
      </c>
      <c r="V453" s="623">
        <f t="shared" ref="V453:V707" si="65">$T453</f>
        <v>0</v>
      </c>
      <c r="W453" s="623">
        <f t="shared" si="62"/>
        <v>0</v>
      </c>
      <c r="X453" s="623">
        <f t="shared" si="62"/>
        <v>0</v>
      </c>
      <c r="Y453" s="623">
        <f t="shared" si="62"/>
        <v>0</v>
      </c>
      <c r="Z453" s="623">
        <f t="shared" si="62"/>
        <v>0</v>
      </c>
      <c r="AA453" s="623">
        <f t="shared" si="62"/>
        <v>0</v>
      </c>
      <c r="AB453" s="623">
        <f t="shared" si="62"/>
        <v>0</v>
      </c>
      <c r="AC453" s="624">
        <f t="shared" ref="AC453:AC707" ca="1" si="66">AE453+AD453</f>
        <v>0</v>
      </c>
      <c r="AD453" s="624">
        <f ca="1">IF(C453=Allgemeines!$C$13,$S453-$AE453,OFFSET(AE453,0,Allgemeines!$C$13-2022)-$AE453)</f>
        <v>0</v>
      </c>
      <c r="AE453" s="624">
        <f ca="1">IFERROR(OFFSET(AE453,0,Allgemeines!$C$13-2021),0)</f>
        <v>0</v>
      </c>
      <c r="AF453" s="624">
        <f t="shared" ref="AF453:AF707" si="67">IF(OR($C453=0,$S453=0),0,IF($C453&lt;=VALUE(AF$4),$S453-$S453/V453*(VALUE(AF$4)-$C453+1),0))</f>
        <v>0</v>
      </c>
      <c r="AG453" s="624">
        <f t="shared" si="63"/>
        <v>0</v>
      </c>
      <c r="AH453" s="624">
        <f t="shared" si="63"/>
        <v>0</v>
      </c>
      <c r="AI453" s="624">
        <f t="shared" si="63"/>
        <v>0</v>
      </c>
      <c r="AJ453" s="624">
        <f t="shared" si="63"/>
        <v>0</v>
      </c>
      <c r="AK453" s="624">
        <f t="shared" si="63"/>
        <v>0</v>
      </c>
      <c r="AL453" s="624">
        <f t="shared" si="63"/>
        <v>0</v>
      </c>
      <c r="AN453" s="625"/>
    </row>
    <row r="454" spans="1:40" x14ac:dyDescent="0.25">
      <c r="A454" s="612"/>
      <c r="B454" s="613"/>
      <c r="C454" s="614"/>
      <c r="D454" s="626"/>
      <c r="E454" s="627"/>
      <c r="F454" s="627"/>
      <c r="G454" s="630">
        <f t="shared" ref="G454:G708" si="68">D454*E454/100</f>
        <v>0</v>
      </c>
      <c r="H454" s="626"/>
      <c r="I454" s="626"/>
      <c r="J454" s="626"/>
      <c r="K454" s="626"/>
      <c r="L454" s="626"/>
      <c r="M454" s="626"/>
      <c r="N454" s="629"/>
      <c r="O454" s="629"/>
      <c r="P454" s="629"/>
      <c r="Q454" s="619">
        <f>IF(C454&gt;Allgemeines!$C$13,0,SUM(G454,H454,J454,K454,M454,N454)-SUM(I454,L454,O454,P454))</f>
        <v>0</v>
      </c>
      <c r="R454" s="613"/>
      <c r="S454" s="621">
        <f t="shared" si="64"/>
        <v>0</v>
      </c>
      <c r="T454" s="622">
        <f>IF(ISBLANK($B454),0,VLOOKUP($B454,Listen!$A$2:$C$44,2,FALSE))</f>
        <v>0</v>
      </c>
      <c r="U454" s="622">
        <f>IF(ISBLANK($B454),0,VLOOKUP($B454,Listen!$A$2:$C$44,3,FALSE))</f>
        <v>0</v>
      </c>
      <c r="V454" s="623">
        <f t="shared" si="65"/>
        <v>0</v>
      </c>
      <c r="W454" s="623">
        <f t="shared" si="62"/>
        <v>0</v>
      </c>
      <c r="X454" s="623">
        <f t="shared" si="62"/>
        <v>0</v>
      </c>
      <c r="Y454" s="623">
        <f t="shared" si="62"/>
        <v>0</v>
      </c>
      <c r="Z454" s="623">
        <f t="shared" si="62"/>
        <v>0</v>
      </c>
      <c r="AA454" s="623">
        <f t="shared" si="62"/>
        <v>0</v>
      </c>
      <c r="AB454" s="623">
        <f t="shared" si="62"/>
        <v>0</v>
      </c>
      <c r="AC454" s="624">
        <f t="shared" ca="1" si="66"/>
        <v>0</v>
      </c>
      <c r="AD454" s="624">
        <f ca="1">IF(C454=Allgemeines!$C$13,$S454-$AE454,OFFSET(AE454,0,Allgemeines!$C$13-2022)-$AE454)</f>
        <v>0</v>
      </c>
      <c r="AE454" s="624">
        <f ca="1">IFERROR(OFFSET(AE454,0,Allgemeines!$C$13-2021),0)</f>
        <v>0</v>
      </c>
      <c r="AF454" s="624">
        <f t="shared" si="67"/>
        <v>0</v>
      </c>
      <c r="AG454" s="624">
        <f t="shared" si="63"/>
        <v>0</v>
      </c>
      <c r="AH454" s="624">
        <f t="shared" si="63"/>
        <v>0</v>
      </c>
      <c r="AI454" s="624">
        <f t="shared" si="63"/>
        <v>0</v>
      </c>
      <c r="AJ454" s="624">
        <f t="shared" si="63"/>
        <v>0</v>
      </c>
      <c r="AK454" s="624">
        <f t="shared" si="63"/>
        <v>0</v>
      </c>
      <c r="AL454" s="624">
        <f t="shared" si="63"/>
        <v>0</v>
      </c>
      <c r="AN454" s="625"/>
    </row>
    <row r="455" spans="1:40" x14ac:dyDescent="0.25">
      <c r="A455" s="612"/>
      <c r="B455" s="613"/>
      <c r="C455" s="614"/>
      <c r="D455" s="626"/>
      <c r="E455" s="627"/>
      <c r="F455" s="627"/>
      <c r="G455" s="630">
        <f t="shared" si="68"/>
        <v>0</v>
      </c>
      <c r="H455" s="626"/>
      <c r="I455" s="626"/>
      <c r="J455" s="626"/>
      <c r="K455" s="626"/>
      <c r="L455" s="626"/>
      <c r="M455" s="626"/>
      <c r="N455" s="629"/>
      <c r="O455" s="629"/>
      <c r="P455" s="629"/>
      <c r="Q455" s="619">
        <f>IF(C455&gt;Allgemeines!$C$13,0,SUM(G455,H455,J455,K455,M455,N455)-SUM(I455,L455,O455,P455))</f>
        <v>0</v>
      </c>
      <c r="R455" s="613"/>
      <c r="S455" s="621">
        <f t="shared" si="64"/>
        <v>0</v>
      </c>
      <c r="T455" s="622">
        <f>IF(ISBLANK($B455),0,VLOOKUP($B455,Listen!$A$2:$C$44,2,FALSE))</f>
        <v>0</v>
      </c>
      <c r="U455" s="622">
        <f>IF(ISBLANK($B455),0,VLOOKUP($B455,Listen!$A$2:$C$44,3,FALSE))</f>
        <v>0</v>
      </c>
      <c r="V455" s="623">
        <f t="shared" si="65"/>
        <v>0</v>
      </c>
      <c r="W455" s="623">
        <f t="shared" si="62"/>
        <v>0</v>
      </c>
      <c r="X455" s="623">
        <f t="shared" si="62"/>
        <v>0</v>
      </c>
      <c r="Y455" s="623">
        <f t="shared" si="62"/>
        <v>0</v>
      </c>
      <c r="Z455" s="623">
        <f t="shared" si="62"/>
        <v>0</v>
      </c>
      <c r="AA455" s="623">
        <f t="shared" si="62"/>
        <v>0</v>
      </c>
      <c r="AB455" s="623">
        <f t="shared" si="62"/>
        <v>0</v>
      </c>
      <c r="AC455" s="624">
        <f t="shared" ca="1" si="66"/>
        <v>0</v>
      </c>
      <c r="AD455" s="624">
        <f ca="1">IF(C455=Allgemeines!$C$13,$S455-$AE455,OFFSET(AE455,0,Allgemeines!$C$13-2022)-$AE455)</f>
        <v>0</v>
      </c>
      <c r="AE455" s="624">
        <f ca="1">IFERROR(OFFSET(AE455,0,Allgemeines!$C$13-2021),0)</f>
        <v>0</v>
      </c>
      <c r="AF455" s="624">
        <f t="shared" si="67"/>
        <v>0</v>
      </c>
      <c r="AG455" s="624">
        <f t="shared" si="63"/>
        <v>0</v>
      </c>
      <c r="AH455" s="624">
        <f t="shared" si="63"/>
        <v>0</v>
      </c>
      <c r="AI455" s="624">
        <f t="shared" si="63"/>
        <v>0</v>
      </c>
      <c r="AJ455" s="624">
        <f t="shared" si="63"/>
        <v>0</v>
      </c>
      <c r="AK455" s="624">
        <f t="shared" si="63"/>
        <v>0</v>
      </c>
      <c r="AL455" s="624">
        <f t="shared" si="63"/>
        <v>0</v>
      </c>
      <c r="AN455" s="625"/>
    </row>
    <row r="456" spans="1:40" x14ac:dyDescent="0.25">
      <c r="A456" s="612"/>
      <c r="B456" s="613"/>
      <c r="C456" s="614"/>
      <c r="D456" s="626"/>
      <c r="E456" s="627"/>
      <c r="F456" s="627"/>
      <c r="G456" s="630">
        <f t="shared" si="68"/>
        <v>0</v>
      </c>
      <c r="H456" s="626"/>
      <c r="I456" s="626"/>
      <c r="J456" s="626"/>
      <c r="K456" s="626"/>
      <c r="L456" s="626"/>
      <c r="M456" s="626"/>
      <c r="N456" s="629"/>
      <c r="O456" s="629"/>
      <c r="P456" s="629"/>
      <c r="Q456" s="619">
        <f>IF(C456&gt;Allgemeines!$C$13,0,SUM(G456,H456,J456,K456,M456,N456)-SUM(I456,L456,O456,P456))</f>
        <v>0</v>
      </c>
      <c r="R456" s="613"/>
      <c r="S456" s="621">
        <f t="shared" si="64"/>
        <v>0</v>
      </c>
      <c r="T456" s="622">
        <f>IF(ISBLANK($B456),0,VLOOKUP($B456,Listen!$A$2:$C$44,2,FALSE))</f>
        <v>0</v>
      </c>
      <c r="U456" s="622">
        <f>IF(ISBLANK($B456),0,VLOOKUP($B456,Listen!$A$2:$C$44,3,FALSE))</f>
        <v>0</v>
      </c>
      <c r="V456" s="623">
        <f t="shared" si="65"/>
        <v>0</v>
      </c>
      <c r="W456" s="623">
        <f t="shared" si="62"/>
        <v>0</v>
      </c>
      <c r="X456" s="623">
        <f t="shared" si="62"/>
        <v>0</v>
      </c>
      <c r="Y456" s="623">
        <f t="shared" si="62"/>
        <v>0</v>
      </c>
      <c r="Z456" s="623">
        <f t="shared" si="62"/>
        <v>0</v>
      </c>
      <c r="AA456" s="623">
        <f t="shared" si="62"/>
        <v>0</v>
      </c>
      <c r="AB456" s="623">
        <f t="shared" si="62"/>
        <v>0</v>
      </c>
      <c r="AC456" s="624">
        <f t="shared" ca="1" si="66"/>
        <v>0</v>
      </c>
      <c r="AD456" s="624">
        <f ca="1">IF(C456=Allgemeines!$C$13,$S456-$AE456,OFFSET(AE456,0,Allgemeines!$C$13-2022)-$AE456)</f>
        <v>0</v>
      </c>
      <c r="AE456" s="624">
        <f ca="1">IFERROR(OFFSET(AE456,0,Allgemeines!$C$13-2021),0)</f>
        <v>0</v>
      </c>
      <c r="AF456" s="624">
        <f t="shared" si="67"/>
        <v>0</v>
      </c>
      <c r="AG456" s="624">
        <f t="shared" si="63"/>
        <v>0</v>
      </c>
      <c r="AH456" s="624">
        <f t="shared" si="63"/>
        <v>0</v>
      </c>
      <c r="AI456" s="624">
        <f t="shared" si="63"/>
        <v>0</v>
      </c>
      <c r="AJ456" s="624">
        <f t="shared" si="63"/>
        <v>0</v>
      </c>
      <c r="AK456" s="624">
        <f t="shared" si="63"/>
        <v>0</v>
      </c>
      <c r="AL456" s="624">
        <f t="shared" si="63"/>
        <v>0</v>
      </c>
      <c r="AN456" s="625"/>
    </row>
    <row r="457" spans="1:40" x14ac:dyDescent="0.25">
      <c r="A457" s="612"/>
      <c r="B457" s="613"/>
      <c r="C457" s="614"/>
      <c r="D457" s="626"/>
      <c r="E457" s="627"/>
      <c r="F457" s="627"/>
      <c r="G457" s="630">
        <f t="shared" si="68"/>
        <v>0</v>
      </c>
      <c r="H457" s="626"/>
      <c r="I457" s="626"/>
      <c r="J457" s="626"/>
      <c r="K457" s="626"/>
      <c r="L457" s="626"/>
      <c r="M457" s="626"/>
      <c r="N457" s="629"/>
      <c r="O457" s="629"/>
      <c r="P457" s="629"/>
      <c r="Q457" s="619">
        <f>IF(C457&gt;Allgemeines!$C$13,0,SUM(G457,H457,J457,K457,M457,N457)-SUM(I457,L457,O457,P457))</f>
        <v>0</v>
      </c>
      <c r="R457" s="613"/>
      <c r="S457" s="621">
        <f t="shared" si="64"/>
        <v>0</v>
      </c>
      <c r="T457" s="622">
        <f>IF(ISBLANK($B457),0,VLOOKUP($B457,Listen!$A$2:$C$44,2,FALSE))</f>
        <v>0</v>
      </c>
      <c r="U457" s="622">
        <f>IF(ISBLANK($B457),0,VLOOKUP($B457,Listen!$A$2:$C$44,3,FALSE))</f>
        <v>0</v>
      </c>
      <c r="V457" s="623">
        <f t="shared" si="65"/>
        <v>0</v>
      </c>
      <c r="W457" s="623">
        <f t="shared" si="62"/>
        <v>0</v>
      </c>
      <c r="X457" s="623">
        <f t="shared" si="62"/>
        <v>0</v>
      </c>
      <c r="Y457" s="623">
        <f t="shared" si="62"/>
        <v>0</v>
      </c>
      <c r="Z457" s="623">
        <f t="shared" si="62"/>
        <v>0</v>
      </c>
      <c r="AA457" s="623">
        <f t="shared" si="62"/>
        <v>0</v>
      </c>
      <c r="AB457" s="623">
        <f t="shared" si="62"/>
        <v>0</v>
      </c>
      <c r="AC457" s="624">
        <f t="shared" ca="1" si="66"/>
        <v>0</v>
      </c>
      <c r="AD457" s="624">
        <f ca="1">IF(C457=Allgemeines!$C$13,$S457-$AE457,OFFSET(AE457,0,Allgemeines!$C$13-2022)-$AE457)</f>
        <v>0</v>
      </c>
      <c r="AE457" s="624">
        <f ca="1">IFERROR(OFFSET(AE457,0,Allgemeines!$C$13-2021),0)</f>
        <v>0</v>
      </c>
      <c r="AF457" s="624">
        <f t="shared" si="67"/>
        <v>0</v>
      </c>
      <c r="AG457" s="624">
        <f t="shared" si="63"/>
        <v>0</v>
      </c>
      <c r="AH457" s="624">
        <f t="shared" si="63"/>
        <v>0</v>
      </c>
      <c r="AI457" s="624">
        <f t="shared" si="63"/>
        <v>0</v>
      </c>
      <c r="AJ457" s="624">
        <f t="shared" si="63"/>
        <v>0</v>
      </c>
      <c r="AK457" s="624">
        <f t="shared" si="63"/>
        <v>0</v>
      </c>
      <c r="AL457" s="624">
        <f t="shared" si="63"/>
        <v>0</v>
      </c>
      <c r="AN457" s="625"/>
    </row>
    <row r="458" spans="1:40" x14ac:dyDescent="0.25">
      <c r="A458" s="612"/>
      <c r="B458" s="613"/>
      <c r="C458" s="614"/>
      <c r="D458" s="626"/>
      <c r="E458" s="627"/>
      <c r="F458" s="627"/>
      <c r="G458" s="630">
        <f t="shared" si="68"/>
        <v>0</v>
      </c>
      <c r="H458" s="626"/>
      <c r="I458" s="626"/>
      <c r="J458" s="626"/>
      <c r="K458" s="626"/>
      <c r="L458" s="626"/>
      <c r="M458" s="626"/>
      <c r="N458" s="629"/>
      <c r="O458" s="629"/>
      <c r="P458" s="629"/>
      <c r="Q458" s="619">
        <f>IF(C458&gt;Allgemeines!$C$13,0,SUM(G458,H458,J458,K458,M458,N458)-SUM(I458,L458,O458,P458))</f>
        <v>0</v>
      </c>
      <c r="R458" s="613"/>
      <c r="S458" s="621">
        <f t="shared" si="64"/>
        <v>0</v>
      </c>
      <c r="T458" s="622">
        <f>IF(ISBLANK($B458),0,VLOOKUP($B458,Listen!$A$2:$C$44,2,FALSE))</f>
        <v>0</v>
      </c>
      <c r="U458" s="622">
        <f>IF(ISBLANK($B458),0,VLOOKUP($B458,Listen!$A$2:$C$44,3,FALSE))</f>
        <v>0</v>
      </c>
      <c r="V458" s="623">
        <f t="shared" si="65"/>
        <v>0</v>
      </c>
      <c r="W458" s="623">
        <f t="shared" si="62"/>
        <v>0</v>
      </c>
      <c r="X458" s="623">
        <f t="shared" si="62"/>
        <v>0</v>
      </c>
      <c r="Y458" s="623">
        <f t="shared" si="62"/>
        <v>0</v>
      </c>
      <c r="Z458" s="623">
        <f t="shared" si="62"/>
        <v>0</v>
      </c>
      <c r="AA458" s="623">
        <f t="shared" si="62"/>
        <v>0</v>
      </c>
      <c r="AB458" s="623">
        <f t="shared" si="62"/>
        <v>0</v>
      </c>
      <c r="AC458" s="624">
        <f t="shared" ca="1" si="66"/>
        <v>0</v>
      </c>
      <c r="AD458" s="624">
        <f ca="1">IF(C458=Allgemeines!$C$13,$S458-$AE458,OFFSET(AE458,0,Allgemeines!$C$13-2022)-$AE458)</f>
        <v>0</v>
      </c>
      <c r="AE458" s="624">
        <f ca="1">IFERROR(OFFSET(AE458,0,Allgemeines!$C$13-2021),0)</f>
        <v>0</v>
      </c>
      <c r="AF458" s="624">
        <f t="shared" si="67"/>
        <v>0</v>
      </c>
      <c r="AG458" s="624">
        <f t="shared" si="63"/>
        <v>0</v>
      </c>
      <c r="AH458" s="624">
        <f t="shared" si="63"/>
        <v>0</v>
      </c>
      <c r="AI458" s="624">
        <f t="shared" si="63"/>
        <v>0</v>
      </c>
      <c r="AJ458" s="624">
        <f t="shared" si="63"/>
        <v>0</v>
      </c>
      <c r="AK458" s="624">
        <f t="shared" si="63"/>
        <v>0</v>
      </c>
      <c r="AL458" s="624">
        <f t="shared" si="63"/>
        <v>0</v>
      </c>
      <c r="AN458" s="625"/>
    </row>
    <row r="459" spans="1:40" x14ac:dyDescent="0.25">
      <c r="A459" s="612"/>
      <c r="B459" s="613"/>
      <c r="C459" s="614"/>
      <c r="D459" s="626"/>
      <c r="E459" s="627"/>
      <c r="F459" s="627"/>
      <c r="G459" s="630">
        <f t="shared" si="68"/>
        <v>0</v>
      </c>
      <c r="H459" s="626"/>
      <c r="I459" s="626"/>
      <c r="J459" s="626"/>
      <c r="K459" s="626"/>
      <c r="L459" s="626"/>
      <c r="M459" s="626"/>
      <c r="N459" s="629"/>
      <c r="O459" s="629"/>
      <c r="P459" s="629"/>
      <c r="Q459" s="619">
        <f>IF(C459&gt;Allgemeines!$C$13,0,SUM(G459,H459,J459,K459,M459,N459)-SUM(I459,L459,O459,P459))</f>
        <v>0</v>
      </c>
      <c r="R459" s="613"/>
      <c r="S459" s="621">
        <f t="shared" si="64"/>
        <v>0</v>
      </c>
      <c r="T459" s="622">
        <f>IF(ISBLANK($B459),0,VLOOKUP($B459,Listen!$A$2:$C$44,2,FALSE))</f>
        <v>0</v>
      </c>
      <c r="U459" s="622">
        <f>IF(ISBLANK($B459),0,VLOOKUP($B459,Listen!$A$2:$C$44,3,FALSE))</f>
        <v>0</v>
      </c>
      <c r="V459" s="623">
        <f t="shared" si="65"/>
        <v>0</v>
      </c>
      <c r="W459" s="623">
        <f t="shared" si="62"/>
        <v>0</v>
      </c>
      <c r="X459" s="623">
        <f t="shared" si="62"/>
        <v>0</v>
      </c>
      <c r="Y459" s="623">
        <f t="shared" si="62"/>
        <v>0</v>
      </c>
      <c r="Z459" s="623">
        <f t="shared" si="62"/>
        <v>0</v>
      </c>
      <c r="AA459" s="623">
        <f t="shared" si="62"/>
        <v>0</v>
      </c>
      <c r="AB459" s="623">
        <f t="shared" si="62"/>
        <v>0</v>
      </c>
      <c r="AC459" s="624">
        <f t="shared" ca="1" si="66"/>
        <v>0</v>
      </c>
      <c r="AD459" s="624">
        <f ca="1">IF(C459=Allgemeines!$C$13,$S459-$AE459,OFFSET(AE459,0,Allgemeines!$C$13-2022)-$AE459)</f>
        <v>0</v>
      </c>
      <c r="AE459" s="624">
        <f ca="1">IFERROR(OFFSET(AE459,0,Allgemeines!$C$13-2021),0)</f>
        <v>0</v>
      </c>
      <c r="AF459" s="624">
        <f t="shared" si="67"/>
        <v>0</v>
      </c>
      <c r="AG459" s="624">
        <f t="shared" si="63"/>
        <v>0</v>
      </c>
      <c r="AH459" s="624">
        <f t="shared" si="63"/>
        <v>0</v>
      </c>
      <c r="AI459" s="624">
        <f t="shared" si="63"/>
        <v>0</v>
      </c>
      <c r="AJ459" s="624">
        <f t="shared" si="63"/>
        <v>0</v>
      </c>
      <c r="AK459" s="624">
        <f t="shared" si="63"/>
        <v>0</v>
      </c>
      <c r="AL459" s="624">
        <f t="shared" si="63"/>
        <v>0</v>
      </c>
      <c r="AN459" s="625"/>
    </row>
    <row r="460" spans="1:40" x14ac:dyDescent="0.25">
      <c r="A460" s="612"/>
      <c r="B460" s="613"/>
      <c r="C460" s="614"/>
      <c r="D460" s="626"/>
      <c r="E460" s="627"/>
      <c r="F460" s="627"/>
      <c r="G460" s="630">
        <f t="shared" si="68"/>
        <v>0</v>
      </c>
      <c r="H460" s="626"/>
      <c r="I460" s="626"/>
      <c r="J460" s="626"/>
      <c r="K460" s="626"/>
      <c r="L460" s="626"/>
      <c r="M460" s="626"/>
      <c r="N460" s="629"/>
      <c r="O460" s="629"/>
      <c r="P460" s="629"/>
      <c r="Q460" s="619">
        <f>IF(C460&gt;Allgemeines!$C$13,0,SUM(G460,H460,J460,K460,M460,N460)-SUM(I460,L460,O460,P460))</f>
        <v>0</v>
      </c>
      <c r="R460" s="613"/>
      <c r="S460" s="621">
        <f t="shared" si="64"/>
        <v>0</v>
      </c>
      <c r="T460" s="622">
        <f>IF(ISBLANK($B460),0,VLOOKUP($B460,Listen!$A$2:$C$44,2,FALSE))</f>
        <v>0</v>
      </c>
      <c r="U460" s="622">
        <f>IF(ISBLANK($B460),0,VLOOKUP($B460,Listen!$A$2:$C$44,3,FALSE))</f>
        <v>0</v>
      </c>
      <c r="V460" s="623">
        <f t="shared" si="65"/>
        <v>0</v>
      </c>
      <c r="W460" s="623">
        <f t="shared" si="62"/>
        <v>0</v>
      </c>
      <c r="X460" s="623">
        <f t="shared" si="62"/>
        <v>0</v>
      </c>
      <c r="Y460" s="623">
        <f t="shared" si="62"/>
        <v>0</v>
      </c>
      <c r="Z460" s="623">
        <f t="shared" si="62"/>
        <v>0</v>
      </c>
      <c r="AA460" s="623">
        <f t="shared" si="62"/>
        <v>0</v>
      </c>
      <c r="AB460" s="623">
        <f t="shared" si="62"/>
        <v>0</v>
      </c>
      <c r="AC460" s="624">
        <f t="shared" ca="1" si="66"/>
        <v>0</v>
      </c>
      <c r="AD460" s="624">
        <f ca="1">IF(C460=Allgemeines!$C$13,$S460-$AE460,OFFSET(AE460,0,Allgemeines!$C$13-2022)-$AE460)</f>
        <v>0</v>
      </c>
      <c r="AE460" s="624">
        <f ca="1">IFERROR(OFFSET(AE460,0,Allgemeines!$C$13-2021),0)</f>
        <v>0</v>
      </c>
      <c r="AF460" s="624">
        <f t="shared" si="67"/>
        <v>0</v>
      </c>
      <c r="AG460" s="624">
        <f t="shared" si="63"/>
        <v>0</v>
      </c>
      <c r="AH460" s="624">
        <f t="shared" si="63"/>
        <v>0</v>
      </c>
      <c r="AI460" s="624">
        <f t="shared" si="63"/>
        <v>0</v>
      </c>
      <c r="AJ460" s="624">
        <f t="shared" si="63"/>
        <v>0</v>
      </c>
      <c r="AK460" s="624">
        <f t="shared" si="63"/>
        <v>0</v>
      </c>
      <c r="AL460" s="624">
        <f t="shared" si="63"/>
        <v>0</v>
      </c>
      <c r="AN460" s="625"/>
    </row>
    <row r="461" spans="1:40" x14ac:dyDescent="0.25">
      <c r="A461" s="612"/>
      <c r="B461" s="613"/>
      <c r="C461" s="614"/>
      <c r="D461" s="626"/>
      <c r="E461" s="627"/>
      <c r="F461" s="627"/>
      <c r="G461" s="630">
        <f t="shared" si="68"/>
        <v>0</v>
      </c>
      <c r="H461" s="626"/>
      <c r="I461" s="626"/>
      <c r="J461" s="626"/>
      <c r="K461" s="626"/>
      <c r="L461" s="626"/>
      <c r="M461" s="626"/>
      <c r="N461" s="629"/>
      <c r="O461" s="629"/>
      <c r="P461" s="629"/>
      <c r="Q461" s="619">
        <f>IF(C461&gt;Allgemeines!$C$13,0,SUM(G461,H461,J461,K461,M461,N461)-SUM(I461,L461,O461,P461))</f>
        <v>0</v>
      </c>
      <c r="R461" s="613"/>
      <c r="S461" s="621">
        <f t="shared" si="64"/>
        <v>0</v>
      </c>
      <c r="T461" s="622">
        <f>IF(ISBLANK($B461),0,VLOOKUP($B461,Listen!$A$2:$C$44,2,FALSE))</f>
        <v>0</v>
      </c>
      <c r="U461" s="622">
        <f>IF(ISBLANK($B461),0,VLOOKUP($B461,Listen!$A$2:$C$44,3,FALSE))</f>
        <v>0</v>
      </c>
      <c r="V461" s="623">
        <f t="shared" si="65"/>
        <v>0</v>
      </c>
      <c r="W461" s="623">
        <f t="shared" si="62"/>
        <v>0</v>
      </c>
      <c r="X461" s="623">
        <f t="shared" si="62"/>
        <v>0</v>
      </c>
      <c r="Y461" s="623">
        <f t="shared" si="62"/>
        <v>0</v>
      </c>
      <c r="Z461" s="623">
        <f t="shared" si="62"/>
        <v>0</v>
      </c>
      <c r="AA461" s="623">
        <f t="shared" si="62"/>
        <v>0</v>
      </c>
      <c r="AB461" s="623">
        <f t="shared" si="62"/>
        <v>0</v>
      </c>
      <c r="AC461" s="624">
        <f t="shared" ca="1" si="66"/>
        <v>0</v>
      </c>
      <c r="AD461" s="624">
        <f ca="1">IF(C461=Allgemeines!$C$13,$S461-$AE461,OFFSET(AE461,0,Allgemeines!$C$13-2022)-$AE461)</f>
        <v>0</v>
      </c>
      <c r="AE461" s="624">
        <f ca="1">IFERROR(OFFSET(AE461,0,Allgemeines!$C$13-2021),0)</f>
        <v>0</v>
      </c>
      <c r="AF461" s="624">
        <f t="shared" si="67"/>
        <v>0</v>
      </c>
      <c r="AG461" s="624">
        <f t="shared" si="63"/>
        <v>0</v>
      </c>
      <c r="AH461" s="624">
        <f t="shared" si="63"/>
        <v>0</v>
      </c>
      <c r="AI461" s="624">
        <f t="shared" si="63"/>
        <v>0</v>
      </c>
      <c r="AJ461" s="624">
        <f t="shared" si="63"/>
        <v>0</v>
      </c>
      <c r="AK461" s="624">
        <f t="shared" si="63"/>
        <v>0</v>
      </c>
      <c r="AL461" s="624">
        <f t="shared" si="63"/>
        <v>0</v>
      </c>
      <c r="AN461" s="625"/>
    </row>
    <row r="462" spans="1:40" x14ac:dyDescent="0.25">
      <c r="A462" s="612"/>
      <c r="B462" s="613"/>
      <c r="C462" s="614"/>
      <c r="D462" s="626"/>
      <c r="E462" s="627"/>
      <c r="F462" s="627"/>
      <c r="G462" s="630">
        <f t="shared" si="68"/>
        <v>0</v>
      </c>
      <c r="H462" s="626"/>
      <c r="I462" s="626"/>
      <c r="J462" s="626"/>
      <c r="K462" s="626"/>
      <c r="L462" s="626"/>
      <c r="M462" s="626"/>
      <c r="N462" s="629"/>
      <c r="O462" s="629"/>
      <c r="P462" s="629"/>
      <c r="Q462" s="619">
        <f>IF(C462&gt;Allgemeines!$C$13,0,SUM(G462,H462,J462,K462,M462,N462)-SUM(I462,L462,O462,P462))</f>
        <v>0</v>
      </c>
      <c r="R462" s="613"/>
      <c r="S462" s="621">
        <f t="shared" si="64"/>
        <v>0</v>
      </c>
      <c r="T462" s="622">
        <f>IF(ISBLANK($B462),0,VLOOKUP($B462,Listen!$A$2:$C$44,2,FALSE))</f>
        <v>0</v>
      </c>
      <c r="U462" s="622">
        <f>IF(ISBLANK($B462),0,VLOOKUP($B462,Listen!$A$2:$C$44,3,FALSE))</f>
        <v>0</v>
      </c>
      <c r="V462" s="623">
        <f t="shared" si="65"/>
        <v>0</v>
      </c>
      <c r="W462" s="623">
        <f t="shared" si="62"/>
        <v>0</v>
      </c>
      <c r="X462" s="623">
        <f t="shared" si="62"/>
        <v>0</v>
      </c>
      <c r="Y462" s="623">
        <f t="shared" si="62"/>
        <v>0</v>
      </c>
      <c r="Z462" s="623">
        <f t="shared" si="62"/>
        <v>0</v>
      </c>
      <c r="AA462" s="623">
        <f t="shared" si="62"/>
        <v>0</v>
      </c>
      <c r="AB462" s="623">
        <f t="shared" si="62"/>
        <v>0</v>
      </c>
      <c r="AC462" s="624">
        <f t="shared" ca="1" si="66"/>
        <v>0</v>
      </c>
      <c r="AD462" s="624">
        <f ca="1">IF(C462=Allgemeines!$C$13,$S462-$AE462,OFFSET(AE462,0,Allgemeines!$C$13-2022)-$AE462)</f>
        <v>0</v>
      </c>
      <c r="AE462" s="624">
        <f ca="1">IFERROR(OFFSET(AE462,0,Allgemeines!$C$13-2021),0)</f>
        <v>0</v>
      </c>
      <c r="AF462" s="624">
        <f t="shared" si="67"/>
        <v>0</v>
      </c>
      <c r="AG462" s="624">
        <f t="shared" si="63"/>
        <v>0</v>
      </c>
      <c r="AH462" s="624">
        <f t="shared" si="63"/>
        <v>0</v>
      </c>
      <c r="AI462" s="624">
        <f t="shared" si="63"/>
        <v>0</v>
      </c>
      <c r="AJ462" s="624">
        <f t="shared" si="63"/>
        <v>0</v>
      </c>
      <c r="AK462" s="624">
        <f t="shared" si="63"/>
        <v>0</v>
      </c>
      <c r="AL462" s="624">
        <f t="shared" si="63"/>
        <v>0</v>
      </c>
      <c r="AN462" s="625"/>
    </row>
    <row r="463" spans="1:40" x14ac:dyDescent="0.25">
      <c r="A463" s="612"/>
      <c r="B463" s="613"/>
      <c r="C463" s="614"/>
      <c r="D463" s="626"/>
      <c r="E463" s="627"/>
      <c r="F463" s="627"/>
      <c r="G463" s="630">
        <f t="shared" si="68"/>
        <v>0</v>
      </c>
      <c r="H463" s="626"/>
      <c r="I463" s="626"/>
      <c r="J463" s="626"/>
      <c r="K463" s="626"/>
      <c r="L463" s="626"/>
      <c r="M463" s="626"/>
      <c r="N463" s="629"/>
      <c r="O463" s="629"/>
      <c r="P463" s="629"/>
      <c r="Q463" s="619">
        <f>IF(C463&gt;Allgemeines!$C$13,0,SUM(G463,H463,J463,K463,M463,N463)-SUM(I463,L463,O463,P463))</f>
        <v>0</v>
      </c>
      <c r="R463" s="613"/>
      <c r="S463" s="621">
        <f t="shared" si="64"/>
        <v>0</v>
      </c>
      <c r="T463" s="622">
        <f>IF(ISBLANK($B463),0,VLOOKUP($B463,Listen!$A$2:$C$44,2,FALSE))</f>
        <v>0</v>
      </c>
      <c r="U463" s="622">
        <f>IF(ISBLANK($B463),0,VLOOKUP($B463,Listen!$A$2:$C$44,3,FALSE))</f>
        <v>0</v>
      </c>
      <c r="V463" s="623">
        <f t="shared" si="65"/>
        <v>0</v>
      </c>
      <c r="W463" s="623">
        <f t="shared" si="62"/>
        <v>0</v>
      </c>
      <c r="X463" s="623">
        <f t="shared" si="62"/>
        <v>0</v>
      </c>
      <c r="Y463" s="623">
        <f t="shared" si="62"/>
        <v>0</v>
      </c>
      <c r="Z463" s="623">
        <f t="shared" si="62"/>
        <v>0</v>
      </c>
      <c r="AA463" s="623">
        <f t="shared" si="62"/>
        <v>0</v>
      </c>
      <c r="AB463" s="623">
        <f t="shared" si="62"/>
        <v>0</v>
      </c>
      <c r="AC463" s="624">
        <f t="shared" ca="1" si="66"/>
        <v>0</v>
      </c>
      <c r="AD463" s="624">
        <f ca="1">IF(C463=Allgemeines!$C$13,$S463-$AE463,OFFSET(AE463,0,Allgemeines!$C$13-2022)-$AE463)</f>
        <v>0</v>
      </c>
      <c r="AE463" s="624">
        <f ca="1">IFERROR(OFFSET(AE463,0,Allgemeines!$C$13-2021),0)</f>
        <v>0</v>
      </c>
      <c r="AF463" s="624">
        <f t="shared" si="67"/>
        <v>0</v>
      </c>
      <c r="AG463" s="624">
        <f t="shared" si="63"/>
        <v>0</v>
      </c>
      <c r="AH463" s="624">
        <f t="shared" si="63"/>
        <v>0</v>
      </c>
      <c r="AI463" s="624">
        <f t="shared" si="63"/>
        <v>0</v>
      </c>
      <c r="AJ463" s="624">
        <f t="shared" si="63"/>
        <v>0</v>
      </c>
      <c r="AK463" s="624">
        <f t="shared" si="63"/>
        <v>0</v>
      </c>
      <c r="AL463" s="624">
        <f t="shared" si="63"/>
        <v>0</v>
      </c>
      <c r="AN463" s="625"/>
    </row>
    <row r="464" spans="1:40" x14ac:dyDescent="0.25">
      <c r="A464" s="612"/>
      <c r="B464" s="613"/>
      <c r="C464" s="614"/>
      <c r="D464" s="626"/>
      <c r="E464" s="627"/>
      <c r="F464" s="627"/>
      <c r="G464" s="630">
        <f t="shared" si="68"/>
        <v>0</v>
      </c>
      <c r="H464" s="626"/>
      <c r="I464" s="626"/>
      <c r="J464" s="626"/>
      <c r="K464" s="626"/>
      <c r="L464" s="626"/>
      <c r="M464" s="626"/>
      <c r="N464" s="629"/>
      <c r="O464" s="629"/>
      <c r="P464" s="629"/>
      <c r="Q464" s="619">
        <f>IF(C464&gt;Allgemeines!$C$13,0,SUM(G464,H464,J464,K464,M464,N464)-SUM(I464,L464,O464,P464))</f>
        <v>0</v>
      </c>
      <c r="R464" s="613"/>
      <c r="S464" s="621">
        <f t="shared" si="64"/>
        <v>0</v>
      </c>
      <c r="T464" s="622">
        <f>IF(ISBLANK($B464),0,VLOOKUP($B464,Listen!$A$2:$C$44,2,FALSE))</f>
        <v>0</v>
      </c>
      <c r="U464" s="622">
        <f>IF(ISBLANK($B464),0,VLOOKUP($B464,Listen!$A$2:$C$44,3,FALSE))</f>
        <v>0</v>
      </c>
      <c r="V464" s="623">
        <f t="shared" si="65"/>
        <v>0</v>
      </c>
      <c r="W464" s="623">
        <f t="shared" si="62"/>
        <v>0</v>
      </c>
      <c r="X464" s="623">
        <f t="shared" si="62"/>
        <v>0</v>
      </c>
      <c r="Y464" s="623">
        <f t="shared" si="62"/>
        <v>0</v>
      </c>
      <c r="Z464" s="623">
        <f t="shared" si="62"/>
        <v>0</v>
      </c>
      <c r="AA464" s="623">
        <f t="shared" si="62"/>
        <v>0</v>
      </c>
      <c r="AB464" s="623">
        <f t="shared" si="62"/>
        <v>0</v>
      </c>
      <c r="AC464" s="624">
        <f t="shared" ca="1" si="66"/>
        <v>0</v>
      </c>
      <c r="AD464" s="624">
        <f ca="1">IF(C464=Allgemeines!$C$13,$S464-$AE464,OFFSET(AE464,0,Allgemeines!$C$13-2022)-$AE464)</f>
        <v>0</v>
      </c>
      <c r="AE464" s="624">
        <f ca="1">IFERROR(OFFSET(AE464,0,Allgemeines!$C$13-2021),0)</f>
        <v>0</v>
      </c>
      <c r="AF464" s="624">
        <f t="shared" si="67"/>
        <v>0</v>
      </c>
      <c r="AG464" s="624">
        <f t="shared" si="63"/>
        <v>0</v>
      </c>
      <c r="AH464" s="624">
        <f t="shared" si="63"/>
        <v>0</v>
      </c>
      <c r="AI464" s="624">
        <f t="shared" si="63"/>
        <v>0</v>
      </c>
      <c r="AJ464" s="624">
        <f t="shared" si="63"/>
        <v>0</v>
      </c>
      <c r="AK464" s="624">
        <f t="shared" si="63"/>
        <v>0</v>
      </c>
      <c r="AL464" s="624">
        <f t="shared" si="63"/>
        <v>0</v>
      </c>
      <c r="AN464" s="625"/>
    </row>
    <row r="465" spans="1:40" x14ac:dyDescent="0.25">
      <c r="A465" s="612"/>
      <c r="B465" s="613"/>
      <c r="C465" s="614"/>
      <c r="D465" s="626"/>
      <c r="E465" s="627"/>
      <c r="F465" s="627"/>
      <c r="G465" s="630">
        <f t="shared" si="68"/>
        <v>0</v>
      </c>
      <c r="H465" s="626"/>
      <c r="I465" s="626"/>
      <c r="J465" s="626"/>
      <c r="K465" s="626"/>
      <c r="L465" s="626"/>
      <c r="M465" s="626"/>
      <c r="N465" s="629"/>
      <c r="O465" s="629"/>
      <c r="P465" s="629"/>
      <c r="Q465" s="619">
        <f>IF(C465&gt;Allgemeines!$C$13,0,SUM(G465,H465,J465,K465,M465,N465)-SUM(I465,L465,O465,P465))</f>
        <v>0</v>
      </c>
      <c r="R465" s="613"/>
      <c r="S465" s="621">
        <f t="shared" si="64"/>
        <v>0</v>
      </c>
      <c r="T465" s="622">
        <f>IF(ISBLANK($B465),0,VLOOKUP($B465,Listen!$A$2:$C$44,2,FALSE))</f>
        <v>0</v>
      </c>
      <c r="U465" s="622">
        <f>IF(ISBLANK($B465),0,VLOOKUP($B465,Listen!$A$2:$C$44,3,FALSE))</f>
        <v>0</v>
      </c>
      <c r="V465" s="623">
        <f t="shared" si="65"/>
        <v>0</v>
      </c>
      <c r="W465" s="623">
        <f t="shared" si="62"/>
        <v>0</v>
      </c>
      <c r="X465" s="623">
        <f t="shared" si="62"/>
        <v>0</v>
      </c>
      <c r="Y465" s="623">
        <f t="shared" si="62"/>
        <v>0</v>
      </c>
      <c r="Z465" s="623">
        <f t="shared" si="62"/>
        <v>0</v>
      </c>
      <c r="AA465" s="623">
        <f t="shared" si="62"/>
        <v>0</v>
      </c>
      <c r="AB465" s="623">
        <f t="shared" si="62"/>
        <v>0</v>
      </c>
      <c r="AC465" s="624">
        <f t="shared" ca="1" si="66"/>
        <v>0</v>
      </c>
      <c r="AD465" s="624">
        <f ca="1">IF(C465=Allgemeines!$C$13,$S465-$AE465,OFFSET(AE465,0,Allgemeines!$C$13-2022)-$AE465)</f>
        <v>0</v>
      </c>
      <c r="AE465" s="624">
        <f ca="1">IFERROR(OFFSET(AE465,0,Allgemeines!$C$13-2021),0)</f>
        <v>0</v>
      </c>
      <c r="AF465" s="624">
        <f t="shared" si="67"/>
        <v>0</v>
      </c>
      <c r="AG465" s="624">
        <f t="shared" si="63"/>
        <v>0</v>
      </c>
      <c r="AH465" s="624">
        <f t="shared" si="63"/>
        <v>0</v>
      </c>
      <c r="AI465" s="624">
        <f t="shared" si="63"/>
        <v>0</v>
      </c>
      <c r="AJ465" s="624">
        <f t="shared" si="63"/>
        <v>0</v>
      </c>
      <c r="AK465" s="624">
        <f t="shared" si="63"/>
        <v>0</v>
      </c>
      <c r="AL465" s="624">
        <f t="shared" si="63"/>
        <v>0</v>
      </c>
      <c r="AN465" s="625"/>
    </row>
    <row r="466" spans="1:40" x14ac:dyDescent="0.25">
      <c r="A466" s="612"/>
      <c r="B466" s="613"/>
      <c r="C466" s="614"/>
      <c r="D466" s="626"/>
      <c r="E466" s="627"/>
      <c r="F466" s="627"/>
      <c r="G466" s="630">
        <f t="shared" si="68"/>
        <v>0</v>
      </c>
      <c r="H466" s="626"/>
      <c r="I466" s="626"/>
      <c r="J466" s="626"/>
      <c r="K466" s="626"/>
      <c r="L466" s="626"/>
      <c r="M466" s="626"/>
      <c r="N466" s="629"/>
      <c r="O466" s="629"/>
      <c r="P466" s="629"/>
      <c r="Q466" s="619">
        <f>IF(C466&gt;Allgemeines!$C$13,0,SUM(G466,H466,J466,K466,M466,N466)-SUM(I466,L466,O466,P466))</f>
        <v>0</v>
      </c>
      <c r="R466" s="613"/>
      <c r="S466" s="621">
        <f t="shared" si="64"/>
        <v>0</v>
      </c>
      <c r="T466" s="622">
        <f>IF(ISBLANK($B466),0,VLOOKUP($B466,Listen!$A$2:$C$44,2,FALSE))</f>
        <v>0</v>
      </c>
      <c r="U466" s="622">
        <f>IF(ISBLANK($B466),0,VLOOKUP($B466,Listen!$A$2:$C$44,3,FALSE))</f>
        <v>0</v>
      </c>
      <c r="V466" s="623">
        <f t="shared" si="65"/>
        <v>0</v>
      </c>
      <c r="W466" s="623">
        <f t="shared" si="62"/>
        <v>0</v>
      </c>
      <c r="X466" s="623">
        <f t="shared" si="62"/>
        <v>0</v>
      </c>
      <c r="Y466" s="623">
        <f t="shared" si="62"/>
        <v>0</v>
      </c>
      <c r="Z466" s="623">
        <f t="shared" si="62"/>
        <v>0</v>
      </c>
      <c r="AA466" s="623">
        <f t="shared" si="62"/>
        <v>0</v>
      </c>
      <c r="AB466" s="623">
        <f t="shared" si="62"/>
        <v>0</v>
      </c>
      <c r="AC466" s="624">
        <f t="shared" ca="1" si="66"/>
        <v>0</v>
      </c>
      <c r="AD466" s="624">
        <f ca="1">IF(C466=Allgemeines!$C$13,$S466-$AE466,OFFSET(AE466,0,Allgemeines!$C$13-2022)-$AE466)</f>
        <v>0</v>
      </c>
      <c r="AE466" s="624">
        <f ca="1">IFERROR(OFFSET(AE466,0,Allgemeines!$C$13-2021),0)</f>
        <v>0</v>
      </c>
      <c r="AF466" s="624">
        <f t="shared" si="67"/>
        <v>0</v>
      </c>
      <c r="AG466" s="624">
        <f t="shared" si="63"/>
        <v>0</v>
      </c>
      <c r="AH466" s="624">
        <f t="shared" si="63"/>
        <v>0</v>
      </c>
      <c r="AI466" s="624">
        <f t="shared" si="63"/>
        <v>0</v>
      </c>
      <c r="AJ466" s="624">
        <f t="shared" si="63"/>
        <v>0</v>
      </c>
      <c r="AK466" s="624">
        <f t="shared" si="63"/>
        <v>0</v>
      </c>
      <c r="AL466" s="624">
        <f t="shared" si="63"/>
        <v>0</v>
      </c>
      <c r="AN466" s="625"/>
    </row>
    <row r="467" spans="1:40" x14ac:dyDescent="0.25">
      <c r="A467" s="612"/>
      <c r="B467" s="613"/>
      <c r="C467" s="614"/>
      <c r="D467" s="626"/>
      <c r="E467" s="627"/>
      <c r="F467" s="627"/>
      <c r="G467" s="630">
        <f t="shared" si="68"/>
        <v>0</v>
      </c>
      <c r="H467" s="626"/>
      <c r="I467" s="626"/>
      <c r="J467" s="626"/>
      <c r="K467" s="626"/>
      <c r="L467" s="626"/>
      <c r="M467" s="626"/>
      <c r="N467" s="629"/>
      <c r="O467" s="629"/>
      <c r="P467" s="629"/>
      <c r="Q467" s="619">
        <f>IF(C467&gt;Allgemeines!$C$13,0,SUM(G467,H467,J467,K467,M467,N467)-SUM(I467,L467,O467,P467))</f>
        <v>0</v>
      </c>
      <c r="R467" s="613"/>
      <c r="S467" s="621">
        <f t="shared" si="64"/>
        <v>0</v>
      </c>
      <c r="T467" s="622">
        <f>IF(ISBLANK($B467),0,VLOOKUP($B467,Listen!$A$2:$C$44,2,FALSE))</f>
        <v>0</v>
      </c>
      <c r="U467" s="622">
        <f>IF(ISBLANK($B467),0,VLOOKUP($B467,Listen!$A$2:$C$44,3,FALSE))</f>
        <v>0</v>
      </c>
      <c r="V467" s="623">
        <f t="shared" si="65"/>
        <v>0</v>
      </c>
      <c r="W467" s="623">
        <f t="shared" si="62"/>
        <v>0</v>
      </c>
      <c r="X467" s="623">
        <f t="shared" si="62"/>
        <v>0</v>
      </c>
      <c r="Y467" s="623">
        <f t="shared" si="62"/>
        <v>0</v>
      </c>
      <c r="Z467" s="623">
        <f t="shared" si="62"/>
        <v>0</v>
      </c>
      <c r="AA467" s="623">
        <f t="shared" si="62"/>
        <v>0</v>
      </c>
      <c r="AB467" s="623">
        <f t="shared" si="62"/>
        <v>0</v>
      </c>
      <c r="AC467" s="624">
        <f t="shared" ca="1" si="66"/>
        <v>0</v>
      </c>
      <c r="AD467" s="624">
        <f ca="1">IF(C467=Allgemeines!$C$13,$S467-$AE467,OFFSET(AE467,0,Allgemeines!$C$13-2022)-$AE467)</f>
        <v>0</v>
      </c>
      <c r="AE467" s="624">
        <f ca="1">IFERROR(OFFSET(AE467,0,Allgemeines!$C$13-2021),0)</f>
        <v>0</v>
      </c>
      <c r="AF467" s="624">
        <f t="shared" si="67"/>
        <v>0</v>
      </c>
      <c r="AG467" s="624">
        <f t="shared" si="63"/>
        <v>0</v>
      </c>
      <c r="AH467" s="624">
        <f t="shared" si="63"/>
        <v>0</v>
      </c>
      <c r="AI467" s="624">
        <f t="shared" si="63"/>
        <v>0</v>
      </c>
      <c r="AJ467" s="624">
        <f t="shared" si="63"/>
        <v>0</v>
      </c>
      <c r="AK467" s="624">
        <f t="shared" si="63"/>
        <v>0</v>
      </c>
      <c r="AL467" s="624">
        <f t="shared" si="63"/>
        <v>0</v>
      </c>
      <c r="AN467" s="625"/>
    </row>
    <row r="468" spans="1:40" x14ac:dyDescent="0.25">
      <c r="A468" s="612"/>
      <c r="B468" s="613"/>
      <c r="C468" s="614"/>
      <c r="D468" s="626"/>
      <c r="E468" s="627"/>
      <c r="F468" s="627"/>
      <c r="G468" s="630">
        <f t="shared" si="68"/>
        <v>0</v>
      </c>
      <c r="H468" s="626"/>
      <c r="I468" s="626"/>
      <c r="J468" s="626"/>
      <c r="K468" s="626"/>
      <c r="L468" s="626"/>
      <c r="M468" s="626"/>
      <c r="N468" s="629"/>
      <c r="O468" s="629"/>
      <c r="P468" s="629"/>
      <c r="Q468" s="619">
        <f>IF(C468&gt;Allgemeines!$C$13,0,SUM(G468,H468,J468,K468,M468,N468)-SUM(I468,L468,O468,P468))</f>
        <v>0</v>
      </c>
      <c r="R468" s="613"/>
      <c r="S468" s="621">
        <f t="shared" si="64"/>
        <v>0</v>
      </c>
      <c r="T468" s="622">
        <f>IF(ISBLANK($B468),0,VLOOKUP($B468,Listen!$A$2:$C$44,2,FALSE))</f>
        <v>0</v>
      </c>
      <c r="U468" s="622">
        <f>IF(ISBLANK($B468),0,VLOOKUP($B468,Listen!$A$2:$C$44,3,FALSE))</f>
        <v>0</v>
      </c>
      <c r="V468" s="623">
        <f t="shared" si="65"/>
        <v>0</v>
      </c>
      <c r="W468" s="623">
        <f t="shared" si="62"/>
        <v>0</v>
      </c>
      <c r="X468" s="623">
        <f t="shared" si="62"/>
        <v>0</v>
      </c>
      <c r="Y468" s="623">
        <f t="shared" si="62"/>
        <v>0</v>
      </c>
      <c r="Z468" s="623">
        <f t="shared" si="62"/>
        <v>0</v>
      </c>
      <c r="AA468" s="623">
        <f t="shared" si="62"/>
        <v>0</v>
      </c>
      <c r="AB468" s="623">
        <f t="shared" si="62"/>
        <v>0</v>
      </c>
      <c r="AC468" s="624">
        <f t="shared" ca="1" si="66"/>
        <v>0</v>
      </c>
      <c r="AD468" s="624">
        <f ca="1">IF(C468=Allgemeines!$C$13,$S468-$AE468,OFFSET(AE468,0,Allgemeines!$C$13-2022)-$AE468)</f>
        <v>0</v>
      </c>
      <c r="AE468" s="624">
        <f ca="1">IFERROR(OFFSET(AE468,0,Allgemeines!$C$13-2021),0)</f>
        <v>0</v>
      </c>
      <c r="AF468" s="624">
        <f t="shared" si="67"/>
        <v>0</v>
      </c>
      <c r="AG468" s="624">
        <f t="shared" si="63"/>
        <v>0</v>
      </c>
      <c r="AH468" s="624">
        <f t="shared" si="63"/>
        <v>0</v>
      </c>
      <c r="AI468" s="624">
        <f t="shared" si="63"/>
        <v>0</v>
      </c>
      <c r="AJ468" s="624">
        <f t="shared" si="63"/>
        <v>0</v>
      </c>
      <c r="AK468" s="624">
        <f t="shared" si="63"/>
        <v>0</v>
      </c>
      <c r="AL468" s="624">
        <f t="shared" si="63"/>
        <v>0</v>
      </c>
      <c r="AN468" s="625"/>
    </row>
    <row r="469" spans="1:40" x14ac:dyDescent="0.25">
      <c r="A469" s="612"/>
      <c r="B469" s="613"/>
      <c r="C469" s="614"/>
      <c r="D469" s="626"/>
      <c r="E469" s="627"/>
      <c r="F469" s="627"/>
      <c r="G469" s="630">
        <f t="shared" si="68"/>
        <v>0</v>
      </c>
      <c r="H469" s="626"/>
      <c r="I469" s="626"/>
      <c r="J469" s="626"/>
      <c r="K469" s="626"/>
      <c r="L469" s="626"/>
      <c r="M469" s="626"/>
      <c r="N469" s="629"/>
      <c r="O469" s="629"/>
      <c r="P469" s="629"/>
      <c r="Q469" s="619">
        <f>IF(C469&gt;Allgemeines!$C$13,0,SUM(G469,H469,J469,K469,M469,N469)-SUM(I469,L469,O469,P469))</f>
        <v>0</v>
      </c>
      <c r="R469" s="613"/>
      <c r="S469" s="621">
        <f t="shared" si="64"/>
        <v>0</v>
      </c>
      <c r="T469" s="622">
        <f>IF(ISBLANK($B469),0,VLOOKUP($B469,Listen!$A$2:$C$44,2,FALSE))</f>
        <v>0</v>
      </c>
      <c r="U469" s="622">
        <f>IF(ISBLANK($B469),0,VLOOKUP($B469,Listen!$A$2:$C$44,3,FALSE))</f>
        <v>0</v>
      </c>
      <c r="V469" s="623">
        <f t="shared" si="65"/>
        <v>0</v>
      </c>
      <c r="W469" s="623">
        <f t="shared" si="62"/>
        <v>0</v>
      </c>
      <c r="X469" s="623">
        <f t="shared" si="62"/>
        <v>0</v>
      </c>
      <c r="Y469" s="623">
        <f t="shared" si="62"/>
        <v>0</v>
      </c>
      <c r="Z469" s="623">
        <f t="shared" si="62"/>
        <v>0</v>
      </c>
      <c r="AA469" s="623">
        <f t="shared" si="62"/>
        <v>0</v>
      </c>
      <c r="AB469" s="623">
        <f t="shared" si="62"/>
        <v>0</v>
      </c>
      <c r="AC469" s="624">
        <f t="shared" ca="1" si="66"/>
        <v>0</v>
      </c>
      <c r="AD469" s="624">
        <f ca="1">IF(C469=Allgemeines!$C$13,$S469-$AE469,OFFSET(AE469,0,Allgemeines!$C$13-2022)-$AE469)</f>
        <v>0</v>
      </c>
      <c r="AE469" s="624">
        <f ca="1">IFERROR(OFFSET(AE469,0,Allgemeines!$C$13-2021),0)</f>
        <v>0</v>
      </c>
      <c r="AF469" s="624">
        <f t="shared" si="67"/>
        <v>0</v>
      </c>
      <c r="AG469" s="624">
        <f t="shared" si="63"/>
        <v>0</v>
      </c>
      <c r="AH469" s="624">
        <f t="shared" si="63"/>
        <v>0</v>
      </c>
      <c r="AI469" s="624">
        <f t="shared" si="63"/>
        <v>0</v>
      </c>
      <c r="AJ469" s="624">
        <f t="shared" si="63"/>
        <v>0</v>
      </c>
      <c r="AK469" s="624">
        <f t="shared" si="63"/>
        <v>0</v>
      </c>
      <c r="AL469" s="624">
        <f t="shared" si="63"/>
        <v>0</v>
      </c>
      <c r="AN469" s="625"/>
    </row>
    <row r="470" spans="1:40" x14ac:dyDescent="0.25">
      <c r="A470" s="612"/>
      <c r="B470" s="613"/>
      <c r="C470" s="614"/>
      <c r="D470" s="626"/>
      <c r="E470" s="627"/>
      <c r="F470" s="627"/>
      <c r="G470" s="630">
        <f t="shared" si="68"/>
        <v>0</v>
      </c>
      <c r="H470" s="626"/>
      <c r="I470" s="626"/>
      <c r="J470" s="626"/>
      <c r="K470" s="626"/>
      <c r="L470" s="626"/>
      <c r="M470" s="626"/>
      <c r="N470" s="629"/>
      <c r="O470" s="629"/>
      <c r="P470" s="629"/>
      <c r="Q470" s="619">
        <f>IF(C470&gt;Allgemeines!$C$13,0,SUM(G470,H470,J470,K470,M470,N470)-SUM(I470,L470,O470,P470))</f>
        <v>0</v>
      </c>
      <c r="R470" s="613"/>
      <c r="S470" s="621">
        <f t="shared" si="64"/>
        <v>0</v>
      </c>
      <c r="T470" s="622">
        <f>IF(ISBLANK($B470),0,VLOOKUP($B470,Listen!$A$2:$C$44,2,FALSE))</f>
        <v>0</v>
      </c>
      <c r="U470" s="622">
        <f>IF(ISBLANK($B470),0,VLOOKUP($B470,Listen!$A$2:$C$44,3,FALSE))</f>
        <v>0</v>
      </c>
      <c r="V470" s="623">
        <f t="shared" si="65"/>
        <v>0</v>
      </c>
      <c r="W470" s="623">
        <f t="shared" si="62"/>
        <v>0</v>
      </c>
      <c r="X470" s="623">
        <f t="shared" si="62"/>
        <v>0</v>
      </c>
      <c r="Y470" s="623">
        <f t="shared" si="62"/>
        <v>0</v>
      </c>
      <c r="Z470" s="623">
        <f t="shared" si="62"/>
        <v>0</v>
      </c>
      <c r="AA470" s="623">
        <f t="shared" si="62"/>
        <v>0</v>
      </c>
      <c r="AB470" s="623">
        <f t="shared" si="62"/>
        <v>0</v>
      </c>
      <c r="AC470" s="624">
        <f t="shared" ca="1" si="66"/>
        <v>0</v>
      </c>
      <c r="AD470" s="624">
        <f ca="1">IF(C470=Allgemeines!$C$13,$S470-$AE470,OFFSET(AE470,0,Allgemeines!$C$13-2022)-$AE470)</f>
        <v>0</v>
      </c>
      <c r="AE470" s="624">
        <f ca="1">IFERROR(OFFSET(AE470,0,Allgemeines!$C$13-2021),0)</f>
        <v>0</v>
      </c>
      <c r="AF470" s="624">
        <f t="shared" si="67"/>
        <v>0</v>
      </c>
      <c r="AG470" s="624">
        <f t="shared" si="63"/>
        <v>0</v>
      </c>
      <c r="AH470" s="624">
        <f t="shared" si="63"/>
        <v>0</v>
      </c>
      <c r="AI470" s="624">
        <f t="shared" si="63"/>
        <v>0</v>
      </c>
      <c r="AJ470" s="624">
        <f t="shared" si="63"/>
        <v>0</v>
      </c>
      <c r="AK470" s="624">
        <f t="shared" si="63"/>
        <v>0</v>
      </c>
      <c r="AL470" s="624">
        <f t="shared" si="63"/>
        <v>0</v>
      </c>
      <c r="AN470" s="625"/>
    </row>
    <row r="471" spans="1:40" x14ac:dyDescent="0.25">
      <c r="A471" s="612"/>
      <c r="B471" s="613"/>
      <c r="C471" s="614"/>
      <c r="D471" s="626"/>
      <c r="E471" s="627"/>
      <c r="F471" s="627"/>
      <c r="G471" s="630">
        <f t="shared" si="68"/>
        <v>0</v>
      </c>
      <c r="H471" s="626"/>
      <c r="I471" s="626"/>
      <c r="J471" s="626"/>
      <c r="K471" s="626"/>
      <c r="L471" s="626"/>
      <c r="M471" s="626"/>
      <c r="N471" s="629"/>
      <c r="O471" s="629"/>
      <c r="P471" s="629"/>
      <c r="Q471" s="619">
        <f>IF(C471&gt;Allgemeines!$C$13,0,SUM(G471,H471,J471,K471,M471,N471)-SUM(I471,L471,O471,P471))</f>
        <v>0</v>
      </c>
      <c r="R471" s="613"/>
      <c r="S471" s="621">
        <f t="shared" si="64"/>
        <v>0</v>
      </c>
      <c r="T471" s="622">
        <f>IF(ISBLANK($B471),0,VLOOKUP($B471,Listen!$A$2:$C$44,2,FALSE))</f>
        <v>0</v>
      </c>
      <c r="U471" s="622">
        <f>IF(ISBLANK($B471),0,VLOOKUP($B471,Listen!$A$2:$C$44,3,FALSE))</f>
        <v>0</v>
      </c>
      <c r="V471" s="623">
        <f t="shared" si="65"/>
        <v>0</v>
      </c>
      <c r="W471" s="623">
        <f t="shared" si="62"/>
        <v>0</v>
      </c>
      <c r="X471" s="623">
        <f t="shared" si="62"/>
        <v>0</v>
      </c>
      <c r="Y471" s="623">
        <f t="shared" si="62"/>
        <v>0</v>
      </c>
      <c r="Z471" s="623">
        <f t="shared" si="62"/>
        <v>0</v>
      </c>
      <c r="AA471" s="623">
        <f t="shared" si="62"/>
        <v>0</v>
      </c>
      <c r="AB471" s="623">
        <f t="shared" si="62"/>
        <v>0</v>
      </c>
      <c r="AC471" s="624">
        <f t="shared" ca="1" si="66"/>
        <v>0</v>
      </c>
      <c r="AD471" s="624">
        <f ca="1">IF(C471=Allgemeines!$C$13,$S471-$AE471,OFFSET(AE471,0,Allgemeines!$C$13-2022)-$AE471)</f>
        <v>0</v>
      </c>
      <c r="AE471" s="624">
        <f ca="1">IFERROR(OFFSET(AE471,0,Allgemeines!$C$13-2021),0)</f>
        <v>0</v>
      </c>
      <c r="AF471" s="624">
        <f t="shared" si="67"/>
        <v>0</v>
      </c>
      <c r="AG471" s="624">
        <f t="shared" si="63"/>
        <v>0</v>
      </c>
      <c r="AH471" s="624">
        <f t="shared" si="63"/>
        <v>0</v>
      </c>
      <c r="AI471" s="624">
        <f t="shared" si="63"/>
        <v>0</v>
      </c>
      <c r="AJ471" s="624">
        <f t="shared" si="63"/>
        <v>0</v>
      </c>
      <c r="AK471" s="624">
        <f t="shared" si="63"/>
        <v>0</v>
      </c>
      <c r="AL471" s="624">
        <f t="shared" si="63"/>
        <v>0</v>
      </c>
      <c r="AN471" s="625"/>
    </row>
    <row r="472" spans="1:40" x14ac:dyDescent="0.25">
      <c r="A472" s="612"/>
      <c r="B472" s="613"/>
      <c r="C472" s="614"/>
      <c r="D472" s="626"/>
      <c r="E472" s="627"/>
      <c r="F472" s="627"/>
      <c r="G472" s="630">
        <f t="shared" si="68"/>
        <v>0</v>
      </c>
      <c r="H472" s="626"/>
      <c r="I472" s="626"/>
      <c r="J472" s="626"/>
      <c r="K472" s="626"/>
      <c r="L472" s="626"/>
      <c r="M472" s="626"/>
      <c r="N472" s="629"/>
      <c r="O472" s="629"/>
      <c r="P472" s="629"/>
      <c r="Q472" s="619">
        <f>IF(C472&gt;Allgemeines!$C$13,0,SUM(G472,H472,J472,K472,M472,N472)-SUM(I472,L472,O472,P472))</f>
        <v>0</v>
      </c>
      <c r="R472" s="613"/>
      <c r="S472" s="621">
        <f t="shared" si="64"/>
        <v>0</v>
      </c>
      <c r="T472" s="622">
        <f>IF(ISBLANK($B472),0,VLOOKUP($B472,Listen!$A$2:$C$44,2,FALSE))</f>
        <v>0</v>
      </c>
      <c r="U472" s="622">
        <f>IF(ISBLANK($B472),0,VLOOKUP($B472,Listen!$A$2:$C$44,3,FALSE))</f>
        <v>0</v>
      </c>
      <c r="V472" s="623">
        <f t="shared" si="65"/>
        <v>0</v>
      </c>
      <c r="W472" s="623">
        <f t="shared" si="62"/>
        <v>0</v>
      </c>
      <c r="X472" s="623">
        <f t="shared" si="62"/>
        <v>0</v>
      </c>
      <c r="Y472" s="623">
        <f t="shared" si="62"/>
        <v>0</v>
      </c>
      <c r="Z472" s="623">
        <f t="shared" si="62"/>
        <v>0</v>
      </c>
      <c r="AA472" s="623">
        <f t="shared" si="62"/>
        <v>0</v>
      </c>
      <c r="AB472" s="623">
        <f t="shared" si="62"/>
        <v>0</v>
      </c>
      <c r="AC472" s="624">
        <f t="shared" ca="1" si="66"/>
        <v>0</v>
      </c>
      <c r="AD472" s="624">
        <f ca="1">IF(C472=Allgemeines!$C$13,$S472-$AE472,OFFSET(AE472,0,Allgemeines!$C$13-2022)-$AE472)</f>
        <v>0</v>
      </c>
      <c r="AE472" s="624">
        <f ca="1">IFERROR(OFFSET(AE472,0,Allgemeines!$C$13-2021),0)</f>
        <v>0</v>
      </c>
      <c r="AF472" s="624">
        <f t="shared" si="67"/>
        <v>0</v>
      </c>
      <c r="AG472" s="624">
        <f t="shared" si="63"/>
        <v>0</v>
      </c>
      <c r="AH472" s="624">
        <f t="shared" si="63"/>
        <v>0</v>
      </c>
      <c r="AI472" s="624">
        <f t="shared" si="63"/>
        <v>0</v>
      </c>
      <c r="AJ472" s="624">
        <f t="shared" si="63"/>
        <v>0</v>
      </c>
      <c r="AK472" s="624">
        <f t="shared" si="63"/>
        <v>0</v>
      </c>
      <c r="AL472" s="624">
        <f t="shared" si="63"/>
        <v>0</v>
      </c>
      <c r="AN472" s="625"/>
    </row>
    <row r="473" spans="1:40" x14ac:dyDescent="0.25">
      <c r="A473" s="612"/>
      <c r="B473" s="613"/>
      <c r="C473" s="614"/>
      <c r="D473" s="626"/>
      <c r="E473" s="627"/>
      <c r="F473" s="627"/>
      <c r="G473" s="630">
        <f t="shared" si="68"/>
        <v>0</v>
      </c>
      <c r="H473" s="626"/>
      <c r="I473" s="626"/>
      <c r="J473" s="626"/>
      <c r="K473" s="626"/>
      <c r="L473" s="626"/>
      <c r="M473" s="626"/>
      <c r="N473" s="629"/>
      <c r="O473" s="629"/>
      <c r="P473" s="629"/>
      <c r="Q473" s="619">
        <f>IF(C473&gt;Allgemeines!$C$13,0,SUM(G473,H473,J473,K473,M473,N473)-SUM(I473,L473,O473,P473))</f>
        <v>0</v>
      </c>
      <c r="R473" s="613"/>
      <c r="S473" s="621">
        <f t="shared" si="64"/>
        <v>0</v>
      </c>
      <c r="T473" s="622">
        <f>IF(ISBLANK($B473),0,VLOOKUP($B473,Listen!$A$2:$C$44,2,FALSE))</f>
        <v>0</v>
      </c>
      <c r="U473" s="622">
        <f>IF(ISBLANK($B473),0,VLOOKUP($B473,Listen!$A$2:$C$44,3,FALSE))</f>
        <v>0</v>
      </c>
      <c r="V473" s="623">
        <f t="shared" si="65"/>
        <v>0</v>
      </c>
      <c r="W473" s="623">
        <f t="shared" si="62"/>
        <v>0</v>
      </c>
      <c r="X473" s="623">
        <f t="shared" si="62"/>
        <v>0</v>
      </c>
      <c r="Y473" s="623">
        <f t="shared" si="62"/>
        <v>0</v>
      </c>
      <c r="Z473" s="623">
        <f t="shared" si="62"/>
        <v>0</v>
      </c>
      <c r="AA473" s="623">
        <f t="shared" si="62"/>
        <v>0</v>
      </c>
      <c r="AB473" s="623">
        <f t="shared" si="62"/>
        <v>0</v>
      </c>
      <c r="AC473" s="624">
        <f t="shared" ca="1" si="66"/>
        <v>0</v>
      </c>
      <c r="AD473" s="624">
        <f ca="1">IF(C473=Allgemeines!$C$13,$S473-$AE473,OFFSET(AE473,0,Allgemeines!$C$13-2022)-$AE473)</f>
        <v>0</v>
      </c>
      <c r="AE473" s="624">
        <f ca="1">IFERROR(OFFSET(AE473,0,Allgemeines!$C$13-2021),0)</f>
        <v>0</v>
      </c>
      <c r="AF473" s="624">
        <f t="shared" si="67"/>
        <v>0</v>
      </c>
      <c r="AG473" s="624">
        <f t="shared" si="63"/>
        <v>0</v>
      </c>
      <c r="AH473" s="624">
        <f t="shared" si="63"/>
        <v>0</v>
      </c>
      <c r="AI473" s="624">
        <f t="shared" si="63"/>
        <v>0</v>
      </c>
      <c r="AJ473" s="624">
        <f t="shared" si="63"/>
        <v>0</v>
      </c>
      <c r="AK473" s="624">
        <f t="shared" si="63"/>
        <v>0</v>
      </c>
      <c r="AL473" s="624">
        <f t="shared" si="63"/>
        <v>0</v>
      </c>
      <c r="AN473" s="625"/>
    </row>
    <row r="474" spans="1:40" x14ac:dyDescent="0.25">
      <c r="A474" s="612"/>
      <c r="B474" s="613"/>
      <c r="C474" s="614"/>
      <c r="D474" s="626"/>
      <c r="E474" s="627"/>
      <c r="F474" s="627"/>
      <c r="G474" s="630">
        <f t="shared" si="68"/>
        <v>0</v>
      </c>
      <c r="H474" s="626"/>
      <c r="I474" s="626"/>
      <c r="J474" s="626"/>
      <c r="K474" s="626"/>
      <c r="L474" s="626"/>
      <c r="M474" s="626"/>
      <c r="N474" s="629"/>
      <c r="O474" s="629"/>
      <c r="P474" s="629"/>
      <c r="Q474" s="619">
        <f>IF(C474&gt;Allgemeines!$C$13,0,SUM(G474,H474,J474,K474,M474,N474)-SUM(I474,L474,O474,P474))</f>
        <v>0</v>
      </c>
      <c r="R474" s="613"/>
      <c r="S474" s="621">
        <f t="shared" si="64"/>
        <v>0</v>
      </c>
      <c r="T474" s="622">
        <f>IF(ISBLANK($B474),0,VLOOKUP($B474,Listen!$A$2:$C$44,2,FALSE))</f>
        <v>0</v>
      </c>
      <c r="U474" s="622">
        <f>IF(ISBLANK($B474),0,VLOOKUP($B474,Listen!$A$2:$C$44,3,FALSE))</f>
        <v>0</v>
      </c>
      <c r="V474" s="623">
        <f t="shared" si="65"/>
        <v>0</v>
      </c>
      <c r="W474" s="623">
        <f t="shared" si="62"/>
        <v>0</v>
      </c>
      <c r="X474" s="623">
        <f t="shared" si="62"/>
        <v>0</v>
      </c>
      <c r="Y474" s="623">
        <f t="shared" si="62"/>
        <v>0</v>
      </c>
      <c r="Z474" s="623">
        <f t="shared" si="62"/>
        <v>0</v>
      </c>
      <c r="AA474" s="623">
        <f t="shared" si="62"/>
        <v>0</v>
      </c>
      <c r="AB474" s="623">
        <f t="shared" si="62"/>
        <v>0</v>
      </c>
      <c r="AC474" s="624">
        <f t="shared" ca="1" si="66"/>
        <v>0</v>
      </c>
      <c r="AD474" s="624">
        <f ca="1">IF(C474=Allgemeines!$C$13,$S474-$AE474,OFFSET(AE474,0,Allgemeines!$C$13-2022)-$AE474)</f>
        <v>0</v>
      </c>
      <c r="AE474" s="624">
        <f ca="1">IFERROR(OFFSET(AE474,0,Allgemeines!$C$13-2021),0)</f>
        <v>0</v>
      </c>
      <c r="AF474" s="624">
        <f t="shared" si="67"/>
        <v>0</v>
      </c>
      <c r="AG474" s="624">
        <f t="shared" si="63"/>
        <v>0</v>
      </c>
      <c r="AH474" s="624">
        <f t="shared" si="63"/>
        <v>0</v>
      </c>
      <c r="AI474" s="624">
        <f t="shared" si="63"/>
        <v>0</v>
      </c>
      <c r="AJ474" s="624">
        <f t="shared" si="63"/>
        <v>0</v>
      </c>
      <c r="AK474" s="624">
        <f t="shared" si="63"/>
        <v>0</v>
      </c>
      <c r="AL474" s="624">
        <f t="shared" si="63"/>
        <v>0</v>
      </c>
      <c r="AN474" s="625"/>
    </row>
    <row r="475" spans="1:40" x14ac:dyDescent="0.25">
      <c r="A475" s="612"/>
      <c r="B475" s="613"/>
      <c r="C475" s="614"/>
      <c r="D475" s="626"/>
      <c r="E475" s="627"/>
      <c r="F475" s="627"/>
      <c r="G475" s="630">
        <f t="shared" si="68"/>
        <v>0</v>
      </c>
      <c r="H475" s="626"/>
      <c r="I475" s="626"/>
      <c r="J475" s="626"/>
      <c r="K475" s="626"/>
      <c r="L475" s="626"/>
      <c r="M475" s="626"/>
      <c r="N475" s="629"/>
      <c r="O475" s="629"/>
      <c r="P475" s="629"/>
      <c r="Q475" s="619">
        <f>IF(C475&gt;Allgemeines!$C$13,0,SUM(G475,H475,J475,K475,M475,N475)-SUM(I475,L475,O475,P475))</f>
        <v>0</v>
      </c>
      <c r="R475" s="613"/>
      <c r="S475" s="621">
        <f t="shared" si="64"/>
        <v>0</v>
      </c>
      <c r="T475" s="622">
        <f>IF(ISBLANK($B475),0,VLOOKUP($B475,Listen!$A$2:$C$44,2,FALSE))</f>
        <v>0</v>
      </c>
      <c r="U475" s="622">
        <f>IF(ISBLANK($B475),0,VLOOKUP($B475,Listen!$A$2:$C$44,3,FALSE))</f>
        <v>0</v>
      </c>
      <c r="V475" s="623">
        <f t="shared" si="65"/>
        <v>0</v>
      </c>
      <c r="W475" s="623">
        <f t="shared" si="62"/>
        <v>0</v>
      </c>
      <c r="X475" s="623">
        <f t="shared" si="62"/>
        <v>0</v>
      </c>
      <c r="Y475" s="623">
        <f t="shared" si="62"/>
        <v>0</v>
      </c>
      <c r="Z475" s="623">
        <f t="shared" si="62"/>
        <v>0</v>
      </c>
      <c r="AA475" s="623">
        <f t="shared" si="62"/>
        <v>0</v>
      </c>
      <c r="AB475" s="623">
        <f t="shared" si="62"/>
        <v>0</v>
      </c>
      <c r="AC475" s="624">
        <f t="shared" ca="1" si="66"/>
        <v>0</v>
      </c>
      <c r="AD475" s="624">
        <f ca="1">IF(C475=Allgemeines!$C$13,$S475-$AE475,OFFSET(AE475,0,Allgemeines!$C$13-2022)-$AE475)</f>
        <v>0</v>
      </c>
      <c r="AE475" s="624">
        <f ca="1">IFERROR(OFFSET(AE475,0,Allgemeines!$C$13-2021),0)</f>
        <v>0</v>
      </c>
      <c r="AF475" s="624">
        <f t="shared" si="67"/>
        <v>0</v>
      </c>
      <c r="AG475" s="624">
        <f t="shared" si="63"/>
        <v>0</v>
      </c>
      <c r="AH475" s="624">
        <f t="shared" si="63"/>
        <v>0</v>
      </c>
      <c r="AI475" s="624">
        <f t="shared" si="63"/>
        <v>0</v>
      </c>
      <c r="AJ475" s="624">
        <f t="shared" si="63"/>
        <v>0</v>
      </c>
      <c r="AK475" s="624">
        <f t="shared" si="63"/>
        <v>0</v>
      </c>
      <c r="AL475" s="624">
        <f t="shared" si="63"/>
        <v>0</v>
      </c>
      <c r="AN475" s="625"/>
    </row>
    <row r="476" spans="1:40" x14ac:dyDescent="0.25">
      <c r="A476" s="612"/>
      <c r="B476" s="613"/>
      <c r="C476" s="614"/>
      <c r="D476" s="626"/>
      <c r="E476" s="627"/>
      <c r="F476" s="627"/>
      <c r="G476" s="630">
        <f t="shared" si="68"/>
        <v>0</v>
      </c>
      <c r="H476" s="626"/>
      <c r="I476" s="626"/>
      <c r="J476" s="626"/>
      <c r="K476" s="626"/>
      <c r="L476" s="626"/>
      <c r="M476" s="626"/>
      <c r="N476" s="629"/>
      <c r="O476" s="629"/>
      <c r="P476" s="629"/>
      <c r="Q476" s="619">
        <f>IF(C476&gt;Allgemeines!$C$13,0,SUM(G476,H476,J476,K476,M476,N476)-SUM(I476,L476,O476,P476))</f>
        <v>0</v>
      </c>
      <c r="R476" s="613"/>
      <c r="S476" s="621">
        <f t="shared" si="64"/>
        <v>0</v>
      </c>
      <c r="T476" s="622">
        <f>IF(ISBLANK($B476),0,VLOOKUP($B476,Listen!$A$2:$C$44,2,FALSE))</f>
        <v>0</v>
      </c>
      <c r="U476" s="622">
        <f>IF(ISBLANK($B476),0,VLOOKUP($B476,Listen!$A$2:$C$44,3,FALSE))</f>
        <v>0</v>
      </c>
      <c r="V476" s="623">
        <f t="shared" si="65"/>
        <v>0</v>
      </c>
      <c r="W476" s="623">
        <f t="shared" si="62"/>
        <v>0</v>
      </c>
      <c r="X476" s="623">
        <f t="shared" si="62"/>
        <v>0</v>
      </c>
      <c r="Y476" s="623">
        <f t="shared" si="62"/>
        <v>0</v>
      </c>
      <c r="Z476" s="623">
        <f t="shared" si="62"/>
        <v>0</v>
      </c>
      <c r="AA476" s="623">
        <f t="shared" si="62"/>
        <v>0</v>
      </c>
      <c r="AB476" s="623">
        <f t="shared" si="62"/>
        <v>0</v>
      </c>
      <c r="AC476" s="624">
        <f t="shared" ca="1" si="66"/>
        <v>0</v>
      </c>
      <c r="AD476" s="624">
        <f ca="1">IF(C476=Allgemeines!$C$13,$S476-$AE476,OFFSET(AE476,0,Allgemeines!$C$13-2022)-$AE476)</f>
        <v>0</v>
      </c>
      <c r="AE476" s="624">
        <f ca="1">IFERROR(OFFSET(AE476,0,Allgemeines!$C$13-2021),0)</f>
        <v>0</v>
      </c>
      <c r="AF476" s="624">
        <f t="shared" si="67"/>
        <v>0</v>
      </c>
      <c r="AG476" s="624">
        <f t="shared" si="63"/>
        <v>0</v>
      </c>
      <c r="AH476" s="624">
        <f t="shared" si="63"/>
        <v>0</v>
      </c>
      <c r="AI476" s="624">
        <f t="shared" si="63"/>
        <v>0</v>
      </c>
      <c r="AJ476" s="624">
        <f t="shared" si="63"/>
        <v>0</v>
      </c>
      <c r="AK476" s="624">
        <f t="shared" si="63"/>
        <v>0</v>
      </c>
      <c r="AL476" s="624">
        <f t="shared" si="63"/>
        <v>0</v>
      </c>
      <c r="AN476" s="625"/>
    </row>
    <row r="477" spans="1:40" x14ac:dyDescent="0.25">
      <c r="A477" s="612"/>
      <c r="B477" s="613"/>
      <c r="C477" s="614"/>
      <c r="D477" s="626"/>
      <c r="E477" s="627"/>
      <c r="F477" s="627"/>
      <c r="G477" s="630">
        <f t="shared" si="68"/>
        <v>0</v>
      </c>
      <c r="H477" s="626"/>
      <c r="I477" s="626"/>
      <c r="J477" s="626"/>
      <c r="K477" s="626"/>
      <c r="L477" s="626"/>
      <c r="M477" s="626"/>
      <c r="N477" s="629"/>
      <c r="O477" s="629"/>
      <c r="P477" s="629"/>
      <c r="Q477" s="619">
        <f>IF(C477&gt;Allgemeines!$C$13,0,SUM(G477,H477,J477,K477,M477,N477)-SUM(I477,L477,O477,P477))</f>
        <v>0</v>
      </c>
      <c r="R477" s="613"/>
      <c r="S477" s="621">
        <f t="shared" si="64"/>
        <v>0</v>
      </c>
      <c r="T477" s="622">
        <f>IF(ISBLANK($B477),0,VLOOKUP($B477,Listen!$A$2:$C$44,2,FALSE))</f>
        <v>0</v>
      </c>
      <c r="U477" s="622">
        <f>IF(ISBLANK($B477),0,VLOOKUP($B477,Listen!$A$2:$C$44,3,FALSE))</f>
        <v>0</v>
      </c>
      <c r="V477" s="623">
        <f t="shared" si="65"/>
        <v>0</v>
      </c>
      <c r="W477" s="623">
        <f t="shared" si="62"/>
        <v>0</v>
      </c>
      <c r="X477" s="623">
        <f t="shared" si="62"/>
        <v>0</v>
      </c>
      <c r="Y477" s="623">
        <f t="shared" si="62"/>
        <v>0</v>
      </c>
      <c r="Z477" s="623">
        <f t="shared" si="62"/>
        <v>0</v>
      </c>
      <c r="AA477" s="623">
        <f t="shared" si="62"/>
        <v>0</v>
      </c>
      <c r="AB477" s="623">
        <f t="shared" si="62"/>
        <v>0</v>
      </c>
      <c r="AC477" s="624">
        <f t="shared" ca="1" si="66"/>
        <v>0</v>
      </c>
      <c r="AD477" s="624">
        <f ca="1">IF(C477=Allgemeines!$C$13,$S477-$AE477,OFFSET(AE477,0,Allgemeines!$C$13-2022)-$AE477)</f>
        <v>0</v>
      </c>
      <c r="AE477" s="624">
        <f ca="1">IFERROR(OFFSET(AE477,0,Allgemeines!$C$13-2021),0)</f>
        <v>0</v>
      </c>
      <c r="AF477" s="624">
        <f t="shared" si="67"/>
        <v>0</v>
      </c>
      <c r="AG477" s="624">
        <f t="shared" si="63"/>
        <v>0</v>
      </c>
      <c r="AH477" s="624">
        <f t="shared" si="63"/>
        <v>0</v>
      </c>
      <c r="AI477" s="624">
        <f t="shared" si="63"/>
        <v>0</v>
      </c>
      <c r="AJ477" s="624">
        <f t="shared" si="63"/>
        <v>0</v>
      </c>
      <c r="AK477" s="624">
        <f t="shared" si="63"/>
        <v>0</v>
      </c>
      <c r="AL477" s="624">
        <f t="shared" si="63"/>
        <v>0</v>
      </c>
      <c r="AN477" s="625"/>
    </row>
    <row r="478" spans="1:40" x14ac:dyDescent="0.25">
      <c r="A478" s="612"/>
      <c r="B478" s="613"/>
      <c r="C478" s="614"/>
      <c r="D478" s="626"/>
      <c r="E478" s="627"/>
      <c r="F478" s="627"/>
      <c r="G478" s="630">
        <f t="shared" si="68"/>
        <v>0</v>
      </c>
      <c r="H478" s="626"/>
      <c r="I478" s="626"/>
      <c r="J478" s="626"/>
      <c r="K478" s="626"/>
      <c r="L478" s="626"/>
      <c r="M478" s="626"/>
      <c r="N478" s="629"/>
      <c r="O478" s="629"/>
      <c r="P478" s="629"/>
      <c r="Q478" s="619">
        <f>IF(C478&gt;Allgemeines!$C$13,0,SUM(G478,H478,J478,K478,M478,N478)-SUM(I478,L478,O478,P478))</f>
        <v>0</v>
      </c>
      <c r="R478" s="613"/>
      <c r="S478" s="621">
        <f t="shared" si="64"/>
        <v>0</v>
      </c>
      <c r="T478" s="622">
        <f>IF(ISBLANK($B478),0,VLOOKUP($B478,Listen!$A$2:$C$44,2,FALSE))</f>
        <v>0</v>
      </c>
      <c r="U478" s="622">
        <f>IF(ISBLANK($B478),0,VLOOKUP($B478,Listen!$A$2:$C$44,3,FALSE))</f>
        <v>0</v>
      </c>
      <c r="V478" s="623">
        <f t="shared" si="65"/>
        <v>0</v>
      </c>
      <c r="W478" s="623">
        <f t="shared" si="62"/>
        <v>0</v>
      </c>
      <c r="X478" s="623">
        <f t="shared" si="62"/>
        <v>0</v>
      </c>
      <c r="Y478" s="623">
        <f t="shared" si="62"/>
        <v>0</v>
      </c>
      <c r="Z478" s="623">
        <f t="shared" si="62"/>
        <v>0</v>
      </c>
      <c r="AA478" s="623">
        <f t="shared" si="62"/>
        <v>0</v>
      </c>
      <c r="AB478" s="623">
        <f t="shared" si="62"/>
        <v>0</v>
      </c>
      <c r="AC478" s="624">
        <f t="shared" ca="1" si="66"/>
        <v>0</v>
      </c>
      <c r="AD478" s="624">
        <f ca="1">IF(C478=Allgemeines!$C$13,$S478-$AE478,OFFSET(AE478,0,Allgemeines!$C$13-2022)-$AE478)</f>
        <v>0</v>
      </c>
      <c r="AE478" s="624">
        <f ca="1">IFERROR(OFFSET(AE478,0,Allgemeines!$C$13-2021),0)</f>
        <v>0</v>
      </c>
      <c r="AF478" s="624">
        <f t="shared" si="67"/>
        <v>0</v>
      </c>
      <c r="AG478" s="624">
        <f t="shared" si="63"/>
        <v>0</v>
      </c>
      <c r="AH478" s="624">
        <f t="shared" si="63"/>
        <v>0</v>
      </c>
      <c r="AI478" s="624">
        <f t="shared" si="63"/>
        <v>0</v>
      </c>
      <c r="AJ478" s="624">
        <f t="shared" si="63"/>
        <v>0</v>
      </c>
      <c r="AK478" s="624">
        <f t="shared" si="63"/>
        <v>0</v>
      </c>
      <c r="AL478" s="624">
        <f t="shared" si="63"/>
        <v>0</v>
      </c>
      <c r="AN478" s="625"/>
    </row>
    <row r="479" spans="1:40" x14ac:dyDescent="0.25">
      <c r="A479" s="612"/>
      <c r="B479" s="613"/>
      <c r="C479" s="614"/>
      <c r="D479" s="626"/>
      <c r="E479" s="627"/>
      <c r="F479" s="627"/>
      <c r="G479" s="630">
        <f t="shared" si="68"/>
        <v>0</v>
      </c>
      <c r="H479" s="626"/>
      <c r="I479" s="626"/>
      <c r="J479" s="626"/>
      <c r="K479" s="626"/>
      <c r="L479" s="626"/>
      <c r="M479" s="626"/>
      <c r="N479" s="629"/>
      <c r="O479" s="629"/>
      <c r="P479" s="629"/>
      <c r="Q479" s="619">
        <f>IF(C479&gt;Allgemeines!$C$13,0,SUM(G479,H479,J479,K479,M479,N479)-SUM(I479,L479,O479,P479))</f>
        <v>0</v>
      </c>
      <c r="R479" s="613"/>
      <c r="S479" s="621">
        <f t="shared" si="64"/>
        <v>0</v>
      </c>
      <c r="T479" s="622">
        <f>IF(ISBLANK($B479),0,VLOOKUP($B479,Listen!$A$2:$C$44,2,FALSE))</f>
        <v>0</v>
      </c>
      <c r="U479" s="622">
        <f>IF(ISBLANK($B479),0,VLOOKUP($B479,Listen!$A$2:$C$44,3,FALSE))</f>
        <v>0</v>
      </c>
      <c r="V479" s="623">
        <f t="shared" si="65"/>
        <v>0</v>
      </c>
      <c r="W479" s="623">
        <f t="shared" si="62"/>
        <v>0</v>
      </c>
      <c r="X479" s="623">
        <f t="shared" si="62"/>
        <v>0</v>
      </c>
      <c r="Y479" s="623">
        <f t="shared" si="62"/>
        <v>0</v>
      </c>
      <c r="Z479" s="623">
        <f t="shared" si="62"/>
        <v>0</v>
      </c>
      <c r="AA479" s="623">
        <f t="shared" si="62"/>
        <v>0</v>
      </c>
      <c r="AB479" s="623">
        <f t="shared" si="62"/>
        <v>0</v>
      </c>
      <c r="AC479" s="624">
        <f t="shared" ca="1" si="66"/>
        <v>0</v>
      </c>
      <c r="AD479" s="624">
        <f ca="1">IF(C479=Allgemeines!$C$13,$S479-$AE479,OFFSET(AE479,0,Allgemeines!$C$13-2022)-$AE479)</f>
        <v>0</v>
      </c>
      <c r="AE479" s="624">
        <f ca="1">IFERROR(OFFSET(AE479,0,Allgemeines!$C$13-2021),0)</f>
        <v>0</v>
      </c>
      <c r="AF479" s="624">
        <f t="shared" si="67"/>
        <v>0</v>
      </c>
      <c r="AG479" s="624">
        <f t="shared" si="63"/>
        <v>0</v>
      </c>
      <c r="AH479" s="624">
        <f t="shared" si="63"/>
        <v>0</v>
      </c>
      <c r="AI479" s="624">
        <f t="shared" si="63"/>
        <v>0</v>
      </c>
      <c r="AJ479" s="624">
        <f t="shared" si="63"/>
        <v>0</v>
      </c>
      <c r="AK479" s="624">
        <f t="shared" si="63"/>
        <v>0</v>
      </c>
      <c r="AL479" s="624">
        <f t="shared" si="63"/>
        <v>0</v>
      </c>
      <c r="AN479" s="625"/>
    </row>
    <row r="480" spans="1:40" x14ac:dyDescent="0.25">
      <c r="A480" s="612"/>
      <c r="B480" s="613"/>
      <c r="C480" s="614"/>
      <c r="D480" s="626"/>
      <c r="E480" s="627"/>
      <c r="F480" s="627"/>
      <c r="G480" s="630">
        <f t="shared" si="68"/>
        <v>0</v>
      </c>
      <c r="H480" s="626"/>
      <c r="I480" s="626"/>
      <c r="J480" s="626"/>
      <c r="K480" s="626"/>
      <c r="L480" s="626"/>
      <c r="M480" s="626"/>
      <c r="N480" s="629"/>
      <c r="O480" s="629"/>
      <c r="P480" s="629"/>
      <c r="Q480" s="619">
        <f>IF(C480&gt;Allgemeines!$C$13,0,SUM(G480,H480,J480,K480,M480,N480)-SUM(I480,L480,O480,P480))</f>
        <v>0</v>
      </c>
      <c r="R480" s="613"/>
      <c r="S480" s="621">
        <f t="shared" si="64"/>
        <v>0</v>
      </c>
      <c r="T480" s="622">
        <f>IF(ISBLANK($B480),0,VLOOKUP($B480,Listen!$A$2:$C$44,2,FALSE))</f>
        <v>0</v>
      </c>
      <c r="U480" s="622">
        <f>IF(ISBLANK($B480),0,VLOOKUP($B480,Listen!$A$2:$C$44,3,FALSE))</f>
        <v>0</v>
      </c>
      <c r="V480" s="623">
        <f t="shared" si="65"/>
        <v>0</v>
      </c>
      <c r="W480" s="623">
        <f t="shared" si="62"/>
        <v>0</v>
      </c>
      <c r="X480" s="623">
        <f t="shared" si="62"/>
        <v>0</v>
      </c>
      <c r="Y480" s="623">
        <f t="shared" si="62"/>
        <v>0</v>
      </c>
      <c r="Z480" s="623">
        <f t="shared" si="62"/>
        <v>0</v>
      </c>
      <c r="AA480" s="623">
        <f t="shared" si="62"/>
        <v>0</v>
      </c>
      <c r="AB480" s="623">
        <f t="shared" si="62"/>
        <v>0</v>
      </c>
      <c r="AC480" s="624">
        <f t="shared" ca="1" si="66"/>
        <v>0</v>
      </c>
      <c r="AD480" s="624">
        <f ca="1">IF(C480=Allgemeines!$C$13,$S480-$AE480,OFFSET(AE480,0,Allgemeines!$C$13-2022)-$AE480)</f>
        <v>0</v>
      </c>
      <c r="AE480" s="624">
        <f ca="1">IFERROR(OFFSET(AE480,0,Allgemeines!$C$13-2021),0)</f>
        <v>0</v>
      </c>
      <c r="AF480" s="624">
        <f t="shared" si="67"/>
        <v>0</v>
      </c>
      <c r="AG480" s="624">
        <f t="shared" si="63"/>
        <v>0</v>
      </c>
      <c r="AH480" s="624">
        <f t="shared" si="63"/>
        <v>0</v>
      </c>
      <c r="AI480" s="624">
        <f t="shared" si="63"/>
        <v>0</v>
      </c>
      <c r="AJ480" s="624">
        <f t="shared" si="63"/>
        <v>0</v>
      </c>
      <c r="AK480" s="624">
        <f t="shared" si="63"/>
        <v>0</v>
      </c>
      <c r="AL480" s="624">
        <f t="shared" si="63"/>
        <v>0</v>
      </c>
      <c r="AN480" s="625"/>
    </row>
    <row r="481" spans="1:40" x14ac:dyDescent="0.25">
      <c r="A481" s="612"/>
      <c r="B481" s="613"/>
      <c r="C481" s="614"/>
      <c r="D481" s="626"/>
      <c r="E481" s="627"/>
      <c r="F481" s="627"/>
      <c r="G481" s="630">
        <f t="shared" si="68"/>
        <v>0</v>
      </c>
      <c r="H481" s="626"/>
      <c r="I481" s="626"/>
      <c r="J481" s="626"/>
      <c r="K481" s="626"/>
      <c r="L481" s="626"/>
      <c r="M481" s="626"/>
      <c r="N481" s="629"/>
      <c r="O481" s="629"/>
      <c r="P481" s="629"/>
      <c r="Q481" s="619">
        <f>IF(C481&gt;Allgemeines!$C$13,0,SUM(G481,H481,J481,K481,M481,N481)-SUM(I481,L481,O481,P481))</f>
        <v>0</v>
      </c>
      <c r="R481" s="613"/>
      <c r="S481" s="621">
        <f t="shared" si="64"/>
        <v>0</v>
      </c>
      <c r="T481" s="622">
        <f>IF(ISBLANK($B481),0,VLOOKUP($B481,Listen!$A$2:$C$44,2,FALSE))</f>
        <v>0</v>
      </c>
      <c r="U481" s="622">
        <f>IF(ISBLANK($B481),0,VLOOKUP($B481,Listen!$A$2:$C$44,3,FALSE))</f>
        <v>0</v>
      </c>
      <c r="V481" s="623">
        <f t="shared" si="65"/>
        <v>0</v>
      </c>
      <c r="W481" s="623">
        <f t="shared" si="62"/>
        <v>0</v>
      </c>
      <c r="X481" s="623">
        <f t="shared" si="62"/>
        <v>0</v>
      </c>
      <c r="Y481" s="623">
        <f t="shared" si="62"/>
        <v>0</v>
      </c>
      <c r="Z481" s="623">
        <f t="shared" si="62"/>
        <v>0</v>
      </c>
      <c r="AA481" s="623">
        <f t="shared" si="62"/>
        <v>0</v>
      </c>
      <c r="AB481" s="623">
        <f t="shared" si="62"/>
        <v>0</v>
      </c>
      <c r="AC481" s="624">
        <f t="shared" ca="1" si="66"/>
        <v>0</v>
      </c>
      <c r="AD481" s="624">
        <f ca="1">IF(C481=Allgemeines!$C$13,$S481-$AE481,OFFSET(AE481,0,Allgemeines!$C$13-2022)-$AE481)</f>
        <v>0</v>
      </c>
      <c r="AE481" s="624">
        <f ca="1">IFERROR(OFFSET(AE481,0,Allgemeines!$C$13-2021),0)</f>
        <v>0</v>
      </c>
      <c r="AF481" s="624">
        <f t="shared" si="67"/>
        <v>0</v>
      </c>
      <c r="AG481" s="624">
        <f t="shared" si="63"/>
        <v>0</v>
      </c>
      <c r="AH481" s="624">
        <f t="shared" si="63"/>
        <v>0</v>
      </c>
      <c r="AI481" s="624">
        <f t="shared" si="63"/>
        <v>0</v>
      </c>
      <c r="AJ481" s="624">
        <f t="shared" si="63"/>
        <v>0</v>
      </c>
      <c r="AK481" s="624">
        <f t="shared" si="63"/>
        <v>0</v>
      </c>
      <c r="AL481" s="624">
        <f t="shared" si="63"/>
        <v>0</v>
      </c>
      <c r="AN481" s="625"/>
    </row>
    <row r="482" spans="1:40" x14ac:dyDescent="0.25">
      <c r="A482" s="612"/>
      <c r="B482" s="613"/>
      <c r="C482" s="614"/>
      <c r="D482" s="626"/>
      <c r="E482" s="627"/>
      <c r="F482" s="627"/>
      <c r="G482" s="630">
        <f t="shared" si="68"/>
        <v>0</v>
      </c>
      <c r="H482" s="626"/>
      <c r="I482" s="626"/>
      <c r="J482" s="626"/>
      <c r="K482" s="626"/>
      <c r="L482" s="626"/>
      <c r="M482" s="626"/>
      <c r="N482" s="629"/>
      <c r="O482" s="629"/>
      <c r="P482" s="629"/>
      <c r="Q482" s="619">
        <f>IF(C482&gt;Allgemeines!$C$13,0,SUM(G482,H482,J482,K482,M482,N482)-SUM(I482,L482,O482,P482))</f>
        <v>0</v>
      </c>
      <c r="R482" s="613"/>
      <c r="S482" s="621">
        <f t="shared" si="64"/>
        <v>0</v>
      </c>
      <c r="T482" s="622">
        <f>IF(ISBLANK($B482),0,VLOOKUP($B482,Listen!$A$2:$C$44,2,FALSE))</f>
        <v>0</v>
      </c>
      <c r="U482" s="622">
        <f>IF(ISBLANK($B482),0,VLOOKUP($B482,Listen!$A$2:$C$44,3,FALSE))</f>
        <v>0</v>
      </c>
      <c r="V482" s="623">
        <f t="shared" si="65"/>
        <v>0</v>
      </c>
      <c r="W482" s="623">
        <f t="shared" si="62"/>
        <v>0</v>
      </c>
      <c r="X482" s="623">
        <f t="shared" si="62"/>
        <v>0</v>
      </c>
      <c r="Y482" s="623">
        <f t="shared" si="62"/>
        <v>0</v>
      </c>
      <c r="Z482" s="623">
        <f t="shared" si="62"/>
        <v>0</v>
      </c>
      <c r="AA482" s="623">
        <f t="shared" si="62"/>
        <v>0</v>
      </c>
      <c r="AB482" s="623">
        <f t="shared" si="62"/>
        <v>0</v>
      </c>
      <c r="AC482" s="624">
        <f t="shared" ca="1" si="66"/>
        <v>0</v>
      </c>
      <c r="AD482" s="624">
        <f ca="1">IF(C482=Allgemeines!$C$13,$S482-$AE482,OFFSET(AE482,0,Allgemeines!$C$13-2022)-$AE482)</f>
        <v>0</v>
      </c>
      <c r="AE482" s="624">
        <f ca="1">IFERROR(OFFSET(AE482,0,Allgemeines!$C$13-2021),0)</f>
        <v>0</v>
      </c>
      <c r="AF482" s="624">
        <f t="shared" si="67"/>
        <v>0</v>
      </c>
      <c r="AG482" s="624">
        <f t="shared" si="63"/>
        <v>0</v>
      </c>
      <c r="AH482" s="624">
        <f t="shared" si="63"/>
        <v>0</v>
      </c>
      <c r="AI482" s="624">
        <f t="shared" si="63"/>
        <v>0</v>
      </c>
      <c r="AJ482" s="624">
        <f t="shared" si="63"/>
        <v>0</v>
      </c>
      <c r="AK482" s="624">
        <f t="shared" si="63"/>
        <v>0</v>
      </c>
      <c r="AL482" s="624">
        <f t="shared" si="63"/>
        <v>0</v>
      </c>
      <c r="AN482" s="625"/>
    </row>
    <row r="483" spans="1:40" x14ac:dyDescent="0.25">
      <c r="A483" s="612"/>
      <c r="B483" s="613"/>
      <c r="C483" s="614"/>
      <c r="D483" s="626"/>
      <c r="E483" s="627"/>
      <c r="F483" s="627"/>
      <c r="G483" s="630">
        <f t="shared" si="68"/>
        <v>0</v>
      </c>
      <c r="H483" s="626"/>
      <c r="I483" s="626"/>
      <c r="J483" s="626"/>
      <c r="K483" s="626"/>
      <c r="L483" s="626"/>
      <c r="M483" s="626"/>
      <c r="N483" s="629"/>
      <c r="O483" s="629"/>
      <c r="P483" s="629"/>
      <c r="Q483" s="619">
        <f>IF(C483&gt;Allgemeines!$C$13,0,SUM(G483,H483,J483,K483,M483,N483)-SUM(I483,L483,O483,P483))</f>
        <v>0</v>
      </c>
      <c r="R483" s="613"/>
      <c r="S483" s="621">
        <f t="shared" si="64"/>
        <v>0</v>
      </c>
      <c r="T483" s="622">
        <f>IF(ISBLANK($B483),0,VLOOKUP($B483,Listen!$A$2:$C$44,2,FALSE))</f>
        <v>0</v>
      </c>
      <c r="U483" s="622">
        <f>IF(ISBLANK($B483),0,VLOOKUP($B483,Listen!$A$2:$C$44,3,FALSE))</f>
        <v>0</v>
      </c>
      <c r="V483" s="623">
        <f t="shared" si="65"/>
        <v>0</v>
      </c>
      <c r="W483" s="623">
        <f t="shared" si="62"/>
        <v>0</v>
      </c>
      <c r="X483" s="623">
        <f t="shared" si="62"/>
        <v>0</v>
      </c>
      <c r="Y483" s="623">
        <f t="shared" si="62"/>
        <v>0</v>
      </c>
      <c r="Z483" s="623">
        <f t="shared" si="62"/>
        <v>0</v>
      </c>
      <c r="AA483" s="623">
        <f t="shared" si="62"/>
        <v>0</v>
      </c>
      <c r="AB483" s="623">
        <f t="shared" si="62"/>
        <v>0</v>
      </c>
      <c r="AC483" s="624">
        <f t="shared" ca="1" si="66"/>
        <v>0</v>
      </c>
      <c r="AD483" s="624">
        <f ca="1">IF(C483=Allgemeines!$C$13,$S483-$AE483,OFFSET(AE483,0,Allgemeines!$C$13-2022)-$AE483)</f>
        <v>0</v>
      </c>
      <c r="AE483" s="624">
        <f ca="1">IFERROR(OFFSET(AE483,0,Allgemeines!$C$13-2021),0)</f>
        <v>0</v>
      </c>
      <c r="AF483" s="624">
        <f t="shared" si="67"/>
        <v>0</v>
      </c>
      <c r="AG483" s="624">
        <f t="shared" si="63"/>
        <v>0</v>
      </c>
      <c r="AH483" s="624">
        <f t="shared" si="63"/>
        <v>0</v>
      </c>
      <c r="AI483" s="624">
        <f t="shared" si="63"/>
        <v>0</v>
      </c>
      <c r="AJ483" s="624">
        <f t="shared" si="63"/>
        <v>0</v>
      </c>
      <c r="AK483" s="624">
        <f t="shared" si="63"/>
        <v>0</v>
      </c>
      <c r="AL483" s="624">
        <f t="shared" si="63"/>
        <v>0</v>
      </c>
      <c r="AN483" s="625"/>
    </row>
    <row r="484" spans="1:40" x14ac:dyDescent="0.25">
      <c r="A484" s="612"/>
      <c r="B484" s="613"/>
      <c r="C484" s="614"/>
      <c r="D484" s="626"/>
      <c r="E484" s="627"/>
      <c r="F484" s="627"/>
      <c r="G484" s="630">
        <f t="shared" si="68"/>
        <v>0</v>
      </c>
      <c r="H484" s="626"/>
      <c r="I484" s="626"/>
      <c r="J484" s="626"/>
      <c r="K484" s="626"/>
      <c r="L484" s="626"/>
      <c r="M484" s="626"/>
      <c r="N484" s="629"/>
      <c r="O484" s="629"/>
      <c r="P484" s="629"/>
      <c r="Q484" s="619">
        <f>IF(C484&gt;Allgemeines!$C$13,0,SUM(G484,H484,J484,K484,M484,N484)-SUM(I484,L484,O484,P484))</f>
        <v>0</v>
      </c>
      <c r="R484" s="613"/>
      <c r="S484" s="621">
        <f t="shared" si="64"/>
        <v>0</v>
      </c>
      <c r="T484" s="622">
        <f>IF(ISBLANK($B484),0,VLOOKUP($B484,Listen!$A$2:$C$44,2,FALSE))</f>
        <v>0</v>
      </c>
      <c r="U484" s="622">
        <f>IF(ISBLANK($B484),0,VLOOKUP($B484,Listen!$A$2:$C$44,3,FALSE))</f>
        <v>0</v>
      </c>
      <c r="V484" s="623">
        <f t="shared" si="65"/>
        <v>0</v>
      </c>
      <c r="W484" s="623">
        <f t="shared" si="62"/>
        <v>0</v>
      </c>
      <c r="X484" s="623">
        <f t="shared" si="62"/>
        <v>0</v>
      </c>
      <c r="Y484" s="623">
        <f t="shared" si="62"/>
        <v>0</v>
      </c>
      <c r="Z484" s="623">
        <f t="shared" si="62"/>
        <v>0</v>
      </c>
      <c r="AA484" s="623">
        <f t="shared" si="62"/>
        <v>0</v>
      </c>
      <c r="AB484" s="623">
        <f t="shared" si="62"/>
        <v>0</v>
      </c>
      <c r="AC484" s="624">
        <f t="shared" ca="1" si="66"/>
        <v>0</v>
      </c>
      <c r="AD484" s="624">
        <f ca="1">IF(C484=Allgemeines!$C$13,$S484-$AE484,OFFSET(AE484,0,Allgemeines!$C$13-2022)-$AE484)</f>
        <v>0</v>
      </c>
      <c r="AE484" s="624">
        <f ca="1">IFERROR(OFFSET(AE484,0,Allgemeines!$C$13-2021),0)</f>
        <v>0</v>
      </c>
      <c r="AF484" s="624">
        <f t="shared" si="67"/>
        <v>0</v>
      </c>
      <c r="AG484" s="624">
        <f t="shared" si="63"/>
        <v>0</v>
      </c>
      <c r="AH484" s="624">
        <f t="shared" si="63"/>
        <v>0</v>
      </c>
      <c r="AI484" s="624">
        <f t="shared" si="63"/>
        <v>0</v>
      </c>
      <c r="AJ484" s="624">
        <f t="shared" si="63"/>
        <v>0</v>
      </c>
      <c r="AK484" s="624">
        <f t="shared" si="63"/>
        <v>0</v>
      </c>
      <c r="AL484" s="624">
        <f t="shared" si="63"/>
        <v>0</v>
      </c>
      <c r="AN484" s="625"/>
    </row>
    <row r="485" spans="1:40" x14ac:dyDescent="0.25">
      <c r="A485" s="612"/>
      <c r="B485" s="613"/>
      <c r="C485" s="614"/>
      <c r="D485" s="626"/>
      <c r="E485" s="627"/>
      <c r="F485" s="627"/>
      <c r="G485" s="630">
        <f t="shared" si="68"/>
        <v>0</v>
      </c>
      <c r="H485" s="626"/>
      <c r="I485" s="626"/>
      <c r="J485" s="626"/>
      <c r="K485" s="626"/>
      <c r="L485" s="626"/>
      <c r="M485" s="626"/>
      <c r="N485" s="629"/>
      <c r="O485" s="629"/>
      <c r="P485" s="629"/>
      <c r="Q485" s="619">
        <f>IF(C485&gt;Allgemeines!$C$13,0,SUM(G485,H485,J485,K485,M485,N485)-SUM(I485,L485,O485,P485))</f>
        <v>0</v>
      </c>
      <c r="R485" s="613"/>
      <c r="S485" s="621">
        <f t="shared" si="64"/>
        <v>0</v>
      </c>
      <c r="T485" s="622">
        <f>IF(ISBLANK($B485),0,VLOOKUP($B485,Listen!$A$2:$C$44,2,FALSE))</f>
        <v>0</v>
      </c>
      <c r="U485" s="622">
        <f>IF(ISBLANK($B485),0,VLOOKUP($B485,Listen!$A$2:$C$44,3,FALSE))</f>
        <v>0</v>
      </c>
      <c r="V485" s="623">
        <f t="shared" si="65"/>
        <v>0</v>
      </c>
      <c r="W485" s="623">
        <f t="shared" si="62"/>
        <v>0</v>
      </c>
      <c r="X485" s="623">
        <f t="shared" si="62"/>
        <v>0</v>
      </c>
      <c r="Y485" s="623">
        <f t="shared" si="62"/>
        <v>0</v>
      </c>
      <c r="Z485" s="623">
        <f t="shared" si="62"/>
        <v>0</v>
      </c>
      <c r="AA485" s="623">
        <f t="shared" si="62"/>
        <v>0</v>
      </c>
      <c r="AB485" s="623">
        <f t="shared" si="62"/>
        <v>0</v>
      </c>
      <c r="AC485" s="624">
        <f t="shared" ca="1" si="66"/>
        <v>0</v>
      </c>
      <c r="AD485" s="624">
        <f ca="1">IF(C485=Allgemeines!$C$13,$S485-$AE485,OFFSET(AE485,0,Allgemeines!$C$13-2022)-$AE485)</f>
        <v>0</v>
      </c>
      <c r="AE485" s="624">
        <f ca="1">IFERROR(OFFSET(AE485,0,Allgemeines!$C$13-2021),0)</f>
        <v>0</v>
      </c>
      <c r="AF485" s="624">
        <f t="shared" si="67"/>
        <v>0</v>
      </c>
      <c r="AG485" s="624">
        <f t="shared" si="63"/>
        <v>0</v>
      </c>
      <c r="AH485" s="624">
        <f t="shared" si="63"/>
        <v>0</v>
      </c>
      <c r="AI485" s="624">
        <f t="shared" si="63"/>
        <v>0</v>
      </c>
      <c r="AJ485" s="624">
        <f t="shared" si="63"/>
        <v>0</v>
      </c>
      <c r="AK485" s="624">
        <f t="shared" si="63"/>
        <v>0</v>
      </c>
      <c r="AL485" s="624">
        <f t="shared" si="63"/>
        <v>0</v>
      </c>
      <c r="AN485" s="625"/>
    </row>
    <row r="486" spans="1:40" x14ac:dyDescent="0.25">
      <c r="A486" s="612"/>
      <c r="B486" s="613"/>
      <c r="C486" s="614"/>
      <c r="D486" s="626"/>
      <c r="E486" s="627"/>
      <c r="F486" s="627"/>
      <c r="G486" s="630">
        <f t="shared" si="68"/>
        <v>0</v>
      </c>
      <c r="H486" s="626"/>
      <c r="I486" s="626"/>
      <c r="J486" s="626"/>
      <c r="K486" s="626"/>
      <c r="L486" s="626"/>
      <c r="M486" s="626"/>
      <c r="N486" s="629"/>
      <c r="O486" s="629"/>
      <c r="P486" s="629"/>
      <c r="Q486" s="619">
        <f>IF(C486&gt;Allgemeines!$C$13,0,SUM(G486,H486,J486,K486,M486,N486)-SUM(I486,L486,O486,P486))</f>
        <v>0</v>
      </c>
      <c r="R486" s="613"/>
      <c r="S486" s="621">
        <f t="shared" si="64"/>
        <v>0</v>
      </c>
      <c r="T486" s="622">
        <f>IF(ISBLANK($B486),0,VLOOKUP($B486,Listen!$A$2:$C$44,2,FALSE))</f>
        <v>0</v>
      </c>
      <c r="U486" s="622">
        <f>IF(ISBLANK($B486),0,VLOOKUP($B486,Listen!$A$2:$C$44,3,FALSE))</f>
        <v>0</v>
      </c>
      <c r="V486" s="623">
        <f t="shared" si="65"/>
        <v>0</v>
      </c>
      <c r="W486" s="623">
        <f t="shared" si="62"/>
        <v>0</v>
      </c>
      <c r="X486" s="623">
        <f t="shared" si="62"/>
        <v>0</v>
      </c>
      <c r="Y486" s="623">
        <f t="shared" si="62"/>
        <v>0</v>
      </c>
      <c r="Z486" s="623">
        <f t="shared" si="62"/>
        <v>0</v>
      </c>
      <c r="AA486" s="623">
        <f t="shared" si="62"/>
        <v>0</v>
      </c>
      <c r="AB486" s="623">
        <f t="shared" si="62"/>
        <v>0</v>
      </c>
      <c r="AC486" s="624">
        <f t="shared" ca="1" si="66"/>
        <v>0</v>
      </c>
      <c r="AD486" s="624">
        <f ca="1">IF(C486=Allgemeines!$C$13,$S486-$AE486,OFFSET(AE486,0,Allgemeines!$C$13-2022)-$AE486)</f>
        <v>0</v>
      </c>
      <c r="AE486" s="624">
        <f ca="1">IFERROR(OFFSET(AE486,0,Allgemeines!$C$13-2021),0)</f>
        <v>0</v>
      </c>
      <c r="AF486" s="624">
        <f t="shared" si="67"/>
        <v>0</v>
      </c>
      <c r="AG486" s="624">
        <f t="shared" si="63"/>
        <v>0</v>
      </c>
      <c r="AH486" s="624">
        <f t="shared" si="63"/>
        <v>0</v>
      </c>
      <c r="AI486" s="624">
        <f t="shared" si="63"/>
        <v>0</v>
      </c>
      <c r="AJ486" s="624">
        <f t="shared" si="63"/>
        <v>0</v>
      </c>
      <c r="AK486" s="624">
        <f t="shared" si="63"/>
        <v>0</v>
      </c>
      <c r="AL486" s="624">
        <f t="shared" si="63"/>
        <v>0</v>
      </c>
      <c r="AN486" s="625"/>
    </row>
    <row r="487" spans="1:40" x14ac:dyDescent="0.25">
      <c r="A487" s="612"/>
      <c r="B487" s="613"/>
      <c r="C487" s="614"/>
      <c r="D487" s="626"/>
      <c r="E487" s="627"/>
      <c r="F487" s="627"/>
      <c r="G487" s="630">
        <f t="shared" si="68"/>
        <v>0</v>
      </c>
      <c r="H487" s="626"/>
      <c r="I487" s="626"/>
      <c r="J487" s="626"/>
      <c r="K487" s="626"/>
      <c r="L487" s="626"/>
      <c r="M487" s="626"/>
      <c r="N487" s="629"/>
      <c r="O487" s="629"/>
      <c r="P487" s="629"/>
      <c r="Q487" s="619">
        <f>IF(C487&gt;Allgemeines!$C$13,0,SUM(G487,H487,J487,K487,M487,N487)-SUM(I487,L487,O487,P487))</f>
        <v>0</v>
      </c>
      <c r="R487" s="613"/>
      <c r="S487" s="621">
        <f t="shared" si="64"/>
        <v>0</v>
      </c>
      <c r="T487" s="622">
        <f>IF(ISBLANK($B487),0,VLOOKUP($B487,Listen!$A$2:$C$44,2,FALSE))</f>
        <v>0</v>
      </c>
      <c r="U487" s="622">
        <f>IF(ISBLANK($B487),0,VLOOKUP($B487,Listen!$A$2:$C$44,3,FALSE))</f>
        <v>0</v>
      </c>
      <c r="V487" s="623">
        <f t="shared" si="65"/>
        <v>0</v>
      </c>
      <c r="W487" s="623">
        <f t="shared" si="62"/>
        <v>0</v>
      </c>
      <c r="X487" s="623">
        <f t="shared" si="62"/>
        <v>0</v>
      </c>
      <c r="Y487" s="623">
        <f t="shared" si="62"/>
        <v>0</v>
      </c>
      <c r="Z487" s="623">
        <f t="shared" si="62"/>
        <v>0</v>
      </c>
      <c r="AA487" s="623">
        <f t="shared" si="62"/>
        <v>0</v>
      </c>
      <c r="AB487" s="623">
        <f t="shared" si="62"/>
        <v>0</v>
      </c>
      <c r="AC487" s="624">
        <f t="shared" ca="1" si="66"/>
        <v>0</v>
      </c>
      <c r="AD487" s="624">
        <f ca="1">IF(C487=Allgemeines!$C$13,$S487-$AE487,OFFSET(AE487,0,Allgemeines!$C$13-2022)-$AE487)</f>
        <v>0</v>
      </c>
      <c r="AE487" s="624">
        <f ca="1">IFERROR(OFFSET(AE487,0,Allgemeines!$C$13-2021),0)</f>
        <v>0</v>
      </c>
      <c r="AF487" s="624">
        <f t="shared" si="67"/>
        <v>0</v>
      </c>
      <c r="AG487" s="624">
        <f t="shared" si="63"/>
        <v>0</v>
      </c>
      <c r="AH487" s="624">
        <f t="shared" si="63"/>
        <v>0</v>
      </c>
      <c r="AI487" s="624">
        <f t="shared" si="63"/>
        <v>0</v>
      </c>
      <c r="AJ487" s="624">
        <f t="shared" si="63"/>
        <v>0</v>
      </c>
      <c r="AK487" s="624">
        <f t="shared" si="63"/>
        <v>0</v>
      </c>
      <c r="AL487" s="624">
        <f t="shared" si="63"/>
        <v>0</v>
      </c>
      <c r="AN487" s="625"/>
    </row>
    <row r="488" spans="1:40" x14ac:dyDescent="0.25">
      <c r="A488" s="612"/>
      <c r="B488" s="613"/>
      <c r="C488" s="614"/>
      <c r="D488" s="626"/>
      <c r="E488" s="627"/>
      <c r="F488" s="627"/>
      <c r="G488" s="630">
        <f t="shared" si="68"/>
        <v>0</v>
      </c>
      <c r="H488" s="626"/>
      <c r="I488" s="626"/>
      <c r="J488" s="626"/>
      <c r="K488" s="626"/>
      <c r="L488" s="626"/>
      <c r="M488" s="626"/>
      <c r="N488" s="629"/>
      <c r="O488" s="629"/>
      <c r="P488" s="629"/>
      <c r="Q488" s="619">
        <f>IF(C488&gt;Allgemeines!$C$13,0,SUM(G488,H488,J488,K488,M488,N488)-SUM(I488,L488,O488,P488))</f>
        <v>0</v>
      </c>
      <c r="R488" s="613"/>
      <c r="S488" s="621">
        <f t="shared" si="64"/>
        <v>0</v>
      </c>
      <c r="T488" s="622">
        <f>IF(ISBLANK($B488),0,VLOOKUP($B488,Listen!$A$2:$C$44,2,FALSE))</f>
        <v>0</v>
      </c>
      <c r="U488" s="622">
        <f>IF(ISBLANK($B488),0,VLOOKUP($B488,Listen!$A$2:$C$44,3,FALSE))</f>
        <v>0</v>
      </c>
      <c r="V488" s="623">
        <f t="shared" si="65"/>
        <v>0</v>
      </c>
      <c r="W488" s="623">
        <f t="shared" si="62"/>
        <v>0</v>
      </c>
      <c r="X488" s="623">
        <f t="shared" si="62"/>
        <v>0</v>
      </c>
      <c r="Y488" s="623">
        <f t="shared" si="62"/>
        <v>0</v>
      </c>
      <c r="Z488" s="623">
        <f t="shared" si="62"/>
        <v>0</v>
      </c>
      <c r="AA488" s="623">
        <f t="shared" si="62"/>
        <v>0</v>
      </c>
      <c r="AB488" s="623">
        <f t="shared" si="62"/>
        <v>0</v>
      </c>
      <c r="AC488" s="624">
        <f t="shared" ca="1" si="66"/>
        <v>0</v>
      </c>
      <c r="AD488" s="624">
        <f ca="1">IF(C488=Allgemeines!$C$13,$S488-$AE488,OFFSET(AE488,0,Allgemeines!$C$13-2022)-$AE488)</f>
        <v>0</v>
      </c>
      <c r="AE488" s="624">
        <f ca="1">IFERROR(OFFSET(AE488,0,Allgemeines!$C$13-2021),0)</f>
        <v>0</v>
      </c>
      <c r="AF488" s="624">
        <f t="shared" si="67"/>
        <v>0</v>
      </c>
      <c r="AG488" s="624">
        <f t="shared" si="63"/>
        <v>0</v>
      </c>
      <c r="AH488" s="624">
        <f t="shared" si="63"/>
        <v>0</v>
      </c>
      <c r="AI488" s="624">
        <f t="shared" si="63"/>
        <v>0</v>
      </c>
      <c r="AJ488" s="624">
        <f t="shared" si="63"/>
        <v>0</v>
      </c>
      <c r="AK488" s="624">
        <f t="shared" si="63"/>
        <v>0</v>
      </c>
      <c r="AL488" s="624">
        <f t="shared" si="63"/>
        <v>0</v>
      </c>
      <c r="AN488" s="625"/>
    </row>
    <row r="489" spans="1:40" x14ac:dyDescent="0.25">
      <c r="A489" s="612"/>
      <c r="B489" s="613"/>
      <c r="C489" s="614"/>
      <c r="D489" s="626"/>
      <c r="E489" s="627"/>
      <c r="F489" s="627"/>
      <c r="G489" s="630">
        <f t="shared" si="68"/>
        <v>0</v>
      </c>
      <c r="H489" s="626"/>
      <c r="I489" s="626"/>
      <c r="J489" s="626"/>
      <c r="K489" s="626"/>
      <c r="L489" s="626"/>
      <c r="M489" s="626"/>
      <c r="N489" s="629"/>
      <c r="O489" s="629"/>
      <c r="P489" s="629"/>
      <c r="Q489" s="619">
        <f>IF(C489&gt;Allgemeines!$C$13,0,SUM(G489,H489,J489,K489,M489,N489)-SUM(I489,L489,O489,P489))</f>
        <v>0</v>
      </c>
      <c r="R489" s="613"/>
      <c r="S489" s="621">
        <f t="shared" si="64"/>
        <v>0</v>
      </c>
      <c r="T489" s="622">
        <f>IF(ISBLANK($B489),0,VLOOKUP($B489,Listen!$A$2:$C$44,2,FALSE))</f>
        <v>0</v>
      </c>
      <c r="U489" s="622">
        <f>IF(ISBLANK($B489),0,VLOOKUP($B489,Listen!$A$2:$C$44,3,FALSE))</f>
        <v>0</v>
      </c>
      <c r="V489" s="623">
        <f t="shared" si="65"/>
        <v>0</v>
      </c>
      <c r="W489" s="623">
        <f t="shared" si="62"/>
        <v>0</v>
      </c>
      <c r="X489" s="623">
        <f t="shared" si="62"/>
        <v>0</v>
      </c>
      <c r="Y489" s="623">
        <f t="shared" si="62"/>
        <v>0</v>
      </c>
      <c r="Z489" s="623">
        <f t="shared" si="62"/>
        <v>0</v>
      </c>
      <c r="AA489" s="623">
        <f t="shared" si="62"/>
        <v>0</v>
      </c>
      <c r="AB489" s="623">
        <f t="shared" si="62"/>
        <v>0</v>
      </c>
      <c r="AC489" s="624">
        <f t="shared" ca="1" si="66"/>
        <v>0</v>
      </c>
      <c r="AD489" s="624">
        <f ca="1">IF(C489=Allgemeines!$C$13,$S489-$AE489,OFFSET(AE489,0,Allgemeines!$C$13-2022)-$AE489)</f>
        <v>0</v>
      </c>
      <c r="AE489" s="624">
        <f ca="1">IFERROR(OFFSET(AE489,0,Allgemeines!$C$13-2021),0)</f>
        <v>0</v>
      </c>
      <c r="AF489" s="624">
        <f t="shared" si="67"/>
        <v>0</v>
      </c>
      <c r="AG489" s="624">
        <f t="shared" si="63"/>
        <v>0</v>
      </c>
      <c r="AH489" s="624">
        <f t="shared" si="63"/>
        <v>0</v>
      </c>
      <c r="AI489" s="624">
        <f t="shared" si="63"/>
        <v>0</v>
      </c>
      <c r="AJ489" s="624">
        <f t="shared" si="63"/>
        <v>0</v>
      </c>
      <c r="AK489" s="624">
        <f t="shared" si="63"/>
        <v>0</v>
      </c>
      <c r="AL489" s="624">
        <f t="shared" si="63"/>
        <v>0</v>
      </c>
      <c r="AN489" s="625"/>
    </row>
    <row r="490" spans="1:40" x14ac:dyDescent="0.25">
      <c r="A490" s="612"/>
      <c r="B490" s="613"/>
      <c r="C490" s="614"/>
      <c r="D490" s="626"/>
      <c r="E490" s="627"/>
      <c r="F490" s="627"/>
      <c r="G490" s="630">
        <f t="shared" si="68"/>
        <v>0</v>
      </c>
      <c r="H490" s="626"/>
      <c r="I490" s="626"/>
      <c r="J490" s="626"/>
      <c r="K490" s="626"/>
      <c r="L490" s="626"/>
      <c r="M490" s="626"/>
      <c r="N490" s="629"/>
      <c r="O490" s="629"/>
      <c r="P490" s="629"/>
      <c r="Q490" s="619">
        <f>IF(C490&gt;Allgemeines!$C$13,0,SUM(G490,H490,J490,K490,M490,N490)-SUM(I490,L490,O490,P490))</f>
        <v>0</v>
      </c>
      <c r="R490" s="613"/>
      <c r="S490" s="621">
        <f t="shared" si="64"/>
        <v>0</v>
      </c>
      <c r="T490" s="622">
        <f>IF(ISBLANK($B490),0,VLOOKUP($B490,Listen!$A$2:$C$44,2,FALSE))</f>
        <v>0</v>
      </c>
      <c r="U490" s="622">
        <f>IF(ISBLANK($B490),0,VLOOKUP($B490,Listen!$A$2:$C$44,3,FALSE))</f>
        <v>0</v>
      </c>
      <c r="V490" s="623">
        <f t="shared" si="65"/>
        <v>0</v>
      </c>
      <c r="W490" s="623">
        <f t="shared" si="62"/>
        <v>0</v>
      </c>
      <c r="X490" s="623">
        <f t="shared" si="62"/>
        <v>0</v>
      </c>
      <c r="Y490" s="623">
        <f t="shared" si="62"/>
        <v>0</v>
      </c>
      <c r="Z490" s="623">
        <f t="shared" si="62"/>
        <v>0</v>
      </c>
      <c r="AA490" s="623">
        <f t="shared" si="62"/>
        <v>0</v>
      </c>
      <c r="AB490" s="623">
        <f t="shared" si="62"/>
        <v>0</v>
      </c>
      <c r="AC490" s="624">
        <f t="shared" ca="1" si="66"/>
        <v>0</v>
      </c>
      <c r="AD490" s="624">
        <f ca="1">IF(C490=Allgemeines!$C$13,$S490-$AE490,OFFSET(AE490,0,Allgemeines!$C$13-2022)-$AE490)</f>
        <v>0</v>
      </c>
      <c r="AE490" s="624">
        <f ca="1">IFERROR(OFFSET(AE490,0,Allgemeines!$C$13-2021),0)</f>
        <v>0</v>
      </c>
      <c r="AF490" s="624">
        <f t="shared" si="67"/>
        <v>0</v>
      </c>
      <c r="AG490" s="624">
        <f t="shared" si="63"/>
        <v>0</v>
      </c>
      <c r="AH490" s="624">
        <f t="shared" si="63"/>
        <v>0</v>
      </c>
      <c r="AI490" s="624">
        <f t="shared" si="63"/>
        <v>0</v>
      </c>
      <c r="AJ490" s="624">
        <f t="shared" si="63"/>
        <v>0</v>
      </c>
      <c r="AK490" s="624">
        <f t="shared" si="63"/>
        <v>0</v>
      </c>
      <c r="AL490" s="624">
        <f t="shared" si="63"/>
        <v>0</v>
      </c>
      <c r="AN490" s="625"/>
    </row>
    <row r="491" spans="1:40" x14ac:dyDescent="0.25">
      <c r="A491" s="612"/>
      <c r="B491" s="613"/>
      <c r="C491" s="614"/>
      <c r="D491" s="626"/>
      <c r="E491" s="627"/>
      <c r="F491" s="627"/>
      <c r="G491" s="630">
        <f t="shared" si="68"/>
        <v>0</v>
      </c>
      <c r="H491" s="626"/>
      <c r="I491" s="626"/>
      <c r="J491" s="626"/>
      <c r="K491" s="626"/>
      <c r="L491" s="626"/>
      <c r="M491" s="626"/>
      <c r="N491" s="629"/>
      <c r="O491" s="629"/>
      <c r="P491" s="629"/>
      <c r="Q491" s="619">
        <f>IF(C491&gt;Allgemeines!$C$13,0,SUM(G491,H491,J491,K491,M491,N491)-SUM(I491,L491,O491,P491))</f>
        <v>0</v>
      </c>
      <c r="R491" s="613"/>
      <c r="S491" s="621">
        <f t="shared" si="64"/>
        <v>0</v>
      </c>
      <c r="T491" s="622">
        <f>IF(ISBLANK($B491),0,VLOOKUP($B491,Listen!$A$2:$C$44,2,FALSE))</f>
        <v>0</v>
      </c>
      <c r="U491" s="622">
        <f>IF(ISBLANK($B491),0,VLOOKUP($B491,Listen!$A$2:$C$44,3,FALSE))</f>
        <v>0</v>
      </c>
      <c r="V491" s="623">
        <f t="shared" si="65"/>
        <v>0</v>
      </c>
      <c r="W491" s="623">
        <f t="shared" si="62"/>
        <v>0</v>
      </c>
      <c r="X491" s="623">
        <f t="shared" si="62"/>
        <v>0</v>
      </c>
      <c r="Y491" s="623">
        <f t="shared" si="62"/>
        <v>0</v>
      </c>
      <c r="Z491" s="623">
        <f t="shared" ref="Z491:AB1000" si="69">Y491</f>
        <v>0</v>
      </c>
      <c r="AA491" s="623">
        <f t="shared" si="69"/>
        <v>0</v>
      </c>
      <c r="AB491" s="623">
        <f t="shared" si="69"/>
        <v>0</v>
      </c>
      <c r="AC491" s="624">
        <f t="shared" ca="1" si="66"/>
        <v>0</v>
      </c>
      <c r="AD491" s="624">
        <f ca="1">IF(C491=Allgemeines!$C$13,$S491-$AE491,OFFSET(AE491,0,Allgemeines!$C$13-2022)-$AE491)</f>
        <v>0</v>
      </c>
      <c r="AE491" s="624">
        <f ca="1">IFERROR(OFFSET(AE491,0,Allgemeines!$C$13-2021),0)</f>
        <v>0</v>
      </c>
      <c r="AF491" s="624">
        <f t="shared" si="67"/>
        <v>0</v>
      </c>
      <c r="AG491" s="624">
        <f t="shared" si="63"/>
        <v>0</v>
      </c>
      <c r="AH491" s="624">
        <f t="shared" si="63"/>
        <v>0</v>
      </c>
      <c r="AI491" s="624">
        <f t="shared" si="63"/>
        <v>0</v>
      </c>
      <c r="AJ491" s="624">
        <f t="shared" ref="AJ491:AL575" si="70">IF(OR($C491=0,$S491=0,Z491-(VALUE(AJ$4)-$C491)=0),0,
IF($C491&lt;VALUE(AJ$4),AI491-AI491/(Z491-(VALUE(AJ$4)-$C491)),
IF($C491=VALUE(AJ$4),$S491-$S491/Z491,0)))</f>
        <v>0</v>
      </c>
      <c r="AK491" s="624">
        <f t="shared" si="70"/>
        <v>0</v>
      </c>
      <c r="AL491" s="624">
        <f t="shared" si="70"/>
        <v>0</v>
      </c>
      <c r="AN491" s="625"/>
    </row>
    <row r="492" spans="1:40" x14ac:dyDescent="0.25">
      <c r="A492" s="612"/>
      <c r="B492" s="613"/>
      <c r="C492" s="614"/>
      <c r="D492" s="626"/>
      <c r="E492" s="627"/>
      <c r="F492" s="627"/>
      <c r="G492" s="630">
        <f t="shared" si="68"/>
        <v>0</v>
      </c>
      <c r="H492" s="626"/>
      <c r="I492" s="626"/>
      <c r="J492" s="626"/>
      <c r="K492" s="626"/>
      <c r="L492" s="626"/>
      <c r="M492" s="626"/>
      <c r="N492" s="629"/>
      <c r="O492" s="629"/>
      <c r="P492" s="629"/>
      <c r="Q492" s="619">
        <f>IF(C492&gt;Allgemeines!$C$13,0,SUM(G492,H492,J492,K492,M492,N492)-SUM(I492,L492,O492,P492))</f>
        <v>0</v>
      </c>
      <c r="R492" s="613"/>
      <c r="S492" s="621">
        <f t="shared" si="64"/>
        <v>0</v>
      </c>
      <c r="T492" s="622">
        <f>IF(ISBLANK($B492),0,VLOOKUP($B492,Listen!$A$2:$C$44,2,FALSE))</f>
        <v>0</v>
      </c>
      <c r="U492" s="622">
        <f>IF(ISBLANK($B492),0,VLOOKUP($B492,Listen!$A$2:$C$44,3,FALSE))</f>
        <v>0</v>
      </c>
      <c r="V492" s="623">
        <f t="shared" si="65"/>
        <v>0</v>
      </c>
      <c r="W492" s="623">
        <f t="shared" ref="W492:AB534" si="71">V492</f>
        <v>0</v>
      </c>
      <c r="X492" s="623">
        <f t="shared" si="71"/>
        <v>0</v>
      </c>
      <c r="Y492" s="623">
        <f t="shared" si="71"/>
        <v>0</v>
      </c>
      <c r="Z492" s="623">
        <f t="shared" si="69"/>
        <v>0</v>
      </c>
      <c r="AA492" s="623">
        <f t="shared" si="69"/>
        <v>0</v>
      </c>
      <c r="AB492" s="623">
        <f t="shared" si="69"/>
        <v>0</v>
      </c>
      <c r="AC492" s="624">
        <f t="shared" ca="1" si="66"/>
        <v>0</v>
      </c>
      <c r="AD492" s="624">
        <f ca="1">IF(C492=Allgemeines!$C$13,$S492-$AE492,OFFSET(AE492,0,Allgemeines!$C$13-2022)-$AE492)</f>
        <v>0</v>
      </c>
      <c r="AE492" s="624">
        <f ca="1">IFERROR(OFFSET(AE492,0,Allgemeines!$C$13-2021),0)</f>
        <v>0</v>
      </c>
      <c r="AF492" s="624">
        <f t="shared" si="67"/>
        <v>0</v>
      </c>
      <c r="AG492" s="624">
        <f t="shared" ref="AG492:AI576" si="72">IF(OR($C492=0,$S492=0,W492-(VALUE(AG$4)-$C492)=0),0,
IF($C492&lt;VALUE(AG$4),AF492-AF492/(W492-(VALUE(AG$4)-$C492)),
IF($C492=VALUE(AG$4),$S492-$S492/W492,0)))</f>
        <v>0</v>
      </c>
      <c r="AH492" s="624">
        <f t="shared" si="72"/>
        <v>0</v>
      </c>
      <c r="AI492" s="624">
        <f t="shared" si="72"/>
        <v>0</v>
      </c>
      <c r="AJ492" s="624">
        <f t="shared" si="70"/>
        <v>0</v>
      </c>
      <c r="AK492" s="624">
        <f t="shared" si="70"/>
        <v>0</v>
      </c>
      <c r="AL492" s="624">
        <f t="shared" si="70"/>
        <v>0</v>
      </c>
      <c r="AN492" s="625"/>
    </row>
    <row r="493" spans="1:40" x14ac:dyDescent="0.25">
      <c r="A493" s="612"/>
      <c r="B493" s="613"/>
      <c r="C493" s="614"/>
      <c r="D493" s="626"/>
      <c r="E493" s="627"/>
      <c r="F493" s="627"/>
      <c r="G493" s="630">
        <f t="shared" si="68"/>
        <v>0</v>
      </c>
      <c r="H493" s="626"/>
      <c r="I493" s="626"/>
      <c r="J493" s="626"/>
      <c r="K493" s="626"/>
      <c r="L493" s="626"/>
      <c r="M493" s="626"/>
      <c r="N493" s="629"/>
      <c r="O493" s="629"/>
      <c r="P493" s="629"/>
      <c r="Q493" s="619">
        <f>IF(C493&gt;Allgemeines!$C$13,0,SUM(G493,H493,J493,K493,M493,N493)-SUM(I493,L493,O493,P493))</f>
        <v>0</v>
      </c>
      <c r="R493" s="613"/>
      <c r="S493" s="621">
        <f t="shared" si="64"/>
        <v>0</v>
      </c>
      <c r="T493" s="622">
        <f>IF(ISBLANK($B493),0,VLOOKUP($B493,Listen!$A$2:$C$44,2,FALSE))</f>
        <v>0</v>
      </c>
      <c r="U493" s="622">
        <f>IF(ISBLANK($B493),0,VLOOKUP($B493,Listen!$A$2:$C$44,3,FALSE))</f>
        <v>0</v>
      </c>
      <c r="V493" s="623">
        <f t="shared" si="65"/>
        <v>0</v>
      </c>
      <c r="W493" s="623">
        <f t="shared" si="71"/>
        <v>0</v>
      </c>
      <c r="X493" s="623">
        <f t="shared" si="71"/>
        <v>0</v>
      </c>
      <c r="Y493" s="623">
        <f t="shared" si="71"/>
        <v>0</v>
      </c>
      <c r="Z493" s="623">
        <f t="shared" si="71"/>
        <v>0</v>
      </c>
      <c r="AA493" s="623">
        <f t="shared" si="71"/>
        <v>0</v>
      </c>
      <c r="AB493" s="623">
        <f t="shared" si="71"/>
        <v>0</v>
      </c>
      <c r="AC493" s="624">
        <f t="shared" ca="1" si="66"/>
        <v>0</v>
      </c>
      <c r="AD493" s="624">
        <f ca="1">IF(C493=Allgemeines!$C$13,$S493-$AE493,OFFSET(AE493,0,Allgemeines!$C$13-2022)-$AE493)</f>
        <v>0</v>
      </c>
      <c r="AE493" s="624">
        <f ca="1">IFERROR(OFFSET(AE493,0,Allgemeines!$C$13-2021),0)</f>
        <v>0</v>
      </c>
      <c r="AF493" s="624">
        <f t="shared" si="67"/>
        <v>0</v>
      </c>
      <c r="AG493" s="624">
        <f t="shared" si="72"/>
        <v>0</v>
      </c>
      <c r="AH493" s="624">
        <f t="shared" si="72"/>
        <v>0</v>
      </c>
      <c r="AI493" s="624">
        <f t="shared" si="72"/>
        <v>0</v>
      </c>
      <c r="AJ493" s="624">
        <f t="shared" si="70"/>
        <v>0</v>
      </c>
      <c r="AK493" s="624">
        <f t="shared" si="70"/>
        <v>0</v>
      </c>
      <c r="AL493" s="624">
        <f t="shared" si="70"/>
        <v>0</v>
      </c>
      <c r="AN493" s="625"/>
    </row>
    <row r="494" spans="1:40" x14ac:dyDescent="0.25">
      <c r="A494" s="612"/>
      <c r="B494" s="613"/>
      <c r="C494" s="614"/>
      <c r="D494" s="626"/>
      <c r="E494" s="627"/>
      <c r="F494" s="627"/>
      <c r="G494" s="630">
        <f t="shared" si="68"/>
        <v>0</v>
      </c>
      <c r="H494" s="626"/>
      <c r="I494" s="626"/>
      <c r="J494" s="626"/>
      <c r="K494" s="626"/>
      <c r="L494" s="626"/>
      <c r="M494" s="626"/>
      <c r="N494" s="629"/>
      <c r="O494" s="629"/>
      <c r="P494" s="629"/>
      <c r="Q494" s="619">
        <f>IF(C494&gt;Allgemeines!$C$13,0,SUM(G494,H494,J494,K494,M494,N494)-SUM(I494,L494,O494,P494))</f>
        <v>0</v>
      </c>
      <c r="R494" s="613"/>
      <c r="S494" s="621">
        <f t="shared" si="64"/>
        <v>0</v>
      </c>
      <c r="T494" s="622">
        <f>IF(ISBLANK($B494),0,VLOOKUP($B494,Listen!$A$2:$C$44,2,FALSE))</f>
        <v>0</v>
      </c>
      <c r="U494" s="622">
        <f>IF(ISBLANK($B494),0,VLOOKUP($B494,Listen!$A$2:$C$44,3,FALSE))</f>
        <v>0</v>
      </c>
      <c r="V494" s="623">
        <f t="shared" si="65"/>
        <v>0</v>
      </c>
      <c r="W494" s="623">
        <f t="shared" si="71"/>
        <v>0</v>
      </c>
      <c r="X494" s="623">
        <f t="shared" si="71"/>
        <v>0</v>
      </c>
      <c r="Y494" s="623">
        <f t="shared" si="71"/>
        <v>0</v>
      </c>
      <c r="Z494" s="623">
        <f t="shared" si="71"/>
        <v>0</v>
      </c>
      <c r="AA494" s="623">
        <f t="shared" si="71"/>
        <v>0</v>
      </c>
      <c r="AB494" s="623">
        <f t="shared" si="71"/>
        <v>0</v>
      </c>
      <c r="AC494" s="624">
        <f t="shared" ca="1" si="66"/>
        <v>0</v>
      </c>
      <c r="AD494" s="624">
        <f ca="1">IF(C494=Allgemeines!$C$13,$S494-$AE494,OFFSET(AE494,0,Allgemeines!$C$13-2022)-$AE494)</f>
        <v>0</v>
      </c>
      <c r="AE494" s="624">
        <f ca="1">IFERROR(OFFSET(AE494,0,Allgemeines!$C$13-2021),0)</f>
        <v>0</v>
      </c>
      <c r="AF494" s="624">
        <f t="shared" si="67"/>
        <v>0</v>
      </c>
      <c r="AG494" s="624">
        <f t="shared" si="72"/>
        <v>0</v>
      </c>
      <c r="AH494" s="624">
        <f t="shared" si="72"/>
        <v>0</v>
      </c>
      <c r="AI494" s="624">
        <f t="shared" si="72"/>
        <v>0</v>
      </c>
      <c r="AJ494" s="624">
        <f t="shared" si="70"/>
        <v>0</v>
      </c>
      <c r="AK494" s="624">
        <f t="shared" si="70"/>
        <v>0</v>
      </c>
      <c r="AL494" s="624">
        <f t="shared" si="70"/>
        <v>0</v>
      </c>
      <c r="AN494" s="625"/>
    </row>
    <row r="495" spans="1:40" x14ac:dyDescent="0.25">
      <c r="A495" s="612"/>
      <c r="B495" s="613"/>
      <c r="C495" s="614"/>
      <c r="D495" s="626"/>
      <c r="E495" s="627"/>
      <c r="F495" s="627"/>
      <c r="G495" s="630">
        <f t="shared" si="68"/>
        <v>0</v>
      </c>
      <c r="H495" s="626"/>
      <c r="I495" s="626"/>
      <c r="J495" s="626"/>
      <c r="K495" s="626"/>
      <c r="L495" s="626"/>
      <c r="M495" s="626"/>
      <c r="N495" s="629"/>
      <c r="O495" s="629"/>
      <c r="P495" s="629"/>
      <c r="Q495" s="619">
        <f>IF(C495&gt;Allgemeines!$C$13,0,SUM(G495,H495,J495,K495,M495,N495)-SUM(I495,L495,O495,P495))</f>
        <v>0</v>
      </c>
      <c r="R495" s="613"/>
      <c r="S495" s="621">
        <f t="shared" si="64"/>
        <v>0</v>
      </c>
      <c r="T495" s="622">
        <f>IF(ISBLANK($B495),0,VLOOKUP($B495,Listen!$A$2:$C$44,2,FALSE))</f>
        <v>0</v>
      </c>
      <c r="U495" s="622">
        <f>IF(ISBLANK($B495),0,VLOOKUP($B495,Listen!$A$2:$C$44,3,FALSE))</f>
        <v>0</v>
      </c>
      <c r="V495" s="623">
        <f t="shared" si="65"/>
        <v>0</v>
      </c>
      <c r="W495" s="623">
        <f t="shared" si="71"/>
        <v>0</v>
      </c>
      <c r="X495" s="623">
        <f t="shared" si="71"/>
        <v>0</v>
      </c>
      <c r="Y495" s="623">
        <f t="shared" si="71"/>
        <v>0</v>
      </c>
      <c r="Z495" s="623">
        <f t="shared" si="71"/>
        <v>0</v>
      </c>
      <c r="AA495" s="623">
        <f t="shared" si="71"/>
        <v>0</v>
      </c>
      <c r="AB495" s="623">
        <f t="shared" si="71"/>
        <v>0</v>
      </c>
      <c r="AC495" s="624">
        <f t="shared" ca="1" si="66"/>
        <v>0</v>
      </c>
      <c r="AD495" s="624">
        <f ca="1">IF(C495=Allgemeines!$C$13,$S495-$AE495,OFFSET(AE495,0,Allgemeines!$C$13-2022)-$AE495)</f>
        <v>0</v>
      </c>
      <c r="AE495" s="624">
        <f ca="1">IFERROR(OFFSET(AE495,0,Allgemeines!$C$13-2021),0)</f>
        <v>0</v>
      </c>
      <c r="AF495" s="624">
        <f t="shared" si="67"/>
        <v>0</v>
      </c>
      <c r="AG495" s="624">
        <f t="shared" si="72"/>
        <v>0</v>
      </c>
      <c r="AH495" s="624">
        <f t="shared" si="72"/>
        <v>0</v>
      </c>
      <c r="AI495" s="624">
        <f t="shared" si="72"/>
        <v>0</v>
      </c>
      <c r="AJ495" s="624">
        <f t="shared" si="70"/>
        <v>0</v>
      </c>
      <c r="AK495" s="624">
        <f t="shared" si="70"/>
        <v>0</v>
      </c>
      <c r="AL495" s="624">
        <f t="shared" si="70"/>
        <v>0</v>
      </c>
      <c r="AN495" s="625"/>
    </row>
    <row r="496" spans="1:40" x14ac:dyDescent="0.25">
      <c r="A496" s="612"/>
      <c r="B496" s="613"/>
      <c r="C496" s="614"/>
      <c r="D496" s="626"/>
      <c r="E496" s="627"/>
      <c r="F496" s="627"/>
      <c r="G496" s="630">
        <f t="shared" si="68"/>
        <v>0</v>
      </c>
      <c r="H496" s="626"/>
      <c r="I496" s="626"/>
      <c r="J496" s="626"/>
      <c r="K496" s="626"/>
      <c r="L496" s="626"/>
      <c r="M496" s="626"/>
      <c r="N496" s="629"/>
      <c r="O496" s="629"/>
      <c r="P496" s="629"/>
      <c r="Q496" s="619">
        <f>IF(C496&gt;Allgemeines!$C$13,0,SUM(G496,H496,J496,K496,M496,N496)-SUM(I496,L496,O496,P496))</f>
        <v>0</v>
      </c>
      <c r="R496" s="613"/>
      <c r="S496" s="621">
        <f t="shared" si="64"/>
        <v>0</v>
      </c>
      <c r="T496" s="622">
        <f>IF(ISBLANK($B496),0,VLOOKUP($B496,Listen!$A$2:$C$44,2,FALSE))</f>
        <v>0</v>
      </c>
      <c r="U496" s="622">
        <f>IF(ISBLANK($B496),0,VLOOKUP($B496,Listen!$A$2:$C$44,3,FALSE))</f>
        <v>0</v>
      </c>
      <c r="V496" s="623">
        <f t="shared" si="65"/>
        <v>0</v>
      </c>
      <c r="W496" s="623">
        <f t="shared" si="71"/>
        <v>0</v>
      </c>
      <c r="X496" s="623">
        <f t="shared" si="71"/>
        <v>0</v>
      </c>
      <c r="Y496" s="623">
        <f t="shared" si="71"/>
        <v>0</v>
      </c>
      <c r="Z496" s="623">
        <f t="shared" si="71"/>
        <v>0</v>
      </c>
      <c r="AA496" s="623">
        <f t="shared" si="71"/>
        <v>0</v>
      </c>
      <c r="AB496" s="623">
        <f t="shared" si="71"/>
        <v>0</v>
      </c>
      <c r="AC496" s="624">
        <f t="shared" ca="1" si="66"/>
        <v>0</v>
      </c>
      <c r="AD496" s="624">
        <f ca="1">IF(C496=Allgemeines!$C$13,$S496-$AE496,OFFSET(AE496,0,Allgemeines!$C$13-2022)-$AE496)</f>
        <v>0</v>
      </c>
      <c r="AE496" s="624">
        <f ca="1">IFERROR(OFFSET(AE496,0,Allgemeines!$C$13-2021),0)</f>
        <v>0</v>
      </c>
      <c r="AF496" s="624">
        <f t="shared" si="67"/>
        <v>0</v>
      </c>
      <c r="AG496" s="624">
        <f t="shared" si="72"/>
        <v>0</v>
      </c>
      <c r="AH496" s="624">
        <f t="shared" si="72"/>
        <v>0</v>
      </c>
      <c r="AI496" s="624">
        <f t="shared" si="72"/>
        <v>0</v>
      </c>
      <c r="AJ496" s="624">
        <f t="shared" si="70"/>
        <v>0</v>
      </c>
      <c r="AK496" s="624">
        <f t="shared" si="70"/>
        <v>0</v>
      </c>
      <c r="AL496" s="624">
        <f t="shared" si="70"/>
        <v>0</v>
      </c>
      <c r="AN496" s="625"/>
    </row>
    <row r="497" spans="1:40" x14ac:dyDescent="0.25">
      <c r="A497" s="612"/>
      <c r="B497" s="613"/>
      <c r="C497" s="614"/>
      <c r="D497" s="626"/>
      <c r="E497" s="627"/>
      <c r="F497" s="627"/>
      <c r="G497" s="630">
        <f t="shared" si="68"/>
        <v>0</v>
      </c>
      <c r="H497" s="626"/>
      <c r="I497" s="626"/>
      <c r="J497" s="626"/>
      <c r="K497" s="626"/>
      <c r="L497" s="626"/>
      <c r="M497" s="626"/>
      <c r="N497" s="629"/>
      <c r="O497" s="629"/>
      <c r="P497" s="629"/>
      <c r="Q497" s="619">
        <f>IF(C497&gt;Allgemeines!$C$13,0,SUM(G497,H497,J497,K497,M497,N497)-SUM(I497,L497,O497,P497))</f>
        <v>0</v>
      </c>
      <c r="R497" s="613"/>
      <c r="S497" s="621">
        <f t="shared" si="64"/>
        <v>0</v>
      </c>
      <c r="T497" s="622">
        <f>IF(ISBLANK($B497),0,VLOOKUP($B497,Listen!$A$2:$C$44,2,FALSE))</f>
        <v>0</v>
      </c>
      <c r="U497" s="622">
        <f>IF(ISBLANK($B497),0,VLOOKUP($B497,Listen!$A$2:$C$44,3,FALSE))</f>
        <v>0</v>
      </c>
      <c r="V497" s="623">
        <f t="shared" si="65"/>
        <v>0</v>
      </c>
      <c r="W497" s="623">
        <f t="shared" si="71"/>
        <v>0</v>
      </c>
      <c r="X497" s="623">
        <f t="shared" si="71"/>
        <v>0</v>
      </c>
      <c r="Y497" s="623">
        <f t="shared" si="71"/>
        <v>0</v>
      </c>
      <c r="Z497" s="623">
        <f t="shared" si="71"/>
        <v>0</v>
      </c>
      <c r="AA497" s="623">
        <f t="shared" si="71"/>
        <v>0</v>
      </c>
      <c r="AB497" s="623">
        <f t="shared" si="71"/>
        <v>0</v>
      </c>
      <c r="AC497" s="624">
        <f t="shared" ca="1" si="66"/>
        <v>0</v>
      </c>
      <c r="AD497" s="624">
        <f ca="1">IF(C497=Allgemeines!$C$13,$S497-$AE497,OFFSET(AE497,0,Allgemeines!$C$13-2022)-$AE497)</f>
        <v>0</v>
      </c>
      <c r="AE497" s="624">
        <f ca="1">IFERROR(OFFSET(AE497,0,Allgemeines!$C$13-2021),0)</f>
        <v>0</v>
      </c>
      <c r="AF497" s="624">
        <f t="shared" si="67"/>
        <v>0</v>
      </c>
      <c r="AG497" s="624">
        <f t="shared" si="72"/>
        <v>0</v>
      </c>
      <c r="AH497" s="624">
        <f t="shared" si="72"/>
        <v>0</v>
      </c>
      <c r="AI497" s="624">
        <f t="shared" si="72"/>
        <v>0</v>
      </c>
      <c r="AJ497" s="624">
        <f t="shared" si="70"/>
        <v>0</v>
      </c>
      <c r="AK497" s="624">
        <f t="shared" si="70"/>
        <v>0</v>
      </c>
      <c r="AL497" s="624">
        <f t="shared" si="70"/>
        <v>0</v>
      </c>
      <c r="AN497" s="625"/>
    </row>
    <row r="498" spans="1:40" x14ac:dyDescent="0.25">
      <c r="A498" s="612"/>
      <c r="B498" s="613"/>
      <c r="C498" s="614"/>
      <c r="D498" s="626"/>
      <c r="E498" s="627"/>
      <c r="F498" s="627"/>
      <c r="G498" s="630">
        <f t="shared" si="68"/>
        <v>0</v>
      </c>
      <c r="H498" s="626"/>
      <c r="I498" s="626"/>
      <c r="J498" s="626"/>
      <c r="K498" s="626"/>
      <c r="L498" s="626"/>
      <c r="M498" s="626"/>
      <c r="N498" s="629"/>
      <c r="O498" s="629"/>
      <c r="P498" s="629"/>
      <c r="Q498" s="619">
        <f>IF(C498&gt;Allgemeines!$C$13,0,SUM(G498,H498,J498,K498,M498,N498)-SUM(I498,L498,O498,P498))</f>
        <v>0</v>
      </c>
      <c r="R498" s="613"/>
      <c r="S498" s="621">
        <f t="shared" si="64"/>
        <v>0</v>
      </c>
      <c r="T498" s="622">
        <f>IF(ISBLANK($B498),0,VLOOKUP($B498,Listen!$A$2:$C$44,2,FALSE))</f>
        <v>0</v>
      </c>
      <c r="U498" s="622">
        <f>IF(ISBLANK($B498),0,VLOOKUP($B498,Listen!$A$2:$C$44,3,FALSE))</f>
        <v>0</v>
      </c>
      <c r="V498" s="623">
        <f t="shared" si="65"/>
        <v>0</v>
      </c>
      <c r="W498" s="623">
        <f t="shared" si="71"/>
        <v>0</v>
      </c>
      <c r="X498" s="623">
        <f t="shared" si="71"/>
        <v>0</v>
      </c>
      <c r="Y498" s="623">
        <f t="shared" si="71"/>
        <v>0</v>
      </c>
      <c r="Z498" s="623">
        <f t="shared" si="71"/>
        <v>0</v>
      </c>
      <c r="AA498" s="623">
        <f t="shared" si="71"/>
        <v>0</v>
      </c>
      <c r="AB498" s="623">
        <f t="shared" si="71"/>
        <v>0</v>
      </c>
      <c r="AC498" s="624">
        <f t="shared" ca="1" si="66"/>
        <v>0</v>
      </c>
      <c r="AD498" s="624">
        <f ca="1">IF(C498=Allgemeines!$C$13,$S498-$AE498,OFFSET(AE498,0,Allgemeines!$C$13-2022)-$AE498)</f>
        <v>0</v>
      </c>
      <c r="AE498" s="624">
        <f ca="1">IFERROR(OFFSET(AE498,0,Allgemeines!$C$13-2021),0)</f>
        <v>0</v>
      </c>
      <c r="AF498" s="624">
        <f t="shared" si="67"/>
        <v>0</v>
      </c>
      <c r="AG498" s="624">
        <f t="shared" si="72"/>
        <v>0</v>
      </c>
      <c r="AH498" s="624">
        <f t="shared" si="72"/>
        <v>0</v>
      </c>
      <c r="AI498" s="624">
        <f t="shared" si="72"/>
        <v>0</v>
      </c>
      <c r="AJ498" s="624">
        <f t="shared" si="70"/>
        <v>0</v>
      </c>
      <c r="AK498" s="624">
        <f t="shared" si="70"/>
        <v>0</v>
      </c>
      <c r="AL498" s="624">
        <f t="shared" si="70"/>
        <v>0</v>
      </c>
      <c r="AN498" s="625"/>
    </row>
    <row r="499" spans="1:40" x14ac:dyDescent="0.25">
      <c r="A499" s="612"/>
      <c r="B499" s="613"/>
      <c r="C499" s="614"/>
      <c r="D499" s="626"/>
      <c r="E499" s="627"/>
      <c r="F499" s="627"/>
      <c r="G499" s="630">
        <f t="shared" si="68"/>
        <v>0</v>
      </c>
      <c r="H499" s="626"/>
      <c r="I499" s="626"/>
      <c r="J499" s="626"/>
      <c r="K499" s="626"/>
      <c r="L499" s="626"/>
      <c r="M499" s="626"/>
      <c r="N499" s="629"/>
      <c r="O499" s="629"/>
      <c r="P499" s="629"/>
      <c r="Q499" s="619">
        <f>IF(C499&gt;Allgemeines!$C$13,0,SUM(G499,H499,J499,K499,M499,N499)-SUM(I499,L499,O499,P499))</f>
        <v>0</v>
      </c>
      <c r="R499" s="613"/>
      <c r="S499" s="621">
        <f t="shared" si="64"/>
        <v>0</v>
      </c>
      <c r="T499" s="622">
        <f>IF(ISBLANK($B499),0,VLOOKUP($B499,Listen!$A$2:$C$44,2,FALSE))</f>
        <v>0</v>
      </c>
      <c r="U499" s="622">
        <f>IF(ISBLANK($B499),0,VLOOKUP($B499,Listen!$A$2:$C$44,3,FALSE))</f>
        <v>0</v>
      </c>
      <c r="V499" s="623">
        <f t="shared" si="65"/>
        <v>0</v>
      </c>
      <c r="W499" s="623">
        <f t="shared" si="71"/>
        <v>0</v>
      </c>
      <c r="X499" s="623">
        <f t="shared" si="71"/>
        <v>0</v>
      </c>
      <c r="Y499" s="623">
        <f t="shared" si="71"/>
        <v>0</v>
      </c>
      <c r="Z499" s="623">
        <f t="shared" si="71"/>
        <v>0</v>
      </c>
      <c r="AA499" s="623">
        <f t="shared" si="71"/>
        <v>0</v>
      </c>
      <c r="AB499" s="623">
        <f t="shared" si="71"/>
        <v>0</v>
      </c>
      <c r="AC499" s="624">
        <f t="shared" ca="1" si="66"/>
        <v>0</v>
      </c>
      <c r="AD499" s="624">
        <f ca="1">IF(C499=Allgemeines!$C$13,$S499-$AE499,OFFSET(AE499,0,Allgemeines!$C$13-2022)-$AE499)</f>
        <v>0</v>
      </c>
      <c r="AE499" s="624">
        <f ca="1">IFERROR(OFFSET(AE499,0,Allgemeines!$C$13-2021),0)</f>
        <v>0</v>
      </c>
      <c r="AF499" s="624">
        <f t="shared" si="67"/>
        <v>0</v>
      </c>
      <c r="AG499" s="624">
        <f t="shared" si="72"/>
        <v>0</v>
      </c>
      <c r="AH499" s="624">
        <f t="shared" si="72"/>
        <v>0</v>
      </c>
      <c r="AI499" s="624">
        <f t="shared" si="72"/>
        <v>0</v>
      </c>
      <c r="AJ499" s="624">
        <f t="shared" si="70"/>
        <v>0</v>
      </c>
      <c r="AK499" s="624">
        <f t="shared" si="70"/>
        <v>0</v>
      </c>
      <c r="AL499" s="624">
        <f t="shared" si="70"/>
        <v>0</v>
      </c>
      <c r="AN499" s="625"/>
    </row>
    <row r="500" spans="1:40" x14ac:dyDescent="0.25">
      <c r="A500" s="612"/>
      <c r="B500" s="613"/>
      <c r="C500" s="614"/>
      <c r="D500" s="626"/>
      <c r="E500" s="627"/>
      <c r="F500" s="627"/>
      <c r="G500" s="630">
        <f t="shared" si="68"/>
        <v>0</v>
      </c>
      <c r="H500" s="626"/>
      <c r="I500" s="626"/>
      <c r="J500" s="626"/>
      <c r="K500" s="626"/>
      <c r="L500" s="626"/>
      <c r="M500" s="626"/>
      <c r="N500" s="629"/>
      <c r="O500" s="629"/>
      <c r="P500" s="629"/>
      <c r="Q500" s="619">
        <f>IF(C500&gt;Allgemeines!$C$13,0,SUM(G500,H500,J500,K500,M500,N500)-SUM(I500,L500,O500,P500))</f>
        <v>0</v>
      </c>
      <c r="R500" s="613"/>
      <c r="S500" s="621">
        <f t="shared" si="64"/>
        <v>0</v>
      </c>
      <c r="T500" s="622">
        <f>IF(ISBLANK($B500),0,VLOOKUP($B500,Listen!$A$2:$C$44,2,FALSE))</f>
        <v>0</v>
      </c>
      <c r="U500" s="622">
        <f>IF(ISBLANK($B500),0,VLOOKUP($B500,Listen!$A$2:$C$44,3,FALSE))</f>
        <v>0</v>
      </c>
      <c r="V500" s="623">
        <f t="shared" si="65"/>
        <v>0</v>
      </c>
      <c r="W500" s="623">
        <f t="shared" si="71"/>
        <v>0</v>
      </c>
      <c r="X500" s="623">
        <f t="shared" si="71"/>
        <v>0</v>
      </c>
      <c r="Y500" s="623">
        <f t="shared" si="71"/>
        <v>0</v>
      </c>
      <c r="Z500" s="623">
        <f t="shared" si="71"/>
        <v>0</v>
      </c>
      <c r="AA500" s="623">
        <f t="shared" si="71"/>
        <v>0</v>
      </c>
      <c r="AB500" s="623">
        <f t="shared" si="71"/>
        <v>0</v>
      </c>
      <c r="AC500" s="624">
        <f t="shared" ca="1" si="66"/>
        <v>0</v>
      </c>
      <c r="AD500" s="624">
        <f ca="1">IF(C500=Allgemeines!$C$13,$S500-$AE500,OFFSET(AE500,0,Allgemeines!$C$13-2022)-$AE500)</f>
        <v>0</v>
      </c>
      <c r="AE500" s="624">
        <f ca="1">IFERROR(OFFSET(AE500,0,Allgemeines!$C$13-2021),0)</f>
        <v>0</v>
      </c>
      <c r="AF500" s="624">
        <f t="shared" si="67"/>
        <v>0</v>
      </c>
      <c r="AG500" s="624">
        <f t="shared" si="72"/>
        <v>0</v>
      </c>
      <c r="AH500" s="624">
        <f t="shared" si="72"/>
        <v>0</v>
      </c>
      <c r="AI500" s="624">
        <f t="shared" si="72"/>
        <v>0</v>
      </c>
      <c r="AJ500" s="624">
        <f t="shared" si="70"/>
        <v>0</v>
      </c>
      <c r="AK500" s="624">
        <f t="shared" si="70"/>
        <v>0</v>
      </c>
      <c r="AL500" s="624">
        <f t="shared" si="70"/>
        <v>0</v>
      </c>
      <c r="AN500" s="625"/>
    </row>
    <row r="501" spans="1:40" x14ac:dyDescent="0.25">
      <c r="A501" s="612"/>
      <c r="B501" s="613"/>
      <c r="C501" s="614"/>
      <c r="D501" s="626"/>
      <c r="E501" s="627"/>
      <c r="F501" s="627"/>
      <c r="G501" s="630">
        <f t="shared" si="68"/>
        <v>0</v>
      </c>
      <c r="H501" s="626"/>
      <c r="I501" s="626"/>
      <c r="J501" s="626"/>
      <c r="K501" s="626"/>
      <c r="L501" s="626"/>
      <c r="M501" s="626"/>
      <c r="N501" s="629"/>
      <c r="O501" s="629"/>
      <c r="P501" s="629"/>
      <c r="Q501" s="619">
        <f>IF(C501&gt;Allgemeines!$C$13,0,SUM(G501,H501,J501,K501,M501,N501)-SUM(I501,L501,O501,P501))</f>
        <v>0</v>
      </c>
      <c r="R501" s="613"/>
      <c r="S501" s="621">
        <f t="shared" si="64"/>
        <v>0</v>
      </c>
      <c r="T501" s="622">
        <f>IF(ISBLANK($B501),0,VLOOKUP($B501,Listen!$A$2:$C$44,2,FALSE))</f>
        <v>0</v>
      </c>
      <c r="U501" s="622">
        <f>IF(ISBLANK($B501),0,VLOOKUP($B501,Listen!$A$2:$C$44,3,FALSE))</f>
        <v>0</v>
      </c>
      <c r="V501" s="623">
        <f t="shared" si="65"/>
        <v>0</v>
      </c>
      <c r="W501" s="623">
        <f t="shared" si="71"/>
        <v>0</v>
      </c>
      <c r="X501" s="623">
        <f t="shared" si="71"/>
        <v>0</v>
      </c>
      <c r="Y501" s="623">
        <f t="shared" si="71"/>
        <v>0</v>
      </c>
      <c r="Z501" s="623">
        <f t="shared" si="71"/>
        <v>0</v>
      </c>
      <c r="AA501" s="623">
        <f t="shared" si="71"/>
        <v>0</v>
      </c>
      <c r="AB501" s="623">
        <f t="shared" si="71"/>
        <v>0</v>
      </c>
      <c r="AC501" s="624">
        <f t="shared" ca="1" si="66"/>
        <v>0</v>
      </c>
      <c r="AD501" s="624">
        <f ca="1">IF(C501=Allgemeines!$C$13,$S501-$AE501,OFFSET(AE501,0,Allgemeines!$C$13-2022)-$AE501)</f>
        <v>0</v>
      </c>
      <c r="AE501" s="624">
        <f ca="1">IFERROR(OFFSET(AE501,0,Allgemeines!$C$13-2021),0)</f>
        <v>0</v>
      </c>
      <c r="AF501" s="624">
        <f t="shared" si="67"/>
        <v>0</v>
      </c>
      <c r="AG501" s="624">
        <f t="shared" si="72"/>
        <v>0</v>
      </c>
      <c r="AH501" s="624">
        <f t="shared" si="72"/>
        <v>0</v>
      </c>
      <c r="AI501" s="624">
        <f t="shared" si="72"/>
        <v>0</v>
      </c>
      <c r="AJ501" s="624">
        <f t="shared" si="70"/>
        <v>0</v>
      </c>
      <c r="AK501" s="624">
        <f t="shared" si="70"/>
        <v>0</v>
      </c>
      <c r="AL501" s="624">
        <f t="shared" si="70"/>
        <v>0</v>
      </c>
      <c r="AN501" s="625"/>
    </row>
    <row r="502" spans="1:40" x14ac:dyDescent="0.25">
      <c r="A502" s="612"/>
      <c r="B502" s="613"/>
      <c r="C502" s="614"/>
      <c r="D502" s="626"/>
      <c r="E502" s="627"/>
      <c r="F502" s="627"/>
      <c r="G502" s="630">
        <f t="shared" si="68"/>
        <v>0</v>
      </c>
      <c r="H502" s="626"/>
      <c r="I502" s="626"/>
      <c r="J502" s="626"/>
      <c r="K502" s="626"/>
      <c r="L502" s="626"/>
      <c r="M502" s="626"/>
      <c r="N502" s="629"/>
      <c r="O502" s="629"/>
      <c r="P502" s="629"/>
      <c r="Q502" s="619">
        <f>IF(C502&gt;Allgemeines!$C$13,0,SUM(G502,H502,J502,K502,M502,N502)-SUM(I502,L502,O502,P502))</f>
        <v>0</v>
      </c>
      <c r="R502" s="613"/>
      <c r="S502" s="621">
        <f t="shared" si="64"/>
        <v>0</v>
      </c>
      <c r="T502" s="622">
        <f>IF(ISBLANK($B502),0,VLOOKUP($B502,Listen!$A$2:$C$44,2,FALSE))</f>
        <v>0</v>
      </c>
      <c r="U502" s="622">
        <f>IF(ISBLANK($B502),0,VLOOKUP($B502,Listen!$A$2:$C$44,3,FALSE))</f>
        <v>0</v>
      </c>
      <c r="V502" s="623">
        <f t="shared" si="65"/>
        <v>0</v>
      </c>
      <c r="W502" s="623">
        <f t="shared" si="71"/>
        <v>0</v>
      </c>
      <c r="X502" s="623">
        <f t="shared" si="71"/>
        <v>0</v>
      </c>
      <c r="Y502" s="623">
        <f t="shared" si="71"/>
        <v>0</v>
      </c>
      <c r="Z502" s="623">
        <f t="shared" si="71"/>
        <v>0</v>
      </c>
      <c r="AA502" s="623">
        <f t="shared" si="71"/>
        <v>0</v>
      </c>
      <c r="AB502" s="623">
        <f t="shared" si="71"/>
        <v>0</v>
      </c>
      <c r="AC502" s="624">
        <f t="shared" ca="1" si="66"/>
        <v>0</v>
      </c>
      <c r="AD502" s="624">
        <f ca="1">IF(C502=Allgemeines!$C$13,$S502-$AE502,OFFSET(AE502,0,Allgemeines!$C$13-2022)-$AE502)</f>
        <v>0</v>
      </c>
      <c r="AE502" s="624">
        <f ca="1">IFERROR(OFFSET(AE502,0,Allgemeines!$C$13-2021),0)</f>
        <v>0</v>
      </c>
      <c r="AF502" s="624">
        <f t="shared" si="67"/>
        <v>0</v>
      </c>
      <c r="AG502" s="624">
        <f t="shared" si="72"/>
        <v>0</v>
      </c>
      <c r="AH502" s="624">
        <f t="shared" si="72"/>
        <v>0</v>
      </c>
      <c r="AI502" s="624">
        <f t="shared" si="72"/>
        <v>0</v>
      </c>
      <c r="AJ502" s="624">
        <f t="shared" si="70"/>
        <v>0</v>
      </c>
      <c r="AK502" s="624">
        <f t="shared" si="70"/>
        <v>0</v>
      </c>
      <c r="AL502" s="624">
        <f t="shared" si="70"/>
        <v>0</v>
      </c>
      <c r="AN502" s="625"/>
    </row>
    <row r="503" spans="1:40" x14ac:dyDescent="0.25">
      <c r="A503" s="612"/>
      <c r="B503" s="613"/>
      <c r="C503" s="614"/>
      <c r="D503" s="626"/>
      <c r="E503" s="627"/>
      <c r="F503" s="627"/>
      <c r="G503" s="630">
        <f t="shared" si="68"/>
        <v>0</v>
      </c>
      <c r="H503" s="626"/>
      <c r="I503" s="626"/>
      <c r="J503" s="626"/>
      <c r="K503" s="626"/>
      <c r="L503" s="626"/>
      <c r="M503" s="626"/>
      <c r="N503" s="629"/>
      <c r="O503" s="629"/>
      <c r="P503" s="629"/>
      <c r="Q503" s="619">
        <f>IF(C503&gt;Allgemeines!$C$13,0,SUM(G503,H503,J503,K503,M503,N503)-SUM(I503,L503,O503,P503))</f>
        <v>0</v>
      </c>
      <c r="R503" s="613"/>
      <c r="S503" s="621">
        <f t="shared" si="64"/>
        <v>0</v>
      </c>
      <c r="T503" s="622">
        <f>IF(ISBLANK($B503),0,VLOOKUP($B503,Listen!$A$2:$C$44,2,FALSE))</f>
        <v>0</v>
      </c>
      <c r="U503" s="622">
        <f>IF(ISBLANK($B503),0,VLOOKUP($B503,Listen!$A$2:$C$44,3,FALSE))</f>
        <v>0</v>
      </c>
      <c r="V503" s="623">
        <f t="shared" si="65"/>
        <v>0</v>
      </c>
      <c r="W503" s="623">
        <f t="shared" si="71"/>
        <v>0</v>
      </c>
      <c r="X503" s="623">
        <f t="shared" si="71"/>
        <v>0</v>
      </c>
      <c r="Y503" s="623">
        <f t="shared" si="71"/>
        <v>0</v>
      </c>
      <c r="Z503" s="623">
        <f t="shared" si="71"/>
        <v>0</v>
      </c>
      <c r="AA503" s="623">
        <f t="shared" si="71"/>
        <v>0</v>
      </c>
      <c r="AB503" s="623">
        <f t="shared" si="71"/>
        <v>0</v>
      </c>
      <c r="AC503" s="624">
        <f t="shared" ca="1" si="66"/>
        <v>0</v>
      </c>
      <c r="AD503" s="624">
        <f ca="1">IF(C503=Allgemeines!$C$13,$S503-$AE503,OFFSET(AE503,0,Allgemeines!$C$13-2022)-$AE503)</f>
        <v>0</v>
      </c>
      <c r="AE503" s="624">
        <f ca="1">IFERROR(OFFSET(AE503,0,Allgemeines!$C$13-2021),0)</f>
        <v>0</v>
      </c>
      <c r="AF503" s="624">
        <f t="shared" si="67"/>
        <v>0</v>
      </c>
      <c r="AG503" s="624">
        <f t="shared" si="72"/>
        <v>0</v>
      </c>
      <c r="AH503" s="624">
        <f t="shared" si="72"/>
        <v>0</v>
      </c>
      <c r="AI503" s="624">
        <f t="shared" si="72"/>
        <v>0</v>
      </c>
      <c r="AJ503" s="624">
        <f t="shared" si="70"/>
        <v>0</v>
      </c>
      <c r="AK503" s="624">
        <f t="shared" si="70"/>
        <v>0</v>
      </c>
      <c r="AL503" s="624">
        <f t="shared" si="70"/>
        <v>0</v>
      </c>
      <c r="AN503" s="625"/>
    </row>
    <row r="504" spans="1:40" x14ac:dyDescent="0.25">
      <c r="A504" s="612"/>
      <c r="B504" s="613"/>
      <c r="C504" s="614"/>
      <c r="D504" s="626"/>
      <c r="E504" s="627"/>
      <c r="F504" s="627"/>
      <c r="G504" s="630">
        <f t="shared" si="68"/>
        <v>0</v>
      </c>
      <c r="H504" s="626"/>
      <c r="I504" s="626"/>
      <c r="J504" s="626"/>
      <c r="K504" s="626"/>
      <c r="L504" s="626"/>
      <c r="M504" s="626"/>
      <c r="N504" s="629"/>
      <c r="O504" s="629"/>
      <c r="P504" s="629"/>
      <c r="Q504" s="619">
        <f>IF(C504&gt;Allgemeines!$C$13,0,SUM(G504,H504,J504,K504,M504,N504)-SUM(I504,L504,O504,P504))</f>
        <v>0</v>
      </c>
      <c r="R504" s="613"/>
      <c r="S504" s="621">
        <f t="shared" si="64"/>
        <v>0</v>
      </c>
      <c r="T504" s="622">
        <f>IF(ISBLANK($B504),0,VLOOKUP($B504,Listen!$A$2:$C$44,2,FALSE))</f>
        <v>0</v>
      </c>
      <c r="U504" s="622">
        <f>IF(ISBLANK($B504),0,VLOOKUP($B504,Listen!$A$2:$C$44,3,FALSE))</f>
        <v>0</v>
      </c>
      <c r="V504" s="623">
        <f t="shared" si="65"/>
        <v>0</v>
      </c>
      <c r="W504" s="623">
        <f t="shared" si="71"/>
        <v>0</v>
      </c>
      <c r="X504" s="623">
        <f t="shared" si="71"/>
        <v>0</v>
      </c>
      <c r="Y504" s="623">
        <f t="shared" si="71"/>
        <v>0</v>
      </c>
      <c r="Z504" s="623">
        <f t="shared" si="71"/>
        <v>0</v>
      </c>
      <c r="AA504" s="623">
        <f t="shared" si="71"/>
        <v>0</v>
      </c>
      <c r="AB504" s="623">
        <f t="shared" si="71"/>
        <v>0</v>
      </c>
      <c r="AC504" s="624">
        <f t="shared" ca="1" si="66"/>
        <v>0</v>
      </c>
      <c r="AD504" s="624">
        <f ca="1">IF(C504=Allgemeines!$C$13,$S504-$AE504,OFFSET(AE504,0,Allgemeines!$C$13-2022)-$AE504)</f>
        <v>0</v>
      </c>
      <c r="AE504" s="624">
        <f ca="1">IFERROR(OFFSET(AE504,0,Allgemeines!$C$13-2021),0)</f>
        <v>0</v>
      </c>
      <c r="AF504" s="624">
        <f t="shared" si="67"/>
        <v>0</v>
      </c>
      <c r="AG504" s="624">
        <f t="shared" si="72"/>
        <v>0</v>
      </c>
      <c r="AH504" s="624">
        <f t="shared" si="72"/>
        <v>0</v>
      </c>
      <c r="AI504" s="624">
        <f t="shared" si="72"/>
        <v>0</v>
      </c>
      <c r="AJ504" s="624">
        <f t="shared" si="70"/>
        <v>0</v>
      </c>
      <c r="AK504" s="624">
        <f t="shared" si="70"/>
        <v>0</v>
      </c>
      <c r="AL504" s="624">
        <f t="shared" si="70"/>
        <v>0</v>
      </c>
      <c r="AN504" s="625"/>
    </row>
    <row r="505" spans="1:40" x14ac:dyDescent="0.25">
      <c r="A505" s="612"/>
      <c r="B505" s="613"/>
      <c r="C505" s="614"/>
      <c r="D505" s="626"/>
      <c r="E505" s="627"/>
      <c r="F505" s="627"/>
      <c r="G505" s="630">
        <f t="shared" si="68"/>
        <v>0</v>
      </c>
      <c r="H505" s="626"/>
      <c r="I505" s="626"/>
      <c r="J505" s="626"/>
      <c r="K505" s="626"/>
      <c r="L505" s="626"/>
      <c r="M505" s="626"/>
      <c r="N505" s="629"/>
      <c r="O505" s="629"/>
      <c r="P505" s="629"/>
      <c r="Q505" s="619">
        <f>IF(C505&gt;Allgemeines!$C$13,0,SUM(G505,H505,J505,K505,M505,N505)-SUM(I505,L505,O505,P505))</f>
        <v>0</v>
      </c>
      <c r="R505" s="613"/>
      <c r="S505" s="621">
        <f t="shared" si="64"/>
        <v>0</v>
      </c>
      <c r="T505" s="622">
        <f>IF(ISBLANK($B505),0,VLOOKUP($B505,Listen!$A$2:$C$44,2,FALSE))</f>
        <v>0</v>
      </c>
      <c r="U505" s="622">
        <f>IF(ISBLANK($B505),0,VLOOKUP($B505,Listen!$A$2:$C$44,3,FALSE))</f>
        <v>0</v>
      </c>
      <c r="V505" s="623">
        <f t="shared" si="65"/>
        <v>0</v>
      </c>
      <c r="W505" s="623">
        <f t="shared" si="71"/>
        <v>0</v>
      </c>
      <c r="X505" s="623">
        <f t="shared" si="71"/>
        <v>0</v>
      </c>
      <c r="Y505" s="623">
        <f t="shared" si="71"/>
        <v>0</v>
      </c>
      <c r="Z505" s="623">
        <f t="shared" si="71"/>
        <v>0</v>
      </c>
      <c r="AA505" s="623">
        <f t="shared" si="71"/>
        <v>0</v>
      </c>
      <c r="AB505" s="623">
        <f t="shared" si="71"/>
        <v>0</v>
      </c>
      <c r="AC505" s="624">
        <f t="shared" ca="1" si="66"/>
        <v>0</v>
      </c>
      <c r="AD505" s="624">
        <f ca="1">IF(C505=Allgemeines!$C$13,$S505-$AE505,OFFSET(AE505,0,Allgemeines!$C$13-2022)-$AE505)</f>
        <v>0</v>
      </c>
      <c r="AE505" s="624">
        <f ca="1">IFERROR(OFFSET(AE505,0,Allgemeines!$C$13-2021),0)</f>
        <v>0</v>
      </c>
      <c r="AF505" s="624">
        <f t="shared" si="67"/>
        <v>0</v>
      </c>
      <c r="AG505" s="624">
        <f t="shared" si="72"/>
        <v>0</v>
      </c>
      <c r="AH505" s="624">
        <f t="shared" si="72"/>
        <v>0</v>
      </c>
      <c r="AI505" s="624">
        <f t="shared" si="72"/>
        <v>0</v>
      </c>
      <c r="AJ505" s="624">
        <f t="shared" si="70"/>
        <v>0</v>
      </c>
      <c r="AK505" s="624">
        <f t="shared" si="70"/>
        <v>0</v>
      </c>
      <c r="AL505" s="624">
        <f t="shared" si="70"/>
        <v>0</v>
      </c>
      <c r="AN505" s="625"/>
    </row>
    <row r="506" spans="1:40" x14ac:dyDescent="0.25">
      <c r="A506" s="612"/>
      <c r="B506" s="613"/>
      <c r="C506" s="614"/>
      <c r="D506" s="626"/>
      <c r="E506" s="627"/>
      <c r="F506" s="627"/>
      <c r="G506" s="630">
        <f t="shared" si="68"/>
        <v>0</v>
      </c>
      <c r="H506" s="626"/>
      <c r="I506" s="626"/>
      <c r="J506" s="626"/>
      <c r="K506" s="626"/>
      <c r="L506" s="626"/>
      <c r="M506" s="626"/>
      <c r="N506" s="629"/>
      <c r="O506" s="629"/>
      <c r="P506" s="629"/>
      <c r="Q506" s="619">
        <f>IF(C506&gt;Allgemeines!$C$13,0,SUM(G506,H506,J506,K506,M506,N506)-SUM(I506,L506,O506,P506))</f>
        <v>0</v>
      </c>
      <c r="R506" s="613"/>
      <c r="S506" s="621">
        <f t="shared" si="64"/>
        <v>0</v>
      </c>
      <c r="T506" s="622">
        <f>IF(ISBLANK($B506),0,VLOOKUP($B506,Listen!$A$2:$C$44,2,FALSE))</f>
        <v>0</v>
      </c>
      <c r="U506" s="622">
        <f>IF(ISBLANK($B506),0,VLOOKUP($B506,Listen!$A$2:$C$44,3,FALSE))</f>
        <v>0</v>
      </c>
      <c r="V506" s="623">
        <f t="shared" si="65"/>
        <v>0</v>
      </c>
      <c r="W506" s="623">
        <f t="shared" si="71"/>
        <v>0</v>
      </c>
      <c r="X506" s="623">
        <f t="shared" si="71"/>
        <v>0</v>
      </c>
      <c r="Y506" s="623">
        <f t="shared" si="71"/>
        <v>0</v>
      </c>
      <c r="Z506" s="623">
        <f t="shared" si="71"/>
        <v>0</v>
      </c>
      <c r="AA506" s="623">
        <f t="shared" si="71"/>
        <v>0</v>
      </c>
      <c r="AB506" s="623">
        <f t="shared" si="71"/>
        <v>0</v>
      </c>
      <c r="AC506" s="624">
        <f t="shared" ca="1" si="66"/>
        <v>0</v>
      </c>
      <c r="AD506" s="624">
        <f ca="1">IF(C506=Allgemeines!$C$13,$S506-$AE506,OFFSET(AE506,0,Allgemeines!$C$13-2022)-$AE506)</f>
        <v>0</v>
      </c>
      <c r="AE506" s="624">
        <f ca="1">IFERROR(OFFSET(AE506,0,Allgemeines!$C$13-2021),0)</f>
        <v>0</v>
      </c>
      <c r="AF506" s="624">
        <f t="shared" si="67"/>
        <v>0</v>
      </c>
      <c r="AG506" s="624">
        <f t="shared" si="72"/>
        <v>0</v>
      </c>
      <c r="AH506" s="624">
        <f t="shared" si="72"/>
        <v>0</v>
      </c>
      <c r="AI506" s="624">
        <f t="shared" si="72"/>
        <v>0</v>
      </c>
      <c r="AJ506" s="624">
        <f t="shared" si="70"/>
        <v>0</v>
      </c>
      <c r="AK506" s="624">
        <f t="shared" si="70"/>
        <v>0</v>
      </c>
      <c r="AL506" s="624">
        <f t="shared" si="70"/>
        <v>0</v>
      </c>
      <c r="AN506" s="625"/>
    </row>
    <row r="507" spans="1:40" x14ac:dyDescent="0.25">
      <c r="A507" s="612"/>
      <c r="B507" s="613"/>
      <c r="C507" s="614"/>
      <c r="D507" s="626"/>
      <c r="E507" s="627"/>
      <c r="F507" s="627"/>
      <c r="G507" s="630">
        <f t="shared" si="68"/>
        <v>0</v>
      </c>
      <c r="H507" s="626"/>
      <c r="I507" s="626"/>
      <c r="J507" s="626"/>
      <c r="K507" s="626"/>
      <c r="L507" s="626"/>
      <c r="M507" s="626"/>
      <c r="N507" s="629"/>
      <c r="O507" s="629"/>
      <c r="P507" s="629"/>
      <c r="Q507" s="619">
        <f>IF(C507&gt;Allgemeines!$C$13,0,SUM(G507,H507,J507,K507,M507,N507)-SUM(I507,L507,O507,P507))</f>
        <v>0</v>
      </c>
      <c r="R507" s="613"/>
      <c r="S507" s="621">
        <f t="shared" si="64"/>
        <v>0</v>
      </c>
      <c r="T507" s="622">
        <f>IF(ISBLANK($B507),0,VLOOKUP($B507,Listen!$A$2:$C$44,2,FALSE))</f>
        <v>0</v>
      </c>
      <c r="U507" s="622">
        <f>IF(ISBLANK($B507),0,VLOOKUP($B507,Listen!$A$2:$C$44,3,FALSE))</f>
        <v>0</v>
      </c>
      <c r="V507" s="623">
        <f t="shared" si="65"/>
        <v>0</v>
      </c>
      <c r="W507" s="623">
        <f t="shared" si="71"/>
        <v>0</v>
      </c>
      <c r="X507" s="623">
        <f t="shared" si="71"/>
        <v>0</v>
      </c>
      <c r="Y507" s="623">
        <f t="shared" si="71"/>
        <v>0</v>
      </c>
      <c r="Z507" s="623">
        <f t="shared" si="71"/>
        <v>0</v>
      </c>
      <c r="AA507" s="623">
        <f t="shared" si="71"/>
        <v>0</v>
      </c>
      <c r="AB507" s="623">
        <f t="shared" si="71"/>
        <v>0</v>
      </c>
      <c r="AC507" s="624">
        <f t="shared" ca="1" si="66"/>
        <v>0</v>
      </c>
      <c r="AD507" s="624">
        <f ca="1">IF(C507=Allgemeines!$C$13,$S507-$AE507,OFFSET(AE507,0,Allgemeines!$C$13-2022)-$AE507)</f>
        <v>0</v>
      </c>
      <c r="AE507" s="624">
        <f ca="1">IFERROR(OFFSET(AE507,0,Allgemeines!$C$13-2021),0)</f>
        <v>0</v>
      </c>
      <c r="AF507" s="624">
        <f t="shared" si="67"/>
        <v>0</v>
      </c>
      <c r="AG507" s="624">
        <f t="shared" si="72"/>
        <v>0</v>
      </c>
      <c r="AH507" s="624">
        <f t="shared" si="72"/>
        <v>0</v>
      </c>
      <c r="AI507" s="624">
        <f t="shared" si="72"/>
        <v>0</v>
      </c>
      <c r="AJ507" s="624">
        <f t="shared" si="70"/>
        <v>0</v>
      </c>
      <c r="AK507" s="624">
        <f t="shared" si="70"/>
        <v>0</v>
      </c>
      <c r="AL507" s="624">
        <f t="shared" si="70"/>
        <v>0</v>
      </c>
      <c r="AN507" s="625"/>
    </row>
    <row r="508" spans="1:40" x14ac:dyDescent="0.25">
      <c r="A508" s="612"/>
      <c r="B508" s="613"/>
      <c r="C508" s="614"/>
      <c r="D508" s="626"/>
      <c r="E508" s="627"/>
      <c r="F508" s="627"/>
      <c r="G508" s="630">
        <f t="shared" si="68"/>
        <v>0</v>
      </c>
      <c r="H508" s="626"/>
      <c r="I508" s="626"/>
      <c r="J508" s="626"/>
      <c r="K508" s="626"/>
      <c r="L508" s="626"/>
      <c r="M508" s="626"/>
      <c r="N508" s="629"/>
      <c r="O508" s="629"/>
      <c r="P508" s="629"/>
      <c r="Q508" s="619">
        <f>IF(C508&gt;Allgemeines!$C$13,0,SUM(G508,H508,J508,K508,M508,N508)-SUM(I508,L508,O508,P508))</f>
        <v>0</v>
      </c>
      <c r="R508" s="613"/>
      <c r="S508" s="621">
        <f t="shared" si="64"/>
        <v>0</v>
      </c>
      <c r="T508" s="622">
        <f>IF(ISBLANK($B508),0,VLOOKUP($B508,Listen!$A$2:$C$44,2,FALSE))</f>
        <v>0</v>
      </c>
      <c r="U508" s="622">
        <f>IF(ISBLANK($B508),0,VLOOKUP($B508,Listen!$A$2:$C$44,3,FALSE))</f>
        <v>0</v>
      </c>
      <c r="V508" s="623">
        <f t="shared" si="65"/>
        <v>0</v>
      </c>
      <c r="W508" s="623">
        <f t="shared" si="71"/>
        <v>0</v>
      </c>
      <c r="X508" s="623">
        <f t="shared" si="71"/>
        <v>0</v>
      </c>
      <c r="Y508" s="623">
        <f t="shared" si="71"/>
        <v>0</v>
      </c>
      <c r="Z508" s="623">
        <f t="shared" si="71"/>
        <v>0</v>
      </c>
      <c r="AA508" s="623">
        <f t="shared" si="71"/>
        <v>0</v>
      </c>
      <c r="AB508" s="623">
        <f t="shared" si="71"/>
        <v>0</v>
      </c>
      <c r="AC508" s="624">
        <f t="shared" ca="1" si="66"/>
        <v>0</v>
      </c>
      <c r="AD508" s="624">
        <f ca="1">IF(C508=Allgemeines!$C$13,$S508-$AE508,OFFSET(AE508,0,Allgemeines!$C$13-2022)-$AE508)</f>
        <v>0</v>
      </c>
      <c r="AE508" s="624">
        <f ca="1">IFERROR(OFFSET(AE508,0,Allgemeines!$C$13-2021),0)</f>
        <v>0</v>
      </c>
      <c r="AF508" s="624">
        <f t="shared" si="67"/>
        <v>0</v>
      </c>
      <c r="AG508" s="624">
        <f t="shared" si="72"/>
        <v>0</v>
      </c>
      <c r="AH508" s="624">
        <f t="shared" si="72"/>
        <v>0</v>
      </c>
      <c r="AI508" s="624">
        <f t="shared" si="72"/>
        <v>0</v>
      </c>
      <c r="AJ508" s="624">
        <f t="shared" si="70"/>
        <v>0</v>
      </c>
      <c r="AK508" s="624">
        <f t="shared" si="70"/>
        <v>0</v>
      </c>
      <c r="AL508" s="624">
        <f t="shared" si="70"/>
        <v>0</v>
      </c>
      <c r="AN508" s="625"/>
    </row>
    <row r="509" spans="1:40" x14ac:dyDescent="0.25">
      <c r="A509" s="612"/>
      <c r="B509" s="613"/>
      <c r="C509" s="614"/>
      <c r="D509" s="626"/>
      <c r="E509" s="627"/>
      <c r="F509" s="627"/>
      <c r="G509" s="630">
        <f t="shared" si="68"/>
        <v>0</v>
      </c>
      <c r="H509" s="626"/>
      <c r="I509" s="626"/>
      <c r="J509" s="626"/>
      <c r="K509" s="626"/>
      <c r="L509" s="626"/>
      <c r="M509" s="626"/>
      <c r="N509" s="629"/>
      <c r="O509" s="629"/>
      <c r="P509" s="629"/>
      <c r="Q509" s="619">
        <f>IF(C509&gt;Allgemeines!$C$13,0,SUM(G509,H509,J509,K509,M509,N509)-SUM(I509,L509,O509,P509))</f>
        <v>0</v>
      </c>
      <c r="R509" s="613"/>
      <c r="S509" s="621">
        <f t="shared" si="64"/>
        <v>0</v>
      </c>
      <c r="T509" s="622">
        <f>IF(ISBLANK($B509),0,VLOOKUP($B509,Listen!$A$2:$C$44,2,FALSE))</f>
        <v>0</v>
      </c>
      <c r="U509" s="622">
        <f>IF(ISBLANK($B509),0,VLOOKUP($B509,Listen!$A$2:$C$44,3,FALSE))</f>
        <v>0</v>
      </c>
      <c r="V509" s="623">
        <f t="shared" si="65"/>
        <v>0</v>
      </c>
      <c r="W509" s="623">
        <f t="shared" si="71"/>
        <v>0</v>
      </c>
      <c r="X509" s="623">
        <f t="shared" si="71"/>
        <v>0</v>
      </c>
      <c r="Y509" s="623">
        <f t="shared" si="71"/>
        <v>0</v>
      </c>
      <c r="Z509" s="623">
        <f t="shared" si="71"/>
        <v>0</v>
      </c>
      <c r="AA509" s="623">
        <f t="shared" si="71"/>
        <v>0</v>
      </c>
      <c r="AB509" s="623">
        <f t="shared" si="71"/>
        <v>0</v>
      </c>
      <c r="AC509" s="624">
        <f t="shared" ca="1" si="66"/>
        <v>0</v>
      </c>
      <c r="AD509" s="624">
        <f ca="1">IF(C509=Allgemeines!$C$13,$S509-$AE509,OFFSET(AE509,0,Allgemeines!$C$13-2022)-$AE509)</f>
        <v>0</v>
      </c>
      <c r="AE509" s="624">
        <f ca="1">IFERROR(OFFSET(AE509,0,Allgemeines!$C$13-2021),0)</f>
        <v>0</v>
      </c>
      <c r="AF509" s="624">
        <f t="shared" si="67"/>
        <v>0</v>
      </c>
      <c r="AG509" s="624">
        <f t="shared" si="72"/>
        <v>0</v>
      </c>
      <c r="AH509" s="624">
        <f t="shared" si="72"/>
        <v>0</v>
      </c>
      <c r="AI509" s="624">
        <f t="shared" si="72"/>
        <v>0</v>
      </c>
      <c r="AJ509" s="624">
        <f t="shared" si="70"/>
        <v>0</v>
      </c>
      <c r="AK509" s="624">
        <f t="shared" si="70"/>
        <v>0</v>
      </c>
      <c r="AL509" s="624">
        <f t="shared" si="70"/>
        <v>0</v>
      </c>
      <c r="AN509" s="625"/>
    </row>
    <row r="510" spans="1:40" x14ac:dyDescent="0.25">
      <c r="A510" s="612"/>
      <c r="B510" s="613"/>
      <c r="C510" s="614"/>
      <c r="D510" s="626"/>
      <c r="E510" s="627"/>
      <c r="F510" s="627"/>
      <c r="G510" s="630">
        <f t="shared" si="68"/>
        <v>0</v>
      </c>
      <c r="H510" s="626"/>
      <c r="I510" s="626"/>
      <c r="J510" s="626"/>
      <c r="K510" s="626"/>
      <c r="L510" s="626"/>
      <c r="M510" s="626"/>
      <c r="N510" s="629"/>
      <c r="O510" s="629"/>
      <c r="P510" s="629"/>
      <c r="Q510" s="619">
        <f>IF(C510&gt;Allgemeines!$C$13,0,SUM(G510,H510,J510,K510,M510,N510)-SUM(I510,L510,O510,P510))</f>
        <v>0</v>
      </c>
      <c r="R510" s="613"/>
      <c r="S510" s="621">
        <f t="shared" si="64"/>
        <v>0</v>
      </c>
      <c r="T510" s="622">
        <f>IF(ISBLANK($B510),0,VLOOKUP($B510,Listen!$A$2:$C$44,2,FALSE))</f>
        <v>0</v>
      </c>
      <c r="U510" s="622">
        <f>IF(ISBLANK($B510),0,VLOOKUP($B510,Listen!$A$2:$C$44,3,FALSE))</f>
        <v>0</v>
      </c>
      <c r="V510" s="623">
        <f t="shared" si="65"/>
        <v>0</v>
      </c>
      <c r="W510" s="623">
        <f t="shared" si="71"/>
        <v>0</v>
      </c>
      <c r="X510" s="623">
        <f t="shared" si="71"/>
        <v>0</v>
      </c>
      <c r="Y510" s="623">
        <f t="shared" si="71"/>
        <v>0</v>
      </c>
      <c r="Z510" s="623">
        <f t="shared" si="71"/>
        <v>0</v>
      </c>
      <c r="AA510" s="623">
        <f t="shared" si="71"/>
        <v>0</v>
      </c>
      <c r="AB510" s="623">
        <f t="shared" si="71"/>
        <v>0</v>
      </c>
      <c r="AC510" s="624">
        <f t="shared" ca="1" si="66"/>
        <v>0</v>
      </c>
      <c r="AD510" s="624">
        <f ca="1">IF(C510=Allgemeines!$C$13,$S510-$AE510,OFFSET(AE510,0,Allgemeines!$C$13-2022)-$AE510)</f>
        <v>0</v>
      </c>
      <c r="AE510" s="624">
        <f ca="1">IFERROR(OFFSET(AE510,0,Allgemeines!$C$13-2021),0)</f>
        <v>0</v>
      </c>
      <c r="AF510" s="624">
        <f t="shared" si="67"/>
        <v>0</v>
      </c>
      <c r="AG510" s="624">
        <f t="shared" si="72"/>
        <v>0</v>
      </c>
      <c r="AH510" s="624">
        <f t="shared" si="72"/>
        <v>0</v>
      </c>
      <c r="AI510" s="624">
        <f t="shared" si="72"/>
        <v>0</v>
      </c>
      <c r="AJ510" s="624">
        <f t="shared" si="70"/>
        <v>0</v>
      </c>
      <c r="AK510" s="624">
        <f t="shared" si="70"/>
        <v>0</v>
      </c>
      <c r="AL510" s="624">
        <f t="shared" si="70"/>
        <v>0</v>
      </c>
      <c r="AN510" s="625"/>
    </row>
    <row r="511" spans="1:40" x14ac:dyDescent="0.25">
      <c r="A511" s="612"/>
      <c r="B511" s="613"/>
      <c r="C511" s="614"/>
      <c r="D511" s="626"/>
      <c r="E511" s="627"/>
      <c r="F511" s="627"/>
      <c r="G511" s="630">
        <f t="shared" si="68"/>
        <v>0</v>
      </c>
      <c r="H511" s="626"/>
      <c r="I511" s="626"/>
      <c r="J511" s="626"/>
      <c r="K511" s="626"/>
      <c r="L511" s="626"/>
      <c r="M511" s="626"/>
      <c r="N511" s="629"/>
      <c r="O511" s="629"/>
      <c r="P511" s="629"/>
      <c r="Q511" s="619">
        <f>IF(C511&gt;Allgemeines!$C$13,0,SUM(G511,H511,J511,K511,M511,N511)-SUM(I511,L511,O511,P511))</f>
        <v>0</v>
      </c>
      <c r="R511" s="613"/>
      <c r="S511" s="621">
        <f t="shared" si="64"/>
        <v>0</v>
      </c>
      <c r="T511" s="622">
        <f>IF(ISBLANK($B511),0,VLOOKUP($B511,Listen!$A$2:$C$44,2,FALSE))</f>
        <v>0</v>
      </c>
      <c r="U511" s="622">
        <f>IF(ISBLANK($B511),0,VLOOKUP($B511,Listen!$A$2:$C$44,3,FALSE))</f>
        <v>0</v>
      </c>
      <c r="V511" s="623">
        <f t="shared" si="65"/>
        <v>0</v>
      </c>
      <c r="W511" s="623">
        <f t="shared" si="71"/>
        <v>0</v>
      </c>
      <c r="X511" s="623">
        <f t="shared" si="71"/>
        <v>0</v>
      </c>
      <c r="Y511" s="623">
        <f t="shared" si="71"/>
        <v>0</v>
      </c>
      <c r="Z511" s="623">
        <f t="shared" si="71"/>
        <v>0</v>
      </c>
      <c r="AA511" s="623">
        <f t="shared" si="71"/>
        <v>0</v>
      </c>
      <c r="AB511" s="623">
        <f t="shared" si="71"/>
        <v>0</v>
      </c>
      <c r="AC511" s="624">
        <f t="shared" ca="1" si="66"/>
        <v>0</v>
      </c>
      <c r="AD511" s="624">
        <f ca="1">IF(C511=Allgemeines!$C$13,$S511-$AE511,OFFSET(AE511,0,Allgemeines!$C$13-2022)-$AE511)</f>
        <v>0</v>
      </c>
      <c r="AE511" s="624">
        <f ca="1">IFERROR(OFFSET(AE511,0,Allgemeines!$C$13-2021),0)</f>
        <v>0</v>
      </c>
      <c r="AF511" s="624">
        <f t="shared" si="67"/>
        <v>0</v>
      </c>
      <c r="AG511" s="624">
        <f t="shared" si="72"/>
        <v>0</v>
      </c>
      <c r="AH511" s="624">
        <f t="shared" si="72"/>
        <v>0</v>
      </c>
      <c r="AI511" s="624">
        <f t="shared" si="72"/>
        <v>0</v>
      </c>
      <c r="AJ511" s="624">
        <f t="shared" si="70"/>
        <v>0</v>
      </c>
      <c r="AK511" s="624">
        <f t="shared" si="70"/>
        <v>0</v>
      </c>
      <c r="AL511" s="624">
        <f t="shared" si="70"/>
        <v>0</v>
      </c>
      <c r="AN511" s="625"/>
    </row>
    <row r="512" spans="1:40" x14ac:dyDescent="0.25">
      <c r="A512" s="612"/>
      <c r="B512" s="613"/>
      <c r="C512" s="614"/>
      <c r="D512" s="626"/>
      <c r="E512" s="627"/>
      <c r="F512" s="627"/>
      <c r="G512" s="630">
        <f t="shared" si="68"/>
        <v>0</v>
      </c>
      <c r="H512" s="626"/>
      <c r="I512" s="626"/>
      <c r="J512" s="626"/>
      <c r="K512" s="626"/>
      <c r="L512" s="626"/>
      <c r="M512" s="626"/>
      <c r="N512" s="629"/>
      <c r="O512" s="629"/>
      <c r="P512" s="629"/>
      <c r="Q512" s="619">
        <f>IF(C512&gt;Allgemeines!$C$13,0,SUM(G512,H512,J512,K512,M512,N512)-SUM(I512,L512,O512,P512))</f>
        <v>0</v>
      </c>
      <c r="R512" s="613"/>
      <c r="S512" s="621">
        <f t="shared" si="64"/>
        <v>0</v>
      </c>
      <c r="T512" s="622">
        <f>IF(ISBLANK($B512),0,VLOOKUP($B512,Listen!$A$2:$C$44,2,FALSE))</f>
        <v>0</v>
      </c>
      <c r="U512" s="622">
        <f>IF(ISBLANK($B512),0,VLOOKUP($B512,Listen!$A$2:$C$44,3,FALSE))</f>
        <v>0</v>
      </c>
      <c r="V512" s="623">
        <f t="shared" si="65"/>
        <v>0</v>
      </c>
      <c r="W512" s="623">
        <f t="shared" si="71"/>
        <v>0</v>
      </c>
      <c r="X512" s="623">
        <f t="shared" si="71"/>
        <v>0</v>
      </c>
      <c r="Y512" s="623">
        <f t="shared" si="71"/>
        <v>0</v>
      </c>
      <c r="Z512" s="623">
        <f t="shared" si="71"/>
        <v>0</v>
      </c>
      <c r="AA512" s="623">
        <f t="shared" si="71"/>
        <v>0</v>
      </c>
      <c r="AB512" s="623">
        <f t="shared" si="71"/>
        <v>0</v>
      </c>
      <c r="AC512" s="624">
        <f t="shared" ca="1" si="66"/>
        <v>0</v>
      </c>
      <c r="AD512" s="624">
        <f ca="1">IF(C512=Allgemeines!$C$13,$S512-$AE512,OFFSET(AE512,0,Allgemeines!$C$13-2022)-$AE512)</f>
        <v>0</v>
      </c>
      <c r="AE512" s="624">
        <f ca="1">IFERROR(OFFSET(AE512,0,Allgemeines!$C$13-2021),0)</f>
        <v>0</v>
      </c>
      <c r="AF512" s="624">
        <f t="shared" si="67"/>
        <v>0</v>
      </c>
      <c r="AG512" s="624">
        <f t="shared" si="72"/>
        <v>0</v>
      </c>
      <c r="AH512" s="624">
        <f t="shared" si="72"/>
        <v>0</v>
      </c>
      <c r="AI512" s="624">
        <f t="shared" si="72"/>
        <v>0</v>
      </c>
      <c r="AJ512" s="624">
        <f t="shared" si="70"/>
        <v>0</v>
      </c>
      <c r="AK512" s="624">
        <f t="shared" si="70"/>
        <v>0</v>
      </c>
      <c r="AL512" s="624">
        <f t="shared" si="70"/>
        <v>0</v>
      </c>
      <c r="AN512" s="625"/>
    </row>
    <row r="513" spans="1:40" x14ac:dyDescent="0.25">
      <c r="A513" s="612"/>
      <c r="B513" s="613"/>
      <c r="C513" s="614"/>
      <c r="D513" s="626"/>
      <c r="E513" s="627"/>
      <c r="F513" s="627"/>
      <c r="G513" s="630">
        <f t="shared" si="68"/>
        <v>0</v>
      </c>
      <c r="H513" s="626"/>
      <c r="I513" s="626"/>
      <c r="J513" s="626"/>
      <c r="K513" s="626"/>
      <c r="L513" s="626"/>
      <c r="M513" s="626"/>
      <c r="N513" s="629"/>
      <c r="O513" s="629"/>
      <c r="P513" s="629"/>
      <c r="Q513" s="619">
        <f>IF(C513&gt;Allgemeines!$C$13,0,SUM(G513,H513,J513,K513,M513,N513)-SUM(I513,L513,O513,P513))</f>
        <v>0</v>
      </c>
      <c r="R513" s="613"/>
      <c r="S513" s="621">
        <f t="shared" si="64"/>
        <v>0</v>
      </c>
      <c r="T513" s="622">
        <f>IF(ISBLANK($B513),0,VLOOKUP($B513,Listen!$A$2:$C$44,2,FALSE))</f>
        <v>0</v>
      </c>
      <c r="U513" s="622">
        <f>IF(ISBLANK($B513),0,VLOOKUP($B513,Listen!$A$2:$C$44,3,FALSE))</f>
        <v>0</v>
      </c>
      <c r="V513" s="623">
        <f t="shared" si="65"/>
        <v>0</v>
      </c>
      <c r="W513" s="623">
        <f t="shared" si="71"/>
        <v>0</v>
      </c>
      <c r="X513" s="623">
        <f t="shared" si="71"/>
        <v>0</v>
      </c>
      <c r="Y513" s="623">
        <f t="shared" si="71"/>
        <v>0</v>
      </c>
      <c r="Z513" s="623">
        <f t="shared" si="71"/>
        <v>0</v>
      </c>
      <c r="AA513" s="623">
        <f t="shared" si="71"/>
        <v>0</v>
      </c>
      <c r="AB513" s="623">
        <f t="shared" si="71"/>
        <v>0</v>
      </c>
      <c r="AC513" s="624">
        <f t="shared" ca="1" si="66"/>
        <v>0</v>
      </c>
      <c r="AD513" s="624">
        <f ca="1">IF(C513=Allgemeines!$C$13,$S513-$AE513,OFFSET(AE513,0,Allgemeines!$C$13-2022)-$AE513)</f>
        <v>0</v>
      </c>
      <c r="AE513" s="624">
        <f ca="1">IFERROR(OFFSET(AE513,0,Allgemeines!$C$13-2021),0)</f>
        <v>0</v>
      </c>
      <c r="AF513" s="624">
        <f t="shared" si="67"/>
        <v>0</v>
      </c>
      <c r="AG513" s="624">
        <f t="shared" si="72"/>
        <v>0</v>
      </c>
      <c r="AH513" s="624">
        <f t="shared" si="72"/>
        <v>0</v>
      </c>
      <c r="AI513" s="624">
        <f t="shared" si="72"/>
        <v>0</v>
      </c>
      <c r="AJ513" s="624">
        <f t="shared" si="70"/>
        <v>0</v>
      </c>
      <c r="AK513" s="624">
        <f t="shared" si="70"/>
        <v>0</v>
      </c>
      <c r="AL513" s="624">
        <f t="shared" si="70"/>
        <v>0</v>
      </c>
      <c r="AN513" s="625"/>
    </row>
    <row r="514" spans="1:40" x14ac:dyDescent="0.25">
      <c r="A514" s="612"/>
      <c r="B514" s="613"/>
      <c r="C514" s="614"/>
      <c r="D514" s="626"/>
      <c r="E514" s="627"/>
      <c r="F514" s="627"/>
      <c r="G514" s="630">
        <f t="shared" si="68"/>
        <v>0</v>
      </c>
      <c r="H514" s="626"/>
      <c r="I514" s="626"/>
      <c r="J514" s="626"/>
      <c r="K514" s="626"/>
      <c r="L514" s="626"/>
      <c r="M514" s="626"/>
      <c r="N514" s="629"/>
      <c r="O514" s="629"/>
      <c r="P514" s="629"/>
      <c r="Q514" s="619">
        <f>IF(C514&gt;Allgemeines!$C$13,0,SUM(G514,H514,J514,K514,M514,N514)-SUM(I514,L514,O514,P514))</f>
        <v>0</v>
      </c>
      <c r="R514" s="613"/>
      <c r="S514" s="621">
        <f t="shared" si="64"/>
        <v>0</v>
      </c>
      <c r="T514" s="622">
        <f>IF(ISBLANK($B514),0,VLOOKUP($B514,Listen!$A$2:$C$44,2,FALSE))</f>
        <v>0</v>
      </c>
      <c r="U514" s="622">
        <f>IF(ISBLANK($B514),0,VLOOKUP($B514,Listen!$A$2:$C$44,3,FALSE))</f>
        <v>0</v>
      </c>
      <c r="V514" s="623">
        <f t="shared" si="65"/>
        <v>0</v>
      </c>
      <c r="W514" s="623">
        <f t="shared" si="71"/>
        <v>0</v>
      </c>
      <c r="X514" s="623">
        <f t="shared" si="71"/>
        <v>0</v>
      </c>
      <c r="Y514" s="623">
        <f t="shared" si="71"/>
        <v>0</v>
      </c>
      <c r="Z514" s="623">
        <f t="shared" si="71"/>
        <v>0</v>
      </c>
      <c r="AA514" s="623">
        <f t="shared" si="71"/>
        <v>0</v>
      </c>
      <c r="AB514" s="623">
        <f t="shared" si="71"/>
        <v>0</v>
      </c>
      <c r="AC514" s="624">
        <f t="shared" ca="1" si="66"/>
        <v>0</v>
      </c>
      <c r="AD514" s="624">
        <f ca="1">IF(C514=Allgemeines!$C$13,$S514-$AE514,OFFSET(AE514,0,Allgemeines!$C$13-2022)-$AE514)</f>
        <v>0</v>
      </c>
      <c r="AE514" s="624">
        <f ca="1">IFERROR(OFFSET(AE514,0,Allgemeines!$C$13-2021),0)</f>
        <v>0</v>
      </c>
      <c r="AF514" s="624">
        <f t="shared" si="67"/>
        <v>0</v>
      </c>
      <c r="AG514" s="624">
        <f t="shared" si="72"/>
        <v>0</v>
      </c>
      <c r="AH514" s="624">
        <f t="shared" si="72"/>
        <v>0</v>
      </c>
      <c r="AI514" s="624">
        <f t="shared" si="72"/>
        <v>0</v>
      </c>
      <c r="AJ514" s="624">
        <f t="shared" si="70"/>
        <v>0</v>
      </c>
      <c r="AK514" s="624">
        <f t="shared" si="70"/>
        <v>0</v>
      </c>
      <c r="AL514" s="624">
        <f t="shared" si="70"/>
        <v>0</v>
      </c>
      <c r="AN514" s="625"/>
    </row>
    <row r="515" spans="1:40" x14ac:dyDescent="0.25">
      <c r="A515" s="612"/>
      <c r="B515" s="613"/>
      <c r="C515" s="614"/>
      <c r="D515" s="626"/>
      <c r="E515" s="627"/>
      <c r="F515" s="627"/>
      <c r="G515" s="630">
        <f t="shared" si="68"/>
        <v>0</v>
      </c>
      <c r="H515" s="626"/>
      <c r="I515" s="626"/>
      <c r="J515" s="626"/>
      <c r="K515" s="626"/>
      <c r="L515" s="626"/>
      <c r="M515" s="626"/>
      <c r="N515" s="629"/>
      <c r="O515" s="629"/>
      <c r="P515" s="629"/>
      <c r="Q515" s="619">
        <f>IF(C515&gt;Allgemeines!$C$13,0,SUM(G515,H515,J515,K515,M515,N515)-SUM(I515,L515,O515,P515))</f>
        <v>0</v>
      </c>
      <c r="R515" s="613"/>
      <c r="S515" s="621">
        <f t="shared" si="64"/>
        <v>0</v>
      </c>
      <c r="T515" s="622">
        <f>IF(ISBLANK($B515),0,VLOOKUP($B515,Listen!$A$2:$C$44,2,FALSE))</f>
        <v>0</v>
      </c>
      <c r="U515" s="622">
        <f>IF(ISBLANK($B515),0,VLOOKUP($B515,Listen!$A$2:$C$44,3,FALSE))</f>
        <v>0</v>
      </c>
      <c r="V515" s="623">
        <f t="shared" si="65"/>
        <v>0</v>
      </c>
      <c r="W515" s="623">
        <f t="shared" si="71"/>
        <v>0</v>
      </c>
      <c r="X515" s="623">
        <f t="shared" si="71"/>
        <v>0</v>
      </c>
      <c r="Y515" s="623">
        <f t="shared" si="71"/>
        <v>0</v>
      </c>
      <c r="Z515" s="623">
        <f t="shared" si="71"/>
        <v>0</v>
      </c>
      <c r="AA515" s="623">
        <f t="shared" si="71"/>
        <v>0</v>
      </c>
      <c r="AB515" s="623">
        <f t="shared" si="71"/>
        <v>0</v>
      </c>
      <c r="AC515" s="624">
        <f t="shared" ca="1" si="66"/>
        <v>0</v>
      </c>
      <c r="AD515" s="624">
        <f ca="1">IF(C515=Allgemeines!$C$13,$S515-$AE515,OFFSET(AE515,0,Allgemeines!$C$13-2022)-$AE515)</f>
        <v>0</v>
      </c>
      <c r="AE515" s="624">
        <f ca="1">IFERROR(OFFSET(AE515,0,Allgemeines!$C$13-2021),0)</f>
        <v>0</v>
      </c>
      <c r="AF515" s="624">
        <f t="shared" si="67"/>
        <v>0</v>
      </c>
      <c r="AG515" s="624">
        <f t="shared" si="72"/>
        <v>0</v>
      </c>
      <c r="AH515" s="624">
        <f t="shared" si="72"/>
        <v>0</v>
      </c>
      <c r="AI515" s="624">
        <f t="shared" si="72"/>
        <v>0</v>
      </c>
      <c r="AJ515" s="624">
        <f t="shared" si="70"/>
        <v>0</v>
      </c>
      <c r="AK515" s="624">
        <f t="shared" si="70"/>
        <v>0</v>
      </c>
      <c r="AL515" s="624">
        <f t="shared" si="70"/>
        <v>0</v>
      </c>
      <c r="AN515" s="625"/>
    </row>
    <row r="516" spans="1:40" x14ac:dyDescent="0.25">
      <c r="A516" s="612"/>
      <c r="B516" s="613"/>
      <c r="C516" s="614"/>
      <c r="D516" s="626"/>
      <c r="E516" s="627"/>
      <c r="F516" s="627"/>
      <c r="G516" s="630">
        <f t="shared" si="68"/>
        <v>0</v>
      </c>
      <c r="H516" s="626"/>
      <c r="I516" s="626"/>
      <c r="J516" s="626"/>
      <c r="K516" s="626"/>
      <c r="L516" s="626"/>
      <c r="M516" s="626"/>
      <c r="N516" s="629"/>
      <c r="O516" s="629"/>
      <c r="P516" s="629"/>
      <c r="Q516" s="619">
        <f>IF(C516&gt;Allgemeines!$C$13,0,SUM(G516,H516,J516,K516,M516,N516)-SUM(I516,L516,O516,P516))</f>
        <v>0</v>
      </c>
      <c r="R516" s="613"/>
      <c r="S516" s="621">
        <f t="shared" si="64"/>
        <v>0</v>
      </c>
      <c r="T516" s="622">
        <f>IF(ISBLANK($B516),0,VLOOKUP($B516,Listen!$A$2:$C$44,2,FALSE))</f>
        <v>0</v>
      </c>
      <c r="U516" s="622">
        <f>IF(ISBLANK($B516),0,VLOOKUP($B516,Listen!$A$2:$C$44,3,FALSE))</f>
        <v>0</v>
      </c>
      <c r="V516" s="623">
        <f t="shared" si="65"/>
        <v>0</v>
      </c>
      <c r="W516" s="623">
        <f t="shared" si="71"/>
        <v>0</v>
      </c>
      <c r="X516" s="623">
        <f t="shared" si="71"/>
        <v>0</v>
      </c>
      <c r="Y516" s="623">
        <f t="shared" si="71"/>
        <v>0</v>
      </c>
      <c r="Z516" s="623">
        <f t="shared" si="71"/>
        <v>0</v>
      </c>
      <c r="AA516" s="623">
        <f t="shared" si="71"/>
        <v>0</v>
      </c>
      <c r="AB516" s="623">
        <f t="shared" si="71"/>
        <v>0</v>
      </c>
      <c r="AC516" s="624">
        <f t="shared" ca="1" si="66"/>
        <v>0</v>
      </c>
      <c r="AD516" s="624">
        <f ca="1">IF(C516=Allgemeines!$C$13,$S516-$AE516,OFFSET(AE516,0,Allgemeines!$C$13-2022)-$AE516)</f>
        <v>0</v>
      </c>
      <c r="AE516" s="624">
        <f ca="1">IFERROR(OFFSET(AE516,0,Allgemeines!$C$13-2021),0)</f>
        <v>0</v>
      </c>
      <c r="AF516" s="624">
        <f t="shared" si="67"/>
        <v>0</v>
      </c>
      <c r="AG516" s="624">
        <f t="shared" si="72"/>
        <v>0</v>
      </c>
      <c r="AH516" s="624">
        <f t="shared" si="72"/>
        <v>0</v>
      </c>
      <c r="AI516" s="624">
        <f t="shared" si="72"/>
        <v>0</v>
      </c>
      <c r="AJ516" s="624">
        <f t="shared" si="70"/>
        <v>0</v>
      </c>
      <c r="AK516" s="624">
        <f t="shared" si="70"/>
        <v>0</v>
      </c>
      <c r="AL516" s="624">
        <f t="shared" si="70"/>
        <v>0</v>
      </c>
      <c r="AN516" s="625"/>
    </row>
    <row r="517" spans="1:40" x14ac:dyDescent="0.25">
      <c r="A517" s="612"/>
      <c r="B517" s="613"/>
      <c r="C517" s="614"/>
      <c r="D517" s="626"/>
      <c r="E517" s="627"/>
      <c r="F517" s="627"/>
      <c r="G517" s="630">
        <f t="shared" si="68"/>
        <v>0</v>
      </c>
      <c r="H517" s="626"/>
      <c r="I517" s="626"/>
      <c r="J517" s="626"/>
      <c r="K517" s="626"/>
      <c r="L517" s="626"/>
      <c r="M517" s="626"/>
      <c r="N517" s="629"/>
      <c r="O517" s="629"/>
      <c r="P517" s="629"/>
      <c r="Q517" s="619">
        <f>IF(C517&gt;Allgemeines!$C$13,0,SUM(G517,H517,J517,K517,M517,N517)-SUM(I517,L517,O517,P517))</f>
        <v>0</v>
      </c>
      <c r="R517" s="613"/>
      <c r="S517" s="621">
        <f t="shared" si="64"/>
        <v>0</v>
      </c>
      <c r="T517" s="622">
        <f>IF(ISBLANK($B517),0,VLOOKUP($B517,Listen!$A$2:$C$44,2,FALSE))</f>
        <v>0</v>
      </c>
      <c r="U517" s="622">
        <f>IF(ISBLANK($B517),0,VLOOKUP($B517,Listen!$A$2:$C$44,3,FALSE))</f>
        <v>0</v>
      </c>
      <c r="V517" s="623">
        <f t="shared" si="65"/>
        <v>0</v>
      </c>
      <c r="W517" s="623">
        <f t="shared" si="71"/>
        <v>0</v>
      </c>
      <c r="X517" s="623">
        <f t="shared" si="71"/>
        <v>0</v>
      </c>
      <c r="Y517" s="623">
        <f t="shared" si="71"/>
        <v>0</v>
      </c>
      <c r="Z517" s="623">
        <f t="shared" si="71"/>
        <v>0</v>
      </c>
      <c r="AA517" s="623">
        <f t="shared" si="71"/>
        <v>0</v>
      </c>
      <c r="AB517" s="623">
        <f t="shared" si="71"/>
        <v>0</v>
      </c>
      <c r="AC517" s="624">
        <f t="shared" ca="1" si="66"/>
        <v>0</v>
      </c>
      <c r="AD517" s="624">
        <f ca="1">IF(C517=Allgemeines!$C$13,$S517-$AE517,OFFSET(AE517,0,Allgemeines!$C$13-2022)-$AE517)</f>
        <v>0</v>
      </c>
      <c r="AE517" s="624">
        <f ca="1">IFERROR(OFFSET(AE517,0,Allgemeines!$C$13-2021),0)</f>
        <v>0</v>
      </c>
      <c r="AF517" s="624">
        <f t="shared" si="67"/>
        <v>0</v>
      </c>
      <c r="AG517" s="624">
        <f t="shared" si="72"/>
        <v>0</v>
      </c>
      <c r="AH517" s="624">
        <f t="shared" si="72"/>
        <v>0</v>
      </c>
      <c r="AI517" s="624">
        <f t="shared" si="72"/>
        <v>0</v>
      </c>
      <c r="AJ517" s="624">
        <f t="shared" si="70"/>
        <v>0</v>
      </c>
      <c r="AK517" s="624">
        <f t="shared" si="70"/>
        <v>0</v>
      </c>
      <c r="AL517" s="624">
        <f t="shared" si="70"/>
        <v>0</v>
      </c>
      <c r="AN517" s="625"/>
    </row>
    <row r="518" spans="1:40" x14ac:dyDescent="0.25">
      <c r="A518" s="612"/>
      <c r="B518" s="613"/>
      <c r="C518" s="614"/>
      <c r="D518" s="626"/>
      <c r="E518" s="627"/>
      <c r="F518" s="627"/>
      <c r="G518" s="630">
        <f t="shared" si="68"/>
        <v>0</v>
      </c>
      <c r="H518" s="626"/>
      <c r="I518" s="626"/>
      <c r="J518" s="626"/>
      <c r="K518" s="626"/>
      <c r="L518" s="626"/>
      <c r="M518" s="626"/>
      <c r="N518" s="629"/>
      <c r="O518" s="629"/>
      <c r="P518" s="629"/>
      <c r="Q518" s="619">
        <f>IF(C518&gt;Allgemeines!$C$13,0,SUM(G518,H518,J518,K518,M518,N518)-SUM(I518,L518,O518,P518))</f>
        <v>0</v>
      </c>
      <c r="R518" s="613"/>
      <c r="S518" s="621">
        <f t="shared" si="64"/>
        <v>0</v>
      </c>
      <c r="T518" s="622">
        <f>IF(ISBLANK($B518),0,VLOOKUP($B518,Listen!$A$2:$C$44,2,FALSE))</f>
        <v>0</v>
      </c>
      <c r="U518" s="622">
        <f>IF(ISBLANK($B518),0,VLOOKUP($B518,Listen!$A$2:$C$44,3,FALSE))</f>
        <v>0</v>
      </c>
      <c r="V518" s="623">
        <f t="shared" si="65"/>
        <v>0</v>
      </c>
      <c r="W518" s="623">
        <f t="shared" si="71"/>
        <v>0</v>
      </c>
      <c r="X518" s="623">
        <f t="shared" si="71"/>
        <v>0</v>
      </c>
      <c r="Y518" s="623">
        <f t="shared" si="71"/>
        <v>0</v>
      </c>
      <c r="Z518" s="623">
        <f t="shared" si="71"/>
        <v>0</v>
      </c>
      <c r="AA518" s="623">
        <f t="shared" si="71"/>
        <v>0</v>
      </c>
      <c r="AB518" s="623">
        <f t="shared" si="71"/>
        <v>0</v>
      </c>
      <c r="AC518" s="624">
        <f t="shared" ca="1" si="66"/>
        <v>0</v>
      </c>
      <c r="AD518" s="624">
        <f ca="1">IF(C518=Allgemeines!$C$13,$S518-$AE518,OFFSET(AE518,0,Allgemeines!$C$13-2022)-$AE518)</f>
        <v>0</v>
      </c>
      <c r="AE518" s="624">
        <f ca="1">IFERROR(OFFSET(AE518,0,Allgemeines!$C$13-2021),0)</f>
        <v>0</v>
      </c>
      <c r="AF518" s="624">
        <f t="shared" si="67"/>
        <v>0</v>
      </c>
      <c r="AG518" s="624">
        <f t="shared" si="72"/>
        <v>0</v>
      </c>
      <c r="AH518" s="624">
        <f t="shared" si="72"/>
        <v>0</v>
      </c>
      <c r="AI518" s="624">
        <f t="shared" si="72"/>
        <v>0</v>
      </c>
      <c r="AJ518" s="624">
        <f t="shared" si="70"/>
        <v>0</v>
      </c>
      <c r="AK518" s="624">
        <f t="shared" si="70"/>
        <v>0</v>
      </c>
      <c r="AL518" s="624">
        <f t="shared" si="70"/>
        <v>0</v>
      </c>
      <c r="AN518" s="625"/>
    </row>
    <row r="519" spans="1:40" x14ac:dyDescent="0.25">
      <c r="A519" s="612"/>
      <c r="B519" s="613"/>
      <c r="C519" s="614"/>
      <c r="D519" s="626"/>
      <c r="E519" s="627"/>
      <c r="F519" s="627"/>
      <c r="G519" s="630">
        <f t="shared" si="68"/>
        <v>0</v>
      </c>
      <c r="H519" s="626"/>
      <c r="I519" s="626"/>
      <c r="J519" s="626"/>
      <c r="K519" s="626"/>
      <c r="L519" s="626"/>
      <c r="M519" s="626"/>
      <c r="N519" s="629"/>
      <c r="O519" s="629"/>
      <c r="P519" s="629"/>
      <c r="Q519" s="619">
        <f>IF(C519&gt;Allgemeines!$C$13,0,SUM(G519,H519,J519,K519,M519,N519)-SUM(I519,L519,O519,P519))</f>
        <v>0</v>
      </c>
      <c r="R519" s="613"/>
      <c r="S519" s="621">
        <f t="shared" si="64"/>
        <v>0</v>
      </c>
      <c r="T519" s="622">
        <f>IF(ISBLANK($B519),0,VLOOKUP($B519,Listen!$A$2:$C$44,2,FALSE))</f>
        <v>0</v>
      </c>
      <c r="U519" s="622">
        <f>IF(ISBLANK($B519),0,VLOOKUP($B519,Listen!$A$2:$C$44,3,FALSE))</f>
        <v>0</v>
      </c>
      <c r="V519" s="623">
        <f t="shared" si="65"/>
        <v>0</v>
      </c>
      <c r="W519" s="623">
        <f t="shared" si="71"/>
        <v>0</v>
      </c>
      <c r="X519" s="623">
        <f t="shared" si="71"/>
        <v>0</v>
      </c>
      <c r="Y519" s="623">
        <f t="shared" si="71"/>
        <v>0</v>
      </c>
      <c r="Z519" s="623">
        <f t="shared" si="71"/>
        <v>0</v>
      </c>
      <c r="AA519" s="623">
        <f t="shared" si="71"/>
        <v>0</v>
      </c>
      <c r="AB519" s="623">
        <f t="shared" si="71"/>
        <v>0</v>
      </c>
      <c r="AC519" s="624">
        <f t="shared" ca="1" si="66"/>
        <v>0</v>
      </c>
      <c r="AD519" s="624">
        <f ca="1">IF(C519=Allgemeines!$C$13,$S519-$AE519,OFFSET(AE519,0,Allgemeines!$C$13-2022)-$AE519)</f>
        <v>0</v>
      </c>
      <c r="AE519" s="624">
        <f ca="1">IFERROR(OFFSET(AE519,0,Allgemeines!$C$13-2021),0)</f>
        <v>0</v>
      </c>
      <c r="AF519" s="624">
        <f t="shared" si="67"/>
        <v>0</v>
      </c>
      <c r="AG519" s="624">
        <f t="shared" si="72"/>
        <v>0</v>
      </c>
      <c r="AH519" s="624">
        <f t="shared" si="72"/>
        <v>0</v>
      </c>
      <c r="AI519" s="624">
        <f t="shared" si="72"/>
        <v>0</v>
      </c>
      <c r="AJ519" s="624">
        <f t="shared" si="70"/>
        <v>0</v>
      </c>
      <c r="AK519" s="624">
        <f t="shared" si="70"/>
        <v>0</v>
      </c>
      <c r="AL519" s="624">
        <f t="shared" si="70"/>
        <v>0</v>
      </c>
      <c r="AN519" s="625"/>
    </row>
    <row r="520" spans="1:40" x14ac:dyDescent="0.25">
      <c r="A520" s="612"/>
      <c r="B520" s="613"/>
      <c r="C520" s="614"/>
      <c r="D520" s="626"/>
      <c r="E520" s="627"/>
      <c r="F520" s="627"/>
      <c r="G520" s="630">
        <f t="shared" si="68"/>
        <v>0</v>
      </c>
      <c r="H520" s="626"/>
      <c r="I520" s="626"/>
      <c r="J520" s="626"/>
      <c r="K520" s="626"/>
      <c r="L520" s="626"/>
      <c r="M520" s="626"/>
      <c r="N520" s="629"/>
      <c r="O520" s="629"/>
      <c r="P520" s="629"/>
      <c r="Q520" s="619">
        <f>IF(C520&gt;Allgemeines!$C$13,0,SUM(G520,H520,J520,K520,M520,N520)-SUM(I520,L520,O520,P520))</f>
        <v>0</v>
      </c>
      <c r="R520" s="613"/>
      <c r="S520" s="621">
        <f t="shared" si="64"/>
        <v>0</v>
      </c>
      <c r="T520" s="622">
        <f>IF(ISBLANK($B520),0,VLOOKUP($B520,Listen!$A$2:$C$44,2,FALSE))</f>
        <v>0</v>
      </c>
      <c r="U520" s="622">
        <f>IF(ISBLANK($B520),0,VLOOKUP($B520,Listen!$A$2:$C$44,3,FALSE))</f>
        <v>0</v>
      </c>
      <c r="V520" s="623">
        <f t="shared" si="65"/>
        <v>0</v>
      </c>
      <c r="W520" s="623">
        <f t="shared" si="71"/>
        <v>0</v>
      </c>
      <c r="X520" s="623">
        <f t="shared" si="71"/>
        <v>0</v>
      </c>
      <c r="Y520" s="623">
        <f t="shared" si="71"/>
        <v>0</v>
      </c>
      <c r="Z520" s="623">
        <f t="shared" si="71"/>
        <v>0</v>
      </c>
      <c r="AA520" s="623">
        <f t="shared" si="71"/>
        <v>0</v>
      </c>
      <c r="AB520" s="623">
        <f t="shared" si="71"/>
        <v>0</v>
      </c>
      <c r="AC520" s="624">
        <f t="shared" ca="1" si="66"/>
        <v>0</v>
      </c>
      <c r="AD520" s="624">
        <f ca="1">IF(C520=Allgemeines!$C$13,$S520-$AE520,OFFSET(AE520,0,Allgemeines!$C$13-2022)-$AE520)</f>
        <v>0</v>
      </c>
      <c r="AE520" s="624">
        <f ca="1">IFERROR(OFFSET(AE520,0,Allgemeines!$C$13-2021),0)</f>
        <v>0</v>
      </c>
      <c r="AF520" s="624">
        <f t="shared" si="67"/>
        <v>0</v>
      </c>
      <c r="AG520" s="624">
        <f t="shared" si="72"/>
        <v>0</v>
      </c>
      <c r="AH520" s="624">
        <f t="shared" si="72"/>
        <v>0</v>
      </c>
      <c r="AI520" s="624">
        <f t="shared" si="72"/>
        <v>0</v>
      </c>
      <c r="AJ520" s="624">
        <f t="shared" si="70"/>
        <v>0</v>
      </c>
      <c r="AK520" s="624">
        <f t="shared" si="70"/>
        <v>0</v>
      </c>
      <c r="AL520" s="624">
        <f t="shared" si="70"/>
        <v>0</v>
      </c>
      <c r="AN520" s="625"/>
    </row>
    <row r="521" spans="1:40" x14ac:dyDescent="0.25">
      <c r="A521" s="612"/>
      <c r="B521" s="613"/>
      <c r="C521" s="614"/>
      <c r="D521" s="626"/>
      <c r="E521" s="627"/>
      <c r="F521" s="627"/>
      <c r="G521" s="630">
        <f t="shared" si="68"/>
        <v>0</v>
      </c>
      <c r="H521" s="626"/>
      <c r="I521" s="626"/>
      <c r="J521" s="626"/>
      <c r="K521" s="626"/>
      <c r="L521" s="626"/>
      <c r="M521" s="626"/>
      <c r="N521" s="629"/>
      <c r="O521" s="629"/>
      <c r="P521" s="629"/>
      <c r="Q521" s="619">
        <f>IF(C521&gt;Allgemeines!$C$13,0,SUM(G521,H521,J521,K521,M521,N521)-SUM(I521,L521,O521,P521))</f>
        <v>0</v>
      </c>
      <c r="R521" s="613"/>
      <c r="S521" s="621">
        <f t="shared" si="64"/>
        <v>0</v>
      </c>
      <c r="T521" s="622">
        <f>IF(ISBLANK($B521),0,VLOOKUP($B521,Listen!$A$2:$C$44,2,FALSE))</f>
        <v>0</v>
      </c>
      <c r="U521" s="622">
        <f>IF(ISBLANK($B521),0,VLOOKUP($B521,Listen!$A$2:$C$44,3,FALSE))</f>
        <v>0</v>
      </c>
      <c r="V521" s="623">
        <f t="shared" si="65"/>
        <v>0</v>
      </c>
      <c r="W521" s="623">
        <f t="shared" si="71"/>
        <v>0</v>
      </c>
      <c r="X521" s="623">
        <f t="shared" si="71"/>
        <v>0</v>
      </c>
      <c r="Y521" s="623">
        <f t="shared" si="71"/>
        <v>0</v>
      </c>
      <c r="Z521" s="623">
        <f t="shared" si="71"/>
        <v>0</v>
      </c>
      <c r="AA521" s="623">
        <f t="shared" si="71"/>
        <v>0</v>
      </c>
      <c r="AB521" s="623">
        <f t="shared" si="71"/>
        <v>0</v>
      </c>
      <c r="AC521" s="624">
        <f t="shared" ca="1" si="66"/>
        <v>0</v>
      </c>
      <c r="AD521" s="624">
        <f ca="1">IF(C521=Allgemeines!$C$13,$S521-$AE521,OFFSET(AE521,0,Allgemeines!$C$13-2022)-$AE521)</f>
        <v>0</v>
      </c>
      <c r="AE521" s="624">
        <f ca="1">IFERROR(OFFSET(AE521,0,Allgemeines!$C$13-2021),0)</f>
        <v>0</v>
      </c>
      <c r="AF521" s="624">
        <f t="shared" si="67"/>
        <v>0</v>
      </c>
      <c r="AG521" s="624">
        <f t="shared" si="72"/>
        <v>0</v>
      </c>
      <c r="AH521" s="624">
        <f t="shared" si="72"/>
        <v>0</v>
      </c>
      <c r="AI521" s="624">
        <f t="shared" si="72"/>
        <v>0</v>
      </c>
      <c r="AJ521" s="624">
        <f t="shared" si="70"/>
        <v>0</v>
      </c>
      <c r="AK521" s="624">
        <f t="shared" si="70"/>
        <v>0</v>
      </c>
      <c r="AL521" s="624">
        <f t="shared" si="70"/>
        <v>0</v>
      </c>
      <c r="AN521" s="625"/>
    </row>
    <row r="522" spans="1:40" x14ac:dyDescent="0.25">
      <c r="A522" s="612"/>
      <c r="B522" s="613"/>
      <c r="C522" s="614"/>
      <c r="D522" s="626"/>
      <c r="E522" s="627"/>
      <c r="F522" s="627"/>
      <c r="G522" s="630">
        <f t="shared" si="68"/>
        <v>0</v>
      </c>
      <c r="H522" s="626"/>
      <c r="I522" s="626"/>
      <c r="J522" s="626"/>
      <c r="K522" s="626"/>
      <c r="L522" s="626"/>
      <c r="M522" s="626"/>
      <c r="N522" s="629"/>
      <c r="O522" s="629"/>
      <c r="P522" s="629"/>
      <c r="Q522" s="619">
        <f>IF(C522&gt;Allgemeines!$C$13,0,SUM(G522,H522,J522,K522,M522,N522)-SUM(I522,L522,O522,P522))</f>
        <v>0</v>
      </c>
      <c r="R522" s="613"/>
      <c r="S522" s="621">
        <f t="shared" si="64"/>
        <v>0</v>
      </c>
      <c r="T522" s="622">
        <f>IF(ISBLANK($B522),0,VLOOKUP($B522,Listen!$A$2:$C$44,2,FALSE))</f>
        <v>0</v>
      </c>
      <c r="U522" s="622">
        <f>IF(ISBLANK($B522),0,VLOOKUP($B522,Listen!$A$2:$C$44,3,FALSE))</f>
        <v>0</v>
      </c>
      <c r="V522" s="623">
        <f t="shared" si="65"/>
        <v>0</v>
      </c>
      <c r="W522" s="623">
        <f t="shared" si="71"/>
        <v>0</v>
      </c>
      <c r="X522" s="623">
        <f t="shared" si="71"/>
        <v>0</v>
      </c>
      <c r="Y522" s="623">
        <f t="shared" si="71"/>
        <v>0</v>
      </c>
      <c r="Z522" s="623">
        <f t="shared" si="71"/>
        <v>0</v>
      </c>
      <c r="AA522" s="623">
        <f t="shared" si="71"/>
        <v>0</v>
      </c>
      <c r="AB522" s="623">
        <f t="shared" si="71"/>
        <v>0</v>
      </c>
      <c r="AC522" s="624">
        <f t="shared" ca="1" si="66"/>
        <v>0</v>
      </c>
      <c r="AD522" s="624">
        <f ca="1">IF(C522=Allgemeines!$C$13,$S522-$AE522,OFFSET(AE522,0,Allgemeines!$C$13-2022)-$AE522)</f>
        <v>0</v>
      </c>
      <c r="AE522" s="624">
        <f ca="1">IFERROR(OFFSET(AE522,0,Allgemeines!$C$13-2021),0)</f>
        <v>0</v>
      </c>
      <c r="AF522" s="624">
        <f t="shared" si="67"/>
        <v>0</v>
      </c>
      <c r="AG522" s="624">
        <f t="shared" si="72"/>
        <v>0</v>
      </c>
      <c r="AH522" s="624">
        <f t="shared" si="72"/>
        <v>0</v>
      </c>
      <c r="AI522" s="624">
        <f t="shared" si="72"/>
        <v>0</v>
      </c>
      <c r="AJ522" s="624">
        <f t="shared" si="70"/>
        <v>0</v>
      </c>
      <c r="AK522" s="624">
        <f t="shared" si="70"/>
        <v>0</v>
      </c>
      <c r="AL522" s="624">
        <f t="shared" si="70"/>
        <v>0</v>
      </c>
      <c r="AN522" s="625"/>
    </row>
    <row r="523" spans="1:40" x14ac:dyDescent="0.25">
      <c r="A523" s="612"/>
      <c r="B523" s="613"/>
      <c r="C523" s="614"/>
      <c r="D523" s="626"/>
      <c r="E523" s="627"/>
      <c r="F523" s="627"/>
      <c r="G523" s="630">
        <f t="shared" si="68"/>
        <v>0</v>
      </c>
      <c r="H523" s="626"/>
      <c r="I523" s="626"/>
      <c r="J523" s="626"/>
      <c r="K523" s="626"/>
      <c r="L523" s="626"/>
      <c r="M523" s="626"/>
      <c r="N523" s="629"/>
      <c r="O523" s="629"/>
      <c r="P523" s="629"/>
      <c r="Q523" s="619">
        <f>IF(C523&gt;Allgemeines!$C$13,0,SUM(G523,H523,J523,K523,M523,N523)-SUM(I523,L523,O523,P523))</f>
        <v>0</v>
      </c>
      <c r="R523" s="613"/>
      <c r="S523" s="621">
        <f t="shared" si="64"/>
        <v>0</v>
      </c>
      <c r="T523" s="622">
        <f>IF(ISBLANK($B523),0,VLOOKUP($B523,Listen!$A$2:$C$44,2,FALSE))</f>
        <v>0</v>
      </c>
      <c r="U523" s="622">
        <f>IF(ISBLANK($B523),0,VLOOKUP($B523,Listen!$A$2:$C$44,3,FALSE))</f>
        <v>0</v>
      </c>
      <c r="V523" s="623">
        <f t="shared" si="65"/>
        <v>0</v>
      </c>
      <c r="W523" s="623">
        <f t="shared" si="71"/>
        <v>0</v>
      </c>
      <c r="X523" s="623">
        <f t="shared" si="71"/>
        <v>0</v>
      </c>
      <c r="Y523" s="623">
        <f t="shared" si="71"/>
        <v>0</v>
      </c>
      <c r="Z523" s="623">
        <f t="shared" si="71"/>
        <v>0</v>
      </c>
      <c r="AA523" s="623">
        <f t="shared" si="71"/>
        <v>0</v>
      </c>
      <c r="AB523" s="623">
        <f t="shared" si="71"/>
        <v>0</v>
      </c>
      <c r="AC523" s="624">
        <f t="shared" ca="1" si="66"/>
        <v>0</v>
      </c>
      <c r="AD523" s="624">
        <f ca="1">IF(C523=Allgemeines!$C$13,$S523-$AE523,OFFSET(AE523,0,Allgemeines!$C$13-2022)-$AE523)</f>
        <v>0</v>
      </c>
      <c r="AE523" s="624">
        <f ca="1">IFERROR(OFFSET(AE523,0,Allgemeines!$C$13-2021),0)</f>
        <v>0</v>
      </c>
      <c r="AF523" s="624">
        <f t="shared" si="67"/>
        <v>0</v>
      </c>
      <c r="AG523" s="624">
        <f t="shared" si="72"/>
        <v>0</v>
      </c>
      <c r="AH523" s="624">
        <f t="shared" si="72"/>
        <v>0</v>
      </c>
      <c r="AI523" s="624">
        <f t="shared" si="72"/>
        <v>0</v>
      </c>
      <c r="AJ523" s="624">
        <f t="shared" si="70"/>
        <v>0</v>
      </c>
      <c r="AK523" s="624">
        <f t="shared" si="70"/>
        <v>0</v>
      </c>
      <c r="AL523" s="624">
        <f t="shared" si="70"/>
        <v>0</v>
      </c>
      <c r="AN523" s="625"/>
    </row>
    <row r="524" spans="1:40" x14ac:dyDescent="0.25">
      <c r="A524" s="612"/>
      <c r="B524" s="613"/>
      <c r="C524" s="614"/>
      <c r="D524" s="626"/>
      <c r="E524" s="627"/>
      <c r="F524" s="627"/>
      <c r="G524" s="630">
        <f t="shared" si="68"/>
        <v>0</v>
      </c>
      <c r="H524" s="626"/>
      <c r="I524" s="626"/>
      <c r="J524" s="626"/>
      <c r="K524" s="626"/>
      <c r="L524" s="626"/>
      <c r="M524" s="626"/>
      <c r="N524" s="629"/>
      <c r="O524" s="629"/>
      <c r="P524" s="629"/>
      <c r="Q524" s="619">
        <f>IF(C524&gt;Allgemeines!$C$13,0,SUM(G524,H524,J524,K524,M524,N524)-SUM(I524,L524,O524,P524))</f>
        <v>0</v>
      </c>
      <c r="R524" s="613"/>
      <c r="S524" s="621">
        <f t="shared" si="64"/>
        <v>0</v>
      </c>
      <c r="T524" s="622">
        <f>IF(ISBLANK($B524),0,VLOOKUP($B524,Listen!$A$2:$C$44,2,FALSE))</f>
        <v>0</v>
      </c>
      <c r="U524" s="622">
        <f>IF(ISBLANK($B524),0,VLOOKUP($B524,Listen!$A$2:$C$44,3,FALSE))</f>
        <v>0</v>
      </c>
      <c r="V524" s="623">
        <f t="shared" si="65"/>
        <v>0</v>
      </c>
      <c r="W524" s="623">
        <f t="shared" si="71"/>
        <v>0</v>
      </c>
      <c r="X524" s="623">
        <f t="shared" si="71"/>
        <v>0</v>
      </c>
      <c r="Y524" s="623">
        <f t="shared" si="71"/>
        <v>0</v>
      </c>
      <c r="Z524" s="623">
        <f t="shared" si="71"/>
        <v>0</v>
      </c>
      <c r="AA524" s="623">
        <f t="shared" si="71"/>
        <v>0</v>
      </c>
      <c r="AB524" s="623">
        <f t="shared" si="71"/>
        <v>0</v>
      </c>
      <c r="AC524" s="624">
        <f t="shared" ca="1" si="66"/>
        <v>0</v>
      </c>
      <c r="AD524" s="624">
        <f ca="1">IF(C524=Allgemeines!$C$13,$S524-$AE524,OFFSET(AE524,0,Allgemeines!$C$13-2022)-$AE524)</f>
        <v>0</v>
      </c>
      <c r="AE524" s="624">
        <f ca="1">IFERROR(OFFSET(AE524,0,Allgemeines!$C$13-2021),0)</f>
        <v>0</v>
      </c>
      <c r="AF524" s="624">
        <f t="shared" si="67"/>
        <v>0</v>
      </c>
      <c r="AG524" s="624">
        <f t="shared" si="72"/>
        <v>0</v>
      </c>
      <c r="AH524" s="624">
        <f t="shared" si="72"/>
        <v>0</v>
      </c>
      <c r="AI524" s="624">
        <f t="shared" si="72"/>
        <v>0</v>
      </c>
      <c r="AJ524" s="624">
        <f t="shared" si="70"/>
        <v>0</v>
      </c>
      <c r="AK524" s="624">
        <f t="shared" si="70"/>
        <v>0</v>
      </c>
      <c r="AL524" s="624">
        <f t="shared" si="70"/>
        <v>0</v>
      </c>
      <c r="AN524" s="625"/>
    </row>
    <row r="525" spans="1:40" x14ac:dyDescent="0.25">
      <c r="A525" s="612"/>
      <c r="B525" s="613"/>
      <c r="C525" s="614"/>
      <c r="D525" s="626"/>
      <c r="E525" s="627"/>
      <c r="F525" s="627"/>
      <c r="G525" s="630">
        <f t="shared" si="68"/>
        <v>0</v>
      </c>
      <c r="H525" s="626"/>
      <c r="I525" s="626"/>
      <c r="J525" s="626"/>
      <c r="K525" s="626"/>
      <c r="L525" s="626"/>
      <c r="M525" s="626"/>
      <c r="N525" s="629"/>
      <c r="O525" s="629"/>
      <c r="P525" s="629"/>
      <c r="Q525" s="619">
        <f>IF(C525&gt;Allgemeines!$C$13,0,SUM(G525,H525,J525,K525,M525,N525)-SUM(I525,L525,O525,P525))</f>
        <v>0</v>
      </c>
      <c r="R525" s="613"/>
      <c r="S525" s="621">
        <f t="shared" si="64"/>
        <v>0</v>
      </c>
      <c r="T525" s="622">
        <f>IF(ISBLANK($B525),0,VLOOKUP($B525,Listen!$A$2:$C$44,2,FALSE))</f>
        <v>0</v>
      </c>
      <c r="U525" s="622">
        <f>IF(ISBLANK($B525),0,VLOOKUP($B525,Listen!$A$2:$C$44,3,FALSE))</f>
        <v>0</v>
      </c>
      <c r="V525" s="623">
        <f t="shared" si="65"/>
        <v>0</v>
      </c>
      <c r="W525" s="623">
        <f t="shared" si="71"/>
        <v>0</v>
      </c>
      <c r="X525" s="623">
        <f t="shared" si="71"/>
        <v>0</v>
      </c>
      <c r="Y525" s="623">
        <f t="shared" si="71"/>
        <v>0</v>
      </c>
      <c r="Z525" s="623">
        <f t="shared" si="71"/>
        <v>0</v>
      </c>
      <c r="AA525" s="623">
        <f t="shared" si="71"/>
        <v>0</v>
      </c>
      <c r="AB525" s="623">
        <f t="shared" si="71"/>
        <v>0</v>
      </c>
      <c r="AC525" s="624">
        <f t="shared" ca="1" si="66"/>
        <v>0</v>
      </c>
      <c r="AD525" s="624">
        <f ca="1">IF(C525=Allgemeines!$C$13,$S525-$AE525,OFFSET(AE525,0,Allgemeines!$C$13-2022)-$AE525)</f>
        <v>0</v>
      </c>
      <c r="AE525" s="624">
        <f ca="1">IFERROR(OFFSET(AE525,0,Allgemeines!$C$13-2021),0)</f>
        <v>0</v>
      </c>
      <c r="AF525" s="624">
        <f t="shared" si="67"/>
        <v>0</v>
      </c>
      <c r="AG525" s="624">
        <f t="shared" si="72"/>
        <v>0</v>
      </c>
      <c r="AH525" s="624">
        <f t="shared" si="72"/>
        <v>0</v>
      </c>
      <c r="AI525" s="624">
        <f t="shared" si="72"/>
        <v>0</v>
      </c>
      <c r="AJ525" s="624">
        <f t="shared" si="70"/>
        <v>0</v>
      </c>
      <c r="AK525" s="624">
        <f t="shared" si="70"/>
        <v>0</v>
      </c>
      <c r="AL525" s="624">
        <f t="shared" si="70"/>
        <v>0</v>
      </c>
      <c r="AN525" s="625"/>
    </row>
    <row r="526" spans="1:40" x14ac:dyDescent="0.25">
      <c r="A526" s="612"/>
      <c r="B526" s="613"/>
      <c r="C526" s="614"/>
      <c r="D526" s="626"/>
      <c r="E526" s="627"/>
      <c r="F526" s="627"/>
      <c r="G526" s="630">
        <f t="shared" si="68"/>
        <v>0</v>
      </c>
      <c r="H526" s="626"/>
      <c r="I526" s="626"/>
      <c r="J526" s="626"/>
      <c r="K526" s="626"/>
      <c r="L526" s="626"/>
      <c r="M526" s="626"/>
      <c r="N526" s="629"/>
      <c r="O526" s="629"/>
      <c r="P526" s="629"/>
      <c r="Q526" s="619">
        <f>IF(C526&gt;Allgemeines!$C$13,0,SUM(G526,H526,J526,K526,M526,N526)-SUM(I526,L526,O526,P526))</f>
        <v>0</v>
      </c>
      <c r="R526" s="613"/>
      <c r="S526" s="621">
        <f t="shared" si="64"/>
        <v>0</v>
      </c>
      <c r="T526" s="622">
        <f>IF(ISBLANK($B526),0,VLOOKUP($B526,Listen!$A$2:$C$44,2,FALSE))</f>
        <v>0</v>
      </c>
      <c r="U526" s="622">
        <f>IF(ISBLANK($B526),0,VLOOKUP($B526,Listen!$A$2:$C$44,3,FALSE))</f>
        <v>0</v>
      </c>
      <c r="V526" s="623">
        <f t="shared" si="65"/>
        <v>0</v>
      </c>
      <c r="W526" s="623">
        <f t="shared" si="71"/>
        <v>0</v>
      </c>
      <c r="X526" s="623">
        <f t="shared" si="71"/>
        <v>0</v>
      </c>
      <c r="Y526" s="623">
        <f t="shared" si="71"/>
        <v>0</v>
      </c>
      <c r="Z526" s="623">
        <f t="shared" si="71"/>
        <v>0</v>
      </c>
      <c r="AA526" s="623">
        <f t="shared" si="71"/>
        <v>0</v>
      </c>
      <c r="AB526" s="623">
        <f t="shared" si="71"/>
        <v>0</v>
      </c>
      <c r="AC526" s="624">
        <f t="shared" ca="1" si="66"/>
        <v>0</v>
      </c>
      <c r="AD526" s="624">
        <f ca="1">IF(C526=Allgemeines!$C$13,$S526-$AE526,OFFSET(AE526,0,Allgemeines!$C$13-2022)-$AE526)</f>
        <v>0</v>
      </c>
      <c r="AE526" s="624">
        <f ca="1">IFERROR(OFFSET(AE526,0,Allgemeines!$C$13-2021),0)</f>
        <v>0</v>
      </c>
      <c r="AF526" s="624">
        <f t="shared" si="67"/>
        <v>0</v>
      </c>
      <c r="AG526" s="624">
        <f t="shared" si="72"/>
        <v>0</v>
      </c>
      <c r="AH526" s="624">
        <f t="shared" si="72"/>
        <v>0</v>
      </c>
      <c r="AI526" s="624">
        <f t="shared" si="72"/>
        <v>0</v>
      </c>
      <c r="AJ526" s="624">
        <f t="shared" si="70"/>
        <v>0</v>
      </c>
      <c r="AK526" s="624">
        <f t="shared" si="70"/>
        <v>0</v>
      </c>
      <c r="AL526" s="624">
        <f t="shared" si="70"/>
        <v>0</v>
      </c>
      <c r="AN526" s="625"/>
    </row>
    <row r="527" spans="1:40" x14ac:dyDescent="0.25">
      <c r="A527" s="612"/>
      <c r="B527" s="613"/>
      <c r="C527" s="614"/>
      <c r="D527" s="626"/>
      <c r="E527" s="627"/>
      <c r="F527" s="627"/>
      <c r="G527" s="630">
        <f t="shared" si="68"/>
        <v>0</v>
      </c>
      <c r="H527" s="626"/>
      <c r="I527" s="626"/>
      <c r="J527" s="626"/>
      <c r="K527" s="626"/>
      <c r="L527" s="626"/>
      <c r="M527" s="626"/>
      <c r="N527" s="629"/>
      <c r="O527" s="629"/>
      <c r="P527" s="629"/>
      <c r="Q527" s="619">
        <f>IF(C527&gt;Allgemeines!$C$13,0,SUM(G527,H527,J527,K527,M527,N527)-SUM(I527,L527,O527,P527))</f>
        <v>0</v>
      </c>
      <c r="R527" s="613"/>
      <c r="S527" s="621">
        <f t="shared" si="64"/>
        <v>0</v>
      </c>
      <c r="T527" s="622">
        <f>IF(ISBLANK($B527),0,VLOOKUP($B527,Listen!$A$2:$C$44,2,FALSE))</f>
        <v>0</v>
      </c>
      <c r="U527" s="622">
        <f>IF(ISBLANK($B527),0,VLOOKUP($B527,Listen!$A$2:$C$44,3,FALSE))</f>
        <v>0</v>
      </c>
      <c r="V527" s="623">
        <f t="shared" si="65"/>
        <v>0</v>
      </c>
      <c r="W527" s="623">
        <f t="shared" si="71"/>
        <v>0</v>
      </c>
      <c r="X527" s="623">
        <f t="shared" si="71"/>
        <v>0</v>
      </c>
      <c r="Y527" s="623">
        <f t="shared" si="71"/>
        <v>0</v>
      </c>
      <c r="Z527" s="623">
        <f t="shared" si="71"/>
        <v>0</v>
      </c>
      <c r="AA527" s="623">
        <f t="shared" si="71"/>
        <v>0</v>
      </c>
      <c r="AB527" s="623">
        <f t="shared" si="71"/>
        <v>0</v>
      </c>
      <c r="AC527" s="624">
        <f t="shared" ca="1" si="66"/>
        <v>0</v>
      </c>
      <c r="AD527" s="624">
        <f ca="1">IF(C527=Allgemeines!$C$13,$S527-$AE527,OFFSET(AE527,0,Allgemeines!$C$13-2022)-$AE527)</f>
        <v>0</v>
      </c>
      <c r="AE527" s="624">
        <f ca="1">IFERROR(OFFSET(AE527,0,Allgemeines!$C$13-2021),0)</f>
        <v>0</v>
      </c>
      <c r="AF527" s="624">
        <f t="shared" si="67"/>
        <v>0</v>
      </c>
      <c r="AG527" s="624">
        <f t="shared" si="72"/>
        <v>0</v>
      </c>
      <c r="AH527" s="624">
        <f t="shared" si="72"/>
        <v>0</v>
      </c>
      <c r="AI527" s="624">
        <f t="shared" si="72"/>
        <v>0</v>
      </c>
      <c r="AJ527" s="624">
        <f t="shared" si="70"/>
        <v>0</v>
      </c>
      <c r="AK527" s="624">
        <f t="shared" si="70"/>
        <v>0</v>
      </c>
      <c r="AL527" s="624">
        <f t="shared" si="70"/>
        <v>0</v>
      </c>
      <c r="AN527" s="625"/>
    </row>
    <row r="528" spans="1:40" x14ac:dyDescent="0.25">
      <c r="A528" s="612"/>
      <c r="B528" s="613"/>
      <c r="C528" s="614"/>
      <c r="D528" s="626"/>
      <c r="E528" s="627"/>
      <c r="F528" s="627"/>
      <c r="G528" s="630">
        <f t="shared" si="68"/>
        <v>0</v>
      </c>
      <c r="H528" s="626"/>
      <c r="I528" s="626"/>
      <c r="J528" s="626"/>
      <c r="K528" s="626"/>
      <c r="L528" s="626"/>
      <c r="M528" s="626"/>
      <c r="N528" s="629"/>
      <c r="O528" s="629"/>
      <c r="P528" s="629"/>
      <c r="Q528" s="619">
        <f>IF(C528&gt;Allgemeines!$C$13,0,SUM(G528,H528,J528,K528,M528,N528)-SUM(I528,L528,O528,P528))</f>
        <v>0</v>
      </c>
      <c r="R528" s="613"/>
      <c r="S528" s="621">
        <f t="shared" si="64"/>
        <v>0</v>
      </c>
      <c r="T528" s="622">
        <f>IF(ISBLANK($B528),0,VLOOKUP($B528,Listen!$A$2:$C$44,2,FALSE))</f>
        <v>0</v>
      </c>
      <c r="U528" s="622">
        <f>IF(ISBLANK($B528),0,VLOOKUP($B528,Listen!$A$2:$C$44,3,FALSE))</f>
        <v>0</v>
      </c>
      <c r="V528" s="623">
        <f t="shared" si="65"/>
        <v>0</v>
      </c>
      <c r="W528" s="623">
        <f t="shared" si="71"/>
        <v>0</v>
      </c>
      <c r="X528" s="623">
        <f t="shared" si="71"/>
        <v>0</v>
      </c>
      <c r="Y528" s="623">
        <f t="shared" si="71"/>
        <v>0</v>
      </c>
      <c r="Z528" s="623">
        <f t="shared" si="71"/>
        <v>0</v>
      </c>
      <c r="AA528" s="623">
        <f t="shared" si="71"/>
        <v>0</v>
      </c>
      <c r="AB528" s="623">
        <f t="shared" si="71"/>
        <v>0</v>
      </c>
      <c r="AC528" s="624">
        <f t="shared" ca="1" si="66"/>
        <v>0</v>
      </c>
      <c r="AD528" s="624">
        <f ca="1">IF(C528=Allgemeines!$C$13,$S528-$AE528,OFFSET(AE528,0,Allgemeines!$C$13-2022)-$AE528)</f>
        <v>0</v>
      </c>
      <c r="AE528" s="624">
        <f ca="1">IFERROR(OFFSET(AE528,0,Allgemeines!$C$13-2021),0)</f>
        <v>0</v>
      </c>
      <c r="AF528" s="624">
        <f t="shared" si="67"/>
        <v>0</v>
      </c>
      <c r="AG528" s="624">
        <f t="shared" si="72"/>
        <v>0</v>
      </c>
      <c r="AH528" s="624">
        <f t="shared" si="72"/>
        <v>0</v>
      </c>
      <c r="AI528" s="624">
        <f t="shared" si="72"/>
        <v>0</v>
      </c>
      <c r="AJ528" s="624">
        <f t="shared" si="70"/>
        <v>0</v>
      </c>
      <c r="AK528" s="624">
        <f t="shared" si="70"/>
        <v>0</v>
      </c>
      <c r="AL528" s="624">
        <f t="shared" si="70"/>
        <v>0</v>
      </c>
      <c r="AN528" s="625"/>
    </row>
    <row r="529" spans="1:40" x14ac:dyDescent="0.25">
      <c r="A529" s="612"/>
      <c r="B529" s="613"/>
      <c r="C529" s="614"/>
      <c r="D529" s="626"/>
      <c r="E529" s="627"/>
      <c r="F529" s="627"/>
      <c r="G529" s="630">
        <f t="shared" si="68"/>
        <v>0</v>
      </c>
      <c r="H529" s="626"/>
      <c r="I529" s="626"/>
      <c r="J529" s="626"/>
      <c r="K529" s="626"/>
      <c r="L529" s="626"/>
      <c r="M529" s="626"/>
      <c r="N529" s="629"/>
      <c r="O529" s="629"/>
      <c r="P529" s="629"/>
      <c r="Q529" s="619">
        <f>IF(C529&gt;Allgemeines!$C$13,0,SUM(G529,H529,J529,K529,M529,N529)-SUM(I529,L529,O529,P529))</f>
        <v>0</v>
      </c>
      <c r="R529" s="613"/>
      <c r="S529" s="621">
        <f t="shared" si="64"/>
        <v>0</v>
      </c>
      <c r="T529" s="622">
        <f>IF(ISBLANK($B529),0,VLOOKUP($B529,Listen!$A$2:$C$44,2,FALSE))</f>
        <v>0</v>
      </c>
      <c r="U529" s="622">
        <f>IF(ISBLANK($B529),0,VLOOKUP($B529,Listen!$A$2:$C$44,3,FALSE))</f>
        <v>0</v>
      </c>
      <c r="V529" s="623">
        <f t="shared" si="65"/>
        <v>0</v>
      </c>
      <c r="W529" s="623">
        <f t="shared" si="71"/>
        <v>0</v>
      </c>
      <c r="X529" s="623">
        <f t="shared" si="71"/>
        <v>0</v>
      </c>
      <c r="Y529" s="623">
        <f t="shared" si="71"/>
        <v>0</v>
      </c>
      <c r="Z529" s="623">
        <f t="shared" si="71"/>
        <v>0</v>
      </c>
      <c r="AA529" s="623">
        <f t="shared" si="71"/>
        <v>0</v>
      </c>
      <c r="AB529" s="623">
        <f t="shared" si="71"/>
        <v>0</v>
      </c>
      <c r="AC529" s="624">
        <f t="shared" ca="1" si="66"/>
        <v>0</v>
      </c>
      <c r="AD529" s="624">
        <f ca="1">IF(C529=Allgemeines!$C$13,$S529-$AE529,OFFSET(AE529,0,Allgemeines!$C$13-2022)-$AE529)</f>
        <v>0</v>
      </c>
      <c r="AE529" s="624">
        <f ca="1">IFERROR(OFFSET(AE529,0,Allgemeines!$C$13-2021),0)</f>
        <v>0</v>
      </c>
      <c r="AF529" s="624">
        <f t="shared" si="67"/>
        <v>0</v>
      </c>
      <c r="AG529" s="624">
        <f t="shared" si="72"/>
        <v>0</v>
      </c>
      <c r="AH529" s="624">
        <f t="shared" si="72"/>
        <v>0</v>
      </c>
      <c r="AI529" s="624">
        <f t="shared" si="72"/>
        <v>0</v>
      </c>
      <c r="AJ529" s="624">
        <f t="shared" si="70"/>
        <v>0</v>
      </c>
      <c r="AK529" s="624">
        <f t="shared" si="70"/>
        <v>0</v>
      </c>
      <c r="AL529" s="624">
        <f t="shared" si="70"/>
        <v>0</v>
      </c>
      <c r="AN529" s="625"/>
    </row>
    <row r="530" spans="1:40" x14ac:dyDescent="0.25">
      <c r="A530" s="612"/>
      <c r="B530" s="613"/>
      <c r="C530" s="614"/>
      <c r="D530" s="626"/>
      <c r="E530" s="627"/>
      <c r="F530" s="627"/>
      <c r="G530" s="630">
        <f t="shared" si="68"/>
        <v>0</v>
      </c>
      <c r="H530" s="626"/>
      <c r="I530" s="626"/>
      <c r="J530" s="626"/>
      <c r="K530" s="626"/>
      <c r="L530" s="626"/>
      <c r="M530" s="626"/>
      <c r="N530" s="629"/>
      <c r="O530" s="629"/>
      <c r="P530" s="629"/>
      <c r="Q530" s="619">
        <f>IF(C530&gt;Allgemeines!$C$13,0,SUM(G530,H530,J530,K530,M530,N530)-SUM(I530,L530,O530,P530))</f>
        <v>0</v>
      </c>
      <c r="R530" s="613"/>
      <c r="S530" s="621">
        <f t="shared" si="64"/>
        <v>0</v>
      </c>
      <c r="T530" s="622">
        <f>IF(ISBLANK($B530),0,VLOOKUP($B530,Listen!$A$2:$C$44,2,FALSE))</f>
        <v>0</v>
      </c>
      <c r="U530" s="622">
        <f>IF(ISBLANK($B530),0,VLOOKUP($B530,Listen!$A$2:$C$44,3,FALSE))</f>
        <v>0</v>
      </c>
      <c r="V530" s="623">
        <f t="shared" si="65"/>
        <v>0</v>
      </c>
      <c r="W530" s="623">
        <f t="shared" si="71"/>
        <v>0</v>
      </c>
      <c r="X530" s="623">
        <f t="shared" si="71"/>
        <v>0</v>
      </c>
      <c r="Y530" s="623">
        <f t="shared" si="71"/>
        <v>0</v>
      </c>
      <c r="Z530" s="623">
        <f t="shared" si="71"/>
        <v>0</v>
      </c>
      <c r="AA530" s="623">
        <f t="shared" si="71"/>
        <v>0</v>
      </c>
      <c r="AB530" s="623">
        <f t="shared" si="71"/>
        <v>0</v>
      </c>
      <c r="AC530" s="624">
        <f t="shared" ca="1" si="66"/>
        <v>0</v>
      </c>
      <c r="AD530" s="624">
        <f ca="1">IF(C530=Allgemeines!$C$13,$S530-$AE530,OFFSET(AE530,0,Allgemeines!$C$13-2022)-$AE530)</f>
        <v>0</v>
      </c>
      <c r="AE530" s="624">
        <f ca="1">IFERROR(OFFSET(AE530,0,Allgemeines!$C$13-2021),0)</f>
        <v>0</v>
      </c>
      <c r="AF530" s="624">
        <f t="shared" si="67"/>
        <v>0</v>
      </c>
      <c r="AG530" s="624">
        <f t="shared" si="72"/>
        <v>0</v>
      </c>
      <c r="AH530" s="624">
        <f t="shared" si="72"/>
        <v>0</v>
      </c>
      <c r="AI530" s="624">
        <f t="shared" si="72"/>
        <v>0</v>
      </c>
      <c r="AJ530" s="624">
        <f t="shared" si="70"/>
        <v>0</v>
      </c>
      <c r="AK530" s="624">
        <f t="shared" si="70"/>
        <v>0</v>
      </c>
      <c r="AL530" s="624">
        <f t="shared" si="70"/>
        <v>0</v>
      </c>
      <c r="AN530" s="625"/>
    </row>
    <row r="531" spans="1:40" x14ac:dyDescent="0.25">
      <c r="A531" s="612"/>
      <c r="B531" s="613"/>
      <c r="C531" s="614"/>
      <c r="D531" s="626"/>
      <c r="E531" s="627"/>
      <c r="F531" s="627"/>
      <c r="G531" s="630">
        <f t="shared" si="68"/>
        <v>0</v>
      </c>
      <c r="H531" s="626"/>
      <c r="I531" s="626"/>
      <c r="J531" s="626"/>
      <c r="K531" s="626"/>
      <c r="L531" s="626"/>
      <c r="M531" s="626"/>
      <c r="N531" s="629"/>
      <c r="O531" s="629"/>
      <c r="P531" s="629"/>
      <c r="Q531" s="619">
        <f>IF(C531&gt;Allgemeines!$C$13,0,SUM(G531,H531,J531,K531,M531,N531)-SUM(I531,L531,O531,P531))</f>
        <v>0</v>
      </c>
      <c r="R531" s="613"/>
      <c r="S531" s="621">
        <f t="shared" si="64"/>
        <v>0</v>
      </c>
      <c r="T531" s="622">
        <f>IF(ISBLANK($B531),0,VLOOKUP($B531,Listen!$A$2:$C$44,2,FALSE))</f>
        <v>0</v>
      </c>
      <c r="U531" s="622">
        <f>IF(ISBLANK($B531),0,VLOOKUP($B531,Listen!$A$2:$C$44,3,FALSE))</f>
        <v>0</v>
      </c>
      <c r="V531" s="623">
        <f t="shared" si="65"/>
        <v>0</v>
      </c>
      <c r="W531" s="623">
        <f t="shared" si="71"/>
        <v>0</v>
      </c>
      <c r="X531" s="623">
        <f t="shared" si="71"/>
        <v>0</v>
      </c>
      <c r="Y531" s="623">
        <f t="shared" si="71"/>
        <v>0</v>
      </c>
      <c r="Z531" s="623">
        <f t="shared" si="71"/>
        <v>0</v>
      </c>
      <c r="AA531" s="623">
        <f t="shared" si="71"/>
        <v>0</v>
      </c>
      <c r="AB531" s="623">
        <f t="shared" si="71"/>
        <v>0</v>
      </c>
      <c r="AC531" s="624">
        <f t="shared" ca="1" si="66"/>
        <v>0</v>
      </c>
      <c r="AD531" s="624">
        <f ca="1">IF(C531=Allgemeines!$C$13,$S531-$AE531,OFFSET(AE531,0,Allgemeines!$C$13-2022)-$AE531)</f>
        <v>0</v>
      </c>
      <c r="AE531" s="624">
        <f ca="1">IFERROR(OFFSET(AE531,0,Allgemeines!$C$13-2021),0)</f>
        <v>0</v>
      </c>
      <c r="AF531" s="624">
        <f t="shared" si="67"/>
        <v>0</v>
      </c>
      <c r="AG531" s="624">
        <f t="shared" si="72"/>
        <v>0</v>
      </c>
      <c r="AH531" s="624">
        <f t="shared" si="72"/>
        <v>0</v>
      </c>
      <c r="AI531" s="624">
        <f t="shared" si="72"/>
        <v>0</v>
      </c>
      <c r="AJ531" s="624">
        <f t="shared" si="70"/>
        <v>0</v>
      </c>
      <c r="AK531" s="624">
        <f t="shared" si="70"/>
        <v>0</v>
      </c>
      <c r="AL531" s="624">
        <f t="shared" si="70"/>
        <v>0</v>
      </c>
      <c r="AN531" s="625"/>
    </row>
    <row r="532" spans="1:40" x14ac:dyDescent="0.25">
      <c r="A532" s="612"/>
      <c r="B532" s="613"/>
      <c r="C532" s="614"/>
      <c r="D532" s="626"/>
      <c r="E532" s="627"/>
      <c r="F532" s="627"/>
      <c r="G532" s="630">
        <f t="shared" si="68"/>
        <v>0</v>
      </c>
      <c r="H532" s="626"/>
      <c r="I532" s="626"/>
      <c r="J532" s="626"/>
      <c r="K532" s="626"/>
      <c r="L532" s="626"/>
      <c r="M532" s="626"/>
      <c r="N532" s="629"/>
      <c r="O532" s="629"/>
      <c r="P532" s="629"/>
      <c r="Q532" s="619">
        <f>IF(C532&gt;Allgemeines!$C$13,0,SUM(G532,H532,J532,K532,M532,N532)-SUM(I532,L532,O532,P532))</f>
        <v>0</v>
      </c>
      <c r="R532" s="613"/>
      <c r="S532" s="621">
        <f t="shared" si="64"/>
        <v>0</v>
      </c>
      <c r="T532" s="622">
        <f>IF(ISBLANK($B532),0,VLOOKUP($B532,Listen!$A$2:$C$44,2,FALSE))</f>
        <v>0</v>
      </c>
      <c r="U532" s="622">
        <f>IF(ISBLANK($B532),0,VLOOKUP($B532,Listen!$A$2:$C$44,3,FALSE))</f>
        <v>0</v>
      </c>
      <c r="V532" s="623">
        <f t="shared" si="65"/>
        <v>0</v>
      </c>
      <c r="W532" s="623">
        <f t="shared" si="71"/>
        <v>0</v>
      </c>
      <c r="X532" s="623">
        <f t="shared" si="71"/>
        <v>0</v>
      </c>
      <c r="Y532" s="623">
        <f t="shared" si="71"/>
        <v>0</v>
      </c>
      <c r="Z532" s="623">
        <f t="shared" si="71"/>
        <v>0</v>
      </c>
      <c r="AA532" s="623">
        <f t="shared" si="71"/>
        <v>0</v>
      </c>
      <c r="AB532" s="623">
        <f t="shared" si="71"/>
        <v>0</v>
      </c>
      <c r="AC532" s="624">
        <f t="shared" ca="1" si="66"/>
        <v>0</v>
      </c>
      <c r="AD532" s="624">
        <f ca="1">IF(C532=Allgemeines!$C$13,$S532-$AE532,OFFSET(AE532,0,Allgemeines!$C$13-2022)-$AE532)</f>
        <v>0</v>
      </c>
      <c r="AE532" s="624">
        <f ca="1">IFERROR(OFFSET(AE532,0,Allgemeines!$C$13-2021),0)</f>
        <v>0</v>
      </c>
      <c r="AF532" s="624">
        <f t="shared" si="67"/>
        <v>0</v>
      </c>
      <c r="AG532" s="624">
        <f t="shared" si="72"/>
        <v>0</v>
      </c>
      <c r="AH532" s="624">
        <f t="shared" si="72"/>
        <v>0</v>
      </c>
      <c r="AI532" s="624">
        <f t="shared" si="72"/>
        <v>0</v>
      </c>
      <c r="AJ532" s="624">
        <f t="shared" si="70"/>
        <v>0</v>
      </c>
      <c r="AK532" s="624">
        <f t="shared" si="70"/>
        <v>0</v>
      </c>
      <c r="AL532" s="624">
        <f t="shared" si="70"/>
        <v>0</v>
      </c>
      <c r="AN532" s="625"/>
    </row>
    <row r="533" spans="1:40" x14ac:dyDescent="0.25">
      <c r="A533" s="612"/>
      <c r="B533" s="613"/>
      <c r="C533" s="614"/>
      <c r="D533" s="626"/>
      <c r="E533" s="627"/>
      <c r="F533" s="627"/>
      <c r="G533" s="630">
        <f t="shared" si="68"/>
        <v>0</v>
      </c>
      <c r="H533" s="626"/>
      <c r="I533" s="626"/>
      <c r="J533" s="626"/>
      <c r="K533" s="626"/>
      <c r="L533" s="626"/>
      <c r="M533" s="626"/>
      <c r="N533" s="629"/>
      <c r="O533" s="629"/>
      <c r="P533" s="629"/>
      <c r="Q533" s="619">
        <f>IF(C533&gt;Allgemeines!$C$13,0,SUM(G533,H533,J533,K533,M533,N533)-SUM(I533,L533,O533,P533))</f>
        <v>0</v>
      </c>
      <c r="R533" s="613"/>
      <c r="S533" s="621">
        <f t="shared" si="64"/>
        <v>0</v>
      </c>
      <c r="T533" s="622">
        <f>IF(ISBLANK($B533),0,VLOOKUP($B533,Listen!$A$2:$C$44,2,FALSE))</f>
        <v>0</v>
      </c>
      <c r="U533" s="622">
        <f>IF(ISBLANK($B533),0,VLOOKUP($B533,Listen!$A$2:$C$44,3,FALSE))</f>
        <v>0</v>
      </c>
      <c r="V533" s="623">
        <f t="shared" si="65"/>
        <v>0</v>
      </c>
      <c r="W533" s="623">
        <f t="shared" si="71"/>
        <v>0</v>
      </c>
      <c r="X533" s="623">
        <f t="shared" si="71"/>
        <v>0</v>
      </c>
      <c r="Y533" s="623">
        <f t="shared" si="71"/>
        <v>0</v>
      </c>
      <c r="Z533" s="623">
        <f t="shared" si="71"/>
        <v>0</v>
      </c>
      <c r="AA533" s="623">
        <f t="shared" si="71"/>
        <v>0</v>
      </c>
      <c r="AB533" s="623">
        <f t="shared" si="71"/>
        <v>0</v>
      </c>
      <c r="AC533" s="624">
        <f t="shared" ca="1" si="66"/>
        <v>0</v>
      </c>
      <c r="AD533" s="624">
        <f ca="1">IF(C533=Allgemeines!$C$13,$S533-$AE533,OFFSET(AE533,0,Allgemeines!$C$13-2022)-$AE533)</f>
        <v>0</v>
      </c>
      <c r="AE533" s="624">
        <f ca="1">IFERROR(OFFSET(AE533,0,Allgemeines!$C$13-2021),0)</f>
        <v>0</v>
      </c>
      <c r="AF533" s="624">
        <f t="shared" si="67"/>
        <v>0</v>
      </c>
      <c r="AG533" s="624">
        <f t="shared" si="72"/>
        <v>0</v>
      </c>
      <c r="AH533" s="624">
        <f t="shared" si="72"/>
        <v>0</v>
      </c>
      <c r="AI533" s="624">
        <f t="shared" si="72"/>
        <v>0</v>
      </c>
      <c r="AJ533" s="624">
        <f t="shared" si="70"/>
        <v>0</v>
      </c>
      <c r="AK533" s="624">
        <f t="shared" si="70"/>
        <v>0</v>
      </c>
      <c r="AL533" s="624">
        <f t="shared" si="70"/>
        <v>0</v>
      </c>
      <c r="AN533" s="625"/>
    </row>
    <row r="534" spans="1:40" x14ac:dyDescent="0.25">
      <c r="A534" s="612"/>
      <c r="B534" s="613"/>
      <c r="C534" s="614"/>
      <c r="D534" s="626"/>
      <c r="E534" s="627"/>
      <c r="F534" s="627"/>
      <c r="G534" s="630">
        <f t="shared" si="68"/>
        <v>0</v>
      </c>
      <c r="H534" s="626"/>
      <c r="I534" s="626"/>
      <c r="J534" s="626"/>
      <c r="K534" s="626"/>
      <c r="L534" s="626"/>
      <c r="M534" s="626"/>
      <c r="N534" s="629"/>
      <c r="O534" s="629"/>
      <c r="P534" s="629"/>
      <c r="Q534" s="619">
        <f>IF(C534&gt;Allgemeines!$C$13,0,SUM(G534,H534,J534,K534,M534,N534)-SUM(I534,L534,O534,P534))</f>
        <v>0</v>
      </c>
      <c r="R534" s="613"/>
      <c r="S534" s="621">
        <f t="shared" si="64"/>
        <v>0</v>
      </c>
      <c r="T534" s="622">
        <f>IF(ISBLANK($B534),0,VLOOKUP($B534,Listen!$A$2:$C$44,2,FALSE))</f>
        <v>0</v>
      </c>
      <c r="U534" s="622">
        <f>IF(ISBLANK($B534),0,VLOOKUP($B534,Listen!$A$2:$C$44,3,FALSE))</f>
        <v>0</v>
      </c>
      <c r="V534" s="623">
        <f t="shared" si="65"/>
        <v>0</v>
      </c>
      <c r="W534" s="623">
        <f t="shared" si="71"/>
        <v>0</v>
      </c>
      <c r="X534" s="623">
        <f t="shared" si="71"/>
        <v>0</v>
      </c>
      <c r="Y534" s="623">
        <f t="shared" si="71"/>
        <v>0</v>
      </c>
      <c r="Z534" s="623">
        <f t="shared" si="71"/>
        <v>0</v>
      </c>
      <c r="AA534" s="623">
        <f t="shared" si="71"/>
        <v>0</v>
      </c>
      <c r="AB534" s="623">
        <f t="shared" si="71"/>
        <v>0</v>
      </c>
      <c r="AC534" s="624">
        <f t="shared" ca="1" si="66"/>
        <v>0</v>
      </c>
      <c r="AD534" s="624">
        <f ca="1">IF(C534=Allgemeines!$C$13,$S534-$AE534,OFFSET(AE534,0,Allgemeines!$C$13-2022)-$AE534)</f>
        <v>0</v>
      </c>
      <c r="AE534" s="624">
        <f ca="1">IFERROR(OFFSET(AE534,0,Allgemeines!$C$13-2021),0)</f>
        <v>0</v>
      </c>
      <c r="AF534" s="624">
        <f t="shared" si="67"/>
        <v>0</v>
      </c>
      <c r="AG534" s="624">
        <f t="shared" si="72"/>
        <v>0</v>
      </c>
      <c r="AH534" s="624">
        <f t="shared" si="72"/>
        <v>0</v>
      </c>
      <c r="AI534" s="624">
        <f t="shared" si="72"/>
        <v>0</v>
      </c>
      <c r="AJ534" s="624">
        <f t="shared" si="70"/>
        <v>0</v>
      </c>
      <c r="AK534" s="624">
        <f t="shared" si="70"/>
        <v>0</v>
      </c>
      <c r="AL534" s="624">
        <f t="shared" si="70"/>
        <v>0</v>
      </c>
      <c r="AN534" s="625"/>
    </row>
    <row r="535" spans="1:40" x14ac:dyDescent="0.25">
      <c r="A535" s="612"/>
      <c r="B535" s="613"/>
      <c r="C535" s="614"/>
      <c r="D535" s="626"/>
      <c r="E535" s="627"/>
      <c r="F535" s="627"/>
      <c r="G535" s="630">
        <f t="shared" si="68"/>
        <v>0</v>
      </c>
      <c r="H535" s="626"/>
      <c r="I535" s="626"/>
      <c r="J535" s="626"/>
      <c r="K535" s="626"/>
      <c r="L535" s="626"/>
      <c r="M535" s="626"/>
      <c r="N535" s="629"/>
      <c r="O535" s="629"/>
      <c r="P535" s="629"/>
      <c r="Q535" s="619">
        <f>IF(C535&gt;Allgemeines!$C$13,0,SUM(G535,H535,J535,K535,M535,N535)-SUM(I535,L535,O535,P535))</f>
        <v>0</v>
      </c>
      <c r="R535" s="613"/>
      <c r="S535" s="621">
        <f t="shared" si="64"/>
        <v>0</v>
      </c>
      <c r="T535" s="622">
        <f>IF(ISBLANK($B535),0,VLOOKUP($B535,Listen!$A$2:$C$44,2,FALSE))</f>
        <v>0</v>
      </c>
      <c r="U535" s="622">
        <f>IF(ISBLANK($B535),0,VLOOKUP($B535,Listen!$A$2:$C$44,3,FALSE))</f>
        <v>0</v>
      </c>
      <c r="V535" s="623">
        <f t="shared" si="65"/>
        <v>0</v>
      </c>
      <c r="W535" s="623">
        <f t="shared" ref="W535:AB550" si="73">V535</f>
        <v>0</v>
      </c>
      <c r="X535" s="623">
        <f t="shared" si="73"/>
        <v>0</v>
      </c>
      <c r="Y535" s="623">
        <f t="shared" si="73"/>
        <v>0</v>
      </c>
      <c r="Z535" s="623">
        <f t="shared" si="73"/>
        <v>0</v>
      </c>
      <c r="AA535" s="623">
        <f t="shared" si="73"/>
        <v>0</v>
      </c>
      <c r="AB535" s="623">
        <f t="shared" si="73"/>
        <v>0</v>
      </c>
      <c r="AC535" s="624">
        <f t="shared" ca="1" si="66"/>
        <v>0</v>
      </c>
      <c r="AD535" s="624">
        <f ca="1">IF(C535=Allgemeines!$C$13,$S535-$AE535,OFFSET(AE535,0,Allgemeines!$C$13-2022)-$AE535)</f>
        <v>0</v>
      </c>
      <c r="AE535" s="624">
        <f ca="1">IFERROR(OFFSET(AE535,0,Allgemeines!$C$13-2021),0)</f>
        <v>0</v>
      </c>
      <c r="AF535" s="624">
        <f t="shared" si="67"/>
        <v>0</v>
      </c>
      <c r="AG535" s="624">
        <f t="shared" si="72"/>
        <v>0</v>
      </c>
      <c r="AH535" s="624">
        <f t="shared" si="72"/>
        <v>0</v>
      </c>
      <c r="AI535" s="624">
        <f t="shared" si="72"/>
        <v>0</v>
      </c>
      <c r="AJ535" s="624">
        <f t="shared" si="70"/>
        <v>0</v>
      </c>
      <c r="AK535" s="624">
        <f t="shared" si="70"/>
        <v>0</v>
      </c>
      <c r="AL535" s="624">
        <f t="shared" si="70"/>
        <v>0</v>
      </c>
      <c r="AN535" s="625"/>
    </row>
    <row r="536" spans="1:40" x14ac:dyDescent="0.25">
      <c r="A536" s="612"/>
      <c r="B536" s="613"/>
      <c r="C536" s="614"/>
      <c r="D536" s="626"/>
      <c r="E536" s="627"/>
      <c r="F536" s="627"/>
      <c r="G536" s="630">
        <f t="shared" si="68"/>
        <v>0</v>
      </c>
      <c r="H536" s="626"/>
      <c r="I536" s="626"/>
      <c r="J536" s="626"/>
      <c r="K536" s="626"/>
      <c r="L536" s="626"/>
      <c r="M536" s="626"/>
      <c r="N536" s="629"/>
      <c r="O536" s="629"/>
      <c r="P536" s="629"/>
      <c r="Q536" s="619">
        <f>IF(C536&gt;Allgemeines!$C$13,0,SUM(G536,H536,J536,K536,M536,N536)-SUM(I536,L536,O536,P536))</f>
        <v>0</v>
      </c>
      <c r="R536" s="613"/>
      <c r="S536" s="621">
        <f t="shared" si="64"/>
        <v>0</v>
      </c>
      <c r="T536" s="622">
        <f>IF(ISBLANK($B536),0,VLOOKUP($B536,Listen!$A$2:$C$44,2,FALSE))</f>
        <v>0</v>
      </c>
      <c r="U536" s="622">
        <f>IF(ISBLANK($B536),0,VLOOKUP($B536,Listen!$A$2:$C$44,3,FALSE))</f>
        <v>0</v>
      </c>
      <c r="V536" s="623">
        <f t="shared" si="65"/>
        <v>0</v>
      </c>
      <c r="W536" s="623">
        <f t="shared" si="73"/>
        <v>0</v>
      </c>
      <c r="X536" s="623">
        <f t="shared" si="73"/>
        <v>0</v>
      </c>
      <c r="Y536" s="623">
        <f t="shared" si="73"/>
        <v>0</v>
      </c>
      <c r="Z536" s="623">
        <f t="shared" si="73"/>
        <v>0</v>
      </c>
      <c r="AA536" s="623">
        <f t="shared" si="73"/>
        <v>0</v>
      </c>
      <c r="AB536" s="623">
        <f t="shared" si="73"/>
        <v>0</v>
      </c>
      <c r="AC536" s="624">
        <f t="shared" ca="1" si="66"/>
        <v>0</v>
      </c>
      <c r="AD536" s="624">
        <f ca="1">IF(C536=Allgemeines!$C$13,$S536-$AE536,OFFSET(AE536,0,Allgemeines!$C$13-2022)-$AE536)</f>
        <v>0</v>
      </c>
      <c r="AE536" s="624">
        <f ca="1">IFERROR(OFFSET(AE536,0,Allgemeines!$C$13-2021),0)</f>
        <v>0</v>
      </c>
      <c r="AF536" s="624">
        <f t="shared" si="67"/>
        <v>0</v>
      </c>
      <c r="AG536" s="624">
        <f t="shared" si="72"/>
        <v>0</v>
      </c>
      <c r="AH536" s="624">
        <f t="shared" si="72"/>
        <v>0</v>
      </c>
      <c r="AI536" s="624">
        <f t="shared" si="72"/>
        <v>0</v>
      </c>
      <c r="AJ536" s="624">
        <f t="shared" si="70"/>
        <v>0</v>
      </c>
      <c r="AK536" s="624">
        <f t="shared" si="70"/>
        <v>0</v>
      </c>
      <c r="AL536" s="624">
        <f t="shared" si="70"/>
        <v>0</v>
      </c>
      <c r="AN536" s="625"/>
    </row>
    <row r="537" spans="1:40" x14ac:dyDescent="0.25">
      <c r="A537" s="612"/>
      <c r="B537" s="613"/>
      <c r="C537" s="614"/>
      <c r="D537" s="626"/>
      <c r="E537" s="627"/>
      <c r="F537" s="627"/>
      <c r="G537" s="630">
        <f t="shared" si="68"/>
        <v>0</v>
      </c>
      <c r="H537" s="626"/>
      <c r="I537" s="626"/>
      <c r="J537" s="626"/>
      <c r="K537" s="626"/>
      <c r="L537" s="626"/>
      <c r="M537" s="626"/>
      <c r="N537" s="629"/>
      <c r="O537" s="629"/>
      <c r="P537" s="629"/>
      <c r="Q537" s="619">
        <f>IF(C537&gt;Allgemeines!$C$13,0,SUM(G537,H537,J537,K537,M537,N537)-SUM(I537,L537,O537,P537))</f>
        <v>0</v>
      </c>
      <c r="R537" s="613"/>
      <c r="S537" s="621">
        <f t="shared" si="64"/>
        <v>0</v>
      </c>
      <c r="T537" s="622">
        <f>IF(ISBLANK($B537),0,VLOOKUP($B537,Listen!$A$2:$C$44,2,FALSE))</f>
        <v>0</v>
      </c>
      <c r="U537" s="622">
        <f>IF(ISBLANK($B537),0,VLOOKUP($B537,Listen!$A$2:$C$44,3,FALSE))</f>
        <v>0</v>
      </c>
      <c r="V537" s="623">
        <f t="shared" si="65"/>
        <v>0</v>
      </c>
      <c r="W537" s="623">
        <f t="shared" si="73"/>
        <v>0</v>
      </c>
      <c r="X537" s="623">
        <f t="shared" si="73"/>
        <v>0</v>
      </c>
      <c r="Y537" s="623">
        <f t="shared" si="73"/>
        <v>0</v>
      </c>
      <c r="Z537" s="623">
        <f t="shared" si="73"/>
        <v>0</v>
      </c>
      <c r="AA537" s="623">
        <f t="shared" si="73"/>
        <v>0</v>
      </c>
      <c r="AB537" s="623">
        <f t="shared" si="73"/>
        <v>0</v>
      </c>
      <c r="AC537" s="624">
        <f t="shared" ca="1" si="66"/>
        <v>0</v>
      </c>
      <c r="AD537" s="624">
        <f ca="1">IF(C537=Allgemeines!$C$13,$S537-$AE537,OFFSET(AE537,0,Allgemeines!$C$13-2022)-$AE537)</f>
        <v>0</v>
      </c>
      <c r="AE537" s="624">
        <f ca="1">IFERROR(OFFSET(AE537,0,Allgemeines!$C$13-2021),0)</f>
        <v>0</v>
      </c>
      <c r="AF537" s="624">
        <f t="shared" si="67"/>
        <v>0</v>
      </c>
      <c r="AG537" s="624">
        <f t="shared" si="72"/>
        <v>0</v>
      </c>
      <c r="AH537" s="624">
        <f t="shared" si="72"/>
        <v>0</v>
      </c>
      <c r="AI537" s="624">
        <f t="shared" si="72"/>
        <v>0</v>
      </c>
      <c r="AJ537" s="624">
        <f t="shared" si="70"/>
        <v>0</v>
      </c>
      <c r="AK537" s="624">
        <f t="shared" si="70"/>
        <v>0</v>
      </c>
      <c r="AL537" s="624">
        <f t="shared" si="70"/>
        <v>0</v>
      </c>
      <c r="AN537" s="625"/>
    </row>
    <row r="538" spans="1:40" x14ac:dyDescent="0.25">
      <c r="A538" s="612"/>
      <c r="B538" s="613"/>
      <c r="C538" s="614"/>
      <c r="D538" s="626"/>
      <c r="E538" s="627"/>
      <c r="F538" s="627"/>
      <c r="G538" s="630">
        <f t="shared" si="68"/>
        <v>0</v>
      </c>
      <c r="H538" s="626"/>
      <c r="I538" s="626"/>
      <c r="J538" s="626"/>
      <c r="K538" s="626"/>
      <c r="L538" s="626"/>
      <c r="M538" s="626"/>
      <c r="N538" s="629"/>
      <c r="O538" s="629"/>
      <c r="P538" s="629"/>
      <c r="Q538" s="619">
        <f>IF(C538&gt;Allgemeines!$C$13,0,SUM(G538,H538,J538,K538,M538,N538)-SUM(I538,L538,O538,P538))</f>
        <v>0</v>
      </c>
      <c r="R538" s="613"/>
      <c r="S538" s="621">
        <f t="shared" si="64"/>
        <v>0</v>
      </c>
      <c r="T538" s="622">
        <f>IF(ISBLANK($B538),0,VLOOKUP($B538,Listen!$A$2:$C$44,2,FALSE))</f>
        <v>0</v>
      </c>
      <c r="U538" s="622">
        <f>IF(ISBLANK($B538),0,VLOOKUP($B538,Listen!$A$2:$C$44,3,FALSE))</f>
        <v>0</v>
      </c>
      <c r="V538" s="623">
        <f t="shared" si="65"/>
        <v>0</v>
      </c>
      <c r="W538" s="623">
        <f t="shared" si="73"/>
        <v>0</v>
      </c>
      <c r="X538" s="623">
        <f t="shared" si="73"/>
        <v>0</v>
      </c>
      <c r="Y538" s="623">
        <f t="shared" si="73"/>
        <v>0</v>
      </c>
      <c r="Z538" s="623">
        <f t="shared" si="73"/>
        <v>0</v>
      </c>
      <c r="AA538" s="623">
        <f t="shared" si="73"/>
        <v>0</v>
      </c>
      <c r="AB538" s="623">
        <f t="shared" si="73"/>
        <v>0</v>
      </c>
      <c r="AC538" s="624">
        <f t="shared" ca="1" si="66"/>
        <v>0</v>
      </c>
      <c r="AD538" s="624">
        <f ca="1">IF(C538=Allgemeines!$C$13,$S538-$AE538,OFFSET(AE538,0,Allgemeines!$C$13-2022)-$AE538)</f>
        <v>0</v>
      </c>
      <c r="AE538" s="624">
        <f ca="1">IFERROR(OFFSET(AE538,0,Allgemeines!$C$13-2021),0)</f>
        <v>0</v>
      </c>
      <c r="AF538" s="624">
        <f t="shared" si="67"/>
        <v>0</v>
      </c>
      <c r="AG538" s="624">
        <f t="shared" si="72"/>
        <v>0</v>
      </c>
      <c r="AH538" s="624">
        <f t="shared" si="72"/>
        <v>0</v>
      </c>
      <c r="AI538" s="624">
        <f t="shared" si="72"/>
        <v>0</v>
      </c>
      <c r="AJ538" s="624">
        <f t="shared" si="70"/>
        <v>0</v>
      </c>
      <c r="AK538" s="624">
        <f t="shared" si="70"/>
        <v>0</v>
      </c>
      <c r="AL538" s="624">
        <f t="shared" si="70"/>
        <v>0</v>
      </c>
      <c r="AN538" s="625"/>
    </row>
    <row r="539" spans="1:40" x14ac:dyDescent="0.25">
      <c r="A539" s="612"/>
      <c r="B539" s="613"/>
      <c r="C539" s="614"/>
      <c r="D539" s="626"/>
      <c r="E539" s="627"/>
      <c r="F539" s="627"/>
      <c r="G539" s="630">
        <f t="shared" si="68"/>
        <v>0</v>
      </c>
      <c r="H539" s="626"/>
      <c r="I539" s="626"/>
      <c r="J539" s="626"/>
      <c r="K539" s="626"/>
      <c r="L539" s="626"/>
      <c r="M539" s="626"/>
      <c r="N539" s="629"/>
      <c r="O539" s="629"/>
      <c r="P539" s="629"/>
      <c r="Q539" s="619">
        <f>IF(C539&gt;Allgemeines!$C$13,0,SUM(G539,H539,J539,K539,M539,N539)-SUM(I539,L539,O539,P539))</f>
        <v>0</v>
      </c>
      <c r="R539" s="613"/>
      <c r="S539" s="621">
        <f t="shared" si="64"/>
        <v>0</v>
      </c>
      <c r="T539" s="622">
        <f>IF(ISBLANK($B539),0,VLOOKUP($B539,Listen!$A$2:$C$44,2,FALSE))</f>
        <v>0</v>
      </c>
      <c r="U539" s="622">
        <f>IF(ISBLANK($B539),0,VLOOKUP($B539,Listen!$A$2:$C$44,3,FALSE))</f>
        <v>0</v>
      </c>
      <c r="V539" s="623">
        <f t="shared" si="65"/>
        <v>0</v>
      </c>
      <c r="W539" s="623">
        <f t="shared" si="73"/>
        <v>0</v>
      </c>
      <c r="X539" s="623">
        <f t="shared" si="73"/>
        <v>0</v>
      </c>
      <c r="Y539" s="623">
        <f t="shared" si="73"/>
        <v>0</v>
      </c>
      <c r="Z539" s="623">
        <f t="shared" si="73"/>
        <v>0</v>
      </c>
      <c r="AA539" s="623">
        <f t="shared" si="73"/>
        <v>0</v>
      </c>
      <c r="AB539" s="623">
        <f t="shared" si="73"/>
        <v>0</v>
      </c>
      <c r="AC539" s="624">
        <f t="shared" ca="1" si="66"/>
        <v>0</v>
      </c>
      <c r="AD539" s="624">
        <f ca="1">IF(C539=Allgemeines!$C$13,$S539-$AE539,OFFSET(AE539,0,Allgemeines!$C$13-2022)-$AE539)</f>
        <v>0</v>
      </c>
      <c r="AE539" s="624">
        <f ca="1">IFERROR(OFFSET(AE539,0,Allgemeines!$C$13-2021),0)</f>
        <v>0</v>
      </c>
      <c r="AF539" s="624">
        <f t="shared" si="67"/>
        <v>0</v>
      </c>
      <c r="AG539" s="624">
        <f t="shared" si="72"/>
        <v>0</v>
      </c>
      <c r="AH539" s="624">
        <f t="shared" si="72"/>
        <v>0</v>
      </c>
      <c r="AI539" s="624">
        <f t="shared" si="72"/>
        <v>0</v>
      </c>
      <c r="AJ539" s="624">
        <f t="shared" si="70"/>
        <v>0</v>
      </c>
      <c r="AK539" s="624">
        <f t="shared" si="70"/>
        <v>0</v>
      </c>
      <c r="AL539" s="624">
        <f t="shared" si="70"/>
        <v>0</v>
      </c>
      <c r="AN539" s="625"/>
    </row>
    <row r="540" spans="1:40" x14ac:dyDescent="0.25">
      <c r="A540" s="612"/>
      <c r="B540" s="613"/>
      <c r="C540" s="614"/>
      <c r="D540" s="626"/>
      <c r="E540" s="627"/>
      <c r="F540" s="627"/>
      <c r="G540" s="630">
        <f t="shared" si="68"/>
        <v>0</v>
      </c>
      <c r="H540" s="626"/>
      <c r="I540" s="626"/>
      <c r="J540" s="626"/>
      <c r="K540" s="626"/>
      <c r="L540" s="626"/>
      <c r="M540" s="626"/>
      <c r="N540" s="629"/>
      <c r="O540" s="629"/>
      <c r="P540" s="629"/>
      <c r="Q540" s="619">
        <f>IF(C540&gt;Allgemeines!$C$13,0,SUM(G540,H540,J540,K540,M540,N540)-SUM(I540,L540,O540,P540))</f>
        <v>0</v>
      </c>
      <c r="R540" s="613"/>
      <c r="S540" s="621">
        <f t="shared" si="64"/>
        <v>0</v>
      </c>
      <c r="T540" s="622">
        <f>IF(ISBLANK($B540),0,VLOOKUP($B540,Listen!$A$2:$C$44,2,FALSE))</f>
        <v>0</v>
      </c>
      <c r="U540" s="622">
        <f>IF(ISBLANK($B540),0,VLOOKUP($B540,Listen!$A$2:$C$44,3,FALSE))</f>
        <v>0</v>
      </c>
      <c r="V540" s="623">
        <f t="shared" si="65"/>
        <v>0</v>
      </c>
      <c r="W540" s="623">
        <f t="shared" si="73"/>
        <v>0</v>
      </c>
      <c r="X540" s="623">
        <f t="shared" si="73"/>
        <v>0</v>
      </c>
      <c r="Y540" s="623">
        <f t="shared" si="73"/>
        <v>0</v>
      </c>
      <c r="Z540" s="623">
        <f t="shared" si="73"/>
        <v>0</v>
      </c>
      <c r="AA540" s="623">
        <f t="shared" si="73"/>
        <v>0</v>
      </c>
      <c r="AB540" s="623">
        <f t="shared" si="73"/>
        <v>0</v>
      </c>
      <c r="AC540" s="624">
        <f t="shared" ca="1" si="66"/>
        <v>0</v>
      </c>
      <c r="AD540" s="624">
        <f ca="1">IF(C540=Allgemeines!$C$13,$S540-$AE540,OFFSET(AE540,0,Allgemeines!$C$13-2022)-$AE540)</f>
        <v>0</v>
      </c>
      <c r="AE540" s="624">
        <f ca="1">IFERROR(OFFSET(AE540,0,Allgemeines!$C$13-2021),0)</f>
        <v>0</v>
      </c>
      <c r="AF540" s="624">
        <f t="shared" si="67"/>
        <v>0</v>
      </c>
      <c r="AG540" s="624">
        <f t="shared" si="72"/>
        <v>0</v>
      </c>
      <c r="AH540" s="624">
        <f t="shared" si="72"/>
        <v>0</v>
      </c>
      <c r="AI540" s="624">
        <f t="shared" si="72"/>
        <v>0</v>
      </c>
      <c r="AJ540" s="624">
        <f t="shared" si="70"/>
        <v>0</v>
      </c>
      <c r="AK540" s="624">
        <f t="shared" si="70"/>
        <v>0</v>
      </c>
      <c r="AL540" s="624">
        <f t="shared" si="70"/>
        <v>0</v>
      </c>
      <c r="AN540" s="625"/>
    </row>
    <row r="541" spans="1:40" x14ac:dyDescent="0.25">
      <c r="A541" s="612"/>
      <c r="B541" s="613"/>
      <c r="C541" s="614"/>
      <c r="D541" s="626"/>
      <c r="E541" s="627"/>
      <c r="F541" s="627"/>
      <c r="G541" s="630">
        <f t="shared" si="68"/>
        <v>0</v>
      </c>
      <c r="H541" s="626"/>
      <c r="I541" s="626"/>
      <c r="J541" s="626"/>
      <c r="K541" s="626"/>
      <c r="L541" s="626"/>
      <c r="M541" s="626"/>
      <c r="N541" s="629"/>
      <c r="O541" s="629"/>
      <c r="P541" s="629"/>
      <c r="Q541" s="619">
        <f>IF(C541&gt;Allgemeines!$C$13,0,SUM(G541,H541,J541,K541,M541,N541)-SUM(I541,L541,O541,P541))</f>
        <v>0</v>
      </c>
      <c r="R541" s="613"/>
      <c r="S541" s="621">
        <f t="shared" si="64"/>
        <v>0</v>
      </c>
      <c r="T541" s="622">
        <f>IF(ISBLANK($B541),0,VLOOKUP($B541,Listen!$A$2:$C$44,2,FALSE))</f>
        <v>0</v>
      </c>
      <c r="U541" s="622">
        <f>IF(ISBLANK($B541),0,VLOOKUP($B541,Listen!$A$2:$C$44,3,FALSE))</f>
        <v>0</v>
      </c>
      <c r="V541" s="623">
        <f t="shared" si="65"/>
        <v>0</v>
      </c>
      <c r="W541" s="623">
        <f t="shared" si="73"/>
        <v>0</v>
      </c>
      <c r="X541" s="623">
        <f t="shared" si="73"/>
        <v>0</v>
      </c>
      <c r="Y541" s="623">
        <f t="shared" si="73"/>
        <v>0</v>
      </c>
      <c r="Z541" s="623">
        <f t="shared" si="73"/>
        <v>0</v>
      </c>
      <c r="AA541" s="623">
        <f t="shared" si="73"/>
        <v>0</v>
      </c>
      <c r="AB541" s="623">
        <f t="shared" si="73"/>
        <v>0</v>
      </c>
      <c r="AC541" s="624">
        <f t="shared" ca="1" si="66"/>
        <v>0</v>
      </c>
      <c r="AD541" s="624">
        <f ca="1">IF(C541=Allgemeines!$C$13,$S541-$AE541,OFFSET(AE541,0,Allgemeines!$C$13-2022)-$AE541)</f>
        <v>0</v>
      </c>
      <c r="AE541" s="624">
        <f ca="1">IFERROR(OFFSET(AE541,0,Allgemeines!$C$13-2021),0)</f>
        <v>0</v>
      </c>
      <c r="AF541" s="624">
        <f t="shared" si="67"/>
        <v>0</v>
      </c>
      <c r="AG541" s="624">
        <f t="shared" si="72"/>
        <v>0</v>
      </c>
      <c r="AH541" s="624">
        <f t="shared" si="72"/>
        <v>0</v>
      </c>
      <c r="AI541" s="624">
        <f t="shared" si="72"/>
        <v>0</v>
      </c>
      <c r="AJ541" s="624">
        <f t="shared" si="70"/>
        <v>0</v>
      </c>
      <c r="AK541" s="624">
        <f t="shared" si="70"/>
        <v>0</v>
      </c>
      <c r="AL541" s="624">
        <f t="shared" si="70"/>
        <v>0</v>
      </c>
      <c r="AN541" s="625"/>
    </row>
    <row r="542" spans="1:40" x14ac:dyDescent="0.25">
      <c r="A542" s="612"/>
      <c r="B542" s="613"/>
      <c r="C542" s="614"/>
      <c r="D542" s="626"/>
      <c r="E542" s="627"/>
      <c r="F542" s="627"/>
      <c r="G542" s="630">
        <f t="shared" si="68"/>
        <v>0</v>
      </c>
      <c r="H542" s="626"/>
      <c r="I542" s="626"/>
      <c r="J542" s="626"/>
      <c r="K542" s="626"/>
      <c r="L542" s="626"/>
      <c r="M542" s="626"/>
      <c r="N542" s="629"/>
      <c r="O542" s="629"/>
      <c r="P542" s="629"/>
      <c r="Q542" s="619">
        <f>IF(C542&gt;Allgemeines!$C$13,0,SUM(G542,H542,J542,K542,M542,N542)-SUM(I542,L542,O542,P542))</f>
        <v>0</v>
      </c>
      <c r="R542" s="613"/>
      <c r="S542" s="621">
        <f t="shared" si="64"/>
        <v>0</v>
      </c>
      <c r="T542" s="622">
        <f>IF(ISBLANK($B542),0,VLOOKUP($B542,Listen!$A$2:$C$44,2,FALSE))</f>
        <v>0</v>
      </c>
      <c r="U542" s="622">
        <f>IF(ISBLANK($B542),0,VLOOKUP($B542,Listen!$A$2:$C$44,3,FALSE))</f>
        <v>0</v>
      </c>
      <c r="V542" s="623">
        <f t="shared" si="65"/>
        <v>0</v>
      </c>
      <c r="W542" s="623">
        <f t="shared" si="73"/>
        <v>0</v>
      </c>
      <c r="X542" s="623">
        <f t="shared" si="73"/>
        <v>0</v>
      </c>
      <c r="Y542" s="623">
        <f t="shared" si="73"/>
        <v>0</v>
      </c>
      <c r="Z542" s="623">
        <f t="shared" si="73"/>
        <v>0</v>
      </c>
      <c r="AA542" s="623">
        <f t="shared" si="73"/>
        <v>0</v>
      </c>
      <c r="AB542" s="623">
        <f t="shared" si="73"/>
        <v>0</v>
      </c>
      <c r="AC542" s="624">
        <f t="shared" ca="1" si="66"/>
        <v>0</v>
      </c>
      <c r="AD542" s="624">
        <f ca="1">IF(C542=Allgemeines!$C$13,$S542-$AE542,OFFSET(AE542,0,Allgemeines!$C$13-2022)-$AE542)</f>
        <v>0</v>
      </c>
      <c r="AE542" s="624">
        <f ca="1">IFERROR(OFFSET(AE542,0,Allgemeines!$C$13-2021),0)</f>
        <v>0</v>
      </c>
      <c r="AF542" s="624">
        <f t="shared" si="67"/>
        <v>0</v>
      </c>
      <c r="AG542" s="624">
        <f t="shared" si="72"/>
        <v>0</v>
      </c>
      <c r="AH542" s="624">
        <f t="shared" si="72"/>
        <v>0</v>
      </c>
      <c r="AI542" s="624">
        <f t="shared" si="72"/>
        <v>0</v>
      </c>
      <c r="AJ542" s="624">
        <f t="shared" si="70"/>
        <v>0</v>
      </c>
      <c r="AK542" s="624">
        <f t="shared" si="70"/>
        <v>0</v>
      </c>
      <c r="AL542" s="624">
        <f t="shared" si="70"/>
        <v>0</v>
      </c>
      <c r="AN542" s="625"/>
    </row>
    <row r="543" spans="1:40" x14ac:dyDescent="0.25">
      <c r="A543" s="612"/>
      <c r="B543" s="613"/>
      <c r="C543" s="614"/>
      <c r="D543" s="626"/>
      <c r="E543" s="627"/>
      <c r="F543" s="627"/>
      <c r="G543" s="630">
        <f t="shared" si="68"/>
        <v>0</v>
      </c>
      <c r="H543" s="626"/>
      <c r="I543" s="626"/>
      <c r="J543" s="626"/>
      <c r="K543" s="626"/>
      <c r="L543" s="626"/>
      <c r="M543" s="626"/>
      <c r="N543" s="629"/>
      <c r="O543" s="629"/>
      <c r="P543" s="629"/>
      <c r="Q543" s="619">
        <f>IF(C543&gt;Allgemeines!$C$13,0,SUM(G543,H543,J543,K543,M543,N543)-SUM(I543,L543,O543,P543))</f>
        <v>0</v>
      </c>
      <c r="R543" s="613"/>
      <c r="S543" s="621">
        <f t="shared" si="64"/>
        <v>0</v>
      </c>
      <c r="T543" s="622">
        <f>IF(ISBLANK($B543),0,VLOOKUP($B543,Listen!$A$2:$C$44,2,FALSE))</f>
        <v>0</v>
      </c>
      <c r="U543" s="622">
        <f>IF(ISBLANK($B543),0,VLOOKUP($B543,Listen!$A$2:$C$44,3,FALSE))</f>
        <v>0</v>
      </c>
      <c r="V543" s="623">
        <f t="shared" si="65"/>
        <v>0</v>
      </c>
      <c r="W543" s="623">
        <f t="shared" si="73"/>
        <v>0</v>
      </c>
      <c r="X543" s="623">
        <f t="shared" si="73"/>
        <v>0</v>
      </c>
      <c r="Y543" s="623">
        <f t="shared" si="73"/>
        <v>0</v>
      </c>
      <c r="Z543" s="623">
        <f t="shared" si="73"/>
        <v>0</v>
      </c>
      <c r="AA543" s="623">
        <f t="shared" si="73"/>
        <v>0</v>
      </c>
      <c r="AB543" s="623">
        <f t="shared" si="73"/>
        <v>0</v>
      </c>
      <c r="AC543" s="624">
        <f t="shared" ca="1" si="66"/>
        <v>0</v>
      </c>
      <c r="AD543" s="624">
        <f ca="1">IF(C543=Allgemeines!$C$13,$S543-$AE543,OFFSET(AE543,0,Allgemeines!$C$13-2022)-$AE543)</f>
        <v>0</v>
      </c>
      <c r="AE543" s="624">
        <f ca="1">IFERROR(OFFSET(AE543,0,Allgemeines!$C$13-2021),0)</f>
        <v>0</v>
      </c>
      <c r="AF543" s="624">
        <f t="shared" si="67"/>
        <v>0</v>
      </c>
      <c r="AG543" s="624">
        <f t="shared" si="72"/>
        <v>0</v>
      </c>
      <c r="AH543" s="624">
        <f t="shared" si="72"/>
        <v>0</v>
      </c>
      <c r="AI543" s="624">
        <f t="shared" si="72"/>
        <v>0</v>
      </c>
      <c r="AJ543" s="624">
        <f t="shared" si="70"/>
        <v>0</v>
      </c>
      <c r="AK543" s="624">
        <f t="shared" si="70"/>
        <v>0</v>
      </c>
      <c r="AL543" s="624">
        <f t="shared" si="70"/>
        <v>0</v>
      </c>
      <c r="AN543" s="625"/>
    </row>
    <row r="544" spans="1:40" x14ac:dyDescent="0.25">
      <c r="A544" s="612"/>
      <c r="B544" s="613"/>
      <c r="C544" s="614"/>
      <c r="D544" s="626"/>
      <c r="E544" s="627"/>
      <c r="F544" s="627"/>
      <c r="G544" s="630">
        <f t="shared" si="68"/>
        <v>0</v>
      </c>
      <c r="H544" s="626"/>
      <c r="I544" s="626"/>
      <c r="J544" s="626"/>
      <c r="K544" s="626"/>
      <c r="L544" s="626"/>
      <c r="M544" s="626"/>
      <c r="N544" s="629"/>
      <c r="O544" s="629"/>
      <c r="P544" s="629"/>
      <c r="Q544" s="619">
        <f>IF(C544&gt;Allgemeines!$C$13,0,SUM(G544,H544,J544,K544,M544,N544)-SUM(I544,L544,O544,P544))</f>
        <v>0</v>
      </c>
      <c r="R544" s="613"/>
      <c r="S544" s="621">
        <f t="shared" si="64"/>
        <v>0</v>
      </c>
      <c r="T544" s="622">
        <f>IF(ISBLANK($B544),0,VLOOKUP($B544,Listen!$A$2:$C$44,2,FALSE))</f>
        <v>0</v>
      </c>
      <c r="U544" s="622">
        <f>IF(ISBLANK($B544),0,VLOOKUP($B544,Listen!$A$2:$C$44,3,FALSE))</f>
        <v>0</v>
      </c>
      <c r="V544" s="623">
        <f t="shared" si="65"/>
        <v>0</v>
      </c>
      <c r="W544" s="623">
        <f t="shared" si="73"/>
        <v>0</v>
      </c>
      <c r="X544" s="623">
        <f t="shared" si="73"/>
        <v>0</v>
      </c>
      <c r="Y544" s="623">
        <f t="shared" si="73"/>
        <v>0</v>
      </c>
      <c r="Z544" s="623">
        <f t="shared" si="73"/>
        <v>0</v>
      </c>
      <c r="AA544" s="623">
        <f t="shared" si="73"/>
        <v>0</v>
      </c>
      <c r="AB544" s="623">
        <f t="shared" si="73"/>
        <v>0</v>
      </c>
      <c r="AC544" s="624">
        <f t="shared" ca="1" si="66"/>
        <v>0</v>
      </c>
      <c r="AD544" s="624">
        <f ca="1">IF(C544=Allgemeines!$C$13,$S544-$AE544,OFFSET(AE544,0,Allgemeines!$C$13-2022)-$AE544)</f>
        <v>0</v>
      </c>
      <c r="AE544" s="624">
        <f ca="1">IFERROR(OFFSET(AE544,0,Allgemeines!$C$13-2021),0)</f>
        <v>0</v>
      </c>
      <c r="AF544" s="624">
        <f t="shared" si="67"/>
        <v>0</v>
      </c>
      <c r="AG544" s="624">
        <f t="shared" si="72"/>
        <v>0</v>
      </c>
      <c r="AH544" s="624">
        <f t="shared" si="72"/>
        <v>0</v>
      </c>
      <c r="AI544" s="624">
        <f t="shared" si="72"/>
        <v>0</v>
      </c>
      <c r="AJ544" s="624">
        <f t="shared" si="70"/>
        <v>0</v>
      </c>
      <c r="AK544" s="624">
        <f t="shared" si="70"/>
        <v>0</v>
      </c>
      <c r="AL544" s="624">
        <f t="shared" si="70"/>
        <v>0</v>
      </c>
      <c r="AN544" s="625"/>
    </row>
    <row r="545" spans="1:40" x14ac:dyDescent="0.25">
      <c r="A545" s="612"/>
      <c r="B545" s="613"/>
      <c r="C545" s="614"/>
      <c r="D545" s="626"/>
      <c r="E545" s="627"/>
      <c r="F545" s="627"/>
      <c r="G545" s="630">
        <f t="shared" si="68"/>
        <v>0</v>
      </c>
      <c r="H545" s="626"/>
      <c r="I545" s="626"/>
      <c r="J545" s="626"/>
      <c r="K545" s="626"/>
      <c r="L545" s="626"/>
      <c r="M545" s="626"/>
      <c r="N545" s="629"/>
      <c r="O545" s="629"/>
      <c r="P545" s="629"/>
      <c r="Q545" s="619">
        <f>IF(C545&gt;Allgemeines!$C$13,0,SUM(G545,H545,J545,K545,M545,N545)-SUM(I545,L545,O545,P545))</f>
        <v>0</v>
      </c>
      <c r="R545" s="613"/>
      <c r="S545" s="621">
        <f t="shared" si="64"/>
        <v>0</v>
      </c>
      <c r="T545" s="622">
        <f>IF(ISBLANK($B545),0,VLOOKUP($B545,Listen!$A$2:$C$44,2,FALSE))</f>
        <v>0</v>
      </c>
      <c r="U545" s="622">
        <f>IF(ISBLANK($B545),0,VLOOKUP($B545,Listen!$A$2:$C$44,3,FALSE))</f>
        <v>0</v>
      </c>
      <c r="V545" s="623">
        <f t="shared" si="65"/>
        <v>0</v>
      </c>
      <c r="W545" s="623">
        <f t="shared" si="73"/>
        <v>0</v>
      </c>
      <c r="X545" s="623">
        <f t="shared" si="73"/>
        <v>0</v>
      </c>
      <c r="Y545" s="623">
        <f t="shared" si="73"/>
        <v>0</v>
      </c>
      <c r="Z545" s="623">
        <f t="shared" si="73"/>
        <v>0</v>
      </c>
      <c r="AA545" s="623">
        <f t="shared" si="73"/>
        <v>0</v>
      </c>
      <c r="AB545" s="623">
        <f t="shared" si="73"/>
        <v>0</v>
      </c>
      <c r="AC545" s="624">
        <f t="shared" ca="1" si="66"/>
        <v>0</v>
      </c>
      <c r="AD545" s="624">
        <f ca="1">IF(C545=Allgemeines!$C$13,$S545-$AE545,OFFSET(AE545,0,Allgemeines!$C$13-2022)-$AE545)</f>
        <v>0</v>
      </c>
      <c r="AE545" s="624">
        <f ca="1">IFERROR(OFFSET(AE545,0,Allgemeines!$C$13-2021),0)</f>
        <v>0</v>
      </c>
      <c r="AF545" s="624">
        <f t="shared" si="67"/>
        <v>0</v>
      </c>
      <c r="AG545" s="624">
        <f t="shared" si="72"/>
        <v>0</v>
      </c>
      <c r="AH545" s="624">
        <f t="shared" si="72"/>
        <v>0</v>
      </c>
      <c r="AI545" s="624">
        <f t="shared" si="72"/>
        <v>0</v>
      </c>
      <c r="AJ545" s="624">
        <f t="shared" si="70"/>
        <v>0</v>
      </c>
      <c r="AK545" s="624">
        <f t="shared" si="70"/>
        <v>0</v>
      </c>
      <c r="AL545" s="624">
        <f t="shared" si="70"/>
        <v>0</v>
      </c>
      <c r="AN545" s="625"/>
    </row>
    <row r="546" spans="1:40" x14ac:dyDescent="0.25">
      <c r="A546" s="612"/>
      <c r="B546" s="613"/>
      <c r="C546" s="614"/>
      <c r="D546" s="626"/>
      <c r="E546" s="627"/>
      <c r="F546" s="627"/>
      <c r="G546" s="630">
        <f t="shared" si="68"/>
        <v>0</v>
      </c>
      <c r="H546" s="626"/>
      <c r="I546" s="626"/>
      <c r="J546" s="626"/>
      <c r="K546" s="626"/>
      <c r="L546" s="626"/>
      <c r="M546" s="626"/>
      <c r="N546" s="629"/>
      <c r="O546" s="629"/>
      <c r="P546" s="629"/>
      <c r="Q546" s="619">
        <f>IF(C546&gt;Allgemeines!$C$13,0,SUM(G546,H546,J546,K546,M546,N546)-SUM(I546,L546,O546,P546))</f>
        <v>0</v>
      </c>
      <c r="R546" s="613"/>
      <c r="S546" s="621">
        <f t="shared" si="64"/>
        <v>0</v>
      </c>
      <c r="T546" s="622">
        <f>IF(ISBLANK($B546),0,VLOOKUP($B546,Listen!$A$2:$C$44,2,FALSE))</f>
        <v>0</v>
      </c>
      <c r="U546" s="622">
        <f>IF(ISBLANK($B546),0,VLOOKUP($B546,Listen!$A$2:$C$44,3,FALSE))</f>
        <v>0</v>
      </c>
      <c r="V546" s="623">
        <f t="shared" si="65"/>
        <v>0</v>
      </c>
      <c r="W546" s="623">
        <f t="shared" si="73"/>
        <v>0</v>
      </c>
      <c r="X546" s="623">
        <f t="shared" si="73"/>
        <v>0</v>
      </c>
      <c r="Y546" s="623">
        <f t="shared" si="73"/>
        <v>0</v>
      </c>
      <c r="Z546" s="623">
        <f t="shared" si="73"/>
        <v>0</v>
      </c>
      <c r="AA546" s="623">
        <f t="shared" si="73"/>
        <v>0</v>
      </c>
      <c r="AB546" s="623">
        <f t="shared" si="73"/>
        <v>0</v>
      </c>
      <c r="AC546" s="624">
        <f t="shared" ca="1" si="66"/>
        <v>0</v>
      </c>
      <c r="AD546" s="624">
        <f ca="1">IF(C546=Allgemeines!$C$13,$S546-$AE546,OFFSET(AE546,0,Allgemeines!$C$13-2022)-$AE546)</f>
        <v>0</v>
      </c>
      <c r="AE546" s="624">
        <f ca="1">IFERROR(OFFSET(AE546,0,Allgemeines!$C$13-2021),0)</f>
        <v>0</v>
      </c>
      <c r="AF546" s="624">
        <f t="shared" si="67"/>
        <v>0</v>
      </c>
      <c r="AG546" s="624">
        <f t="shared" si="72"/>
        <v>0</v>
      </c>
      <c r="AH546" s="624">
        <f t="shared" si="72"/>
        <v>0</v>
      </c>
      <c r="AI546" s="624">
        <f t="shared" si="72"/>
        <v>0</v>
      </c>
      <c r="AJ546" s="624">
        <f t="shared" si="70"/>
        <v>0</v>
      </c>
      <c r="AK546" s="624">
        <f t="shared" si="70"/>
        <v>0</v>
      </c>
      <c r="AL546" s="624">
        <f t="shared" si="70"/>
        <v>0</v>
      </c>
      <c r="AN546" s="625"/>
    </row>
    <row r="547" spans="1:40" x14ac:dyDescent="0.25">
      <c r="A547" s="612"/>
      <c r="B547" s="613"/>
      <c r="C547" s="614"/>
      <c r="D547" s="626"/>
      <c r="E547" s="627"/>
      <c r="F547" s="627"/>
      <c r="G547" s="630">
        <f t="shared" si="68"/>
        <v>0</v>
      </c>
      <c r="H547" s="626"/>
      <c r="I547" s="626"/>
      <c r="J547" s="626"/>
      <c r="K547" s="626"/>
      <c r="L547" s="626"/>
      <c r="M547" s="626"/>
      <c r="N547" s="629"/>
      <c r="O547" s="629"/>
      <c r="P547" s="629"/>
      <c r="Q547" s="619">
        <f>IF(C547&gt;Allgemeines!$C$13,0,SUM(G547,H547,J547,K547,M547,N547)-SUM(I547,L547,O547,P547))</f>
        <v>0</v>
      </c>
      <c r="R547" s="613"/>
      <c r="S547" s="621">
        <f t="shared" si="64"/>
        <v>0</v>
      </c>
      <c r="T547" s="622">
        <f>IF(ISBLANK($B547),0,VLOOKUP($B547,Listen!$A$2:$C$44,2,FALSE))</f>
        <v>0</v>
      </c>
      <c r="U547" s="622">
        <f>IF(ISBLANK($B547),0,VLOOKUP($B547,Listen!$A$2:$C$44,3,FALSE))</f>
        <v>0</v>
      </c>
      <c r="V547" s="623">
        <f t="shared" si="65"/>
        <v>0</v>
      </c>
      <c r="W547" s="623">
        <f t="shared" si="73"/>
        <v>0</v>
      </c>
      <c r="X547" s="623">
        <f t="shared" si="73"/>
        <v>0</v>
      </c>
      <c r="Y547" s="623">
        <f t="shared" si="73"/>
        <v>0</v>
      </c>
      <c r="Z547" s="623">
        <f t="shared" si="73"/>
        <v>0</v>
      </c>
      <c r="AA547" s="623">
        <f t="shared" si="73"/>
        <v>0</v>
      </c>
      <c r="AB547" s="623">
        <f t="shared" si="73"/>
        <v>0</v>
      </c>
      <c r="AC547" s="624">
        <f t="shared" ca="1" si="66"/>
        <v>0</v>
      </c>
      <c r="AD547" s="624">
        <f ca="1">IF(C547=Allgemeines!$C$13,$S547-$AE547,OFFSET(AE547,0,Allgemeines!$C$13-2022)-$AE547)</f>
        <v>0</v>
      </c>
      <c r="AE547" s="624">
        <f ca="1">IFERROR(OFFSET(AE547,0,Allgemeines!$C$13-2021),0)</f>
        <v>0</v>
      </c>
      <c r="AF547" s="624">
        <f t="shared" si="67"/>
        <v>0</v>
      </c>
      <c r="AG547" s="624">
        <f t="shared" si="72"/>
        <v>0</v>
      </c>
      <c r="AH547" s="624">
        <f t="shared" si="72"/>
        <v>0</v>
      </c>
      <c r="AI547" s="624">
        <f t="shared" si="72"/>
        <v>0</v>
      </c>
      <c r="AJ547" s="624">
        <f t="shared" si="70"/>
        <v>0</v>
      </c>
      <c r="AK547" s="624">
        <f t="shared" si="70"/>
        <v>0</v>
      </c>
      <c r="AL547" s="624">
        <f t="shared" si="70"/>
        <v>0</v>
      </c>
      <c r="AN547" s="625"/>
    </row>
    <row r="548" spans="1:40" x14ac:dyDescent="0.25">
      <c r="A548" s="612"/>
      <c r="B548" s="613"/>
      <c r="C548" s="614"/>
      <c r="D548" s="626"/>
      <c r="E548" s="627"/>
      <c r="F548" s="627"/>
      <c r="G548" s="630">
        <f t="shared" si="68"/>
        <v>0</v>
      </c>
      <c r="H548" s="626"/>
      <c r="I548" s="626"/>
      <c r="J548" s="626"/>
      <c r="K548" s="626"/>
      <c r="L548" s="626"/>
      <c r="M548" s="626"/>
      <c r="N548" s="629"/>
      <c r="O548" s="629"/>
      <c r="P548" s="629"/>
      <c r="Q548" s="619">
        <f>IF(C548&gt;Allgemeines!$C$13,0,SUM(G548,H548,J548,K548,M548,N548)-SUM(I548,L548,O548,P548))</f>
        <v>0</v>
      </c>
      <c r="R548" s="613"/>
      <c r="S548" s="621">
        <f t="shared" si="64"/>
        <v>0</v>
      </c>
      <c r="T548" s="622">
        <f>IF(ISBLANK($B548),0,VLOOKUP($B548,Listen!$A$2:$C$44,2,FALSE))</f>
        <v>0</v>
      </c>
      <c r="U548" s="622">
        <f>IF(ISBLANK($B548),0,VLOOKUP($B548,Listen!$A$2:$C$44,3,FALSE))</f>
        <v>0</v>
      </c>
      <c r="V548" s="623">
        <f t="shared" si="65"/>
        <v>0</v>
      </c>
      <c r="W548" s="623">
        <f t="shared" si="73"/>
        <v>0</v>
      </c>
      <c r="X548" s="623">
        <f t="shared" si="73"/>
        <v>0</v>
      </c>
      <c r="Y548" s="623">
        <f t="shared" si="73"/>
        <v>0</v>
      </c>
      <c r="Z548" s="623">
        <f t="shared" si="73"/>
        <v>0</v>
      </c>
      <c r="AA548" s="623">
        <f t="shared" si="73"/>
        <v>0</v>
      </c>
      <c r="AB548" s="623">
        <f t="shared" si="73"/>
        <v>0</v>
      </c>
      <c r="AC548" s="624">
        <f t="shared" ca="1" si="66"/>
        <v>0</v>
      </c>
      <c r="AD548" s="624">
        <f ca="1">IF(C548=Allgemeines!$C$13,$S548-$AE548,OFFSET(AE548,0,Allgemeines!$C$13-2022)-$AE548)</f>
        <v>0</v>
      </c>
      <c r="AE548" s="624">
        <f ca="1">IFERROR(OFFSET(AE548,0,Allgemeines!$C$13-2021),0)</f>
        <v>0</v>
      </c>
      <c r="AF548" s="624">
        <f t="shared" si="67"/>
        <v>0</v>
      </c>
      <c r="AG548" s="624">
        <f t="shared" si="72"/>
        <v>0</v>
      </c>
      <c r="AH548" s="624">
        <f t="shared" si="72"/>
        <v>0</v>
      </c>
      <c r="AI548" s="624">
        <f t="shared" si="72"/>
        <v>0</v>
      </c>
      <c r="AJ548" s="624">
        <f t="shared" si="70"/>
        <v>0</v>
      </c>
      <c r="AK548" s="624">
        <f t="shared" si="70"/>
        <v>0</v>
      </c>
      <c r="AL548" s="624">
        <f t="shared" si="70"/>
        <v>0</v>
      </c>
      <c r="AN548" s="625"/>
    </row>
    <row r="549" spans="1:40" x14ac:dyDescent="0.25">
      <c r="A549" s="612"/>
      <c r="B549" s="613"/>
      <c r="C549" s="614"/>
      <c r="D549" s="626"/>
      <c r="E549" s="627"/>
      <c r="F549" s="627"/>
      <c r="G549" s="630">
        <f t="shared" si="68"/>
        <v>0</v>
      </c>
      <c r="H549" s="626"/>
      <c r="I549" s="626"/>
      <c r="J549" s="626"/>
      <c r="K549" s="626"/>
      <c r="L549" s="626"/>
      <c r="M549" s="626"/>
      <c r="N549" s="629"/>
      <c r="O549" s="629"/>
      <c r="P549" s="629"/>
      <c r="Q549" s="619">
        <f>IF(C549&gt;Allgemeines!$C$13,0,SUM(G549,H549,J549,K549,M549,N549)-SUM(I549,L549,O549,P549))</f>
        <v>0</v>
      </c>
      <c r="R549" s="613"/>
      <c r="S549" s="621">
        <f t="shared" si="64"/>
        <v>0</v>
      </c>
      <c r="T549" s="622">
        <f>IF(ISBLANK($B549),0,VLOOKUP($B549,Listen!$A$2:$C$44,2,FALSE))</f>
        <v>0</v>
      </c>
      <c r="U549" s="622">
        <f>IF(ISBLANK($B549),0,VLOOKUP($B549,Listen!$A$2:$C$44,3,FALSE))</f>
        <v>0</v>
      </c>
      <c r="V549" s="623">
        <f t="shared" si="65"/>
        <v>0</v>
      </c>
      <c r="W549" s="623">
        <f t="shared" si="73"/>
        <v>0</v>
      </c>
      <c r="X549" s="623">
        <f t="shared" si="73"/>
        <v>0</v>
      </c>
      <c r="Y549" s="623">
        <f t="shared" si="73"/>
        <v>0</v>
      </c>
      <c r="Z549" s="623">
        <f t="shared" si="73"/>
        <v>0</v>
      </c>
      <c r="AA549" s="623">
        <f t="shared" si="73"/>
        <v>0</v>
      </c>
      <c r="AB549" s="623">
        <f t="shared" si="73"/>
        <v>0</v>
      </c>
      <c r="AC549" s="624">
        <f t="shared" ca="1" si="66"/>
        <v>0</v>
      </c>
      <c r="AD549" s="624">
        <f ca="1">IF(C549=Allgemeines!$C$13,$S549-$AE549,OFFSET(AE549,0,Allgemeines!$C$13-2022)-$AE549)</f>
        <v>0</v>
      </c>
      <c r="AE549" s="624">
        <f ca="1">IFERROR(OFFSET(AE549,0,Allgemeines!$C$13-2021),0)</f>
        <v>0</v>
      </c>
      <c r="AF549" s="624">
        <f t="shared" si="67"/>
        <v>0</v>
      </c>
      <c r="AG549" s="624">
        <f t="shared" si="72"/>
        <v>0</v>
      </c>
      <c r="AH549" s="624">
        <f t="shared" si="72"/>
        <v>0</v>
      </c>
      <c r="AI549" s="624">
        <f t="shared" si="72"/>
        <v>0</v>
      </c>
      <c r="AJ549" s="624">
        <f t="shared" si="70"/>
        <v>0</v>
      </c>
      <c r="AK549" s="624">
        <f t="shared" si="70"/>
        <v>0</v>
      </c>
      <c r="AL549" s="624">
        <f t="shared" si="70"/>
        <v>0</v>
      </c>
      <c r="AN549" s="625"/>
    </row>
    <row r="550" spans="1:40" x14ac:dyDescent="0.25">
      <c r="A550" s="612"/>
      <c r="B550" s="613"/>
      <c r="C550" s="614"/>
      <c r="D550" s="626"/>
      <c r="E550" s="627"/>
      <c r="F550" s="627"/>
      <c r="G550" s="630">
        <f t="shared" si="68"/>
        <v>0</v>
      </c>
      <c r="H550" s="626"/>
      <c r="I550" s="626"/>
      <c r="J550" s="626"/>
      <c r="K550" s="626"/>
      <c r="L550" s="626"/>
      <c r="M550" s="626"/>
      <c r="N550" s="629"/>
      <c r="O550" s="629"/>
      <c r="P550" s="629"/>
      <c r="Q550" s="619">
        <f>IF(C550&gt;Allgemeines!$C$13,0,SUM(G550,H550,J550,K550,M550,N550)-SUM(I550,L550,O550,P550))</f>
        <v>0</v>
      </c>
      <c r="R550" s="613"/>
      <c r="S550" s="621">
        <f t="shared" si="64"/>
        <v>0</v>
      </c>
      <c r="T550" s="622">
        <f>IF(ISBLANK($B550),0,VLOOKUP($B550,Listen!$A$2:$C$44,2,FALSE))</f>
        <v>0</v>
      </c>
      <c r="U550" s="622">
        <f>IF(ISBLANK($B550),0,VLOOKUP($B550,Listen!$A$2:$C$44,3,FALSE))</f>
        <v>0</v>
      </c>
      <c r="V550" s="623">
        <f t="shared" si="65"/>
        <v>0</v>
      </c>
      <c r="W550" s="623">
        <f t="shared" si="73"/>
        <v>0</v>
      </c>
      <c r="X550" s="623">
        <f t="shared" si="73"/>
        <v>0</v>
      </c>
      <c r="Y550" s="623">
        <f t="shared" si="73"/>
        <v>0</v>
      </c>
      <c r="Z550" s="623">
        <f t="shared" si="73"/>
        <v>0</v>
      </c>
      <c r="AA550" s="623">
        <f t="shared" si="73"/>
        <v>0</v>
      </c>
      <c r="AB550" s="623">
        <f t="shared" si="73"/>
        <v>0</v>
      </c>
      <c r="AC550" s="624">
        <f t="shared" ca="1" si="66"/>
        <v>0</v>
      </c>
      <c r="AD550" s="624">
        <f ca="1">IF(C550=Allgemeines!$C$13,$S550-$AE550,OFFSET(AE550,0,Allgemeines!$C$13-2022)-$AE550)</f>
        <v>0</v>
      </c>
      <c r="AE550" s="624">
        <f ca="1">IFERROR(OFFSET(AE550,0,Allgemeines!$C$13-2021),0)</f>
        <v>0</v>
      </c>
      <c r="AF550" s="624">
        <f t="shared" si="67"/>
        <v>0</v>
      </c>
      <c r="AG550" s="624">
        <f t="shared" si="72"/>
        <v>0</v>
      </c>
      <c r="AH550" s="624">
        <f t="shared" si="72"/>
        <v>0</v>
      </c>
      <c r="AI550" s="624">
        <f t="shared" si="72"/>
        <v>0</v>
      </c>
      <c r="AJ550" s="624">
        <f t="shared" si="70"/>
        <v>0</v>
      </c>
      <c r="AK550" s="624">
        <f t="shared" si="70"/>
        <v>0</v>
      </c>
      <c r="AL550" s="624">
        <f t="shared" si="70"/>
        <v>0</v>
      </c>
      <c r="AN550" s="625"/>
    </row>
    <row r="551" spans="1:40" x14ac:dyDescent="0.25">
      <c r="A551" s="612"/>
      <c r="B551" s="613"/>
      <c r="C551" s="614"/>
      <c r="D551" s="626"/>
      <c r="E551" s="627"/>
      <c r="F551" s="627"/>
      <c r="G551" s="630">
        <f t="shared" si="68"/>
        <v>0</v>
      </c>
      <c r="H551" s="626"/>
      <c r="I551" s="626"/>
      <c r="J551" s="626"/>
      <c r="K551" s="626"/>
      <c r="L551" s="626"/>
      <c r="M551" s="626"/>
      <c r="N551" s="629"/>
      <c r="O551" s="629"/>
      <c r="P551" s="629"/>
      <c r="Q551" s="619">
        <f>IF(C551&gt;Allgemeines!$C$13,0,SUM(G551,H551,J551,K551,M551,N551)-SUM(I551,L551,O551,P551))</f>
        <v>0</v>
      </c>
      <c r="R551" s="613"/>
      <c r="S551" s="621">
        <f t="shared" si="64"/>
        <v>0</v>
      </c>
      <c r="T551" s="622">
        <f>IF(ISBLANK($B551),0,VLOOKUP($B551,Listen!$A$2:$C$44,2,FALSE))</f>
        <v>0</v>
      </c>
      <c r="U551" s="622">
        <f>IF(ISBLANK($B551),0,VLOOKUP($B551,Listen!$A$2:$C$44,3,FALSE))</f>
        <v>0</v>
      </c>
      <c r="V551" s="623">
        <f t="shared" si="65"/>
        <v>0</v>
      </c>
      <c r="W551" s="623">
        <f t="shared" ref="W551:AB566" si="74">V551</f>
        <v>0</v>
      </c>
      <c r="X551" s="623">
        <f t="shared" si="74"/>
        <v>0</v>
      </c>
      <c r="Y551" s="623">
        <f t="shared" si="74"/>
        <v>0</v>
      </c>
      <c r="Z551" s="623">
        <f t="shared" si="74"/>
        <v>0</v>
      </c>
      <c r="AA551" s="623">
        <f t="shared" si="74"/>
        <v>0</v>
      </c>
      <c r="AB551" s="623">
        <f t="shared" si="74"/>
        <v>0</v>
      </c>
      <c r="AC551" s="624">
        <f t="shared" ca="1" si="66"/>
        <v>0</v>
      </c>
      <c r="AD551" s="624">
        <f ca="1">IF(C551=Allgemeines!$C$13,$S551-$AE551,OFFSET(AE551,0,Allgemeines!$C$13-2022)-$AE551)</f>
        <v>0</v>
      </c>
      <c r="AE551" s="624">
        <f ca="1">IFERROR(OFFSET(AE551,0,Allgemeines!$C$13-2021),0)</f>
        <v>0</v>
      </c>
      <c r="AF551" s="624">
        <f t="shared" si="67"/>
        <v>0</v>
      </c>
      <c r="AG551" s="624">
        <f t="shared" si="72"/>
        <v>0</v>
      </c>
      <c r="AH551" s="624">
        <f t="shared" si="72"/>
        <v>0</v>
      </c>
      <c r="AI551" s="624">
        <f t="shared" si="72"/>
        <v>0</v>
      </c>
      <c r="AJ551" s="624">
        <f t="shared" si="70"/>
        <v>0</v>
      </c>
      <c r="AK551" s="624">
        <f t="shared" si="70"/>
        <v>0</v>
      </c>
      <c r="AL551" s="624">
        <f t="shared" si="70"/>
        <v>0</v>
      </c>
      <c r="AN551" s="625"/>
    </row>
    <row r="552" spans="1:40" x14ac:dyDescent="0.25">
      <c r="A552" s="612"/>
      <c r="B552" s="613"/>
      <c r="C552" s="614"/>
      <c r="D552" s="626"/>
      <c r="E552" s="627"/>
      <c r="F552" s="627"/>
      <c r="G552" s="630">
        <f t="shared" si="68"/>
        <v>0</v>
      </c>
      <c r="H552" s="626"/>
      <c r="I552" s="626"/>
      <c r="J552" s="626"/>
      <c r="K552" s="626"/>
      <c r="L552" s="626"/>
      <c r="M552" s="626"/>
      <c r="N552" s="629"/>
      <c r="O552" s="629"/>
      <c r="P552" s="629"/>
      <c r="Q552" s="619">
        <f>IF(C552&gt;Allgemeines!$C$13,0,SUM(G552,H552,J552,K552,M552,N552)-SUM(I552,L552,O552,P552))</f>
        <v>0</v>
      </c>
      <c r="R552" s="613"/>
      <c r="S552" s="621">
        <f t="shared" si="64"/>
        <v>0</v>
      </c>
      <c r="T552" s="622">
        <f>IF(ISBLANK($B552),0,VLOOKUP($B552,Listen!$A$2:$C$44,2,FALSE))</f>
        <v>0</v>
      </c>
      <c r="U552" s="622">
        <f>IF(ISBLANK($B552),0,VLOOKUP($B552,Listen!$A$2:$C$44,3,FALSE))</f>
        <v>0</v>
      </c>
      <c r="V552" s="623">
        <f t="shared" si="65"/>
        <v>0</v>
      </c>
      <c r="W552" s="623">
        <f t="shared" si="74"/>
        <v>0</v>
      </c>
      <c r="X552" s="623">
        <f t="shared" si="74"/>
        <v>0</v>
      </c>
      <c r="Y552" s="623">
        <f t="shared" si="74"/>
        <v>0</v>
      </c>
      <c r="Z552" s="623">
        <f t="shared" si="74"/>
        <v>0</v>
      </c>
      <c r="AA552" s="623">
        <f t="shared" si="74"/>
        <v>0</v>
      </c>
      <c r="AB552" s="623">
        <f t="shared" si="74"/>
        <v>0</v>
      </c>
      <c r="AC552" s="624">
        <f t="shared" ca="1" si="66"/>
        <v>0</v>
      </c>
      <c r="AD552" s="624">
        <f ca="1">IF(C552=Allgemeines!$C$13,$S552-$AE552,OFFSET(AE552,0,Allgemeines!$C$13-2022)-$AE552)</f>
        <v>0</v>
      </c>
      <c r="AE552" s="624">
        <f ca="1">IFERROR(OFFSET(AE552,0,Allgemeines!$C$13-2021),0)</f>
        <v>0</v>
      </c>
      <c r="AF552" s="624">
        <f t="shared" si="67"/>
        <v>0</v>
      </c>
      <c r="AG552" s="624">
        <f t="shared" si="72"/>
        <v>0</v>
      </c>
      <c r="AH552" s="624">
        <f t="shared" si="72"/>
        <v>0</v>
      </c>
      <c r="AI552" s="624">
        <f t="shared" si="72"/>
        <v>0</v>
      </c>
      <c r="AJ552" s="624">
        <f t="shared" si="70"/>
        <v>0</v>
      </c>
      <c r="AK552" s="624">
        <f t="shared" si="70"/>
        <v>0</v>
      </c>
      <c r="AL552" s="624">
        <f t="shared" si="70"/>
        <v>0</v>
      </c>
      <c r="AN552" s="625"/>
    </row>
    <row r="553" spans="1:40" x14ac:dyDescent="0.25">
      <c r="A553" s="612"/>
      <c r="B553" s="613"/>
      <c r="C553" s="614"/>
      <c r="D553" s="626"/>
      <c r="E553" s="627"/>
      <c r="F553" s="627"/>
      <c r="G553" s="630">
        <f t="shared" si="68"/>
        <v>0</v>
      </c>
      <c r="H553" s="626"/>
      <c r="I553" s="626"/>
      <c r="J553" s="626"/>
      <c r="K553" s="626"/>
      <c r="L553" s="626"/>
      <c r="M553" s="626"/>
      <c r="N553" s="629"/>
      <c r="O553" s="629"/>
      <c r="P553" s="629"/>
      <c r="Q553" s="619">
        <f>IF(C553&gt;Allgemeines!$C$13,0,SUM(G553,H553,J553,K553,M553,N553)-SUM(I553,L553,O553,P553))</f>
        <v>0</v>
      </c>
      <c r="R553" s="613"/>
      <c r="S553" s="621">
        <f t="shared" si="64"/>
        <v>0</v>
      </c>
      <c r="T553" s="622">
        <f>IF(ISBLANK($B553),0,VLOOKUP($B553,Listen!$A$2:$C$44,2,FALSE))</f>
        <v>0</v>
      </c>
      <c r="U553" s="622">
        <f>IF(ISBLANK($B553),0,VLOOKUP($B553,Listen!$A$2:$C$44,3,FALSE))</f>
        <v>0</v>
      </c>
      <c r="V553" s="623">
        <f t="shared" si="65"/>
        <v>0</v>
      </c>
      <c r="W553" s="623">
        <f t="shared" si="74"/>
        <v>0</v>
      </c>
      <c r="X553" s="623">
        <f t="shared" si="74"/>
        <v>0</v>
      </c>
      <c r="Y553" s="623">
        <f t="shared" si="74"/>
        <v>0</v>
      </c>
      <c r="Z553" s="623">
        <f t="shared" si="74"/>
        <v>0</v>
      </c>
      <c r="AA553" s="623">
        <f t="shared" si="74"/>
        <v>0</v>
      </c>
      <c r="AB553" s="623">
        <f t="shared" si="74"/>
        <v>0</v>
      </c>
      <c r="AC553" s="624">
        <f t="shared" ca="1" si="66"/>
        <v>0</v>
      </c>
      <c r="AD553" s="624">
        <f ca="1">IF(C553=Allgemeines!$C$13,$S553-$AE553,OFFSET(AE553,0,Allgemeines!$C$13-2022)-$AE553)</f>
        <v>0</v>
      </c>
      <c r="AE553" s="624">
        <f ca="1">IFERROR(OFFSET(AE553,0,Allgemeines!$C$13-2021),0)</f>
        <v>0</v>
      </c>
      <c r="AF553" s="624">
        <f t="shared" si="67"/>
        <v>0</v>
      </c>
      <c r="AG553" s="624">
        <f t="shared" si="72"/>
        <v>0</v>
      </c>
      <c r="AH553" s="624">
        <f t="shared" si="72"/>
        <v>0</v>
      </c>
      <c r="AI553" s="624">
        <f t="shared" si="72"/>
        <v>0</v>
      </c>
      <c r="AJ553" s="624">
        <f t="shared" si="70"/>
        <v>0</v>
      </c>
      <c r="AK553" s="624">
        <f t="shared" si="70"/>
        <v>0</v>
      </c>
      <c r="AL553" s="624">
        <f t="shared" si="70"/>
        <v>0</v>
      </c>
      <c r="AN553" s="625"/>
    </row>
    <row r="554" spans="1:40" x14ac:dyDescent="0.25">
      <c r="A554" s="612"/>
      <c r="B554" s="613"/>
      <c r="C554" s="614"/>
      <c r="D554" s="626"/>
      <c r="E554" s="627"/>
      <c r="F554" s="627"/>
      <c r="G554" s="630">
        <f t="shared" si="68"/>
        <v>0</v>
      </c>
      <c r="H554" s="626"/>
      <c r="I554" s="626"/>
      <c r="J554" s="626"/>
      <c r="K554" s="626"/>
      <c r="L554" s="626"/>
      <c r="M554" s="626"/>
      <c r="N554" s="629"/>
      <c r="O554" s="629"/>
      <c r="P554" s="629"/>
      <c r="Q554" s="619">
        <f>IF(C554&gt;Allgemeines!$C$13,0,SUM(G554,H554,J554,K554,M554,N554)-SUM(I554,L554,O554,P554))</f>
        <v>0</v>
      </c>
      <c r="R554" s="613"/>
      <c r="S554" s="621">
        <f t="shared" si="64"/>
        <v>0</v>
      </c>
      <c r="T554" s="622">
        <f>IF(ISBLANK($B554),0,VLOOKUP($B554,Listen!$A$2:$C$44,2,FALSE))</f>
        <v>0</v>
      </c>
      <c r="U554" s="622">
        <f>IF(ISBLANK($B554),0,VLOOKUP($B554,Listen!$A$2:$C$44,3,FALSE))</f>
        <v>0</v>
      </c>
      <c r="V554" s="623">
        <f t="shared" si="65"/>
        <v>0</v>
      </c>
      <c r="W554" s="623">
        <f t="shared" si="74"/>
        <v>0</v>
      </c>
      <c r="X554" s="623">
        <f t="shared" si="74"/>
        <v>0</v>
      </c>
      <c r="Y554" s="623">
        <f t="shared" si="74"/>
        <v>0</v>
      </c>
      <c r="Z554" s="623">
        <f t="shared" si="74"/>
        <v>0</v>
      </c>
      <c r="AA554" s="623">
        <f t="shared" si="74"/>
        <v>0</v>
      </c>
      <c r="AB554" s="623">
        <f t="shared" si="74"/>
        <v>0</v>
      </c>
      <c r="AC554" s="624">
        <f t="shared" ca="1" si="66"/>
        <v>0</v>
      </c>
      <c r="AD554" s="624">
        <f ca="1">IF(C554=Allgemeines!$C$13,$S554-$AE554,OFFSET(AE554,0,Allgemeines!$C$13-2022)-$AE554)</f>
        <v>0</v>
      </c>
      <c r="AE554" s="624">
        <f ca="1">IFERROR(OFFSET(AE554,0,Allgemeines!$C$13-2021),0)</f>
        <v>0</v>
      </c>
      <c r="AF554" s="624">
        <f t="shared" si="67"/>
        <v>0</v>
      </c>
      <c r="AG554" s="624">
        <f t="shared" si="72"/>
        <v>0</v>
      </c>
      <c r="AH554" s="624">
        <f t="shared" si="72"/>
        <v>0</v>
      </c>
      <c r="AI554" s="624">
        <f t="shared" si="72"/>
        <v>0</v>
      </c>
      <c r="AJ554" s="624">
        <f t="shared" si="70"/>
        <v>0</v>
      </c>
      <c r="AK554" s="624">
        <f t="shared" si="70"/>
        <v>0</v>
      </c>
      <c r="AL554" s="624">
        <f t="shared" si="70"/>
        <v>0</v>
      </c>
      <c r="AN554" s="625"/>
    </row>
    <row r="555" spans="1:40" x14ac:dyDescent="0.25">
      <c r="A555" s="612"/>
      <c r="B555" s="613"/>
      <c r="C555" s="614"/>
      <c r="D555" s="626"/>
      <c r="E555" s="627"/>
      <c r="F555" s="627"/>
      <c r="G555" s="630">
        <f t="shared" si="68"/>
        <v>0</v>
      </c>
      <c r="H555" s="626"/>
      <c r="I555" s="626"/>
      <c r="J555" s="626"/>
      <c r="K555" s="626"/>
      <c r="L555" s="626"/>
      <c r="M555" s="626"/>
      <c r="N555" s="629"/>
      <c r="O555" s="629"/>
      <c r="P555" s="629"/>
      <c r="Q555" s="619">
        <f>IF(C555&gt;Allgemeines!$C$13,0,SUM(G555,H555,J555,K555,M555,N555)-SUM(I555,L555,O555,P555))</f>
        <v>0</v>
      </c>
      <c r="R555" s="613"/>
      <c r="S555" s="621">
        <f t="shared" si="64"/>
        <v>0</v>
      </c>
      <c r="T555" s="622">
        <f>IF(ISBLANK($B555),0,VLOOKUP($B555,Listen!$A$2:$C$44,2,FALSE))</f>
        <v>0</v>
      </c>
      <c r="U555" s="622">
        <f>IF(ISBLANK($B555),0,VLOOKUP($B555,Listen!$A$2:$C$44,3,FALSE))</f>
        <v>0</v>
      </c>
      <c r="V555" s="623">
        <f t="shared" si="65"/>
        <v>0</v>
      </c>
      <c r="W555" s="623">
        <f t="shared" si="74"/>
        <v>0</v>
      </c>
      <c r="X555" s="623">
        <f t="shared" si="74"/>
        <v>0</v>
      </c>
      <c r="Y555" s="623">
        <f t="shared" si="74"/>
        <v>0</v>
      </c>
      <c r="Z555" s="623">
        <f t="shared" si="74"/>
        <v>0</v>
      </c>
      <c r="AA555" s="623">
        <f t="shared" si="74"/>
        <v>0</v>
      </c>
      <c r="AB555" s="623">
        <f t="shared" si="74"/>
        <v>0</v>
      </c>
      <c r="AC555" s="624">
        <f t="shared" ca="1" si="66"/>
        <v>0</v>
      </c>
      <c r="AD555" s="624">
        <f ca="1">IF(C555=Allgemeines!$C$13,$S555-$AE555,OFFSET(AE555,0,Allgemeines!$C$13-2022)-$AE555)</f>
        <v>0</v>
      </c>
      <c r="AE555" s="624">
        <f ca="1">IFERROR(OFFSET(AE555,0,Allgemeines!$C$13-2021),0)</f>
        <v>0</v>
      </c>
      <c r="AF555" s="624">
        <f t="shared" si="67"/>
        <v>0</v>
      </c>
      <c r="AG555" s="624">
        <f t="shared" si="72"/>
        <v>0</v>
      </c>
      <c r="AH555" s="624">
        <f t="shared" si="72"/>
        <v>0</v>
      </c>
      <c r="AI555" s="624">
        <f t="shared" si="72"/>
        <v>0</v>
      </c>
      <c r="AJ555" s="624">
        <f t="shared" si="70"/>
        <v>0</v>
      </c>
      <c r="AK555" s="624">
        <f t="shared" si="70"/>
        <v>0</v>
      </c>
      <c r="AL555" s="624">
        <f t="shared" si="70"/>
        <v>0</v>
      </c>
      <c r="AN555" s="625"/>
    </row>
    <row r="556" spans="1:40" x14ac:dyDescent="0.25">
      <c r="A556" s="612"/>
      <c r="B556" s="613"/>
      <c r="C556" s="614"/>
      <c r="D556" s="626"/>
      <c r="E556" s="627"/>
      <c r="F556" s="627"/>
      <c r="G556" s="630">
        <f t="shared" si="68"/>
        <v>0</v>
      </c>
      <c r="H556" s="626"/>
      <c r="I556" s="626"/>
      <c r="J556" s="626"/>
      <c r="K556" s="626"/>
      <c r="L556" s="626"/>
      <c r="M556" s="626"/>
      <c r="N556" s="629"/>
      <c r="O556" s="629"/>
      <c r="P556" s="629"/>
      <c r="Q556" s="619">
        <f>IF(C556&gt;Allgemeines!$C$13,0,SUM(G556,H556,J556,K556,M556,N556)-SUM(I556,L556,O556,P556))</f>
        <v>0</v>
      </c>
      <c r="R556" s="613"/>
      <c r="S556" s="621">
        <f t="shared" si="64"/>
        <v>0</v>
      </c>
      <c r="T556" s="622">
        <f>IF(ISBLANK($B556),0,VLOOKUP($B556,Listen!$A$2:$C$44,2,FALSE))</f>
        <v>0</v>
      </c>
      <c r="U556" s="622">
        <f>IF(ISBLANK($B556),0,VLOOKUP($B556,Listen!$A$2:$C$44,3,FALSE))</f>
        <v>0</v>
      </c>
      <c r="V556" s="623">
        <f t="shared" si="65"/>
        <v>0</v>
      </c>
      <c r="W556" s="623">
        <f t="shared" si="74"/>
        <v>0</v>
      </c>
      <c r="X556" s="623">
        <f t="shared" si="74"/>
        <v>0</v>
      </c>
      <c r="Y556" s="623">
        <f t="shared" si="74"/>
        <v>0</v>
      </c>
      <c r="Z556" s="623">
        <f t="shared" si="74"/>
        <v>0</v>
      </c>
      <c r="AA556" s="623">
        <f t="shared" si="74"/>
        <v>0</v>
      </c>
      <c r="AB556" s="623">
        <f t="shared" si="74"/>
        <v>0</v>
      </c>
      <c r="AC556" s="624">
        <f t="shared" ca="1" si="66"/>
        <v>0</v>
      </c>
      <c r="AD556" s="624">
        <f ca="1">IF(C556=Allgemeines!$C$13,$S556-$AE556,OFFSET(AE556,0,Allgemeines!$C$13-2022)-$AE556)</f>
        <v>0</v>
      </c>
      <c r="AE556" s="624">
        <f ca="1">IFERROR(OFFSET(AE556,0,Allgemeines!$C$13-2021),0)</f>
        <v>0</v>
      </c>
      <c r="AF556" s="624">
        <f t="shared" si="67"/>
        <v>0</v>
      </c>
      <c r="AG556" s="624">
        <f t="shared" si="72"/>
        <v>0</v>
      </c>
      <c r="AH556" s="624">
        <f t="shared" si="72"/>
        <v>0</v>
      </c>
      <c r="AI556" s="624">
        <f t="shared" si="72"/>
        <v>0</v>
      </c>
      <c r="AJ556" s="624">
        <f t="shared" si="70"/>
        <v>0</v>
      </c>
      <c r="AK556" s="624">
        <f t="shared" si="70"/>
        <v>0</v>
      </c>
      <c r="AL556" s="624">
        <f t="shared" si="70"/>
        <v>0</v>
      </c>
      <c r="AN556" s="625"/>
    </row>
    <row r="557" spans="1:40" x14ac:dyDescent="0.25">
      <c r="A557" s="612"/>
      <c r="B557" s="613"/>
      <c r="C557" s="614"/>
      <c r="D557" s="626"/>
      <c r="E557" s="627"/>
      <c r="F557" s="627"/>
      <c r="G557" s="630">
        <f t="shared" si="68"/>
        <v>0</v>
      </c>
      <c r="H557" s="626"/>
      <c r="I557" s="626"/>
      <c r="J557" s="626"/>
      <c r="K557" s="626"/>
      <c r="L557" s="626"/>
      <c r="M557" s="626"/>
      <c r="N557" s="629"/>
      <c r="O557" s="629"/>
      <c r="P557" s="629"/>
      <c r="Q557" s="619">
        <f>IF(C557&gt;Allgemeines!$C$13,0,SUM(G557,H557,J557,K557,M557,N557)-SUM(I557,L557,O557,P557))</f>
        <v>0</v>
      </c>
      <c r="R557" s="613"/>
      <c r="S557" s="621">
        <f t="shared" si="64"/>
        <v>0</v>
      </c>
      <c r="T557" s="622">
        <f>IF(ISBLANK($B557),0,VLOOKUP($B557,Listen!$A$2:$C$44,2,FALSE))</f>
        <v>0</v>
      </c>
      <c r="U557" s="622">
        <f>IF(ISBLANK($B557),0,VLOOKUP($B557,Listen!$A$2:$C$44,3,FALSE))</f>
        <v>0</v>
      </c>
      <c r="V557" s="623">
        <f t="shared" si="65"/>
        <v>0</v>
      </c>
      <c r="W557" s="623">
        <f t="shared" si="74"/>
        <v>0</v>
      </c>
      <c r="X557" s="623">
        <f t="shared" si="74"/>
        <v>0</v>
      </c>
      <c r="Y557" s="623">
        <f t="shared" si="74"/>
        <v>0</v>
      </c>
      <c r="Z557" s="623">
        <f t="shared" si="74"/>
        <v>0</v>
      </c>
      <c r="AA557" s="623">
        <f t="shared" si="74"/>
        <v>0</v>
      </c>
      <c r="AB557" s="623">
        <f t="shared" si="74"/>
        <v>0</v>
      </c>
      <c r="AC557" s="624">
        <f t="shared" ca="1" si="66"/>
        <v>0</v>
      </c>
      <c r="AD557" s="624">
        <f ca="1">IF(C557=Allgemeines!$C$13,$S557-$AE557,OFFSET(AE557,0,Allgemeines!$C$13-2022)-$AE557)</f>
        <v>0</v>
      </c>
      <c r="AE557" s="624">
        <f ca="1">IFERROR(OFFSET(AE557,0,Allgemeines!$C$13-2021),0)</f>
        <v>0</v>
      </c>
      <c r="AF557" s="624">
        <f t="shared" si="67"/>
        <v>0</v>
      </c>
      <c r="AG557" s="624">
        <f t="shared" si="72"/>
        <v>0</v>
      </c>
      <c r="AH557" s="624">
        <f t="shared" si="72"/>
        <v>0</v>
      </c>
      <c r="AI557" s="624">
        <f t="shared" si="72"/>
        <v>0</v>
      </c>
      <c r="AJ557" s="624">
        <f t="shared" si="70"/>
        <v>0</v>
      </c>
      <c r="AK557" s="624">
        <f t="shared" si="70"/>
        <v>0</v>
      </c>
      <c r="AL557" s="624">
        <f t="shared" si="70"/>
        <v>0</v>
      </c>
      <c r="AN557" s="625"/>
    </row>
    <row r="558" spans="1:40" x14ac:dyDescent="0.25">
      <c r="A558" s="612"/>
      <c r="B558" s="613"/>
      <c r="C558" s="614"/>
      <c r="D558" s="626"/>
      <c r="E558" s="627"/>
      <c r="F558" s="627"/>
      <c r="G558" s="630">
        <f t="shared" si="68"/>
        <v>0</v>
      </c>
      <c r="H558" s="626"/>
      <c r="I558" s="626"/>
      <c r="J558" s="626"/>
      <c r="K558" s="626"/>
      <c r="L558" s="626"/>
      <c r="M558" s="626"/>
      <c r="N558" s="629"/>
      <c r="O558" s="629"/>
      <c r="P558" s="629"/>
      <c r="Q558" s="619">
        <f>IF(C558&gt;Allgemeines!$C$13,0,SUM(G558,H558,J558,K558,M558,N558)-SUM(I558,L558,O558,P558))</f>
        <v>0</v>
      </c>
      <c r="R558" s="613"/>
      <c r="S558" s="621">
        <f t="shared" si="64"/>
        <v>0</v>
      </c>
      <c r="T558" s="622">
        <f>IF(ISBLANK($B558),0,VLOOKUP($B558,Listen!$A$2:$C$44,2,FALSE))</f>
        <v>0</v>
      </c>
      <c r="U558" s="622">
        <f>IF(ISBLANK($B558),0,VLOOKUP($B558,Listen!$A$2:$C$44,3,FALSE))</f>
        <v>0</v>
      </c>
      <c r="V558" s="623">
        <f t="shared" si="65"/>
        <v>0</v>
      </c>
      <c r="W558" s="623">
        <f t="shared" si="74"/>
        <v>0</v>
      </c>
      <c r="X558" s="623">
        <f t="shared" si="74"/>
        <v>0</v>
      </c>
      <c r="Y558" s="623">
        <f t="shared" si="74"/>
        <v>0</v>
      </c>
      <c r="Z558" s="623">
        <f t="shared" si="74"/>
        <v>0</v>
      </c>
      <c r="AA558" s="623">
        <f t="shared" si="74"/>
        <v>0</v>
      </c>
      <c r="AB558" s="623">
        <f t="shared" si="74"/>
        <v>0</v>
      </c>
      <c r="AC558" s="624">
        <f t="shared" ca="1" si="66"/>
        <v>0</v>
      </c>
      <c r="AD558" s="624">
        <f ca="1">IF(C558=Allgemeines!$C$13,$S558-$AE558,OFFSET(AE558,0,Allgemeines!$C$13-2022)-$AE558)</f>
        <v>0</v>
      </c>
      <c r="AE558" s="624">
        <f ca="1">IFERROR(OFFSET(AE558,0,Allgemeines!$C$13-2021),0)</f>
        <v>0</v>
      </c>
      <c r="AF558" s="624">
        <f t="shared" si="67"/>
        <v>0</v>
      </c>
      <c r="AG558" s="624">
        <f t="shared" si="72"/>
        <v>0</v>
      </c>
      <c r="AH558" s="624">
        <f t="shared" si="72"/>
        <v>0</v>
      </c>
      <c r="AI558" s="624">
        <f t="shared" si="72"/>
        <v>0</v>
      </c>
      <c r="AJ558" s="624">
        <f t="shared" si="70"/>
        <v>0</v>
      </c>
      <c r="AK558" s="624">
        <f t="shared" si="70"/>
        <v>0</v>
      </c>
      <c r="AL558" s="624">
        <f t="shared" si="70"/>
        <v>0</v>
      </c>
      <c r="AN558" s="625"/>
    </row>
    <row r="559" spans="1:40" x14ac:dyDescent="0.25">
      <c r="A559" s="612"/>
      <c r="B559" s="613"/>
      <c r="C559" s="614"/>
      <c r="D559" s="626"/>
      <c r="E559" s="627"/>
      <c r="F559" s="627"/>
      <c r="G559" s="630">
        <f t="shared" si="68"/>
        <v>0</v>
      </c>
      <c r="H559" s="626"/>
      <c r="I559" s="626"/>
      <c r="J559" s="626"/>
      <c r="K559" s="626"/>
      <c r="L559" s="626"/>
      <c r="M559" s="626"/>
      <c r="N559" s="629"/>
      <c r="O559" s="629"/>
      <c r="P559" s="629"/>
      <c r="Q559" s="619">
        <f>IF(C559&gt;Allgemeines!$C$13,0,SUM(G559,H559,J559,K559,M559,N559)-SUM(I559,L559,O559,P559))</f>
        <v>0</v>
      </c>
      <c r="R559" s="613"/>
      <c r="S559" s="621">
        <f t="shared" si="64"/>
        <v>0</v>
      </c>
      <c r="T559" s="622">
        <f>IF(ISBLANK($B559),0,VLOOKUP($B559,Listen!$A$2:$C$44,2,FALSE))</f>
        <v>0</v>
      </c>
      <c r="U559" s="622">
        <f>IF(ISBLANK($B559),0,VLOOKUP($B559,Listen!$A$2:$C$44,3,FALSE))</f>
        <v>0</v>
      </c>
      <c r="V559" s="623">
        <f t="shared" si="65"/>
        <v>0</v>
      </c>
      <c r="W559" s="623">
        <f t="shared" si="74"/>
        <v>0</v>
      </c>
      <c r="X559" s="623">
        <f t="shared" si="74"/>
        <v>0</v>
      </c>
      <c r="Y559" s="623">
        <f t="shared" si="74"/>
        <v>0</v>
      </c>
      <c r="Z559" s="623">
        <f t="shared" si="74"/>
        <v>0</v>
      </c>
      <c r="AA559" s="623">
        <f t="shared" si="74"/>
        <v>0</v>
      </c>
      <c r="AB559" s="623">
        <f t="shared" si="74"/>
        <v>0</v>
      </c>
      <c r="AC559" s="624">
        <f t="shared" ca="1" si="66"/>
        <v>0</v>
      </c>
      <c r="AD559" s="624">
        <f ca="1">IF(C559=Allgemeines!$C$13,$S559-$AE559,OFFSET(AE559,0,Allgemeines!$C$13-2022)-$AE559)</f>
        <v>0</v>
      </c>
      <c r="AE559" s="624">
        <f ca="1">IFERROR(OFFSET(AE559,0,Allgemeines!$C$13-2021),0)</f>
        <v>0</v>
      </c>
      <c r="AF559" s="624">
        <f t="shared" si="67"/>
        <v>0</v>
      </c>
      <c r="AG559" s="624">
        <f t="shared" si="72"/>
        <v>0</v>
      </c>
      <c r="AH559" s="624">
        <f t="shared" si="72"/>
        <v>0</v>
      </c>
      <c r="AI559" s="624">
        <f t="shared" si="72"/>
        <v>0</v>
      </c>
      <c r="AJ559" s="624">
        <f t="shared" si="70"/>
        <v>0</v>
      </c>
      <c r="AK559" s="624">
        <f t="shared" si="70"/>
        <v>0</v>
      </c>
      <c r="AL559" s="624">
        <f t="shared" si="70"/>
        <v>0</v>
      </c>
      <c r="AN559" s="625"/>
    </row>
    <row r="560" spans="1:40" x14ac:dyDescent="0.25">
      <c r="A560" s="612"/>
      <c r="B560" s="613"/>
      <c r="C560" s="614"/>
      <c r="D560" s="626"/>
      <c r="E560" s="627"/>
      <c r="F560" s="627"/>
      <c r="G560" s="630">
        <f t="shared" si="68"/>
        <v>0</v>
      </c>
      <c r="H560" s="626"/>
      <c r="I560" s="626"/>
      <c r="J560" s="626"/>
      <c r="K560" s="626"/>
      <c r="L560" s="626"/>
      <c r="M560" s="626"/>
      <c r="N560" s="629"/>
      <c r="O560" s="629"/>
      <c r="P560" s="629"/>
      <c r="Q560" s="619">
        <f>IF(C560&gt;Allgemeines!$C$13,0,SUM(G560,H560,J560,K560,M560,N560)-SUM(I560,L560,O560,P560))</f>
        <v>0</v>
      </c>
      <c r="R560" s="613"/>
      <c r="S560" s="621">
        <f t="shared" si="64"/>
        <v>0</v>
      </c>
      <c r="T560" s="622">
        <f>IF(ISBLANK($B560),0,VLOOKUP($B560,Listen!$A$2:$C$44,2,FALSE))</f>
        <v>0</v>
      </c>
      <c r="U560" s="622">
        <f>IF(ISBLANK($B560),0,VLOOKUP($B560,Listen!$A$2:$C$44,3,FALSE))</f>
        <v>0</v>
      </c>
      <c r="V560" s="623">
        <f t="shared" si="65"/>
        <v>0</v>
      </c>
      <c r="W560" s="623">
        <f t="shared" si="74"/>
        <v>0</v>
      </c>
      <c r="X560" s="623">
        <f t="shared" si="74"/>
        <v>0</v>
      </c>
      <c r="Y560" s="623">
        <f t="shared" si="74"/>
        <v>0</v>
      </c>
      <c r="Z560" s="623">
        <f t="shared" si="74"/>
        <v>0</v>
      </c>
      <c r="AA560" s="623">
        <f t="shared" si="74"/>
        <v>0</v>
      </c>
      <c r="AB560" s="623">
        <f t="shared" si="74"/>
        <v>0</v>
      </c>
      <c r="AC560" s="624">
        <f t="shared" ca="1" si="66"/>
        <v>0</v>
      </c>
      <c r="AD560" s="624">
        <f ca="1">IF(C560=Allgemeines!$C$13,$S560-$AE560,OFFSET(AE560,0,Allgemeines!$C$13-2022)-$AE560)</f>
        <v>0</v>
      </c>
      <c r="AE560" s="624">
        <f ca="1">IFERROR(OFFSET(AE560,0,Allgemeines!$C$13-2021),0)</f>
        <v>0</v>
      </c>
      <c r="AF560" s="624">
        <f t="shared" si="67"/>
        <v>0</v>
      </c>
      <c r="AG560" s="624">
        <f t="shared" si="72"/>
        <v>0</v>
      </c>
      <c r="AH560" s="624">
        <f t="shared" si="72"/>
        <v>0</v>
      </c>
      <c r="AI560" s="624">
        <f t="shared" si="72"/>
        <v>0</v>
      </c>
      <c r="AJ560" s="624">
        <f t="shared" si="70"/>
        <v>0</v>
      </c>
      <c r="AK560" s="624">
        <f t="shared" si="70"/>
        <v>0</v>
      </c>
      <c r="AL560" s="624">
        <f t="shared" si="70"/>
        <v>0</v>
      </c>
      <c r="AN560" s="625"/>
    </row>
    <row r="561" spans="1:40" x14ac:dyDescent="0.25">
      <c r="A561" s="612"/>
      <c r="B561" s="613"/>
      <c r="C561" s="614"/>
      <c r="D561" s="626"/>
      <c r="E561" s="627"/>
      <c r="F561" s="627"/>
      <c r="G561" s="630">
        <f t="shared" si="68"/>
        <v>0</v>
      </c>
      <c r="H561" s="626"/>
      <c r="I561" s="626"/>
      <c r="J561" s="626"/>
      <c r="K561" s="626"/>
      <c r="L561" s="626"/>
      <c r="M561" s="626"/>
      <c r="N561" s="629"/>
      <c r="O561" s="629"/>
      <c r="P561" s="629"/>
      <c r="Q561" s="619">
        <f>IF(C561&gt;Allgemeines!$C$13,0,SUM(G561,H561,J561,K561,M561,N561)-SUM(I561,L561,O561,P561))</f>
        <v>0</v>
      </c>
      <c r="R561" s="613"/>
      <c r="S561" s="621">
        <f t="shared" si="64"/>
        <v>0</v>
      </c>
      <c r="T561" s="622">
        <f>IF(ISBLANK($B561),0,VLOOKUP($B561,Listen!$A$2:$C$44,2,FALSE))</f>
        <v>0</v>
      </c>
      <c r="U561" s="622">
        <f>IF(ISBLANK($B561),0,VLOOKUP($B561,Listen!$A$2:$C$44,3,FALSE))</f>
        <v>0</v>
      </c>
      <c r="V561" s="623">
        <f t="shared" si="65"/>
        <v>0</v>
      </c>
      <c r="W561" s="623">
        <f t="shared" si="74"/>
        <v>0</v>
      </c>
      <c r="X561" s="623">
        <f t="shared" si="74"/>
        <v>0</v>
      </c>
      <c r="Y561" s="623">
        <f t="shared" si="74"/>
        <v>0</v>
      </c>
      <c r="Z561" s="623">
        <f t="shared" si="74"/>
        <v>0</v>
      </c>
      <c r="AA561" s="623">
        <f t="shared" si="74"/>
        <v>0</v>
      </c>
      <c r="AB561" s="623">
        <f t="shared" si="74"/>
        <v>0</v>
      </c>
      <c r="AC561" s="624">
        <f t="shared" ca="1" si="66"/>
        <v>0</v>
      </c>
      <c r="AD561" s="624">
        <f ca="1">IF(C561=Allgemeines!$C$13,$S561-$AE561,OFFSET(AE561,0,Allgemeines!$C$13-2022)-$AE561)</f>
        <v>0</v>
      </c>
      <c r="AE561" s="624">
        <f ca="1">IFERROR(OFFSET(AE561,0,Allgemeines!$C$13-2021),0)</f>
        <v>0</v>
      </c>
      <c r="AF561" s="624">
        <f t="shared" si="67"/>
        <v>0</v>
      </c>
      <c r="AG561" s="624">
        <f t="shared" si="72"/>
        <v>0</v>
      </c>
      <c r="AH561" s="624">
        <f t="shared" si="72"/>
        <v>0</v>
      </c>
      <c r="AI561" s="624">
        <f t="shared" si="72"/>
        <v>0</v>
      </c>
      <c r="AJ561" s="624">
        <f t="shared" si="70"/>
        <v>0</v>
      </c>
      <c r="AK561" s="624">
        <f t="shared" si="70"/>
        <v>0</v>
      </c>
      <c r="AL561" s="624">
        <f t="shared" si="70"/>
        <v>0</v>
      </c>
      <c r="AN561" s="625"/>
    </row>
    <row r="562" spans="1:40" x14ac:dyDescent="0.25">
      <c r="A562" s="612"/>
      <c r="B562" s="613"/>
      <c r="C562" s="614"/>
      <c r="D562" s="626"/>
      <c r="E562" s="627"/>
      <c r="F562" s="627"/>
      <c r="G562" s="630">
        <f t="shared" si="68"/>
        <v>0</v>
      </c>
      <c r="H562" s="626"/>
      <c r="I562" s="626"/>
      <c r="J562" s="626"/>
      <c r="K562" s="626"/>
      <c r="L562" s="626"/>
      <c r="M562" s="626"/>
      <c r="N562" s="629"/>
      <c r="O562" s="629"/>
      <c r="P562" s="629"/>
      <c r="Q562" s="619">
        <f>IF(C562&gt;Allgemeines!$C$13,0,SUM(G562,H562,J562,K562,M562,N562)-SUM(I562,L562,O562,P562))</f>
        <v>0</v>
      </c>
      <c r="R562" s="613"/>
      <c r="S562" s="621">
        <f t="shared" si="64"/>
        <v>0</v>
      </c>
      <c r="T562" s="622">
        <f>IF(ISBLANK($B562),0,VLOOKUP($B562,Listen!$A$2:$C$44,2,FALSE))</f>
        <v>0</v>
      </c>
      <c r="U562" s="622">
        <f>IF(ISBLANK($B562),0,VLOOKUP($B562,Listen!$A$2:$C$44,3,FALSE))</f>
        <v>0</v>
      </c>
      <c r="V562" s="623">
        <f t="shared" si="65"/>
        <v>0</v>
      </c>
      <c r="W562" s="623">
        <f t="shared" si="74"/>
        <v>0</v>
      </c>
      <c r="X562" s="623">
        <f t="shared" si="74"/>
        <v>0</v>
      </c>
      <c r="Y562" s="623">
        <f t="shared" si="74"/>
        <v>0</v>
      </c>
      <c r="Z562" s="623">
        <f t="shared" si="74"/>
        <v>0</v>
      </c>
      <c r="AA562" s="623">
        <f t="shared" si="74"/>
        <v>0</v>
      </c>
      <c r="AB562" s="623">
        <f t="shared" si="74"/>
        <v>0</v>
      </c>
      <c r="AC562" s="624">
        <f t="shared" ca="1" si="66"/>
        <v>0</v>
      </c>
      <c r="AD562" s="624">
        <f ca="1">IF(C562=Allgemeines!$C$13,$S562-$AE562,OFFSET(AE562,0,Allgemeines!$C$13-2022)-$AE562)</f>
        <v>0</v>
      </c>
      <c r="AE562" s="624">
        <f ca="1">IFERROR(OFFSET(AE562,0,Allgemeines!$C$13-2021),0)</f>
        <v>0</v>
      </c>
      <c r="AF562" s="624">
        <f t="shared" si="67"/>
        <v>0</v>
      </c>
      <c r="AG562" s="624">
        <f t="shared" si="72"/>
        <v>0</v>
      </c>
      <c r="AH562" s="624">
        <f t="shared" si="72"/>
        <v>0</v>
      </c>
      <c r="AI562" s="624">
        <f t="shared" si="72"/>
        <v>0</v>
      </c>
      <c r="AJ562" s="624">
        <f t="shared" si="70"/>
        <v>0</v>
      </c>
      <c r="AK562" s="624">
        <f t="shared" si="70"/>
        <v>0</v>
      </c>
      <c r="AL562" s="624">
        <f t="shared" si="70"/>
        <v>0</v>
      </c>
      <c r="AN562" s="625"/>
    </row>
    <row r="563" spans="1:40" x14ac:dyDescent="0.25">
      <c r="A563" s="612"/>
      <c r="B563" s="613"/>
      <c r="C563" s="614"/>
      <c r="D563" s="626"/>
      <c r="E563" s="627"/>
      <c r="F563" s="627"/>
      <c r="G563" s="630">
        <f t="shared" si="68"/>
        <v>0</v>
      </c>
      <c r="H563" s="626"/>
      <c r="I563" s="626"/>
      <c r="J563" s="626"/>
      <c r="K563" s="626"/>
      <c r="L563" s="626"/>
      <c r="M563" s="626"/>
      <c r="N563" s="629"/>
      <c r="O563" s="629"/>
      <c r="P563" s="629"/>
      <c r="Q563" s="619">
        <f>IF(C563&gt;Allgemeines!$C$13,0,SUM(G563,H563,J563,K563,M563,N563)-SUM(I563,L563,O563,P563))</f>
        <v>0</v>
      </c>
      <c r="R563" s="613"/>
      <c r="S563" s="621">
        <f t="shared" si="64"/>
        <v>0</v>
      </c>
      <c r="T563" s="622">
        <f>IF(ISBLANK($B563),0,VLOOKUP($B563,Listen!$A$2:$C$44,2,FALSE))</f>
        <v>0</v>
      </c>
      <c r="U563" s="622">
        <f>IF(ISBLANK($B563),0,VLOOKUP($B563,Listen!$A$2:$C$44,3,FALSE))</f>
        <v>0</v>
      </c>
      <c r="V563" s="623">
        <f t="shared" si="65"/>
        <v>0</v>
      </c>
      <c r="W563" s="623">
        <f t="shared" si="74"/>
        <v>0</v>
      </c>
      <c r="X563" s="623">
        <f t="shared" si="74"/>
        <v>0</v>
      </c>
      <c r="Y563" s="623">
        <f t="shared" si="74"/>
        <v>0</v>
      </c>
      <c r="Z563" s="623">
        <f t="shared" si="74"/>
        <v>0</v>
      </c>
      <c r="AA563" s="623">
        <f t="shared" si="74"/>
        <v>0</v>
      </c>
      <c r="AB563" s="623">
        <f t="shared" si="74"/>
        <v>0</v>
      </c>
      <c r="AC563" s="624">
        <f t="shared" ca="1" si="66"/>
        <v>0</v>
      </c>
      <c r="AD563" s="624">
        <f ca="1">IF(C563=Allgemeines!$C$13,$S563-$AE563,OFFSET(AE563,0,Allgemeines!$C$13-2022)-$AE563)</f>
        <v>0</v>
      </c>
      <c r="AE563" s="624">
        <f ca="1">IFERROR(OFFSET(AE563,0,Allgemeines!$C$13-2021),0)</f>
        <v>0</v>
      </c>
      <c r="AF563" s="624">
        <f t="shared" si="67"/>
        <v>0</v>
      </c>
      <c r="AG563" s="624">
        <f t="shared" si="72"/>
        <v>0</v>
      </c>
      <c r="AH563" s="624">
        <f t="shared" si="72"/>
        <v>0</v>
      </c>
      <c r="AI563" s="624">
        <f t="shared" si="72"/>
        <v>0</v>
      </c>
      <c r="AJ563" s="624">
        <f t="shared" si="70"/>
        <v>0</v>
      </c>
      <c r="AK563" s="624">
        <f t="shared" si="70"/>
        <v>0</v>
      </c>
      <c r="AL563" s="624">
        <f t="shared" si="70"/>
        <v>0</v>
      </c>
      <c r="AN563" s="625"/>
    </row>
    <row r="564" spans="1:40" x14ac:dyDescent="0.25">
      <c r="A564" s="612"/>
      <c r="B564" s="613"/>
      <c r="C564" s="614"/>
      <c r="D564" s="626"/>
      <c r="E564" s="627"/>
      <c r="F564" s="627"/>
      <c r="G564" s="630">
        <f t="shared" si="68"/>
        <v>0</v>
      </c>
      <c r="H564" s="626"/>
      <c r="I564" s="626"/>
      <c r="J564" s="626"/>
      <c r="K564" s="626"/>
      <c r="L564" s="626"/>
      <c r="M564" s="626"/>
      <c r="N564" s="629"/>
      <c r="O564" s="629"/>
      <c r="P564" s="629"/>
      <c r="Q564" s="619">
        <f>IF(C564&gt;Allgemeines!$C$13,0,SUM(G564,H564,J564,K564,M564,N564)-SUM(I564,L564,O564,P564))</f>
        <v>0</v>
      </c>
      <c r="R564" s="613"/>
      <c r="S564" s="621">
        <f t="shared" si="64"/>
        <v>0</v>
      </c>
      <c r="T564" s="622">
        <f>IF(ISBLANK($B564),0,VLOOKUP($B564,Listen!$A$2:$C$44,2,FALSE))</f>
        <v>0</v>
      </c>
      <c r="U564" s="622">
        <f>IF(ISBLANK($B564),0,VLOOKUP($B564,Listen!$A$2:$C$44,3,FALSE))</f>
        <v>0</v>
      </c>
      <c r="V564" s="623">
        <f t="shared" si="65"/>
        <v>0</v>
      </c>
      <c r="W564" s="623">
        <f t="shared" si="74"/>
        <v>0</v>
      </c>
      <c r="X564" s="623">
        <f t="shared" si="74"/>
        <v>0</v>
      </c>
      <c r="Y564" s="623">
        <f t="shared" si="74"/>
        <v>0</v>
      </c>
      <c r="Z564" s="623">
        <f t="shared" si="74"/>
        <v>0</v>
      </c>
      <c r="AA564" s="623">
        <f t="shared" si="74"/>
        <v>0</v>
      </c>
      <c r="AB564" s="623">
        <f t="shared" si="74"/>
        <v>0</v>
      </c>
      <c r="AC564" s="624">
        <f t="shared" ca="1" si="66"/>
        <v>0</v>
      </c>
      <c r="AD564" s="624">
        <f ca="1">IF(C564=Allgemeines!$C$13,$S564-$AE564,OFFSET(AE564,0,Allgemeines!$C$13-2022)-$AE564)</f>
        <v>0</v>
      </c>
      <c r="AE564" s="624">
        <f ca="1">IFERROR(OFFSET(AE564,0,Allgemeines!$C$13-2021),0)</f>
        <v>0</v>
      </c>
      <c r="AF564" s="624">
        <f t="shared" si="67"/>
        <v>0</v>
      </c>
      <c r="AG564" s="624">
        <f t="shared" si="72"/>
        <v>0</v>
      </c>
      <c r="AH564" s="624">
        <f t="shared" si="72"/>
        <v>0</v>
      </c>
      <c r="AI564" s="624">
        <f t="shared" si="72"/>
        <v>0</v>
      </c>
      <c r="AJ564" s="624">
        <f t="shared" si="70"/>
        <v>0</v>
      </c>
      <c r="AK564" s="624">
        <f t="shared" si="70"/>
        <v>0</v>
      </c>
      <c r="AL564" s="624">
        <f t="shared" si="70"/>
        <v>0</v>
      </c>
      <c r="AN564" s="625"/>
    </row>
    <row r="565" spans="1:40" x14ac:dyDescent="0.25">
      <c r="A565" s="612"/>
      <c r="B565" s="613"/>
      <c r="C565" s="614"/>
      <c r="D565" s="626"/>
      <c r="E565" s="627"/>
      <c r="F565" s="627"/>
      <c r="G565" s="630">
        <f t="shared" si="68"/>
        <v>0</v>
      </c>
      <c r="H565" s="626"/>
      <c r="I565" s="626"/>
      <c r="J565" s="626"/>
      <c r="K565" s="626"/>
      <c r="L565" s="626"/>
      <c r="M565" s="626"/>
      <c r="N565" s="629"/>
      <c r="O565" s="629"/>
      <c r="P565" s="629"/>
      <c r="Q565" s="619">
        <f>IF(C565&gt;Allgemeines!$C$13,0,SUM(G565,H565,J565,K565,M565,N565)-SUM(I565,L565,O565,P565))</f>
        <v>0</v>
      </c>
      <c r="R565" s="613"/>
      <c r="S565" s="621">
        <f t="shared" si="64"/>
        <v>0</v>
      </c>
      <c r="T565" s="622">
        <f>IF(ISBLANK($B565),0,VLOOKUP($B565,Listen!$A$2:$C$44,2,FALSE))</f>
        <v>0</v>
      </c>
      <c r="U565" s="622">
        <f>IF(ISBLANK($B565),0,VLOOKUP($B565,Listen!$A$2:$C$44,3,FALSE))</f>
        <v>0</v>
      </c>
      <c r="V565" s="623">
        <f t="shared" si="65"/>
        <v>0</v>
      </c>
      <c r="W565" s="623">
        <f t="shared" si="74"/>
        <v>0</v>
      </c>
      <c r="X565" s="623">
        <f t="shared" si="74"/>
        <v>0</v>
      </c>
      <c r="Y565" s="623">
        <f t="shared" si="74"/>
        <v>0</v>
      </c>
      <c r="Z565" s="623">
        <f t="shared" si="74"/>
        <v>0</v>
      </c>
      <c r="AA565" s="623">
        <f t="shared" si="74"/>
        <v>0</v>
      </c>
      <c r="AB565" s="623">
        <f t="shared" si="74"/>
        <v>0</v>
      </c>
      <c r="AC565" s="624">
        <f t="shared" ca="1" si="66"/>
        <v>0</v>
      </c>
      <c r="AD565" s="624">
        <f ca="1">IF(C565=Allgemeines!$C$13,$S565-$AE565,OFFSET(AE565,0,Allgemeines!$C$13-2022)-$AE565)</f>
        <v>0</v>
      </c>
      <c r="AE565" s="624">
        <f ca="1">IFERROR(OFFSET(AE565,0,Allgemeines!$C$13-2021),0)</f>
        <v>0</v>
      </c>
      <c r="AF565" s="624">
        <f t="shared" si="67"/>
        <v>0</v>
      </c>
      <c r="AG565" s="624">
        <f t="shared" si="72"/>
        <v>0</v>
      </c>
      <c r="AH565" s="624">
        <f t="shared" si="72"/>
        <v>0</v>
      </c>
      <c r="AI565" s="624">
        <f t="shared" si="72"/>
        <v>0</v>
      </c>
      <c r="AJ565" s="624">
        <f t="shared" si="70"/>
        <v>0</v>
      </c>
      <c r="AK565" s="624">
        <f t="shared" si="70"/>
        <v>0</v>
      </c>
      <c r="AL565" s="624">
        <f t="shared" si="70"/>
        <v>0</v>
      </c>
      <c r="AN565" s="625"/>
    </row>
    <row r="566" spans="1:40" x14ac:dyDescent="0.25">
      <c r="A566" s="612"/>
      <c r="B566" s="613"/>
      <c r="C566" s="614"/>
      <c r="D566" s="626"/>
      <c r="E566" s="627"/>
      <c r="F566" s="627"/>
      <c r="G566" s="630">
        <f t="shared" si="68"/>
        <v>0</v>
      </c>
      <c r="H566" s="626"/>
      <c r="I566" s="626"/>
      <c r="J566" s="626"/>
      <c r="K566" s="626"/>
      <c r="L566" s="626"/>
      <c r="M566" s="626"/>
      <c r="N566" s="629"/>
      <c r="O566" s="629"/>
      <c r="P566" s="629"/>
      <c r="Q566" s="619">
        <f>IF(C566&gt;Allgemeines!$C$13,0,SUM(G566,H566,J566,K566,M566,N566)-SUM(I566,L566,O566,P566))</f>
        <v>0</v>
      </c>
      <c r="R566" s="613"/>
      <c r="S566" s="621">
        <f t="shared" si="64"/>
        <v>0</v>
      </c>
      <c r="T566" s="622">
        <f>IF(ISBLANK($B566),0,VLOOKUP($B566,Listen!$A$2:$C$44,2,FALSE))</f>
        <v>0</v>
      </c>
      <c r="U566" s="622">
        <f>IF(ISBLANK($B566),0,VLOOKUP($B566,Listen!$A$2:$C$44,3,FALSE))</f>
        <v>0</v>
      </c>
      <c r="V566" s="623">
        <f t="shared" si="65"/>
        <v>0</v>
      </c>
      <c r="W566" s="623">
        <f t="shared" si="74"/>
        <v>0</v>
      </c>
      <c r="X566" s="623">
        <f t="shared" si="74"/>
        <v>0</v>
      </c>
      <c r="Y566" s="623">
        <f t="shared" si="74"/>
        <v>0</v>
      </c>
      <c r="Z566" s="623">
        <f t="shared" si="74"/>
        <v>0</v>
      </c>
      <c r="AA566" s="623">
        <f t="shared" si="74"/>
        <v>0</v>
      </c>
      <c r="AB566" s="623">
        <f t="shared" si="74"/>
        <v>0</v>
      </c>
      <c r="AC566" s="624">
        <f t="shared" ca="1" si="66"/>
        <v>0</v>
      </c>
      <c r="AD566" s="624">
        <f ca="1">IF(C566=Allgemeines!$C$13,$S566-$AE566,OFFSET(AE566,0,Allgemeines!$C$13-2022)-$AE566)</f>
        <v>0</v>
      </c>
      <c r="AE566" s="624">
        <f ca="1">IFERROR(OFFSET(AE566,0,Allgemeines!$C$13-2021),0)</f>
        <v>0</v>
      </c>
      <c r="AF566" s="624">
        <f t="shared" si="67"/>
        <v>0</v>
      </c>
      <c r="AG566" s="624">
        <f t="shared" si="72"/>
        <v>0</v>
      </c>
      <c r="AH566" s="624">
        <f t="shared" si="72"/>
        <v>0</v>
      </c>
      <c r="AI566" s="624">
        <f t="shared" si="72"/>
        <v>0</v>
      </c>
      <c r="AJ566" s="624">
        <f t="shared" si="70"/>
        <v>0</v>
      </c>
      <c r="AK566" s="624">
        <f t="shared" si="70"/>
        <v>0</v>
      </c>
      <c r="AL566" s="624">
        <f t="shared" si="70"/>
        <v>0</v>
      </c>
      <c r="AN566" s="625"/>
    </row>
    <row r="567" spans="1:40" x14ac:dyDescent="0.25">
      <c r="A567" s="612"/>
      <c r="B567" s="613"/>
      <c r="C567" s="614"/>
      <c r="D567" s="626"/>
      <c r="E567" s="627"/>
      <c r="F567" s="627"/>
      <c r="G567" s="630">
        <f t="shared" si="68"/>
        <v>0</v>
      </c>
      <c r="H567" s="626"/>
      <c r="I567" s="626"/>
      <c r="J567" s="626"/>
      <c r="K567" s="626"/>
      <c r="L567" s="626"/>
      <c r="M567" s="626"/>
      <c r="N567" s="629"/>
      <c r="O567" s="629"/>
      <c r="P567" s="629"/>
      <c r="Q567" s="619">
        <f>IF(C567&gt;Allgemeines!$C$13,0,SUM(G567,H567,J567,K567,M567,N567)-SUM(I567,L567,O567,P567))</f>
        <v>0</v>
      </c>
      <c r="R567" s="613"/>
      <c r="S567" s="621">
        <f t="shared" si="64"/>
        <v>0</v>
      </c>
      <c r="T567" s="622">
        <f>IF(ISBLANK($B567),0,VLOOKUP($B567,Listen!$A$2:$C$44,2,FALSE))</f>
        <v>0</v>
      </c>
      <c r="U567" s="622">
        <f>IF(ISBLANK($B567),0,VLOOKUP($B567,Listen!$A$2:$C$44,3,FALSE))</f>
        <v>0</v>
      </c>
      <c r="V567" s="623">
        <f t="shared" si="65"/>
        <v>0</v>
      </c>
      <c r="W567" s="623">
        <f t="shared" ref="W567:AB582" si="75">V567</f>
        <v>0</v>
      </c>
      <c r="X567" s="623">
        <f t="shared" si="75"/>
        <v>0</v>
      </c>
      <c r="Y567" s="623">
        <f t="shared" si="75"/>
        <v>0</v>
      </c>
      <c r="Z567" s="623">
        <f t="shared" si="75"/>
        <v>0</v>
      </c>
      <c r="AA567" s="623">
        <f t="shared" si="75"/>
        <v>0</v>
      </c>
      <c r="AB567" s="623">
        <f t="shared" si="75"/>
        <v>0</v>
      </c>
      <c r="AC567" s="624">
        <f t="shared" ca="1" si="66"/>
        <v>0</v>
      </c>
      <c r="AD567" s="624">
        <f ca="1">IF(C567=Allgemeines!$C$13,$S567-$AE567,OFFSET(AE567,0,Allgemeines!$C$13-2022)-$AE567)</f>
        <v>0</v>
      </c>
      <c r="AE567" s="624">
        <f ca="1">IFERROR(OFFSET(AE567,0,Allgemeines!$C$13-2021),0)</f>
        <v>0</v>
      </c>
      <c r="AF567" s="624">
        <f t="shared" si="67"/>
        <v>0</v>
      </c>
      <c r="AG567" s="624">
        <f t="shared" si="72"/>
        <v>0</v>
      </c>
      <c r="AH567" s="624">
        <f t="shared" si="72"/>
        <v>0</v>
      </c>
      <c r="AI567" s="624">
        <f t="shared" si="72"/>
        <v>0</v>
      </c>
      <c r="AJ567" s="624">
        <f t="shared" si="70"/>
        <v>0</v>
      </c>
      <c r="AK567" s="624">
        <f t="shared" si="70"/>
        <v>0</v>
      </c>
      <c r="AL567" s="624">
        <f t="shared" si="70"/>
        <v>0</v>
      </c>
      <c r="AN567" s="625"/>
    </row>
    <row r="568" spans="1:40" x14ac:dyDescent="0.25">
      <c r="A568" s="612"/>
      <c r="B568" s="613"/>
      <c r="C568" s="614"/>
      <c r="D568" s="626"/>
      <c r="E568" s="627"/>
      <c r="F568" s="627"/>
      <c r="G568" s="630">
        <f t="shared" si="68"/>
        <v>0</v>
      </c>
      <c r="H568" s="626"/>
      <c r="I568" s="626"/>
      <c r="J568" s="626"/>
      <c r="K568" s="626"/>
      <c r="L568" s="626"/>
      <c r="M568" s="626"/>
      <c r="N568" s="629"/>
      <c r="O568" s="629"/>
      <c r="P568" s="629"/>
      <c r="Q568" s="619">
        <f>IF(C568&gt;Allgemeines!$C$13,0,SUM(G568,H568,J568,K568,M568,N568)-SUM(I568,L568,O568,P568))</f>
        <v>0</v>
      </c>
      <c r="R568" s="613"/>
      <c r="S568" s="621">
        <f t="shared" si="64"/>
        <v>0</v>
      </c>
      <c r="T568" s="622">
        <f>IF(ISBLANK($B568),0,VLOOKUP($B568,Listen!$A$2:$C$44,2,FALSE))</f>
        <v>0</v>
      </c>
      <c r="U568" s="622">
        <f>IF(ISBLANK($B568),0,VLOOKUP($B568,Listen!$A$2:$C$44,3,FALSE))</f>
        <v>0</v>
      </c>
      <c r="V568" s="623">
        <f t="shared" si="65"/>
        <v>0</v>
      </c>
      <c r="W568" s="623">
        <f t="shared" si="75"/>
        <v>0</v>
      </c>
      <c r="X568" s="623">
        <f t="shared" si="75"/>
        <v>0</v>
      </c>
      <c r="Y568" s="623">
        <f t="shared" si="75"/>
        <v>0</v>
      </c>
      <c r="Z568" s="623">
        <f t="shared" si="75"/>
        <v>0</v>
      </c>
      <c r="AA568" s="623">
        <f t="shared" si="75"/>
        <v>0</v>
      </c>
      <c r="AB568" s="623">
        <f t="shared" si="75"/>
        <v>0</v>
      </c>
      <c r="AC568" s="624">
        <f t="shared" ca="1" si="66"/>
        <v>0</v>
      </c>
      <c r="AD568" s="624">
        <f ca="1">IF(C568=Allgemeines!$C$13,$S568-$AE568,OFFSET(AE568,0,Allgemeines!$C$13-2022)-$AE568)</f>
        <v>0</v>
      </c>
      <c r="AE568" s="624">
        <f ca="1">IFERROR(OFFSET(AE568,0,Allgemeines!$C$13-2021),0)</f>
        <v>0</v>
      </c>
      <c r="AF568" s="624">
        <f t="shared" si="67"/>
        <v>0</v>
      </c>
      <c r="AG568" s="624">
        <f t="shared" si="72"/>
        <v>0</v>
      </c>
      <c r="AH568" s="624">
        <f t="shared" si="72"/>
        <v>0</v>
      </c>
      <c r="AI568" s="624">
        <f t="shared" si="72"/>
        <v>0</v>
      </c>
      <c r="AJ568" s="624">
        <f t="shared" si="70"/>
        <v>0</v>
      </c>
      <c r="AK568" s="624">
        <f t="shared" si="70"/>
        <v>0</v>
      </c>
      <c r="AL568" s="624">
        <f t="shared" si="70"/>
        <v>0</v>
      </c>
      <c r="AN568" s="625"/>
    </row>
    <row r="569" spans="1:40" x14ac:dyDescent="0.25">
      <c r="A569" s="612"/>
      <c r="B569" s="613"/>
      <c r="C569" s="614"/>
      <c r="D569" s="626"/>
      <c r="E569" s="627"/>
      <c r="F569" s="627"/>
      <c r="G569" s="630">
        <f t="shared" si="68"/>
        <v>0</v>
      </c>
      <c r="H569" s="626"/>
      <c r="I569" s="626"/>
      <c r="J569" s="626"/>
      <c r="K569" s="626"/>
      <c r="L569" s="626"/>
      <c r="M569" s="626"/>
      <c r="N569" s="629"/>
      <c r="O569" s="629"/>
      <c r="P569" s="629"/>
      <c r="Q569" s="619">
        <f>IF(C569&gt;Allgemeines!$C$13,0,SUM(G569,H569,J569,K569,M569,N569)-SUM(I569,L569,O569,P569))</f>
        <v>0</v>
      </c>
      <c r="R569" s="613"/>
      <c r="S569" s="621">
        <f t="shared" si="64"/>
        <v>0</v>
      </c>
      <c r="T569" s="622">
        <f>IF(ISBLANK($B569),0,VLOOKUP($B569,Listen!$A$2:$C$44,2,FALSE))</f>
        <v>0</v>
      </c>
      <c r="U569" s="622">
        <f>IF(ISBLANK($B569),0,VLOOKUP($B569,Listen!$A$2:$C$44,3,FALSE))</f>
        <v>0</v>
      </c>
      <c r="V569" s="623">
        <f t="shared" si="65"/>
        <v>0</v>
      </c>
      <c r="W569" s="623">
        <f t="shared" si="75"/>
        <v>0</v>
      </c>
      <c r="X569" s="623">
        <f t="shared" si="75"/>
        <v>0</v>
      </c>
      <c r="Y569" s="623">
        <f t="shared" si="75"/>
        <v>0</v>
      </c>
      <c r="Z569" s="623">
        <f t="shared" si="75"/>
        <v>0</v>
      </c>
      <c r="AA569" s="623">
        <f t="shared" si="75"/>
        <v>0</v>
      </c>
      <c r="AB569" s="623">
        <f t="shared" si="75"/>
        <v>0</v>
      </c>
      <c r="AC569" s="624">
        <f t="shared" ca="1" si="66"/>
        <v>0</v>
      </c>
      <c r="AD569" s="624">
        <f ca="1">IF(C569=Allgemeines!$C$13,$S569-$AE569,OFFSET(AE569,0,Allgemeines!$C$13-2022)-$AE569)</f>
        <v>0</v>
      </c>
      <c r="AE569" s="624">
        <f ca="1">IFERROR(OFFSET(AE569,0,Allgemeines!$C$13-2021),0)</f>
        <v>0</v>
      </c>
      <c r="AF569" s="624">
        <f t="shared" si="67"/>
        <v>0</v>
      </c>
      <c r="AG569" s="624">
        <f t="shared" si="72"/>
        <v>0</v>
      </c>
      <c r="AH569" s="624">
        <f t="shared" si="72"/>
        <v>0</v>
      </c>
      <c r="AI569" s="624">
        <f t="shared" si="72"/>
        <v>0</v>
      </c>
      <c r="AJ569" s="624">
        <f t="shared" si="70"/>
        <v>0</v>
      </c>
      <c r="AK569" s="624">
        <f t="shared" si="70"/>
        <v>0</v>
      </c>
      <c r="AL569" s="624">
        <f t="shared" si="70"/>
        <v>0</v>
      </c>
      <c r="AN569" s="625"/>
    </row>
    <row r="570" spans="1:40" x14ac:dyDescent="0.25">
      <c r="A570" s="612"/>
      <c r="B570" s="613"/>
      <c r="C570" s="614"/>
      <c r="D570" s="626"/>
      <c r="E570" s="627"/>
      <c r="F570" s="627"/>
      <c r="G570" s="630">
        <f t="shared" si="68"/>
        <v>0</v>
      </c>
      <c r="H570" s="626"/>
      <c r="I570" s="626"/>
      <c r="J570" s="626"/>
      <c r="K570" s="626"/>
      <c r="L570" s="626"/>
      <c r="M570" s="626"/>
      <c r="N570" s="629"/>
      <c r="O570" s="629"/>
      <c r="P570" s="629"/>
      <c r="Q570" s="619">
        <f>IF(C570&gt;Allgemeines!$C$13,0,SUM(G570,H570,J570,K570,M570,N570)-SUM(I570,L570,O570,P570))</f>
        <v>0</v>
      </c>
      <c r="R570" s="613"/>
      <c r="S570" s="621">
        <f t="shared" si="64"/>
        <v>0</v>
      </c>
      <c r="T570" s="622">
        <f>IF(ISBLANK($B570),0,VLOOKUP($B570,Listen!$A$2:$C$44,2,FALSE))</f>
        <v>0</v>
      </c>
      <c r="U570" s="622">
        <f>IF(ISBLANK($B570),0,VLOOKUP($B570,Listen!$A$2:$C$44,3,FALSE))</f>
        <v>0</v>
      </c>
      <c r="V570" s="623">
        <f t="shared" si="65"/>
        <v>0</v>
      </c>
      <c r="W570" s="623">
        <f t="shared" si="75"/>
        <v>0</v>
      </c>
      <c r="X570" s="623">
        <f t="shared" si="75"/>
        <v>0</v>
      </c>
      <c r="Y570" s="623">
        <f t="shared" si="75"/>
        <v>0</v>
      </c>
      <c r="Z570" s="623">
        <f t="shared" si="75"/>
        <v>0</v>
      </c>
      <c r="AA570" s="623">
        <f t="shared" si="75"/>
        <v>0</v>
      </c>
      <c r="AB570" s="623">
        <f t="shared" si="75"/>
        <v>0</v>
      </c>
      <c r="AC570" s="624">
        <f t="shared" ca="1" si="66"/>
        <v>0</v>
      </c>
      <c r="AD570" s="624">
        <f ca="1">IF(C570=Allgemeines!$C$13,$S570-$AE570,OFFSET(AE570,0,Allgemeines!$C$13-2022)-$AE570)</f>
        <v>0</v>
      </c>
      <c r="AE570" s="624">
        <f ca="1">IFERROR(OFFSET(AE570,0,Allgemeines!$C$13-2021),0)</f>
        <v>0</v>
      </c>
      <c r="AF570" s="624">
        <f t="shared" si="67"/>
        <v>0</v>
      </c>
      <c r="AG570" s="624">
        <f t="shared" si="72"/>
        <v>0</v>
      </c>
      <c r="AH570" s="624">
        <f t="shared" si="72"/>
        <v>0</v>
      </c>
      <c r="AI570" s="624">
        <f t="shared" si="72"/>
        <v>0</v>
      </c>
      <c r="AJ570" s="624">
        <f t="shared" si="70"/>
        <v>0</v>
      </c>
      <c r="AK570" s="624">
        <f t="shared" si="70"/>
        <v>0</v>
      </c>
      <c r="AL570" s="624">
        <f t="shared" si="70"/>
        <v>0</v>
      </c>
      <c r="AN570" s="625"/>
    </row>
    <row r="571" spans="1:40" x14ac:dyDescent="0.25">
      <c r="A571" s="612"/>
      <c r="B571" s="613"/>
      <c r="C571" s="614"/>
      <c r="D571" s="626"/>
      <c r="E571" s="627"/>
      <c r="F571" s="627"/>
      <c r="G571" s="630">
        <f t="shared" si="68"/>
        <v>0</v>
      </c>
      <c r="H571" s="626"/>
      <c r="I571" s="626"/>
      <c r="J571" s="626"/>
      <c r="K571" s="626"/>
      <c r="L571" s="626"/>
      <c r="M571" s="626"/>
      <c r="N571" s="629"/>
      <c r="O571" s="629"/>
      <c r="P571" s="629"/>
      <c r="Q571" s="619">
        <f>IF(C571&gt;Allgemeines!$C$13,0,SUM(G571,H571,J571,K571,M571,N571)-SUM(I571,L571,O571,P571))</f>
        <v>0</v>
      </c>
      <c r="R571" s="613"/>
      <c r="S571" s="621">
        <f t="shared" si="64"/>
        <v>0</v>
      </c>
      <c r="T571" s="622">
        <f>IF(ISBLANK($B571),0,VLOOKUP($B571,Listen!$A$2:$C$44,2,FALSE))</f>
        <v>0</v>
      </c>
      <c r="U571" s="622">
        <f>IF(ISBLANK($B571),0,VLOOKUP($B571,Listen!$A$2:$C$44,3,FALSE))</f>
        <v>0</v>
      </c>
      <c r="V571" s="623">
        <f t="shared" si="65"/>
        <v>0</v>
      </c>
      <c r="W571" s="623">
        <f t="shared" si="75"/>
        <v>0</v>
      </c>
      <c r="X571" s="623">
        <f t="shared" si="75"/>
        <v>0</v>
      </c>
      <c r="Y571" s="623">
        <f t="shared" si="75"/>
        <v>0</v>
      </c>
      <c r="Z571" s="623">
        <f t="shared" si="75"/>
        <v>0</v>
      </c>
      <c r="AA571" s="623">
        <f t="shared" si="75"/>
        <v>0</v>
      </c>
      <c r="AB571" s="623">
        <f t="shared" si="75"/>
        <v>0</v>
      </c>
      <c r="AC571" s="624">
        <f t="shared" ca="1" si="66"/>
        <v>0</v>
      </c>
      <c r="AD571" s="624">
        <f ca="1">IF(C571=Allgemeines!$C$13,$S571-$AE571,OFFSET(AE571,0,Allgemeines!$C$13-2022)-$AE571)</f>
        <v>0</v>
      </c>
      <c r="AE571" s="624">
        <f ca="1">IFERROR(OFFSET(AE571,0,Allgemeines!$C$13-2021),0)</f>
        <v>0</v>
      </c>
      <c r="AF571" s="624">
        <f t="shared" si="67"/>
        <v>0</v>
      </c>
      <c r="AG571" s="624">
        <f t="shared" si="72"/>
        <v>0</v>
      </c>
      <c r="AH571" s="624">
        <f t="shared" si="72"/>
        <v>0</v>
      </c>
      <c r="AI571" s="624">
        <f t="shared" si="72"/>
        <v>0</v>
      </c>
      <c r="AJ571" s="624">
        <f t="shared" si="70"/>
        <v>0</v>
      </c>
      <c r="AK571" s="624">
        <f t="shared" si="70"/>
        <v>0</v>
      </c>
      <c r="AL571" s="624">
        <f t="shared" si="70"/>
        <v>0</v>
      </c>
      <c r="AN571" s="625"/>
    </row>
    <row r="572" spans="1:40" x14ac:dyDescent="0.25">
      <c r="A572" s="612"/>
      <c r="B572" s="613"/>
      <c r="C572" s="614"/>
      <c r="D572" s="626"/>
      <c r="E572" s="627"/>
      <c r="F572" s="627"/>
      <c r="G572" s="630">
        <f t="shared" si="68"/>
        <v>0</v>
      </c>
      <c r="H572" s="626"/>
      <c r="I572" s="626"/>
      <c r="J572" s="626"/>
      <c r="K572" s="626"/>
      <c r="L572" s="626"/>
      <c r="M572" s="626"/>
      <c r="N572" s="629"/>
      <c r="O572" s="629"/>
      <c r="P572" s="629"/>
      <c r="Q572" s="619">
        <f>IF(C572&gt;Allgemeines!$C$13,0,SUM(G572,H572,J572,K572,M572,N572)-SUM(I572,L572,O572,P572))</f>
        <v>0</v>
      </c>
      <c r="R572" s="613"/>
      <c r="S572" s="621">
        <f t="shared" si="64"/>
        <v>0</v>
      </c>
      <c r="T572" s="622">
        <f>IF(ISBLANK($B572),0,VLOOKUP($B572,Listen!$A$2:$C$44,2,FALSE))</f>
        <v>0</v>
      </c>
      <c r="U572" s="622">
        <f>IF(ISBLANK($B572),0,VLOOKUP($B572,Listen!$A$2:$C$44,3,FALSE))</f>
        <v>0</v>
      </c>
      <c r="V572" s="623">
        <f t="shared" si="65"/>
        <v>0</v>
      </c>
      <c r="W572" s="623">
        <f t="shared" si="75"/>
        <v>0</v>
      </c>
      <c r="X572" s="623">
        <f t="shared" si="75"/>
        <v>0</v>
      </c>
      <c r="Y572" s="623">
        <f t="shared" si="75"/>
        <v>0</v>
      </c>
      <c r="Z572" s="623">
        <f t="shared" si="75"/>
        <v>0</v>
      </c>
      <c r="AA572" s="623">
        <f t="shared" si="75"/>
        <v>0</v>
      </c>
      <c r="AB572" s="623">
        <f t="shared" si="75"/>
        <v>0</v>
      </c>
      <c r="AC572" s="624">
        <f t="shared" ca="1" si="66"/>
        <v>0</v>
      </c>
      <c r="AD572" s="624">
        <f ca="1">IF(C572=Allgemeines!$C$13,$S572-$AE572,OFFSET(AE572,0,Allgemeines!$C$13-2022)-$AE572)</f>
        <v>0</v>
      </c>
      <c r="AE572" s="624">
        <f ca="1">IFERROR(OFFSET(AE572,0,Allgemeines!$C$13-2021),0)</f>
        <v>0</v>
      </c>
      <c r="AF572" s="624">
        <f t="shared" si="67"/>
        <v>0</v>
      </c>
      <c r="AG572" s="624">
        <f t="shared" si="72"/>
        <v>0</v>
      </c>
      <c r="AH572" s="624">
        <f t="shared" si="72"/>
        <v>0</v>
      </c>
      <c r="AI572" s="624">
        <f t="shared" si="72"/>
        <v>0</v>
      </c>
      <c r="AJ572" s="624">
        <f t="shared" si="70"/>
        <v>0</v>
      </c>
      <c r="AK572" s="624">
        <f t="shared" si="70"/>
        <v>0</v>
      </c>
      <c r="AL572" s="624">
        <f t="shared" si="70"/>
        <v>0</v>
      </c>
      <c r="AN572" s="625"/>
    </row>
    <row r="573" spans="1:40" x14ac:dyDescent="0.25">
      <c r="A573" s="612"/>
      <c r="B573" s="613"/>
      <c r="C573" s="614"/>
      <c r="D573" s="626"/>
      <c r="E573" s="627"/>
      <c r="F573" s="627"/>
      <c r="G573" s="630">
        <f t="shared" si="68"/>
        <v>0</v>
      </c>
      <c r="H573" s="626"/>
      <c r="I573" s="626"/>
      <c r="J573" s="626"/>
      <c r="K573" s="626"/>
      <c r="L573" s="626"/>
      <c r="M573" s="626"/>
      <c r="N573" s="629"/>
      <c r="O573" s="629"/>
      <c r="P573" s="629"/>
      <c r="Q573" s="619">
        <f>IF(C573&gt;Allgemeines!$C$13,0,SUM(G573,H573,J573,K573,M573,N573)-SUM(I573,L573,O573,P573))</f>
        <v>0</v>
      </c>
      <c r="R573" s="613"/>
      <c r="S573" s="621">
        <f t="shared" si="64"/>
        <v>0</v>
      </c>
      <c r="T573" s="622">
        <f>IF(ISBLANK($B573),0,VLOOKUP($B573,Listen!$A$2:$C$44,2,FALSE))</f>
        <v>0</v>
      </c>
      <c r="U573" s="622">
        <f>IF(ISBLANK($B573),0,VLOOKUP($B573,Listen!$A$2:$C$44,3,FALSE))</f>
        <v>0</v>
      </c>
      <c r="V573" s="623">
        <f t="shared" si="65"/>
        <v>0</v>
      </c>
      <c r="W573" s="623">
        <f t="shared" si="75"/>
        <v>0</v>
      </c>
      <c r="X573" s="623">
        <f t="shared" si="75"/>
        <v>0</v>
      </c>
      <c r="Y573" s="623">
        <f t="shared" si="75"/>
        <v>0</v>
      </c>
      <c r="Z573" s="623">
        <f t="shared" si="75"/>
        <v>0</v>
      </c>
      <c r="AA573" s="623">
        <f t="shared" si="75"/>
        <v>0</v>
      </c>
      <c r="AB573" s="623">
        <f t="shared" si="75"/>
        <v>0</v>
      </c>
      <c r="AC573" s="624">
        <f t="shared" ca="1" si="66"/>
        <v>0</v>
      </c>
      <c r="AD573" s="624">
        <f ca="1">IF(C573=Allgemeines!$C$13,$S573-$AE573,OFFSET(AE573,0,Allgemeines!$C$13-2022)-$AE573)</f>
        <v>0</v>
      </c>
      <c r="AE573" s="624">
        <f ca="1">IFERROR(OFFSET(AE573,0,Allgemeines!$C$13-2021),0)</f>
        <v>0</v>
      </c>
      <c r="AF573" s="624">
        <f t="shared" si="67"/>
        <v>0</v>
      </c>
      <c r="AG573" s="624">
        <f t="shared" si="72"/>
        <v>0</v>
      </c>
      <c r="AH573" s="624">
        <f t="shared" si="72"/>
        <v>0</v>
      </c>
      <c r="AI573" s="624">
        <f t="shared" si="72"/>
        <v>0</v>
      </c>
      <c r="AJ573" s="624">
        <f t="shared" si="70"/>
        <v>0</v>
      </c>
      <c r="AK573" s="624">
        <f t="shared" si="70"/>
        <v>0</v>
      </c>
      <c r="AL573" s="624">
        <f t="shared" si="70"/>
        <v>0</v>
      </c>
      <c r="AN573" s="625"/>
    </row>
    <row r="574" spans="1:40" x14ac:dyDescent="0.25">
      <c r="A574" s="612"/>
      <c r="B574" s="613"/>
      <c r="C574" s="614"/>
      <c r="D574" s="626"/>
      <c r="E574" s="627"/>
      <c r="F574" s="627"/>
      <c r="G574" s="630">
        <f t="shared" si="68"/>
        <v>0</v>
      </c>
      <c r="H574" s="626"/>
      <c r="I574" s="626"/>
      <c r="J574" s="626"/>
      <c r="K574" s="626"/>
      <c r="L574" s="626"/>
      <c r="M574" s="626"/>
      <c r="N574" s="629"/>
      <c r="O574" s="629"/>
      <c r="P574" s="629"/>
      <c r="Q574" s="619">
        <f>IF(C574&gt;Allgemeines!$C$13,0,SUM(G574,H574,J574,K574,M574,N574)-SUM(I574,L574,O574,P574))</f>
        <v>0</v>
      </c>
      <c r="R574" s="613"/>
      <c r="S574" s="621">
        <f t="shared" si="64"/>
        <v>0</v>
      </c>
      <c r="T574" s="622">
        <f>IF(ISBLANK($B574),0,VLOOKUP($B574,Listen!$A$2:$C$44,2,FALSE))</f>
        <v>0</v>
      </c>
      <c r="U574" s="622">
        <f>IF(ISBLANK($B574),0,VLOOKUP($B574,Listen!$A$2:$C$44,3,FALSE))</f>
        <v>0</v>
      </c>
      <c r="V574" s="623">
        <f t="shared" si="65"/>
        <v>0</v>
      </c>
      <c r="W574" s="623">
        <f t="shared" si="75"/>
        <v>0</v>
      </c>
      <c r="X574" s="623">
        <f t="shared" si="75"/>
        <v>0</v>
      </c>
      <c r="Y574" s="623">
        <f t="shared" si="75"/>
        <v>0</v>
      </c>
      <c r="Z574" s="623">
        <f t="shared" si="75"/>
        <v>0</v>
      </c>
      <c r="AA574" s="623">
        <f t="shared" si="75"/>
        <v>0</v>
      </c>
      <c r="AB574" s="623">
        <f t="shared" si="75"/>
        <v>0</v>
      </c>
      <c r="AC574" s="624">
        <f t="shared" ca="1" si="66"/>
        <v>0</v>
      </c>
      <c r="AD574" s="624">
        <f ca="1">IF(C574=Allgemeines!$C$13,$S574-$AE574,OFFSET(AE574,0,Allgemeines!$C$13-2022)-$AE574)</f>
        <v>0</v>
      </c>
      <c r="AE574" s="624">
        <f ca="1">IFERROR(OFFSET(AE574,0,Allgemeines!$C$13-2021),0)</f>
        <v>0</v>
      </c>
      <c r="AF574" s="624">
        <f t="shared" si="67"/>
        <v>0</v>
      </c>
      <c r="AG574" s="624">
        <f t="shared" si="72"/>
        <v>0</v>
      </c>
      <c r="AH574" s="624">
        <f t="shared" si="72"/>
        <v>0</v>
      </c>
      <c r="AI574" s="624">
        <f t="shared" si="72"/>
        <v>0</v>
      </c>
      <c r="AJ574" s="624">
        <f t="shared" si="70"/>
        <v>0</v>
      </c>
      <c r="AK574" s="624">
        <f t="shared" si="70"/>
        <v>0</v>
      </c>
      <c r="AL574" s="624">
        <f t="shared" si="70"/>
        <v>0</v>
      </c>
      <c r="AN574" s="625"/>
    </row>
    <row r="575" spans="1:40" x14ac:dyDescent="0.25">
      <c r="A575" s="612"/>
      <c r="B575" s="613"/>
      <c r="C575" s="614"/>
      <c r="D575" s="626"/>
      <c r="E575" s="627"/>
      <c r="F575" s="627"/>
      <c r="G575" s="630">
        <f t="shared" si="68"/>
        <v>0</v>
      </c>
      <c r="H575" s="626"/>
      <c r="I575" s="626"/>
      <c r="J575" s="626"/>
      <c r="K575" s="626"/>
      <c r="L575" s="626"/>
      <c r="M575" s="626"/>
      <c r="N575" s="629"/>
      <c r="O575" s="629"/>
      <c r="P575" s="629"/>
      <c r="Q575" s="619">
        <f>IF(C575&gt;Allgemeines!$C$13,0,SUM(G575,H575,J575,K575,M575,N575)-SUM(I575,L575,O575,P575))</f>
        <v>0</v>
      </c>
      <c r="R575" s="613"/>
      <c r="S575" s="621">
        <f t="shared" si="64"/>
        <v>0</v>
      </c>
      <c r="T575" s="622">
        <f>IF(ISBLANK($B575),0,VLOOKUP($B575,Listen!$A$2:$C$44,2,FALSE))</f>
        <v>0</v>
      </c>
      <c r="U575" s="622">
        <f>IF(ISBLANK($B575),0,VLOOKUP($B575,Listen!$A$2:$C$44,3,FALSE))</f>
        <v>0</v>
      </c>
      <c r="V575" s="623">
        <f t="shared" si="65"/>
        <v>0</v>
      </c>
      <c r="W575" s="623">
        <f t="shared" si="75"/>
        <v>0</v>
      </c>
      <c r="X575" s="623">
        <f t="shared" si="75"/>
        <v>0</v>
      </c>
      <c r="Y575" s="623">
        <f t="shared" si="75"/>
        <v>0</v>
      </c>
      <c r="Z575" s="623">
        <f t="shared" si="75"/>
        <v>0</v>
      </c>
      <c r="AA575" s="623">
        <f t="shared" si="75"/>
        <v>0</v>
      </c>
      <c r="AB575" s="623">
        <f t="shared" si="75"/>
        <v>0</v>
      </c>
      <c r="AC575" s="624">
        <f t="shared" ca="1" si="66"/>
        <v>0</v>
      </c>
      <c r="AD575" s="624">
        <f ca="1">IF(C575=Allgemeines!$C$13,$S575-$AE575,OFFSET(AE575,0,Allgemeines!$C$13-2022)-$AE575)</f>
        <v>0</v>
      </c>
      <c r="AE575" s="624">
        <f ca="1">IFERROR(OFFSET(AE575,0,Allgemeines!$C$13-2021),0)</f>
        <v>0</v>
      </c>
      <c r="AF575" s="624">
        <f t="shared" si="67"/>
        <v>0</v>
      </c>
      <c r="AG575" s="624">
        <f t="shared" si="72"/>
        <v>0</v>
      </c>
      <c r="AH575" s="624">
        <f t="shared" si="72"/>
        <v>0</v>
      </c>
      <c r="AI575" s="624">
        <f t="shared" si="72"/>
        <v>0</v>
      </c>
      <c r="AJ575" s="624">
        <f t="shared" si="70"/>
        <v>0</v>
      </c>
      <c r="AK575" s="624">
        <f t="shared" si="70"/>
        <v>0</v>
      </c>
      <c r="AL575" s="624">
        <f t="shared" si="70"/>
        <v>0</v>
      </c>
      <c r="AN575" s="625"/>
    </row>
    <row r="576" spans="1:40" x14ac:dyDescent="0.25">
      <c r="A576" s="612"/>
      <c r="B576" s="613"/>
      <c r="C576" s="614"/>
      <c r="D576" s="626"/>
      <c r="E576" s="627"/>
      <c r="F576" s="627"/>
      <c r="G576" s="630">
        <f t="shared" si="68"/>
        <v>0</v>
      </c>
      <c r="H576" s="626"/>
      <c r="I576" s="626"/>
      <c r="J576" s="626"/>
      <c r="K576" s="626"/>
      <c r="L576" s="626"/>
      <c r="M576" s="626"/>
      <c r="N576" s="629"/>
      <c r="O576" s="629"/>
      <c r="P576" s="629"/>
      <c r="Q576" s="619">
        <f>IF(C576&gt;Allgemeines!$C$13,0,SUM(G576,H576,J576,K576,M576,N576)-SUM(I576,L576,O576,P576))</f>
        <v>0</v>
      </c>
      <c r="R576" s="613"/>
      <c r="S576" s="621">
        <f t="shared" si="64"/>
        <v>0</v>
      </c>
      <c r="T576" s="622">
        <f>IF(ISBLANK($B576),0,VLOOKUP($B576,Listen!$A$2:$C$44,2,FALSE))</f>
        <v>0</v>
      </c>
      <c r="U576" s="622">
        <f>IF(ISBLANK($B576),0,VLOOKUP($B576,Listen!$A$2:$C$44,3,FALSE))</f>
        <v>0</v>
      </c>
      <c r="V576" s="623">
        <f t="shared" si="65"/>
        <v>0</v>
      </c>
      <c r="W576" s="623">
        <f t="shared" si="75"/>
        <v>0</v>
      </c>
      <c r="X576" s="623">
        <f t="shared" si="75"/>
        <v>0</v>
      </c>
      <c r="Y576" s="623">
        <f t="shared" si="75"/>
        <v>0</v>
      </c>
      <c r="Z576" s="623">
        <f t="shared" si="75"/>
        <v>0</v>
      </c>
      <c r="AA576" s="623">
        <f t="shared" si="75"/>
        <v>0</v>
      </c>
      <c r="AB576" s="623">
        <f t="shared" si="75"/>
        <v>0</v>
      </c>
      <c r="AC576" s="624">
        <f t="shared" ca="1" si="66"/>
        <v>0</v>
      </c>
      <c r="AD576" s="624">
        <f ca="1">IF(C576=Allgemeines!$C$13,$S576-$AE576,OFFSET(AE576,0,Allgemeines!$C$13-2022)-$AE576)</f>
        <v>0</v>
      </c>
      <c r="AE576" s="624">
        <f ca="1">IFERROR(OFFSET(AE576,0,Allgemeines!$C$13-2021),0)</f>
        <v>0</v>
      </c>
      <c r="AF576" s="624">
        <f t="shared" si="67"/>
        <v>0</v>
      </c>
      <c r="AG576" s="624">
        <f t="shared" si="72"/>
        <v>0</v>
      </c>
      <c r="AH576" s="624">
        <f t="shared" si="72"/>
        <v>0</v>
      </c>
      <c r="AI576" s="624">
        <f t="shared" si="72"/>
        <v>0</v>
      </c>
      <c r="AJ576" s="624">
        <f t="shared" ref="AJ576:AL660" si="76">IF(OR($C576=0,$S576=0,Z576-(VALUE(AJ$4)-$C576)=0),0,
IF($C576&lt;VALUE(AJ$4),AI576-AI576/(Z576-(VALUE(AJ$4)-$C576)),
IF($C576=VALUE(AJ$4),$S576-$S576/Z576,0)))</f>
        <v>0</v>
      </c>
      <c r="AK576" s="624">
        <f t="shared" si="76"/>
        <v>0</v>
      </c>
      <c r="AL576" s="624">
        <f t="shared" si="76"/>
        <v>0</v>
      </c>
      <c r="AN576" s="625"/>
    </row>
    <row r="577" spans="1:40" x14ac:dyDescent="0.25">
      <c r="A577" s="612"/>
      <c r="B577" s="613"/>
      <c r="C577" s="614"/>
      <c r="D577" s="626"/>
      <c r="E577" s="627"/>
      <c r="F577" s="627"/>
      <c r="G577" s="630">
        <f t="shared" si="68"/>
        <v>0</v>
      </c>
      <c r="H577" s="626"/>
      <c r="I577" s="626"/>
      <c r="J577" s="626"/>
      <c r="K577" s="626"/>
      <c r="L577" s="626"/>
      <c r="M577" s="626"/>
      <c r="N577" s="629"/>
      <c r="O577" s="629"/>
      <c r="P577" s="629"/>
      <c r="Q577" s="619">
        <f>IF(C577&gt;Allgemeines!$C$13,0,SUM(G577,H577,J577,K577,M577,N577)-SUM(I577,L577,O577,P577))</f>
        <v>0</v>
      </c>
      <c r="R577" s="613"/>
      <c r="S577" s="621">
        <f t="shared" si="64"/>
        <v>0</v>
      </c>
      <c r="T577" s="622">
        <f>IF(ISBLANK($B577),0,VLOOKUP($B577,Listen!$A$2:$C$44,2,FALSE))</f>
        <v>0</v>
      </c>
      <c r="U577" s="622">
        <f>IF(ISBLANK($B577),0,VLOOKUP($B577,Listen!$A$2:$C$44,3,FALSE))</f>
        <v>0</v>
      </c>
      <c r="V577" s="623">
        <f t="shared" si="65"/>
        <v>0</v>
      </c>
      <c r="W577" s="623">
        <f t="shared" si="75"/>
        <v>0</v>
      </c>
      <c r="X577" s="623">
        <f t="shared" si="75"/>
        <v>0</v>
      </c>
      <c r="Y577" s="623">
        <f t="shared" si="75"/>
        <v>0</v>
      </c>
      <c r="Z577" s="623">
        <f t="shared" si="75"/>
        <v>0</v>
      </c>
      <c r="AA577" s="623">
        <f t="shared" si="75"/>
        <v>0</v>
      </c>
      <c r="AB577" s="623">
        <f t="shared" si="75"/>
        <v>0</v>
      </c>
      <c r="AC577" s="624">
        <f t="shared" ca="1" si="66"/>
        <v>0</v>
      </c>
      <c r="AD577" s="624">
        <f ca="1">IF(C577=Allgemeines!$C$13,$S577-$AE577,OFFSET(AE577,0,Allgemeines!$C$13-2022)-$AE577)</f>
        <v>0</v>
      </c>
      <c r="AE577" s="624">
        <f ca="1">IFERROR(OFFSET(AE577,0,Allgemeines!$C$13-2021),0)</f>
        <v>0</v>
      </c>
      <c r="AF577" s="624">
        <f t="shared" si="67"/>
        <v>0</v>
      </c>
      <c r="AG577" s="624">
        <f t="shared" ref="AG577:AI640" si="77">IF(OR($C577=0,$S577=0,W577-(VALUE(AG$4)-$C577)=0),0,
IF($C577&lt;VALUE(AG$4),AF577-AF577/(W577-(VALUE(AG$4)-$C577)),
IF($C577=VALUE(AG$4),$S577-$S577/W577,0)))</f>
        <v>0</v>
      </c>
      <c r="AH577" s="624">
        <f t="shared" si="77"/>
        <v>0</v>
      </c>
      <c r="AI577" s="624">
        <f t="shared" si="77"/>
        <v>0</v>
      </c>
      <c r="AJ577" s="624">
        <f t="shared" si="76"/>
        <v>0</v>
      </c>
      <c r="AK577" s="624">
        <f t="shared" si="76"/>
        <v>0</v>
      </c>
      <c r="AL577" s="624">
        <f t="shared" si="76"/>
        <v>0</v>
      </c>
      <c r="AN577" s="625"/>
    </row>
    <row r="578" spans="1:40" x14ac:dyDescent="0.25">
      <c r="A578" s="612"/>
      <c r="B578" s="613"/>
      <c r="C578" s="614"/>
      <c r="D578" s="626"/>
      <c r="E578" s="627"/>
      <c r="F578" s="627"/>
      <c r="G578" s="630">
        <f t="shared" si="68"/>
        <v>0</v>
      </c>
      <c r="H578" s="626"/>
      <c r="I578" s="626"/>
      <c r="J578" s="626"/>
      <c r="K578" s="626"/>
      <c r="L578" s="626"/>
      <c r="M578" s="626"/>
      <c r="N578" s="629"/>
      <c r="O578" s="629"/>
      <c r="P578" s="629"/>
      <c r="Q578" s="619">
        <f>IF(C578&gt;Allgemeines!$C$13,0,SUM(G578,H578,J578,K578,M578,N578)-SUM(I578,L578,O578,P578))</f>
        <v>0</v>
      </c>
      <c r="R578" s="613"/>
      <c r="S578" s="621">
        <f t="shared" si="64"/>
        <v>0</v>
      </c>
      <c r="T578" s="622">
        <f>IF(ISBLANK($B578),0,VLOOKUP($B578,Listen!$A$2:$C$44,2,FALSE))</f>
        <v>0</v>
      </c>
      <c r="U578" s="622">
        <f>IF(ISBLANK($B578),0,VLOOKUP($B578,Listen!$A$2:$C$44,3,FALSE))</f>
        <v>0</v>
      </c>
      <c r="V578" s="623">
        <f t="shared" si="65"/>
        <v>0</v>
      </c>
      <c r="W578" s="623">
        <f t="shared" si="75"/>
        <v>0</v>
      </c>
      <c r="X578" s="623">
        <f t="shared" si="75"/>
        <v>0</v>
      </c>
      <c r="Y578" s="623">
        <f t="shared" si="75"/>
        <v>0</v>
      </c>
      <c r="Z578" s="623">
        <f t="shared" si="75"/>
        <v>0</v>
      </c>
      <c r="AA578" s="623">
        <f t="shared" si="75"/>
        <v>0</v>
      </c>
      <c r="AB578" s="623">
        <f t="shared" si="75"/>
        <v>0</v>
      </c>
      <c r="AC578" s="624">
        <f t="shared" ca="1" si="66"/>
        <v>0</v>
      </c>
      <c r="AD578" s="624">
        <f ca="1">IF(C578=Allgemeines!$C$13,$S578-$AE578,OFFSET(AE578,0,Allgemeines!$C$13-2022)-$AE578)</f>
        <v>0</v>
      </c>
      <c r="AE578" s="624">
        <f ca="1">IFERROR(OFFSET(AE578,0,Allgemeines!$C$13-2021),0)</f>
        <v>0</v>
      </c>
      <c r="AF578" s="624">
        <f t="shared" si="67"/>
        <v>0</v>
      </c>
      <c r="AG578" s="624">
        <f t="shared" si="77"/>
        <v>0</v>
      </c>
      <c r="AH578" s="624">
        <f t="shared" si="77"/>
        <v>0</v>
      </c>
      <c r="AI578" s="624">
        <f t="shared" si="77"/>
        <v>0</v>
      </c>
      <c r="AJ578" s="624">
        <f t="shared" si="76"/>
        <v>0</v>
      </c>
      <c r="AK578" s="624">
        <f t="shared" si="76"/>
        <v>0</v>
      </c>
      <c r="AL578" s="624">
        <f t="shared" si="76"/>
        <v>0</v>
      </c>
      <c r="AN578" s="625"/>
    </row>
    <row r="579" spans="1:40" x14ac:dyDescent="0.25">
      <c r="A579" s="612"/>
      <c r="B579" s="613"/>
      <c r="C579" s="614"/>
      <c r="D579" s="626"/>
      <c r="E579" s="627"/>
      <c r="F579" s="627"/>
      <c r="G579" s="630">
        <f t="shared" si="68"/>
        <v>0</v>
      </c>
      <c r="H579" s="626"/>
      <c r="I579" s="626"/>
      <c r="J579" s="626"/>
      <c r="K579" s="626"/>
      <c r="L579" s="626"/>
      <c r="M579" s="626"/>
      <c r="N579" s="629"/>
      <c r="O579" s="629"/>
      <c r="P579" s="629"/>
      <c r="Q579" s="619">
        <f>IF(C579&gt;Allgemeines!$C$13,0,SUM(G579,H579,J579,K579,M579,N579)-SUM(I579,L579,O579,P579))</f>
        <v>0</v>
      </c>
      <c r="R579" s="613"/>
      <c r="S579" s="621">
        <f t="shared" si="64"/>
        <v>0</v>
      </c>
      <c r="T579" s="622">
        <f>IF(ISBLANK($B579),0,VLOOKUP($B579,Listen!$A$2:$C$44,2,FALSE))</f>
        <v>0</v>
      </c>
      <c r="U579" s="622">
        <f>IF(ISBLANK($B579),0,VLOOKUP($B579,Listen!$A$2:$C$44,3,FALSE))</f>
        <v>0</v>
      </c>
      <c r="V579" s="623">
        <f t="shared" si="65"/>
        <v>0</v>
      </c>
      <c r="W579" s="623">
        <f t="shared" si="75"/>
        <v>0</v>
      </c>
      <c r="X579" s="623">
        <f t="shared" si="75"/>
        <v>0</v>
      </c>
      <c r="Y579" s="623">
        <f t="shared" si="75"/>
        <v>0</v>
      </c>
      <c r="Z579" s="623">
        <f t="shared" si="75"/>
        <v>0</v>
      </c>
      <c r="AA579" s="623">
        <f t="shared" si="75"/>
        <v>0</v>
      </c>
      <c r="AB579" s="623">
        <f t="shared" si="75"/>
        <v>0</v>
      </c>
      <c r="AC579" s="624">
        <f t="shared" ca="1" si="66"/>
        <v>0</v>
      </c>
      <c r="AD579" s="624">
        <f ca="1">IF(C579=Allgemeines!$C$13,$S579-$AE579,OFFSET(AE579,0,Allgemeines!$C$13-2022)-$AE579)</f>
        <v>0</v>
      </c>
      <c r="AE579" s="624">
        <f ca="1">IFERROR(OFFSET(AE579,0,Allgemeines!$C$13-2021),0)</f>
        <v>0</v>
      </c>
      <c r="AF579" s="624">
        <f t="shared" si="67"/>
        <v>0</v>
      </c>
      <c r="AG579" s="624">
        <f t="shared" si="77"/>
        <v>0</v>
      </c>
      <c r="AH579" s="624">
        <f t="shared" si="77"/>
        <v>0</v>
      </c>
      <c r="AI579" s="624">
        <f t="shared" si="77"/>
        <v>0</v>
      </c>
      <c r="AJ579" s="624">
        <f t="shared" si="76"/>
        <v>0</v>
      </c>
      <c r="AK579" s="624">
        <f t="shared" si="76"/>
        <v>0</v>
      </c>
      <c r="AL579" s="624">
        <f t="shared" si="76"/>
        <v>0</v>
      </c>
      <c r="AN579" s="625"/>
    </row>
    <row r="580" spans="1:40" x14ac:dyDescent="0.25">
      <c r="A580" s="612"/>
      <c r="B580" s="613"/>
      <c r="C580" s="614"/>
      <c r="D580" s="626"/>
      <c r="E580" s="627"/>
      <c r="F580" s="627"/>
      <c r="G580" s="630">
        <f t="shared" si="68"/>
        <v>0</v>
      </c>
      <c r="H580" s="626"/>
      <c r="I580" s="626"/>
      <c r="J580" s="626"/>
      <c r="K580" s="626"/>
      <c r="L580" s="626"/>
      <c r="M580" s="626"/>
      <c r="N580" s="629"/>
      <c r="O580" s="629"/>
      <c r="P580" s="629"/>
      <c r="Q580" s="619">
        <f>IF(C580&gt;Allgemeines!$C$13,0,SUM(G580,H580,J580,K580,M580,N580)-SUM(I580,L580,O580,P580))</f>
        <v>0</v>
      </c>
      <c r="R580" s="613"/>
      <c r="S580" s="621">
        <f t="shared" si="64"/>
        <v>0</v>
      </c>
      <c r="T580" s="622">
        <f>IF(ISBLANK($B580),0,VLOOKUP($B580,Listen!$A$2:$C$44,2,FALSE))</f>
        <v>0</v>
      </c>
      <c r="U580" s="622">
        <f>IF(ISBLANK($B580),0,VLOOKUP($B580,Listen!$A$2:$C$44,3,FALSE))</f>
        <v>0</v>
      </c>
      <c r="V580" s="623">
        <f t="shared" si="65"/>
        <v>0</v>
      </c>
      <c r="W580" s="623">
        <f t="shared" si="75"/>
        <v>0</v>
      </c>
      <c r="X580" s="623">
        <f t="shared" si="75"/>
        <v>0</v>
      </c>
      <c r="Y580" s="623">
        <f t="shared" si="75"/>
        <v>0</v>
      </c>
      <c r="Z580" s="623">
        <f t="shared" si="75"/>
        <v>0</v>
      </c>
      <c r="AA580" s="623">
        <f t="shared" si="75"/>
        <v>0</v>
      </c>
      <c r="AB580" s="623">
        <f t="shared" si="75"/>
        <v>0</v>
      </c>
      <c r="AC580" s="624">
        <f t="shared" ca="1" si="66"/>
        <v>0</v>
      </c>
      <c r="AD580" s="624">
        <f ca="1">IF(C580=Allgemeines!$C$13,$S580-$AE580,OFFSET(AE580,0,Allgemeines!$C$13-2022)-$AE580)</f>
        <v>0</v>
      </c>
      <c r="AE580" s="624">
        <f ca="1">IFERROR(OFFSET(AE580,0,Allgemeines!$C$13-2021),0)</f>
        <v>0</v>
      </c>
      <c r="AF580" s="624">
        <f t="shared" si="67"/>
        <v>0</v>
      </c>
      <c r="AG580" s="624">
        <f t="shared" si="77"/>
        <v>0</v>
      </c>
      <c r="AH580" s="624">
        <f t="shared" si="77"/>
        <v>0</v>
      </c>
      <c r="AI580" s="624">
        <f t="shared" si="77"/>
        <v>0</v>
      </c>
      <c r="AJ580" s="624">
        <f t="shared" si="76"/>
        <v>0</v>
      </c>
      <c r="AK580" s="624">
        <f t="shared" si="76"/>
        <v>0</v>
      </c>
      <c r="AL580" s="624">
        <f t="shared" si="76"/>
        <v>0</v>
      </c>
      <c r="AN580" s="625"/>
    </row>
    <row r="581" spans="1:40" x14ac:dyDescent="0.25">
      <c r="A581" s="612"/>
      <c r="B581" s="613"/>
      <c r="C581" s="614"/>
      <c r="D581" s="626"/>
      <c r="E581" s="627"/>
      <c r="F581" s="627"/>
      <c r="G581" s="630">
        <f t="shared" si="68"/>
        <v>0</v>
      </c>
      <c r="H581" s="626"/>
      <c r="I581" s="626"/>
      <c r="J581" s="626"/>
      <c r="K581" s="626"/>
      <c r="L581" s="626"/>
      <c r="M581" s="626"/>
      <c r="N581" s="629"/>
      <c r="O581" s="629"/>
      <c r="P581" s="629"/>
      <c r="Q581" s="619">
        <f>IF(C581&gt;Allgemeines!$C$13,0,SUM(G581,H581,J581,K581,M581,N581)-SUM(I581,L581,O581,P581))</f>
        <v>0</v>
      </c>
      <c r="R581" s="613"/>
      <c r="S581" s="621">
        <f t="shared" si="64"/>
        <v>0</v>
      </c>
      <c r="T581" s="622">
        <f>IF(ISBLANK($B581),0,VLOOKUP($B581,Listen!$A$2:$C$44,2,FALSE))</f>
        <v>0</v>
      </c>
      <c r="U581" s="622">
        <f>IF(ISBLANK($B581),0,VLOOKUP($B581,Listen!$A$2:$C$44,3,FALSE))</f>
        <v>0</v>
      </c>
      <c r="V581" s="623">
        <f t="shared" si="65"/>
        <v>0</v>
      </c>
      <c r="W581" s="623">
        <f t="shared" si="75"/>
        <v>0</v>
      </c>
      <c r="X581" s="623">
        <f t="shared" si="75"/>
        <v>0</v>
      </c>
      <c r="Y581" s="623">
        <f t="shared" si="75"/>
        <v>0</v>
      </c>
      <c r="Z581" s="623">
        <f t="shared" si="75"/>
        <v>0</v>
      </c>
      <c r="AA581" s="623">
        <f t="shared" si="75"/>
        <v>0</v>
      </c>
      <c r="AB581" s="623">
        <f t="shared" si="75"/>
        <v>0</v>
      </c>
      <c r="AC581" s="624">
        <f t="shared" ca="1" si="66"/>
        <v>0</v>
      </c>
      <c r="AD581" s="624">
        <f ca="1">IF(C581=Allgemeines!$C$13,$S581-$AE581,OFFSET(AE581,0,Allgemeines!$C$13-2022)-$AE581)</f>
        <v>0</v>
      </c>
      <c r="AE581" s="624">
        <f ca="1">IFERROR(OFFSET(AE581,0,Allgemeines!$C$13-2021),0)</f>
        <v>0</v>
      </c>
      <c r="AF581" s="624">
        <f t="shared" si="67"/>
        <v>0</v>
      </c>
      <c r="AG581" s="624">
        <f t="shared" si="77"/>
        <v>0</v>
      </c>
      <c r="AH581" s="624">
        <f t="shared" si="77"/>
        <v>0</v>
      </c>
      <c r="AI581" s="624">
        <f t="shared" si="77"/>
        <v>0</v>
      </c>
      <c r="AJ581" s="624">
        <f t="shared" si="76"/>
        <v>0</v>
      </c>
      <c r="AK581" s="624">
        <f t="shared" si="76"/>
        <v>0</v>
      </c>
      <c r="AL581" s="624">
        <f t="shared" si="76"/>
        <v>0</v>
      </c>
      <c r="AN581" s="625"/>
    </row>
    <row r="582" spans="1:40" x14ac:dyDescent="0.25">
      <c r="A582" s="612"/>
      <c r="B582" s="613"/>
      <c r="C582" s="614"/>
      <c r="D582" s="626"/>
      <c r="E582" s="627"/>
      <c r="F582" s="627"/>
      <c r="G582" s="630">
        <f t="shared" si="68"/>
        <v>0</v>
      </c>
      <c r="H582" s="626"/>
      <c r="I582" s="626"/>
      <c r="J582" s="626"/>
      <c r="K582" s="626"/>
      <c r="L582" s="626"/>
      <c r="M582" s="626"/>
      <c r="N582" s="629"/>
      <c r="O582" s="629"/>
      <c r="P582" s="629"/>
      <c r="Q582" s="619">
        <f>IF(C582&gt;Allgemeines!$C$13,0,SUM(G582,H582,J582,K582,M582,N582)-SUM(I582,L582,O582,P582))</f>
        <v>0</v>
      </c>
      <c r="R582" s="613"/>
      <c r="S582" s="621">
        <f t="shared" si="64"/>
        <v>0</v>
      </c>
      <c r="T582" s="622">
        <f>IF(ISBLANK($B582),0,VLOOKUP($B582,Listen!$A$2:$C$44,2,FALSE))</f>
        <v>0</v>
      </c>
      <c r="U582" s="622">
        <f>IF(ISBLANK($B582),0,VLOOKUP($B582,Listen!$A$2:$C$44,3,FALSE))</f>
        <v>0</v>
      </c>
      <c r="V582" s="623">
        <f t="shared" si="65"/>
        <v>0</v>
      </c>
      <c r="W582" s="623">
        <f t="shared" si="75"/>
        <v>0</v>
      </c>
      <c r="X582" s="623">
        <f t="shared" si="75"/>
        <v>0</v>
      </c>
      <c r="Y582" s="623">
        <f t="shared" si="75"/>
        <v>0</v>
      </c>
      <c r="Z582" s="623">
        <f t="shared" si="75"/>
        <v>0</v>
      </c>
      <c r="AA582" s="623">
        <f t="shared" si="75"/>
        <v>0</v>
      </c>
      <c r="AB582" s="623">
        <f t="shared" si="75"/>
        <v>0</v>
      </c>
      <c r="AC582" s="624">
        <f t="shared" ca="1" si="66"/>
        <v>0</v>
      </c>
      <c r="AD582" s="624">
        <f ca="1">IF(C582=Allgemeines!$C$13,$S582-$AE582,OFFSET(AE582,0,Allgemeines!$C$13-2022)-$AE582)</f>
        <v>0</v>
      </c>
      <c r="AE582" s="624">
        <f ca="1">IFERROR(OFFSET(AE582,0,Allgemeines!$C$13-2021),0)</f>
        <v>0</v>
      </c>
      <c r="AF582" s="624">
        <f t="shared" si="67"/>
        <v>0</v>
      </c>
      <c r="AG582" s="624">
        <f t="shared" si="77"/>
        <v>0</v>
      </c>
      <c r="AH582" s="624">
        <f t="shared" si="77"/>
        <v>0</v>
      </c>
      <c r="AI582" s="624">
        <f t="shared" si="77"/>
        <v>0</v>
      </c>
      <c r="AJ582" s="624">
        <f t="shared" si="76"/>
        <v>0</v>
      </c>
      <c r="AK582" s="624">
        <f t="shared" si="76"/>
        <v>0</v>
      </c>
      <c r="AL582" s="624">
        <f t="shared" si="76"/>
        <v>0</v>
      </c>
      <c r="AN582" s="625"/>
    </row>
    <row r="583" spans="1:40" x14ac:dyDescent="0.25">
      <c r="A583" s="612"/>
      <c r="B583" s="613"/>
      <c r="C583" s="614"/>
      <c r="D583" s="626"/>
      <c r="E583" s="627"/>
      <c r="F583" s="627"/>
      <c r="G583" s="630">
        <f t="shared" si="68"/>
        <v>0</v>
      </c>
      <c r="H583" s="626"/>
      <c r="I583" s="626"/>
      <c r="J583" s="626"/>
      <c r="K583" s="626"/>
      <c r="L583" s="626"/>
      <c r="M583" s="626"/>
      <c r="N583" s="629"/>
      <c r="O583" s="629"/>
      <c r="P583" s="629"/>
      <c r="Q583" s="619">
        <f>IF(C583&gt;Allgemeines!$C$13,0,SUM(G583,H583,J583,K583,M583,N583)-SUM(I583,L583,O583,P583))</f>
        <v>0</v>
      </c>
      <c r="R583" s="613"/>
      <c r="S583" s="621">
        <f t="shared" si="64"/>
        <v>0</v>
      </c>
      <c r="T583" s="622">
        <f>IF(ISBLANK($B583),0,VLOOKUP($B583,Listen!$A$2:$C$44,2,FALSE))</f>
        <v>0</v>
      </c>
      <c r="U583" s="622">
        <f>IF(ISBLANK($B583),0,VLOOKUP($B583,Listen!$A$2:$C$44,3,FALSE))</f>
        <v>0</v>
      </c>
      <c r="V583" s="623">
        <f t="shared" si="65"/>
        <v>0</v>
      </c>
      <c r="W583" s="623">
        <f t="shared" ref="W583:AB598" si="78">V583</f>
        <v>0</v>
      </c>
      <c r="X583" s="623">
        <f t="shared" si="78"/>
        <v>0</v>
      </c>
      <c r="Y583" s="623">
        <f t="shared" si="78"/>
        <v>0</v>
      </c>
      <c r="Z583" s="623">
        <f t="shared" si="78"/>
        <v>0</v>
      </c>
      <c r="AA583" s="623">
        <f t="shared" si="78"/>
        <v>0</v>
      </c>
      <c r="AB583" s="623">
        <f t="shared" si="78"/>
        <v>0</v>
      </c>
      <c r="AC583" s="624">
        <f t="shared" ca="1" si="66"/>
        <v>0</v>
      </c>
      <c r="AD583" s="624">
        <f ca="1">IF(C583=Allgemeines!$C$13,$S583-$AE583,OFFSET(AE583,0,Allgemeines!$C$13-2022)-$AE583)</f>
        <v>0</v>
      </c>
      <c r="AE583" s="624">
        <f ca="1">IFERROR(OFFSET(AE583,0,Allgemeines!$C$13-2021),0)</f>
        <v>0</v>
      </c>
      <c r="AF583" s="624">
        <f t="shared" si="67"/>
        <v>0</v>
      </c>
      <c r="AG583" s="624">
        <f t="shared" si="77"/>
        <v>0</v>
      </c>
      <c r="AH583" s="624">
        <f t="shared" si="77"/>
        <v>0</v>
      </c>
      <c r="AI583" s="624">
        <f t="shared" si="77"/>
        <v>0</v>
      </c>
      <c r="AJ583" s="624">
        <f t="shared" si="76"/>
        <v>0</v>
      </c>
      <c r="AK583" s="624">
        <f t="shared" si="76"/>
        <v>0</v>
      </c>
      <c r="AL583" s="624">
        <f t="shared" si="76"/>
        <v>0</v>
      </c>
      <c r="AN583" s="625"/>
    </row>
    <row r="584" spans="1:40" x14ac:dyDescent="0.25">
      <c r="A584" s="612"/>
      <c r="B584" s="613"/>
      <c r="C584" s="614"/>
      <c r="D584" s="626"/>
      <c r="E584" s="627"/>
      <c r="F584" s="627"/>
      <c r="G584" s="630">
        <f t="shared" si="68"/>
        <v>0</v>
      </c>
      <c r="H584" s="626"/>
      <c r="I584" s="626"/>
      <c r="J584" s="626"/>
      <c r="K584" s="626"/>
      <c r="L584" s="626"/>
      <c r="M584" s="626"/>
      <c r="N584" s="629"/>
      <c r="O584" s="629"/>
      <c r="P584" s="629"/>
      <c r="Q584" s="619">
        <f>IF(C584&gt;Allgemeines!$C$13,0,SUM(G584,H584,J584,K584,M584,N584)-SUM(I584,L584,O584,P584))</f>
        <v>0</v>
      </c>
      <c r="R584" s="613"/>
      <c r="S584" s="621">
        <f t="shared" si="64"/>
        <v>0</v>
      </c>
      <c r="T584" s="622">
        <f>IF(ISBLANK($B584),0,VLOOKUP($B584,Listen!$A$2:$C$44,2,FALSE))</f>
        <v>0</v>
      </c>
      <c r="U584" s="622">
        <f>IF(ISBLANK($B584),0,VLOOKUP($B584,Listen!$A$2:$C$44,3,FALSE))</f>
        <v>0</v>
      </c>
      <c r="V584" s="623">
        <f t="shared" si="65"/>
        <v>0</v>
      </c>
      <c r="W584" s="623">
        <f t="shared" si="78"/>
        <v>0</v>
      </c>
      <c r="X584" s="623">
        <f t="shared" si="78"/>
        <v>0</v>
      </c>
      <c r="Y584" s="623">
        <f t="shared" si="78"/>
        <v>0</v>
      </c>
      <c r="Z584" s="623">
        <f t="shared" si="78"/>
        <v>0</v>
      </c>
      <c r="AA584" s="623">
        <f t="shared" si="78"/>
        <v>0</v>
      </c>
      <c r="AB584" s="623">
        <f t="shared" si="78"/>
        <v>0</v>
      </c>
      <c r="AC584" s="624">
        <f t="shared" ca="1" si="66"/>
        <v>0</v>
      </c>
      <c r="AD584" s="624">
        <f ca="1">IF(C584=Allgemeines!$C$13,$S584-$AE584,OFFSET(AE584,0,Allgemeines!$C$13-2022)-$AE584)</f>
        <v>0</v>
      </c>
      <c r="AE584" s="624">
        <f ca="1">IFERROR(OFFSET(AE584,0,Allgemeines!$C$13-2021),0)</f>
        <v>0</v>
      </c>
      <c r="AF584" s="624">
        <f t="shared" si="67"/>
        <v>0</v>
      </c>
      <c r="AG584" s="624">
        <f t="shared" si="77"/>
        <v>0</v>
      </c>
      <c r="AH584" s="624">
        <f t="shared" si="77"/>
        <v>0</v>
      </c>
      <c r="AI584" s="624">
        <f t="shared" si="77"/>
        <v>0</v>
      </c>
      <c r="AJ584" s="624">
        <f t="shared" si="76"/>
        <v>0</v>
      </c>
      <c r="AK584" s="624">
        <f t="shared" si="76"/>
        <v>0</v>
      </c>
      <c r="AL584" s="624">
        <f t="shared" si="76"/>
        <v>0</v>
      </c>
      <c r="AN584" s="625"/>
    </row>
    <row r="585" spans="1:40" x14ac:dyDescent="0.25">
      <c r="A585" s="612"/>
      <c r="B585" s="613"/>
      <c r="C585" s="614"/>
      <c r="D585" s="626"/>
      <c r="E585" s="627"/>
      <c r="F585" s="627"/>
      <c r="G585" s="630">
        <f t="shared" si="68"/>
        <v>0</v>
      </c>
      <c r="H585" s="626"/>
      <c r="I585" s="626"/>
      <c r="J585" s="626"/>
      <c r="K585" s="626"/>
      <c r="L585" s="626"/>
      <c r="M585" s="626"/>
      <c r="N585" s="629"/>
      <c r="O585" s="629"/>
      <c r="P585" s="629"/>
      <c r="Q585" s="619">
        <f>IF(C585&gt;Allgemeines!$C$13,0,SUM(G585,H585,J585,K585,M585,N585)-SUM(I585,L585,O585,P585))</f>
        <v>0</v>
      </c>
      <c r="R585" s="613"/>
      <c r="S585" s="621">
        <f t="shared" si="64"/>
        <v>0</v>
      </c>
      <c r="T585" s="622">
        <f>IF(ISBLANK($B585),0,VLOOKUP($B585,Listen!$A$2:$C$44,2,FALSE))</f>
        <v>0</v>
      </c>
      <c r="U585" s="622">
        <f>IF(ISBLANK($B585),0,VLOOKUP($B585,Listen!$A$2:$C$44,3,FALSE))</f>
        <v>0</v>
      </c>
      <c r="V585" s="623">
        <f t="shared" si="65"/>
        <v>0</v>
      </c>
      <c r="W585" s="623">
        <f t="shared" si="78"/>
        <v>0</v>
      </c>
      <c r="X585" s="623">
        <f t="shared" si="78"/>
        <v>0</v>
      </c>
      <c r="Y585" s="623">
        <f t="shared" si="78"/>
        <v>0</v>
      </c>
      <c r="Z585" s="623">
        <f t="shared" si="78"/>
        <v>0</v>
      </c>
      <c r="AA585" s="623">
        <f t="shared" si="78"/>
        <v>0</v>
      </c>
      <c r="AB585" s="623">
        <f t="shared" si="78"/>
        <v>0</v>
      </c>
      <c r="AC585" s="624">
        <f t="shared" ca="1" si="66"/>
        <v>0</v>
      </c>
      <c r="AD585" s="624">
        <f ca="1">IF(C585=Allgemeines!$C$13,$S585-$AE585,OFFSET(AE585,0,Allgemeines!$C$13-2022)-$AE585)</f>
        <v>0</v>
      </c>
      <c r="AE585" s="624">
        <f ca="1">IFERROR(OFFSET(AE585,0,Allgemeines!$C$13-2021),0)</f>
        <v>0</v>
      </c>
      <c r="AF585" s="624">
        <f t="shared" si="67"/>
        <v>0</v>
      </c>
      <c r="AG585" s="624">
        <f t="shared" si="77"/>
        <v>0</v>
      </c>
      <c r="AH585" s="624">
        <f t="shared" si="77"/>
        <v>0</v>
      </c>
      <c r="AI585" s="624">
        <f t="shared" si="77"/>
        <v>0</v>
      </c>
      <c r="AJ585" s="624">
        <f t="shared" si="76"/>
        <v>0</v>
      </c>
      <c r="AK585" s="624">
        <f t="shared" si="76"/>
        <v>0</v>
      </c>
      <c r="AL585" s="624">
        <f t="shared" si="76"/>
        <v>0</v>
      </c>
      <c r="AN585" s="625"/>
    </row>
    <row r="586" spans="1:40" x14ac:dyDescent="0.25">
      <c r="A586" s="612"/>
      <c r="B586" s="613"/>
      <c r="C586" s="614"/>
      <c r="D586" s="626"/>
      <c r="E586" s="627"/>
      <c r="F586" s="627"/>
      <c r="G586" s="630">
        <f t="shared" si="68"/>
        <v>0</v>
      </c>
      <c r="H586" s="626"/>
      <c r="I586" s="626"/>
      <c r="J586" s="626"/>
      <c r="K586" s="626"/>
      <c r="L586" s="626"/>
      <c r="M586" s="626"/>
      <c r="N586" s="629"/>
      <c r="O586" s="629"/>
      <c r="P586" s="629"/>
      <c r="Q586" s="619">
        <f>IF(C586&gt;Allgemeines!$C$13,0,SUM(G586,H586,J586,K586,M586,N586)-SUM(I586,L586,O586,P586))</f>
        <v>0</v>
      </c>
      <c r="R586" s="613"/>
      <c r="S586" s="621">
        <f t="shared" si="64"/>
        <v>0</v>
      </c>
      <c r="T586" s="622">
        <f>IF(ISBLANK($B586),0,VLOOKUP($B586,Listen!$A$2:$C$44,2,FALSE))</f>
        <v>0</v>
      </c>
      <c r="U586" s="622">
        <f>IF(ISBLANK($B586),0,VLOOKUP($B586,Listen!$A$2:$C$44,3,FALSE))</f>
        <v>0</v>
      </c>
      <c r="V586" s="623">
        <f t="shared" si="65"/>
        <v>0</v>
      </c>
      <c r="W586" s="623">
        <f t="shared" si="78"/>
        <v>0</v>
      </c>
      <c r="X586" s="623">
        <f t="shared" si="78"/>
        <v>0</v>
      </c>
      <c r="Y586" s="623">
        <f t="shared" si="78"/>
        <v>0</v>
      </c>
      <c r="Z586" s="623">
        <f t="shared" si="78"/>
        <v>0</v>
      </c>
      <c r="AA586" s="623">
        <f t="shared" si="78"/>
        <v>0</v>
      </c>
      <c r="AB586" s="623">
        <f t="shared" si="78"/>
        <v>0</v>
      </c>
      <c r="AC586" s="624">
        <f t="shared" ca="1" si="66"/>
        <v>0</v>
      </c>
      <c r="AD586" s="624">
        <f ca="1">IF(C586=Allgemeines!$C$13,$S586-$AE586,OFFSET(AE586,0,Allgemeines!$C$13-2022)-$AE586)</f>
        <v>0</v>
      </c>
      <c r="AE586" s="624">
        <f ca="1">IFERROR(OFFSET(AE586,0,Allgemeines!$C$13-2021),0)</f>
        <v>0</v>
      </c>
      <c r="AF586" s="624">
        <f t="shared" si="67"/>
        <v>0</v>
      </c>
      <c r="AG586" s="624">
        <f t="shared" si="77"/>
        <v>0</v>
      </c>
      <c r="AH586" s="624">
        <f t="shared" si="77"/>
        <v>0</v>
      </c>
      <c r="AI586" s="624">
        <f t="shared" si="77"/>
        <v>0</v>
      </c>
      <c r="AJ586" s="624">
        <f t="shared" si="76"/>
        <v>0</v>
      </c>
      <c r="AK586" s="624">
        <f t="shared" si="76"/>
        <v>0</v>
      </c>
      <c r="AL586" s="624">
        <f t="shared" si="76"/>
        <v>0</v>
      </c>
      <c r="AN586" s="625"/>
    </row>
    <row r="587" spans="1:40" x14ac:dyDescent="0.25">
      <c r="A587" s="612"/>
      <c r="B587" s="613"/>
      <c r="C587" s="614"/>
      <c r="D587" s="626"/>
      <c r="E587" s="627"/>
      <c r="F587" s="627"/>
      <c r="G587" s="630">
        <f t="shared" si="68"/>
        <v>0</v>
      </c>
      <c r="H587" s="626"/>
      <c r="I587" s="626"/>
      <c r="J587" s="626"/>
      <c r="K587" s="626"/>
      <c r="L587" s="626"/>
      <c r="M587" s="626"/>
      <c r="N587" s="629"/>
      <c r="O587" s="629"/>
      <c r="P587" s="629"/>
      <c r="Q587" s="619">
        <f>IF(C587&gt;Allgemeines!$C$13,0,SUM(G587,H587,J587,K587,M587,N587)-SUM(I587,L587,O587,P587))</f>
        <v>0</v>
      </c>
      <c r="R587" s="613"/>
      <c r="S587" s="621">
        <f t="shared" si="64"/>
        <v>0</v>
      </c>
      <c r="T587" s="622">
        <f>IF(ISBLANK($B587),0,VLOOKUP($B587,Listen!$A$2:$C$44,2,FALSE))</f>
        <v>0</v>
      </c>
      <c r="U587" s="622">
        <f>IF(ISBLANK($B587),0,VLOOKUP($B587,Listen!$A$2:$C$44,3,FALSE))</f>
        <v>0</v>
      </c>
      <c r="V587" s="623">
        <f t="shared" si="65"/>
        <v>0</v>
      </c>
      <c r="W587" s="623">
        <f t="shared" si="78"/>
        <v>0</v>
      </c>
      <c r="X587" s="623">
        <f t="shared" si="78"/>
        <v>0</v>
      </c>
      <c r="Y587" s="623">
        <f t="shared" si="78"/>
        <v>0</v>
      </c>
      <c r="Z587" s="623">
        <f t="shared" si="78"/>
        <v>0</v>
      </c>
      <c r="AA587" s="623">
        <f t="shared" si="78"/>
        <v>0</v>
      </c>
      <c r="AB587" s="623">
        <f t="shared" si="78"/>
        <v>0</v>
      </c>
      <c r="AC587" s="624">
        <f t="shared" ca="1" si="66"/>
        <v>0</v>
      </c>
      <c r="AD587" s="624">
        <f ca="1">IF(C587=Allgemeines!$C$13,$S587-$AE587,OFFSET(AE587,0,Allgemeines!$C$13-2022)-$AE587)</f>
        <v>0</v>
      </c>
      <c r="AE587" s="624">
        <f ca="1">IFERROR(OFFSET(AE587,0,Allgemeines!$C$13-2021),0)</f>
        <v>0</v>
      </c>
      <c r="AF587" s="624">
        <f t="shared" si="67"/>
        <v>0</v>
      </c>
      <c r="AG587" s="624">
        <f t="shared" si="77"/>
        <v>0</v>
      </c>
      <c r="AH587" s="624">
        <f t="shared" si="77"/>
        <v>0</v>
      </c>
      <c r="AI587" s="624">
        <f t="shared" si="77"/>
        <v>0</v>
      </c>
      <c r="AJ587" s="624">
        <f t="shared" si="76"/>
        <v>0</v>
      </c>
      <c r="AK587" s="624">
        <f t="shared" si="76"/>
        <v>0</v>
      </c>
      <c r="AL587" s="624">
        <f t="shared" si="76"/>
        <v>0</v>
      </c>
      <c r="AN587" s="625"/>
    </row>
    <row r="588" spans="1:40" x14ac:dyDescent="0.25">
      <c r="A588" s="612"/>
      <c r="B588" s="613"/>
      <c r="C588" s="614"/>
      <c r="D588" s="626"/>
      <c r="E588" s="627"/>
      <c r="F588" s="627"/>
      <c r="G588" s="630">
        <f t="shared" si="68"/>
        <v>0</v>
      </c>
      <c r="H588" s="626"/>
      <c r="I588" s="626"/>
      <c r="J588" s="626"/>
      <c r="K588" s="626"/>
      <c r="L588" s="626"/>
      <c r="M588" s="626"/>
      <c r="N588" s="629"/>
      <c r="O588" s="629"/>
      <c r="P588" s="629"/>
      <c r="Q588" s="619">
        <f>IF(C588&gt;Allgemeines!$C$13,0,SUM(G588,H588,J588,K588,M588,N588)-SUM(I588,L588,O588,P588))</f>
        <v>0</v>
      </c>
      <c r="R588" s="613"/>
      <c r="S588" s="621">
        <f t="shared" si="64"/>
        <v>0</v>
      </c>
      <c r="T588" s="622">
        <f>IF(ISBLANK($B588),0,VLOOKUP($B588,Listen!$A$2:$C$44,2,FALSE))</f>
        <v>0</v>
      </c>
      <c r="U588" s="622">
        <f>IF(ISBLANK($B588),0,VLOOKUP($B588,Listen!$A$2:$C$44,3,FALSE))</f>
        <v>0</v>
      </c>
      <c r="V588" s="623">
        <f t="shared" si="65"/>
        <v>0</v>
      </c>
      <c r="W588" s="623">
        <f t="shared" si="78"/>
        <v>0</v>
      </c>
      <c r="X588" s="623">
        <f t="shared" si="78"/>
        <v>0</v>
      </c>
      <c r="Y588" s="623">
        <f t="shared" si="78"/>
        <v>0</v>
      </c>
      <c r="Z588" s="623">
        <f t="shared" si="78"/>
        <v>0</v>
      </c>
      <c r="AA588" s="623">
        <f t="shared" si="78"/>
        <v>0</v>
      </c>
      <c r="AB588" s="623">
        <f t="shared" si="78"/>
        <v>0</v>
      </c>
      <c r="AC588" s="624">
        <f t="shared" ca="1" si="66"/>
        <v>0</v>
      </c>
      <c r="AD588" s="624">
        <f ca="1">IF(C588=Allgemeines!$C$13,$S588-$AE588,OFFSET(AE588,0,Allgemeines!$C$13-2022)-$AE588)</f>
        <v>0</v>
      </c>
      <c r="AE588" s="624">
        <f ca="1">IFERROR(OFFSET(AE588,0,Allgemeines!$C$13-2021),0)</f>
        <v>0</v>
      </c>
      <c r="AF588" s="624">
        <f t="shared" si="67"/>
        <v>0</v>
      </c>
      <c r="AG588" s="624">
        <f t="shared" si="77"/>
        <v>0</v>
      </c>
      <c r="AH588" s="624">
        <f t="shared" si="77"/>
        <v>0</v>
      </c>
      <c r="AI588" s="624">
        <f t="shared" si="77"/>
        <v>0</v>
      </c>
      <c r="AJ588" s="624">
        <f t="shared" si="76"/>
        <v>0</v>
      </c>
      <c r="AK588" s="624">
        <f t="shared" si="76"/>
        <v>0</v>
      </c>
      <c r="AL588" s="624">
        <f t="shared" si="76"/>
        <v>0</v>
      </c>
      <c r="AN588" s="625"/>
    </row>
    <row r="589" spans="1:40" x14ac:dyDescent="0.25">
      <c r="A589" s="612"/>
      <c r="B589" s="613"/>
      <c r="C589" s="614"/>
      <c r="D589" s="626"/>
      <c r="E589" s="627"/>
      <c r="F589" s="627"/>
      <c r="G589" s="630">
        <f t="shared" si="68"/>
        <v>0</v>
      </c>
      <c r="H589" s="626"/>
      <c r="I589" s="626"/>
      <c r="J589" s="626"/>
      <c r="K589" s="626"/>
      <c r="L589" s="626"/>
      <c r="M589" s="626"/>
      <c r="N589" s="629"/>
      <c r="O589" s="629"/>
      <c r="P589" s="629"/>
      <c r="Q589" s="619">
        <f>IF(C589&gt;Allgemeines!$C$13,0,SUM(G589,H589,J589,K589,M589,N589)-SUM(I589,L589,O589,P589))</f>
        <v>0</v>
      </c>
      <c r="R589" s="613"/>
      <c r="S589" s="621">
        <f t="shared" si="64"/>
        <v>0</v>
      </c>
      <c r="T589" s="622">
        <f>IF(ISBLANK($B589),0,VLOOKUP($B589,Listen!$A$2:$C$44,2,FALSE))</f>
        <v>0</v>
      </c>
      <c r="U589" s="622">
        <f>IF(ISBLANK($B589),0,VLOOKUP($B589,Listen!$A$2:$C$44,3,FALSE))</f>
        <v>0</v>
      </c>
      <c r="V589" s="623">
        <f t="shared" si="65"/>
        <v>0</v>
      </c>
      <c r="W589" s="623">
        <f t="shared" si="78"/>
        <v>0</v>
      </c>
      <c r="X589" s="623">
        <f t="shared" si="78"/>
        <v>0</v>
      </c>
      <c r="Y589" s="623">
        <f t="shared" si="78"/>
        <v>0</v>
      </c>
      <c r="Z589" s="623">
        <f t="shared" si="78"/>
        <v>0</v>
      </c>
      <c r="AA589" s="623">
        <f t="shared" si="78"/>
        <v>0</v>
      </c>
      <c r="AB589" s="623">
        <f t="shared" si="78"/>
        <v>0</v>
      </c>
      <c r="AC589" s="624">
        <f t="shared" ca="1" si="66"/>
        <v>0</v>
      </c>
      <c r="AD589" s="624">
        <f ca="1">IF(C589=Allgemeines!$C$13,$S589-$AE589,OFFSET(AE589,0,Allgemeines!$C$13-2022)-$AE589)</f>
        <v>0</v>
      </c>
      <c r="AE589" s="624">
        <f ca="1">IFERROR(OFFSET(AE589,0,Allgemeines!$C$13-2021),0)</f>
        <v>0</v>
      </c>
      <c r="AF589" s="624">
        <f t="shared" si="67"/>
        <v>0</v>
      </c>
      <c r="AG589" s="624">
        <f t="shared" si="77"/>
        <v>0</v>
      </c>
      <c r="AH589" s="624">
        <f t="shared" si="77"/>
        <v>0</v>
      </c>
      <c r="AI589" s="624">
        <f t="shared" si="77"/>
        <v>0</v>
      </c>
      <c r="AJ589" s="624">
        <f t="shared" si="76"/>
        <v>0</v>
      </c>
      <c r="AK589" s="624">
        <f t="shared" si="76"/>
        <v>0</v>
      </c>
      <c r="AL589" s="624">
        <f t="shared" si="76"/>
        <v>0</v>
      </c>
      <c r="AN589" s="625"/>
    </row>
    <row r="590" spans="1:40" x14ac:dyDescent="0.25">
      <c r="A590" s="612"/>
      <c r="B590" s="613"/>
      <c r="C590" s="614"/>
      <c r="D590" s="626"/>
      <c r="E590" s="627"/>
      <c r="F590" s="627"/>
      <c r="G590" s="630">
        <f t="shared" si="68"/>
        <v>0</v>
      </c>
      <c r="H590" s="626"/>
      <c r="I590" s="626"/>
      <c r="J590" s="626"/>
      <c r="K590" s="626"/>
      <c r="L590" s="626"/>
      <c r="M590" s="626"/>
      <c r="N590" s="629"/>
      <c r="O590" s="629"/>
      <c r="P590" s="629"/>
      <c r="Q590" s="619">
        <f>IF(C590&gt;Allgemeines!$C$13,0,SUM(G590,H590,J590,K590,M590,N590)-SUM(I590,L590,O590,P590))</f>
        <v>0</v>
      </c>
      <c r="R590" s="613"/>
      <c r="S590" s="621">
        <f t="shared" si="64"/>
        <v>0</v>
      </c>
      <c r="T590" s="622">
        <f>IF(ISBLANK($B590),0,VLOOKUP($B590,Listen!$A$2:$C$44,2,FALSE))</f>
        <v>0</v>
      </c>
      <c r="U590" s="622">
        <f>IF(ISBLANK($B590),0,VLOOKUP($B590,Listen!$A$2:$C$44,3,FALSE))</f>
        <v>0</v>
      </c>
      <c r="V590" s="623">
        <f t="shared" si="65"/>
        <v>0</v>
      </c>
      <c r="W590" s="623">
        <f t="shared" si="78"/>
        <v>0</v>
      </c>
      <c r="X590" s="623">
        <f t="shared" si="78"/>
        <v>0</v>
      </c>
      <c r="Y590" s="623">
        <f t="shared" si="78"/>
        <v>0</v>
      </c>
      <c r="Z590" s="623">
        <f t="shared" si="78"/>
        <v>0</v>
      </c>
      <c r="AA590" s="623">
        <f t="shared" si="78"/>
        <v>0</v>
      </c>
      <c r="AB590" s="623">
        <f t="shared" si="78"/>
        <v>0</v>
      </c>
      <c r="AC590" s="624">
        <f t="shared" ca="1" si="66"/>
        <v>0</v>
      </c>
      <c r="AD590" s="624">
        <f ca="1">IF(C590=Allgemeines!$C$13,$S590-$AE590,OFFSET(AE590,0,Allgemeines!$C$13-2022)-$AE590)</f>
        <v>0</v>
      </c>
      <c r="AE590" s="624">
        <f ca="1">IFERROR(OFFSET(AE590,0,Allgemeines!$C$13-2021),0)</f>
        <v>0</v>
      </c>
      <c r="AF590" s="624">
        <f t="shared" si="67"/>
        <v>0</v>
      </c>
      <c r="AG590" s="624">
        <f t="shared" si="77"/>
        <v>0</v>
      </c>
      <c r="AH590" s="624">
        <f t="shared" si="77"/>
        <v>0</v>
      </c>
      <c r="AI590" s="624">
        <f t="shared" si="77"/>
        <v>0</v>
      </c>
      <c r="AJ590" s="624">
        <f t="shared" si="76"/>
        <v>0</v>
      </c>
      <c r="AK590" s="624">
        <f t="shared" si="76"/>
        <v>0</v>
      </c>
      <c r="AL590" s="624">
        <f t="shared" si="76"/>
        <v>0</v>
      </c>
      <c r="AN590" s="625"/>
    </row>
    <row r="591" spans="1:40" x14ac:dyDescent="0.25">
      <c r="A591" s="612"/>
      <c r="B591" s="613"/>
      <c r="C591" s="614"/>
      <c r="D591" s="626"/>
      <c r="E591" s="627"/>
      <c r="F591" s="627"/>
      <c r="G591" s="630">
        <f t="shared" si="68"/>
        <v>0</v>
      </c>
      <c r="H591" s="626"/>
      <c r="I591" s="626"/>
      <c r="J591" s="626"/>
      <c r="K591" s="626"/>
      <c r="L591" s="626"/>
      <c r="M591" s="626"/>
      <c r="N591" s="629"/>
      <c r="O591" s="629"/>
      <c r="P591" s="629"/>
      <c r="Q591" s="619">
        <f>IF(C591&gt;Allgemeines!$C$13,0,SUM(G591,H591,J591,K591,M591,N591)-SUM(I591,L591,O591,P591))</f>
        <v>0</v>
      </c>
      <c r="R591" s="613"/>
      <c r="S591" s="621">
        <f t="shared" si="64"/>
        <v>0</v>
      </c>
      <c r="T591" s="622">
        <f>IF(ISBLANK($B591),0,VLOOKUP($B591,Listen!$A$2:$C$44,2,FALSE))</f>
        <v>0</v>
      </c>
      <c r="U591" s="622">
        <f>IF(ISBLANK($B591),0,VLOOKUP($B591,Listen!$A$2:$C$44,3,FALSE))</f>
        <v>0</v>
      </c>
      <c r="V591" s="623">
        <f t="shared" si="65"/>
        <v>0</v>
      </c>
      <c r="W591" s="623">
        <f t="shared" si="78"/>
        <v>0</v>
      </c>
      <c r="X591" s="623">
        <f t="shared" si="78"/>
        <v>0</v>
      </c>
      <c r="Y591" s="623">
        <f t="shared" si="78"/>
        <v>0</v>
      </c>
      <c r="Z591" s="623">
        <f t="shared" si="78"/>
        <v>0</v>
      </c>
      <c r="AA591" s="623">
        <f t="shared" si="78"/>
        <v>0</v>
      </c>
      <c r="AB591" s="623">
        <f t="shared" si="78"/>
        <v>0</v>
      </c>
      <c r="AC591" s="624">
        <f t="shared" ca="1" si="66"/>
        <v>0</v>
      </c>
      <c r="AD591" s="624">
        <f ca="1">IF(C591=Allgemeines!$C$13,$S591-$AE591,OFFSET(AE591,0,Allgemeines!$C$13-2022)-$AE591)</f>
        <v>0</v>
      </c>
      <c r="AE591" s="624">
        <f ca="1">IFERROR(OFFSET(AE591,0,Allgemeines!$C$13-2021),0)</f>
        <v>0</v>
      </c>
      <c r="AF591" s="624">
        <f t="shared" si="67"/>
        <v>0</v>
      </c>
      <c r="AG591" s="624">
        <f t="shared" si="77"/>
        <v>0</v>
      </c>
      <c r="AH591" s="624">
        <f t="shared" si="77"/>
        <v>0</v>
      </c>
      <c r="AI591" s="624">
        <f t="shared" si="77"/>
        <v>0</v>
      </c>
      <c r="AJ591" s="624">
        <f t="shared" si="76"/>
        <v>0</v>
      </c>
      <c r="AK591" s="624">
        <f t="shared" si="76"/>
        <v>0</v>
      </c>
      <c r="AL591" s="624">
        <f t="shared" si="76"/>
        <v>0</v>
      </c>
      <c r="AN591" s="625"/>
    </row>
    <row r="592" spans="1:40" x14ac:dyDescent="0.25">
      <c r="A592" s="612"/>
      <c r="B592" s="613"/>
      <c r="C592" s="614"/>
      <c r="D592" s="626"/>
      <c r="E592" s="627"/>
      <c r="F592" s="627"/>
      <c r="G592" s="630">
        <f t="shared" si="68"/>
        <v>0</v>
      </c>
      <c r="H592" s="626"/>
      <c r="I592" s="626"/>
      <c r="J592" s="626"/>
      <c r="K592" s="626"/>
      <c r="L592" s="626"/>
      <c r="M592" s="626"/>
      <c r="N592" s="629"/>
      <c r="O592" s="629"/>
      <c r="P592" s="629"/>
      <c r="Q592" s="619">
        <f>IF(C592&gt;Allgemeines!$C$13,0,SUM(G592,H592,J592,K592,M592,N592)-SUM(I592,L592,O592,P592))</f>
        <v>0</v>
      </c>
      <c r="R592" s="613"/>
      <c r="S592" s="621">
        <f t="shared" si="64"/>
        <v>0</v>
      </c>
      <c r="T592" s="622">
        <f>IF(ISBLANK($B592),0,VLOOKUP($B592,Listen!$A$2:$C$44,2,FALSE))</f>
        <v>0</v>
      </c>
      <c r="U592" s="622">
        <f>IF(ISBLANK($B592),0,VLOOKUP($B592,Listen!$A$2:$C$44,3,FALSE))</f>
        <v>0</v>
      </c>
      <c r="V592" s="623">
        <f t="shared" si="65"/>
        <v>0</v>
      </c>
      <c r="W592" s="623">
        <f t="shared" si="78"/>
        <v>0</v>
      </c>
      <c r="X592" s="623">
        <f t="shared" si="78"/>
        <v>0</v>
      </c>
      <c r="Y592" s="623">
        <f t="shared" si="78"/>
        <v>0</v>
      </c>
      <c r="Z592" s="623">
        <f t="shared" si="78"/>
        <v>0</v>
      </c>
      <c r="AA592" s="623">
        <f t="shared" si="78"/>
        <v>0</v>
      </c>
      <c r="AB592" s="623">
        <f t="shared" si="78"/>
        <v>0</v>
      </c>
      <c r="AC592" s="624">
        <f t="shared" ca="1" si="66"/>
        <v>0</v>
      </c>
      <c r="AD592" s="624">
        <f ca="1">IF(C592=Allgemeines!$C$13,$S592-$AE592,OFFSET(AE592,0,Allgemeines!$C$13-2022)-$AE592)</f>
        <v>0</v>
      </c>
      <c r="AE592" s="624">
        <f ca="1">IFERROR(OFFSET(AE592,0,Allgemeines!$C$13-2021),0)</f>
        <v>0</v>
      </c>
      <c r="AF592" s="624">
        <f t="shared" si="67"/>
        <v>0</v>
      </c>
      <c r="AG592" s="624">
        <f t="shared" si="77"/>
        <v>0</v>
      </c>
      <c r="AH592" s="624">
        <f t="shared" si="77"/>
        <v>0</v>
      </c>
      <c r="AI592" s="624">
        <f t="shared" si="77"/>
        <v>0</v>
      </c>
      <c r="AJ592" s="624">
        <f t="shared" si="76"/>
        <v>0</v>
      </c>
      <c r="AK592" s="624">
        <f t="shared" si="76"/>
        <v>0</v>
      </c>
      <c r="AL592" s="624">
        <f t="shared" si="76"/>
        <v>0</v>
      </c>
      <c r="AN592" s="625"/>
    </row>
    <row r="593" spans="1:40" x14ac:dyDescent="0.25">
      <c r="A593" s="612"/>
      <c r="B593" s="613"/>
      <c r="C593" s="614"/>
      <c r="D593" s="626"/>
      <c r="E593" s="627"/>
      <c r="F593" s="627"/>
      <c r="G593" s="630">
        <f t="shared" si="68"/>
        <v>0</v>
      </c>
      <c r="H593" s="626"/>
      <c r="I593" s="626"/>
      <c r="J593" s="626"/>
      <c r="K593" s="626"/>
      <c r="L593" s="626"/>
      <c r="M593" s="626"/>
      <c r="N593" s="629"/>
      <c r="O593" s="629"/>
      <c r="P593" s="629"/>
      <c r="Q593" s="619">
        <f>IF(C593&gt;Allgemeines!$C$13,0,SUM(G593,H593,J593,K593,M593,N593)-SUM(I593,L593,O593,P593))</f>
        <v>0</v>
      </c>
      <c r="R593" s="613"/>
      <c r="S593" s="621">
        <f t="shared" si="64"/>
        <v>0</v>
      </c>
      <c r="T593" s="622">
        <f>IF(ISBLANK($B593),0,VLOOKUP($B593,Listen!$A$2:$C$44,2,FALSE))</f>
        <v>0</v>
      </c>
      <c r="U593" s="622">
        <f>IF(ISBLANK($B593),0,VLOOKUP($B593,Listen!$A$2:$C$44,3,FALSE))</f>
        <v>0</v>
      </c>
      <c r="V593" s="623">
        <f t="shared" si="65"/>
        <v>0</v>
      </c>
      <c r="W593" s="623">
        <f t="shared" si="78"/>
        <v>0</v>
      </c>
      <c r="X593" s="623">
        <f t="shared" si="78"/>
        <v>0</v>
      </c>
      <c r="Y593" s="623">
        <f t="shared" si="78"/>
        <v>0</v>
      </c>
      <c r="Z593" s="623">
        <f t="shared" si="78"/>
        <v>0</v>
      </c>
      <c r="AA593" s="623">
        <f t="shared" si="78"/>
        <v>0</v>
      </c>
      <c r="AB593" s="623">
        <f t="shared" si="78"/>
        <v>0</v>
      </c>
      <c r="AC593" s="624">
        <f t="shared" ca="1" si="66"/>
        <v>0</v>
      </c>
      <c r="AD593" s="624">
        <f ca="1">IF(C593=Allgemeines!$C$13,$S593-$AE593,OFFSET(AE593,0,Allgemeines!$C$13-2022)-$AE593)</f>
        <v>0</v>
      </c>
      <c r="AE593" s="624">
        <f ca="1">IFERROR(OFFSET(AE593,0,Allgemeines!$C$13-2021),0)</f>
        <v>0</v>
      </c>
      <c r="AF593" s="624">
        <f t="shared" si="67"/>
        <v>0</v>
      </c>
      <c r="AG593" s="624">
        <f t="shared" si="77"/>
        <v>0</v>
      </c>
      <c r="AH593" s="624">
        <f t="shared" si="77"/>
        <v>0</v>
      </c>
      <c r="AI593" s="624">
        <f t="shared" si="77"/>
        <v>0</v>
      </c>
      <c r="AJ593" s="624">
        <f t="shared" si="76"/>
        <v>0</v>
      </c>
      <c r="AK593" s="624">
        <f t="shared" si="76"/>
        <v>0</v>
      </c>
      <c r="AL593" s="624">
        <f t="shared" si="76"/>
        <v>0</v>
      </c>
      <c r="AN593" s="625"/>
    </row>
    <row r="594" spans="1:40" x14ac:dyDescent="0.25">
      <c r="A594" s="612"/>
      <c r="B594" s="613"/>
      <c r="C594" s="614"/>
      <c r="D594" s="626"/>
      <c r="E594" s="627"/>
      <c r="F594" s="627"/>
      <c r="G594" s="630">
        <f t="shared" si="68"/>
        <v>0</v>
      </c>
      <c r="H594" s="626"/>
      <c r="I594" s="626"/>
      <c r="J594" s="626"/>
      <c r="K594" s="626"/>
      <c r="L594" s="626"/>
      <c r="M594" s="626"/>
      <c r="N594" s="629"/>
      <c r="O594" s="629"/>
      <c r="P594" s="629"/>
      <c r="Q594" s="619">
        <f>IF(C594&gt;Allgemeines!$C$13,0,SUM(G594,H594,J594,K594,M594,N594)-SUM(I594,L594,O594,P594))</f>
        <v>0</v>
      </c>
      <c r="R594" s="613"/>
      <c r="S594" s="621">
        <f t="shared" si="64"/>
        <v>0</v>
      </c>
      <c r="T594" s="622">
        <f>IF(ISBLANK($B594),0,VLOOKUP($B594,Listen!$A$2:$C$44,2,FALSE))</f>
        <v>0</v>
      </c>
      <c r="U594" s="622">
        <f>IF(ISBLANK($B594),0,VLOOKUP($B594,Listen!$A$2:$C$44,3,FALSE))</f>
        <v>0</v>
      </c>
      <c r="V594" s="623">
        <f t="shared" si="65"/>
        <v>0</v>
      </c>
      <c r="W594" s="623">
        <f t="shared" si="78"/>
        <v>0</v>
      </c>
      <c r="X594" s="623">
        <f t="shared" si="78"/>
        <v>0</v>
      </c>
      <c r="Y594" s="623">
        <f t="shared" si="78"/>
        <v>0</v>
      </c>
      <c r="Z594" s="623">
        <f t="shared" si="78"/>
        <v>0</v>
      </c>
      <c r="AA594" s="623">
        <f t="shared" si="78"/>
        <v>0</v>
      </c>
      <c r="AB594" s="623">
        <f t="shared" si="78"/>
        <v>0</v>
      </c>
      <c r="AC594" s="624">
        <f t="shared" ca="1" si="66"/>
        <v>0</v>
      </c>
      <c r="AD594" s="624">
        <f ca="1">IF(C594=Allgemeines!$C$13,$S594-$AE594,OFFSET(AE594,0,Allgemeines!$C$13-2022)-$AE594)</f>
        <v>0</v>
      </c>
      <c r="AE594" s="624">
        <f ca="1">IFERROR(OFFSET(AE594,0,Allgemeines!$C$13-2021),0)</f>
        <v>0</v>
      </c>
      <c r="AF594" s="624">
        <f t="shared" si="67"/>
        <v>0</v>
      </c>
      <c r="AG594" s="624">
        <f t="shared" si="77"/>
        <v>0</v>
      </c>
      <c r="AH594" s="624">
        <f t="shared" si="77"/>
        <v>0</v>
      </c>
      <c r="AI594" s="624">
        <f t="shared" si="77"/>
        <v>0</v>
      </c>
      <c r="AJ594" s="624">
        <f t="shared" si="76"/>
        <v>0</v>
      </c>
      <c r="AK594" s="624">
        <f t="shared" si="76"/>
        <v>0</v>
      </c>
      <c r="AL594" s="624">
        <f t="shared" si="76"/>
        <v>0</v>
      </c>
      <c r="AN594" s="625"/>
    </row>
    <row r="595" spans="1:40" x14ac:dyDescent="0.25">
      <c r="A595" s="612"/>
      <c r="B595" s="613"/>
      <c r="C595" s="614"/>
      <c r="D595" s="626"/>
      <c r="E595" s="627"/>
      <c r="F595" s="627"/>
      <c r="G595" s="630">
        <f t="shared" si="68"/>
        <v>0</v>
      </c>
      <c r="H595" s="626"/>
      <c r="I595" s="626"/>
      <c r="J595" s="626"/>
      <c r="K595" s="626"/>
      <c r="L595" s="626"/>
      <c r="M595" s="626"/>
      <c r="N595" s="629"/>
      <c r="O595" s="629"/>
      <c r="P595" s="629"/>
      <c r="Q595" s="619">
        <f>IF(C595&gt;Allgemeines!$C$13,0,SUM(G595,H595,J595,K595,M595,N595)-SUM(I595,L595,O595,P595))</f>
        <v>0</v>
      </c>
      <c r="R595" s="613"/>
      <c r="S595" s="621">
        <f t="shared" si="64"/>
        <v>0</v>
      </c>
      <c r="T595" s="622">
        <f>IF(ISBLANK($B595),0,VLOOKUP($B595,Listen!$A$2:$C$44,2,FALSE))</f>
        <v>0</v>
      </c>
      <c r="U595" s="622">
        <f>IF(ISBLANK($B595),0,VLOOKUP($B595,Listen!$A$2:$C$44,3,FALSE))</f>
        <v>0</v>
      </c>
      <c r="V595" s="623">
        <f t="shared" si="65"/>
        <v>0</v>
      </c>
      <c r="W595" s="623">
        <f t="shared" si="78"/>
        <v>0</v>
      </c>
      <c r="X595" s="623">
        <f t="shared" si="78"/>
        <v>0</v>
      </c>
      <c r="Y595" s="623">
        <f t="shared" si="78"/>
        <v>0</v>
      </c>
      <c r="Z595" s="623">
        <f t="shared" si="78"/>
        <v>0</v>
      </c>
      <c r="AA595" s="623">
        <f t="shared" si="78"/>
        <v>0</v>
      </c>
      <c r="AB595" s="623">
        <f t="shared" si="78"/>
        <v>0</v>
      </c>
      <c r="AC595" s="624">
        <f t="shared" ca="1" si="66"/>
        <v>0</v>
      </c>
      <c r="AD595" s="624">
        <f ca="1">IF(C595=Allgemeines!$C$13,$S595-$AE595,OFFSET(AE595,0,Allgemeines!$C$13-2022)-$AE595)</f>
        <v>0</v>
      </c>
      <c r="AE595" s="624">
        <f ca="1">IFERROR(OFFSET(AE595,0,Allgemeines!$C$13-2021),0)</f>
        <v>0</v>
      </c>
      <c r="AF595" s="624">
        <f t="shared" si="67"/>
        <v>0</v>
      </c>
      <c r="AG595" s="624">
        <f t="shared" si="77"/>
        <v>0</v>
      </c>
      <c r="AH595" s="624">
        <f t="shared" si="77"/>
        <v>0</v>
      </c>
      <c r="AI595" s="624">
        <f t="shared" si="77"/>
        <v>0</v>
      </c>
      <c r="AJ595" s="624">
        <f t="shared" si="76"/>
        <v>0</v>
      </c>
      <c r="AK595" s="624">
        <f t="shared" si="76"/>
        <v>0</v>
      </c>
      <c r="AL595" s="624">
        <f t="shared" si="76"/>
        <v>0</v>
      </c>
      <c r="AN595" s="625"/>
    </row>
    <row r="596" spans="1:40" x14ac:dyDescent="0.25">
      <c r="A596" s="612"/>
      <c r="B596" s="613"/>
      <c r="C596" s="614"/>
      <c r="D596" s="626"/>
      <c r="E596" s="627"/>
      <c r="F596" s="627"/>
      <c r="G596" s="630">
        <f t="shared" si="68"/>
        <v>0</v>
      </c>
      <c r="H596" s="626"/>
      <c r="I596" s="626"/>
      <c r="J596" s="626"/>
      <c r="K596" s="626"/>
      <c r="L596" s="626"/>
      <c r="M596" s="626"/>
      <c r="N596" s="629"/>
      <c r="O596" s="629"/>
      <c r="P596" s="629"/>
      <c r="Q596" s="619">
        <f>IF(C596&gt;Allgemeines!$C$13,0,SUM(G596,H596,J596,K596,M596,N596)-SUM(I596,L596,O596,P596))</f>
        <v>0</v>
      </c>
      <c r="R596" s="613"/>
      <c r="S596" s="621">
        <f t="shared" si="64"/>
        <v>0</v>
      </c>
      <c r="T596" s="622">
        <f>IF(ISBLANK($B596),0,VLOOKUP($B596,Listen!$A$2:$C$44,2,FALSE))</f>
        <v>0</v>
      </c>
      <c r="U596" s="622">
        <f>IF(ISBLANK($B596),0,VLOOKUP($B596,Listen!$A$2:$C$44,3,FALSE))</f>
        <v>0</v>
      </c>
      <c r="V596" s="623">
        <f t="shared" si="65"/>
        <v>0</v>
      </c>
      <c r="W596" s="623">
        <f t="shared" si="78"/>
        <v>0</v>
      </c>
      <c r="X596" s="623">
        <f t="shared" si="78"/>
        <v>0</v>
      </c>
      <c r="Y596" s="623">
        <f t="shared" si="78"/>
        <v>0</v>
      </c>
      <c r="Z596" s="623">
        <f t="shared" si="78"/>
        <v>0</v>
      </c>
      <c r="AA596" s="623">
        <f t="shared" si="78"/>
        <v>0</v>
      </c>
      <c r="AB596" s="623">
        <f t="shared" si="78"/>
        <v>0</v>
      </c>
      <c r="AC596" s="624">
        <f t="shared" ca="1" si="66"/>
        <v>0</v>
      </c>
      <c r="AD596" s="624">
        <f ca="1">IF(C596=Allgemeines!$C$13,$S596-$AE596,OFFSET(AE596,0,Allgemeines!$C$13-2022)-$AE596)</f>
        <v>0</v>
      </c>
      <c r="AE596" s="624">
        <f ca="1">IFERROR(OFFSET(AE596,0,Allgemeines!$C$13-2021),0)</f>
        <v>0</v>
      </c>
      <c r="AF596" s="624">
        <f t="shared" si="67"/>
        <v>0</v>
      </c>
      <c r="AG596" s="624">
        <f t="shared" si="77"/>
        <v>0</v>
      </c>
      <c r="AH596" s="624">
        <f t="shared" si="77"/>
        <v>0</v>
      </c>
      <c r="AI596" s="624">
        <f t="shared" si="77"/>
        <v>0</v>
      </c>
      <c r="AJ596" s="624">
        <f t="shared" si="76"/>
        <v>0</v>
      </c>
      <c r="AK596" s="624">
        <f t="shared" si="76"/>
        <v>0</v>
      </c>
      <c r="AL596" s="624">
        <f t="shared" si="76"/>
        <v>0</v>
      </c>
      <c r="AN596" s="625"/>
    </row>
    <row r="597" spans="1:40" x14ac:dyDescent="0.25">
      <c r="A597" s="612"/>
      <c r="B597" s="613"/>
      <c r="C597" s="614"/>
      <c r="D597" s="626"/>
      <c r="E597" s="627"/>
      <c r="F597" s="627"/>
      <c r="G597" s="630">
        <f t="shared" si="68"/>
        <v>0</v>
      </c>
      <c r="H597" s="626"/>
      <c r="I597" s="626"/>
      <c r="J597" s="626"/>
      <c r="K597" s="626"/>
      <c r="L597" s="626"/>
      <c r="M597" s="626"/>
      <c r="N597" s="629"/>
      <c r="O597" s="629"/>
      <c r="P597" s="629"/>
      <c r="Q597" s="619">
        <f>IF(C597&gt;Allgemeines!$C$13,0,SUM(G597,H597,J597,K597,M597,N597)-SUM(I597,L597,O597,P597))</f>
        <v>0</v>
      </c>
      <c r="R597" s="613"/>
      <c r="S597" s="621">
        <f t="shared" si="64"/>
        <v>0</v>
      </c>
      <c r="T597" s="622">
        <f>IF(ISBLANK($B597),0,VLOOKUP($B597,Listen!$A$2:$C$44,2,FALSE))</f>
        <v>0</v>
      </c>
      <c r="U597" s="622">
        <f>IF(ISBLANK($B597),0,VLOOKUP($B597,Listen!$A$2:$C$44,3,FALSE))</f>
        <v>0</v>
      </c>
      <c r="V597" s="623">
        <f t="shared" si="65"/>
        <v>0</v>
      </c>
      <c r="W597" s="623">
        <f t="shared" si="78"/>
        <v>0</v>
      </c>
      <c r="X597" s="623">
        <f t="shared" si="78"/>
        <v>0</v>
      </c>
      <c r="Y597" s="623">
        <f t="shared" si="78"/>
        <v>0</v>
      </c>
      <c r="Z597" s="623">
        <f t="shared" si="78"/>
        <v>0</v>
      </c>
      <c r="AA597" s="623">
        <f t="shared" si="78"/>
        <v>0</v>
      </c>
      <c r="AB597" s="623">
        <f t="shared" si="78"/>
        <v>0</v>
      </c>
      <c r="AC597" s="624">
        <f t="shared" ca="1" si="66"/>
        <v>0</v>
      </c>
      <c r="AD597" s="624">
        <f ca="1">IF(C597=Allgemeines!$C$13,$S597-$AE597,OFFSET(AE597,0,Allgemeines!$C$13-2022)-$AE597)</f>
        <v>0</v>
      </c>
      <c r="AE597" s="624">
        <f ca="1">IFERROR(OFFSET(AE597,0,Allgemeines!$C$13-2021),0)</f>
        <v>0</v>
      </c>
      <c r="AF597" s="624">
        <f t="shared" si="67"/>
        <v>0</v>
      </c>
      <c r="AG597" s="624">
        <f t="shared" si="77"/>
        <v>0</v>
      </c>
      <c r="AH597" s="624">
        <f t="shared" si="77"/>
        <v>0</v>
      </c>
      <c r="AI597" s="624">
        <f t="shared" si="77"/>
        <v>0</v>
      </c>
      <c r="AJ597" s="624">
        <f t="shared" si="76"/>
        <v>0</v>
      </c>
      <c r="AK597" s="624">
        <f t="shared" si="76"/>
        <v>0</v>
      </c>
      <c r="AL597" s="624">
        <f t="shared" si="76"/>
        <v>0</v>
      </c>
      <c r="AN597" s="625"/>
    </row>
    <row r="598" spans="1:40" x14ac:dyDescent="0.25">
      <c r="A598" s="612"/>
      <c r="B598" s="613"/>
      <c r="C598" s="614"/>
      <c r="D598" s="626"/>
      <c r="E598" s="627"/>
      <c r="F598" s="627"/>
      <c r="G598" s="630">
        <f t="shared" si="68"/>
        <v>0</v>
      </c>
      <c r="H598" s="626"/>
      <c r="I598" s="626"/>
      <c r="J598" s="626"/>
      <c r="K598" s="626"/>
      <c r="L598" s="626"/>
      <c r="M598" s="626"/>
      <c r="N598" s="629"/>
      <c r="O598" s="629"/>
      <c r="P598" s="629"/>
      <c r="Q598" s="619">
        <f>IF(C598&gt;Allgemeines!$C$13,0,SUM(G598,H598,J598,K598,M598,N598)-SUM(I598,L598,O598,P598))</f>
        <v>0</v>
      </c>
      <c r="R598" s="613"/>
      <c r="S598" s="621">
        <f t="shared" si="64"/>
        <v>0</v>
      </c>
      <c r="T598" s="622">
        <f>IF(ISBLANK($B598),0,VLOOKUP($B598,Listen!$A$2:$C$44,2,FALSE))</f>
        <v>0</v>
      </c>
      <c r="U598" s="622">
        <f>IF(ISBLANK($B598),0,VLOOKUP($B598,Listen!$A$2:$C$44,3,FALSE))</f>
        <v>0</v>
      </c>
      <c r="V598" s="623">
        <f t="shared" si="65"/>
        <v>0</v>
      </c>
      <c r="W598" s="623">
        <f t="shared" si="78"/>
        <v>0</v>
      </c>
      <c r="X598" s="623">
        <f t="shared" si="78"/>
        <v>0</v>
      </c>
      <c r="Y598" s="623">
        <f t="shared" si="78"/>
        <v>0</v>
      </c>
      <c r="Z598" s="623">
        <f t="shared" si="78"/>
        <v>0</v>
      </c>
      <c r="AA598" s="623">
        <f t="shared" si="78"/>
        <v>0</v>
      </c>
      <c r="AB598" s="623">
        <f t="shared" si="78"/>
        <v>0</v>
      </c>
      <c r="AC598" s="624">
        <f t="shared" ca="1" si="66"/>
        <v>0</v>
      </c>
      <c r="AD598" s="624">
        <f ca="1">IF(C598=Allgemeines!$C$13,$S598-$AE598,OFFSET(AE598,0,Allgemeines!$C$13-2022)-$AE598)</f>
        <v>0</v>
      </c>
      <c r="AE598" s="624">
        <f ca="1">IFERROR(OFFSET(AE598,0,Allgemeines!$C$13-2021),0)</f>
        <v>0</v>
      </c>
      <c r="AF598" s="624">
        <f t="shared" si="67"/>
        <v>0</v>
      </c>
      <c r="AG598" s="624">
        <f t="shared" si="77"/>
        <v>0</v>
      </c>
      <c r="AH598" s="624">
        <f t="shared" si="77"/>
        <v>0</v>
      </c>
      <c r="AI598" s="624">
        <f t="shared" si="77"/>
        <v>0</v>
      </c>
      <c r="AJ598" s="624">
        <f t="shared" si="76"/>
        <v>0</v>
      </c>
      <c r="AK598" s="624">
        <f t="shared" si="76"/>
        <v>0</v>
      </c>
      <c r="AL598" s="624">
        <f t="shared" si="76"/>
        <v>0</v>
      </c>
      <c r="AN598" s="625"/>
    </row>
    <row r="599" spans="1:40" x14ac:dyDescent="0.25">
      <c r="A599" s="612"/>
      <c r="B599" s="613"/>
      <c r="C599" s="614"/>
      <c r="D599" s="626"/>
      <c r="E599" s="627"/>
      <c r="F599" s="627"/>
      <c r="G599" s="630">
        <f t="shared" si="68"/>
        <v>0</v>
      </c>
      <c r="H599" s="626"/>
      <c r="I599" s="626"/>
      <c r="J599" s="626"/>
      <c r="K599" s="626"/>
      <c r="L599" s="626"/>
      <c r="M599" s="626"/>
      <c r="N599" s="629"/>
      <c r="O599" s="629"/>
      <c r="P599" s="629"/>
      <c r="Q599" s="619">
        <f>IF(C599&gt;Allgemeines!$C$13,0,SUM(G599,H599,J599,K599,M599,N599)-SUM(I599,L599,O599,P599))</f>
        <v>0</v>
      </c>
      <c r="R599" s="613"/>
      <c r="S599" s="621">
        <f t="shared" si="64"/>
        <v>0</v>
      </c>
      <c r="T599" s="622">
        <f>IF(ISBLANK($B599),0,VLOOKUP($B599,Listen!$A$2:$C$44,2,FALSE))</f>
        <v>0</v>
      </c>
      <c r="U599" s="622">
        <f>IF(ISBLANK($B599),0,VLOOKUP($B599,Listen!$A$2:$C$44,3,FALSE))</f>
        <v>0</v>
      </c>
      <c r="V599" s="623">
        <f t="shared" si="65"/>
        <v>0</v>
      </c>
      <c r="W599" s="623">
        <f t="shared" ref="W599:AB614" si="79">V599</f>
        <v>0</v>
      </c>
      <c r="X599" s="623">
        <f t="shared" si="79"/>
        <v>0</v>
      </c>
      <c r="Y599" s="623">
        <f t="shared" si="79"/>
        <v>0</v>
      </c>
      <c r="Z599" s="623">
        <f t="shared" si="79"/>
        <v>0</v>
      </c>
      <c r="AA599" s="623">
        <f t="shared" si="79"/>
        <v>0</v>
      </c>
      <c r="AB599" s="623">
        <f t="shared" si="79"/>
        <v>0</v>
      </c>
      <c r="AC599" s="624">
        <f t="shared" ca="1" si="66"/>
        <v>0</v>
      </c>
      <c r="AD599" s="624">
        <f ca="1">IF(C599=Allgemeines!$C$13,$S599-$AE599,OFFSET(AE599,0,Allgemeines!$C$13-2022)-$AE599)</f>
        <v>0</v>
      </c>
      <c r="AE599" s="624">
        <f ca="1">IFERROR(OFFSET(AE599,0,Allgemeines!$C$13-2021),0)</f>
        <v>0</v>
      </c>
      <c r="AF599" s="624">
        <f t="shared" si="67"/>
        <v>0</v>
      </c>
      <c r="AG599" s="624">
        <f t="shared" si="77"/>
        <v>0</v>
      </c>
      <c r="AH599" s="624">
        <f t="shared" si="77"/>
        <v>0</v>
      </c>
      <c r="AI599" s="624">
        <f t="shared" si="77"/>
        <v>0</v>
      </c>
      <c r="AJ599" s="624">
        <f t="shared" si="76"/>
        <v>0</v>
      </c>
      <c r="AK599" s="624">
        <f t="shared" si="76"/>
        <v>0</v>
      </c>
      <c r="AL599" s="624">
        <f t="shared" si="76"/>
        <v>0</v>
      </c>
      <c r="AN599" s="625"/>
    </row>
    <row r="600" spans="1:40" x14ac:dyDescent="0.25">
      <c r="A600" s="612"/>
      <c r="B600" s="613"/>
      <c r="C600" s="614"/>
      <c r="D600" s="626"/>
      <c r="E600" s="627"/>
      <c r="F600" s="627"/>
      <c r="G600" s="630">
        <f t="shared" si="68"/>
        <v>0</v>
      </c>
      <c r="H600" s="626"/>
      <c r="I600" s="626"/>
      <c r="J600" s="626"/>
      <c r="K600" s="626"/>
      <c r="L600" s="626"/>
      <c r="M600" s="626"/>
      <c r="N600" s="629"/>
      <c r="O600" s="629"/>
      <c r="P600" s="629"/>
      <c r="Q600" s="619">
        <f>IF(C600&gt;Allgemeines!$C$13,0,SUM(G600,H600,J600,K600,M600,N600)-SUM(I600,L600,O600,P600))</f>
        <v>0</v>
      </c>
      <c r="R600" s="613"/>
      <c r="S600" s="621">
        <f t="shared" si="64"/>
        <v>0</v>
      </c>
      <c r="T600" s="622">
        <f>IF(ISBLANK($B600),0,VLOOKUP($B600,Listen!$A$2:$C$44,2,FALSE))</f>
        <v>0</v>
      </c>
      <c r="U600" s="622">
        <f>IF(ISBLANK($B600),0,VLOOKUP($B600,Listen!$A$2:$C$44,3,FALSE))</f>
        <v>0</v>
      </c>
      <c r="V600" s="623">
        <f t="shared" si="65"/>
        <v>0</v>
      </c>
      <c r="W600" s="623">
        <f t="shared" si="79"/>
        <v>0</v>
      </c>
      <c r="X600" s="623">
        <f t="shared" si="79"/>
        <v>0</v>
      </c>
      <c r="Y600" s="623">
        <f t="shared" si="79"/>
        <v>0</v>
      </c>
      <c r="Z600" s="623">
        <f t="shared" si="79"/>
        <v>0</v>
      </c>
      <c r="AA600" s="623">
        <f t="shared" si="79"/>
        <v>0</v>
      </c>
      <c r="AB600" s="623">
        <f t="shared" si="79"/>
        <v>0</v>
      </c>
      <c r="AC600" s="624">
        <f t="shared" ca="1" si="66"/>
        <v>0</v>
      </c>
      <c r="AD600" s="624">
        <f ca="1">IF(C600=Allgemeines!$C$13,$S600-$AE600,OFFSET(AE600,0,Allgemeines!$C$13-2022)-$AE600)</f>
        <v>0</v>
      </c>
      <c r="AE600" s="624">
        <f ca="1">IFERROR(OFFSET(AE600,0,Allgemeines!$C$13-2021),0)</f>
        <v>0</v>
      </c>
      <c r="AF600" s="624">
        <f t="shared" si="67"/>
        <v>0</v>
      </c>
      <c r="AG600" s="624">
        <f t="shared" si="77"/>
        <v>0</v>
      </c>
      <c r="AH600" s="624">
        <f t="shared" si="77"/>
        <v>0</v>
      </c>
      <c r="AI600" s="624">
        <f t="shared" si="77"/>
        <v>0</v>
      </c>
      <c r="AJ600" s="624">
        <f t="shared" si="76"/>
        <v>0</v>
      </c>
      <c r="AK600" s="624">
        <f t="shared" si="76"/>
        <v>0</v>
      </c>
      <c r="AL600" s="624">
        <f t="shared" si="76"/>
        <v>0</v>
      </c>
      <c r="AN600" s="625"/>
    </row>
    <row r="601" spans="1:40" x14ac:dyDescent="0.25">
      <c r="A601" s="612"/>
      <c r="B601" s="613"/>
      <c r="C601" s="614"/>
      <c r="D601" s="626"/>
      <c r="E601" s="627"/>
      <c r="F601" s="627"/>
      <c r="G601" s="630">
        <f t="shared" si="68"/>
        <v>0</v>
      </c>
      <c r="H601" s="626"/>
      <c r="I601" s="626"/>
      <c r="J601" s="626"/>
      <c r="K601" s="626"/>
      <c r="L601" s="626"/>
      <c r="M601" s="626"/>
      <c r="N601" s="629"/>
      <c r="O601" s="629"/>
      <c r="P601" s="629"/>
      <c r="Q601" s="619">
        <f>IF(C601&gt;Allgemeines!$C$13,0,SUM(G601,H601,J601,K601,M601,N601)-SUM(I601,L601,O601,P601))</f>
        <v>0</v>
      </c>
      <c r="R601" s="613"/>
      <c r="S601" s="621">
        <f t="shared" si="64"/>
        <v>0</v>
      </c>
      <c r="T601" s="622">
        <f>IF(ISBLANK($B601),0,VLOOKUP($B601,Listen!$A$2:$C$44,2,FALSE))</f>
        <v>0</v>
      </c>
      <c r="U601" s="622">
        <f>IF(ISBLANK($B601),0,VLOOKUP($B601,Listen!$A$2:$C$44,3,FALSE))</f>
        <v>0</v>
      </c>
      <c r="V601" s="623">
        <f t="shared" si="65"/>
        <v>0</v>
      </c>
      <c r="W601" s="623">
        <f t="shared" si="79"/>
        <v>0</v>
      </c>
      <c r="X601" s="623">
        <f t="shared" si="79"/>
        <v>0</v>
      </c>
      <c r="Y601" s="623">
        <f t="shared" si="79"/>
        <v>0</v>
      </c>
      <c r="Z601" s="623">
        <f t="shared" si="79"/>
        <v>0</v>
      </c>
      <c r="AA601" s="623">
        <f t="shared" si="79"/>
        <v>0</v>
      </c>
      <c r="AB601" s="623">
        <f t="shared" si="79"/>
        <v>0</v>
      </c>
      <c r="AC601" s="624">
        <f t="shared" ca="1" si="66"/>
        <v>0</v>
      </c>
      <c r="AD601" s="624">
        <f ca="1">IF(C601=Allgemeines!$C$13,$S601-$AE601,OFFSET(AE601,0,Allgemeines!$C$13-2022)-$AE601)</f>
        <v>0</v>
      </c>
      <c r="AE601" s="624">
        <f ca="1">IFERROR(OFFSET(AE601,0,Allgemeines!$C$13-2021),0)</f>
        <v>0</v>
      </c>
      <c r="AF601" s="624">
        <f t="shared" si="67"/>
        <v>0</v>
      </c>
      <c r="AG601" s="624">
        <f t="shared" si="77"/>
        <v>0</v>
      </c>
      <c r="AH601" s="624">
        <f t="shared" si="77"/>
        <v>0</v>
      </c>
      <c r="AI601" s="624">
        <f t="shared" si="77"/>
        <v>0</v>
      </c>
      <c r="AJ601" s="624">
        <f t="shared" si="76"/>
        <v>0</v>
      </c>
      <c r="AK601" s="624">
        <f t="shared" si="76"/>
        <v>0</v>
      </c>
      <c r="AL601" s="624">
        <f t="shared" si="76"/>
        <v>0</v>
      </c>
      <c r="AN601" s="625"/>
    </row>
    <row r="602" spans="1:40" x14ac:dyDescent="0.25">
      <c r="A602" s="612"/>
      <c r="B602" s="613"/>
      <c r="C602" s="614"/>
      <c r="D602" s="626"/>
      <c r="E602" s="627"/>
      <c r="F602" s="627"/>
      <c r="G602" s="630">
        <f t="shared" si="68"/>
        <v>0</v>
      </c>
      <c r="H602" s="626"/>
      <c r="I602" s="626"/>
      <c r="J602" s="626"/>
      <c r="K602" s="626"/>
      <c r="L602" s="626"/>
      <c r="M602" s="626"/>
      <c r="N602" s="629"/>
      <c r="O602" s="629"/>
      <c r="P602" s="629"/>
      <c r="Q602" s="619">
        <f>IF(C602&gt;Allgemeines!$C$13,0,SUM(G602,H602,J602,K602,M602,N602)-SUM(I602,L602,O602,P602))</f>
        <v>0</v>
      </c>
      <c r="R602" s="613"/>
      <c r="S602" s="621">
        <f t="shared" si="64"/>
        <v>0</v>
      </c>
      <c r="T602" s="622">
        <f>IF(ISBLANK($B602),0,VLOOKUP($B602,Listen!$A$2:$C$44,2,FALSE))</f>
        <v>0</v>
      </c>
      <c r="U602" s="622">
        <f>IF(ISBLANK($B602),0,VLOOKUP($B602,Listen!$A$2:$C$44,3,FALSE))</f>
        <v>0</v>
      </c>
      <c r="V602" s="623">
        <f t="shared" si="65"/>
        <v>0</v>
      </c>
      <c r="W602" s="623">
        <f t="shared" si="79"/>
        <v>0</v>
      </c>
      <c r="X602" s="623">
        <f t="shared" si="79"/>
        <v>0</v>
      </c>
      <c r="Y602" s="623">
        <f t="shared" si="79"/>
        <v>0</v>
      </c>
      <c r="Z602" s="623">
        <f t="shared" si="79"/>
        <v>0</v>
      </c>
      <c r="AA602" s="623">
        <f t="shared" si="79"/>
        <v>0</v>
      </c>
      <c r="AB602" s="623">
        <f t="shared" si="79"/>
        <v>0</v>
      </c>
      <c r="AC602" s="624">
        <f t="shared" ca="1" si="66"/>
        <v>0</v>
      </c>
      <c r="AD602" s="624">
        <f ca="1">IF(C602=Allgemeines!$C$13,$S602-$AE602,OFFSET(AE602,0,Allgemeines!$C$13-2022)-$AE602)</f>
        <v>0</v>
      </c>
      <c r="AE602" s="624">
        <f ca="1">IFERROR(OFFSET(AE602,0,Allgemeines!$C$13-2021),0)</f>
        <v>0</v>
      </c>
      <c r="AF602" s="624">
        <f t="shared" si="67"/>
        <v>0</v>
      </c>
      <c r="AG602" s="624">
        <f t="shared" si="77"/>
        <v>0</v>
      </c>
      <c r="AH602" s="624">
        <f t="shared" si="77"/>
        <v>0</v>
      </c>
      <c r="AI602" s="624">
        <f t="shared" si="77"/>
        <v>0</v>
      </c>
      <c r="AJ602" s="624">
        <f t="shared" si="76"/>
        <v>0</v>
      </c>
      <c r="AK602" s="624">
        <f t="shared" si="76"/>
        <v>0</v>
      </c>
      <c r="AL602" s="624">
        <f t="shared" si="76"/>
        <v>0</v>
      </c>
      <c r="AN602" s="625"/>
    </row>
    <row r="603" spans="1:40" x14ac:dyDescent="0.25">
      <c r="A603" s="612"/>
      <c r="B603" s="613"/>
      <c r="C603" s="614"/>
      <c r="D603" s="626"/>
      <c r="E603" s="627"/>
      <c r="F603" s="627"/>
      <c r="G603" s="630">
        <f t="shared" si="68"/>
        <v>0</v>
      </c>
      <c r="H603" s="626"/>
      <c r="I603" s="626"/>
      <c r="J603" s="626"/>
      <c r="K603" s="626"/>
      <c r="L603" s="626"/>
      <c r="M603" s="626"/>
      <c r="N603" s="629"/>
      <c r="O603" s="629"/>
      <c r="P603" s="629"/>
      <c r="Q603" s="619">
        <f>IF(C603&gt;Allgemeines!$C$13,0,SUM(G603,H603,J603,K603,M603,N603)-SUM(I603,L603,O603,P603))</f>
        <v>0</v>
      </c>
      <c r="R603" s="613"/>
      <c r="S603" s="621">
        <f t="shared" si="64"/>
        <v>0</v>
      </c>
      <c r="T603" s="622">
        <f>IF(ISBLANK($B603),0,VLOOKUP($B603,Listen!$A$2:$C$44,2,FALSE))</f>
        <v>0</v>
      </c>
      <c r="U603" s="622">
        <f>IF(ISBLANK($B603),0,VLOOKUP($B603,Listen!$A$2:$C$44,3,FALSE))</f>
        <v>0</v>
      </c>
      <c r="V603" s="623">
        <f t="shared" si="65"/>
        <v>0</v>
      </c>
      <c r="W603" s="623">
        <f t="shared" si="79"/>
        <v>0</v>
      </c>
      <c r="X603" s="623">
        <f t="shared" si="79"/>
        <v>0</v>
      </c>
      <c r="Y603" s="623">
        <f t="shared" si="79"/>
        <v>0</v>
      </c>
      <c r="Z603" s="623">
        <f t="shared" si="79"/>
        <v>0</v>
      </c>
      <c r="AA603" s="623">
        <f t="shared" si="79"/>
        <v>0</v>
      </c>
      <c r="AB603" s="623">
        <f t="shared" si="79"/>
        <v>0</v>
      </c>
      <c r="AC603" s="624">
        <f t="shared" ca="1" si="66"/>
        <v>0</v>
      </c>
      <c r="AD603" s="624">
        <f ca="1">IF(C603=Allgemeines!$C$13,$S603-$AE603,OFFSET(AE603,0,Allgemeines!$C$13-2022)-$AE603)</f>
        <v>0</v>
      </c>
      <c r="AE603" s="624">
        <f ca="1">IFERROR(OFFSET(AE603,0,Allgemeines!$C$13-2021),0)</f>
        <v>0</v>
      </c>
      <c r="AF603" s="624">
        <f t="shared" si="67"/>
        <v>0</v>
      </c>
      <c r="AG603" s="624">
        <f t="shared" si="77"/>
        <v>0</v>
      </c>
      <c r="AH603" s="624">
        <f t="shared" si="77"/>
        <v>0</v>
      </c>
      <c r="AI603" s="624">
        <f t="shared" si="77"/>
        <v>0</v>
      </c>
      <c r="AJ603" s="624">
        <f t="shared" si="76"/>
        <v>0</v>
      </c>
      <c r="AK603" s="624">
        <f t="shared" si="76"/>
        <v>0</v>
      </c>
      <c r="AL603" s="624">
        <f t="shared" si="76"/>
        <v>0</v>
      </c>
      <c r="AN603" s="625"/>
    </row>
    <row r="604" spans="1:40" x14ac:dyDescent="0.25">
      <c r="A604" s="612"/>
      <c r="B604" s="613"/>
      <c r="C604" s="614"/>
      <c r="D604" s="626"/>
      <c r="E604" s="627"/>
      <c r="F604" s="627"/>
      <c r="G604" s="630">
        <f t="shared" si="68"/>
        <v>0</v>
      </c>
      <c r="H604" s="626"/>
      <c r="I604" s="626"/>
      <c r="J604" s="626"/>
      <c r="K604" s="626"/>
      <c r="L604" s="626"/>
      <c r="M604" s="626"/>
      <c r="N604" s="629"/>
      <c r="O604" s="629"/>
      <c r="P604" s="629"/>
      <c r="Q604" s="619">
        <f>IF(C604&gt;Allgemeines!$C$13,0,SUM(G604,H604,J604,K604,M604,N604)-SUM(I604,L604,O604,P604))</f>
        <v>0</v>
      </c>
      <c r="R604" s="613"/>
      <c r="S604" s="621">
        <f t="shared" si="64"/>
        <v>0</v>
      </c>
      <c r="T604" s="622">
        <f>IF(ISBLANK($B604),0,VLOOKUP($B604,Listen!$A$2:$C$44,2,FALSE))</f>
        <v>0</v>
      </c>
      <c r="U604" s="622">
        <f>IF(ISBLANK($B604),0,VLOOKUP($B604,Listen!$A$2:$C$44,3,FALSE))</f>
        <v>0</v>
      </c>
      <c r="V604" s="623">
        <f t="shared" si="65"/>
        <v>0</v>
      </c>
      <c r="W604" s="623">
        <f t="shared" si="79"/>
        <v>0</v>
      </c>
      <c r="X604" s="623">
        <f t="shared" si="79"/>
        <v>0</v>
      </c>
      <c r="Y604" s="623">
        <f t="shared" si="79"/>
        <v>0</v>
      </c>
      <c r="Z604" s="623">
        <f t="shared" si="79"/>
        <v>0</v>
      </c>
      <c r="AA604" s="623">
        <f t="shared" si="79"/>
        <v>0</v>
      </c>
      <c r="AB604" s="623">
        <f t="shared" si="79"/>
        <v>0</v>
      </c>
      <c r="AC604" s="624">
        <f t="shared" ca="1" si="66"/>
        <v>0</v>
      </c>
      <c r="AD604" s="624">
        <f ca="1">IF(C604=Allgemeines!$C$13,$S604-$AE604,OFFSET(AE604,0,Allgemeines!$C$13-2022)-$AE604)</f>
        <v>0</v>
      </c>
      <c r="AE604" s="624">
        <f ca="1">IFERROR(OFFSET(AE604,0,Allgemeines!$C$13-2021),0)</f>
        <v>0</v>
      </c>
      <c r="AF604" s="624">
        <f t="shared" si="67"/>
        <v>0</v>
      </c>
      <c r="AG604" s="624">
        <f t="shared" si="77"/>
        <v>0</v>
      </c>
      <c r="AH604" s="624">
        <f t="shared" si="77"/>
        <v>0</v>
      </c>
      <c r="AI604" s="624">
        <f t="shared" si="77"/>
        <v>0</v>
      </c>
      <c r="AJ604" s="624">
        <f t="shared" si="76"/>
        <v>0</v>
      </c>
      <c r="AK604" s="624">
        <f t="shared" si="76"/>
        <v>0</v>
      </c>
      <c r="AL604" s="624">
        <f t="shared" si="76"/>
        <v>0</v>
      </c>
      <c r="AN604" s="625"/>
    </row>
    <row r="605" spans="1:40" x14ac:dyDescent="0.25">
      <c r="A605" s="612"/>
      <c r="B605" s="613"/>
      <c r="C605" s="614"/>
      <c r="D605" s="626"/>
      <c r="E605" s="627"/>
      <c r="F605" s="627"/>
      <c r="G605" s="630">
        <f t="shared" si="68"/>
        <v>0</v>
      </c>
      <c r="H605" s="626"/>
      <c r="I605" s="626"/>
      <c r="J605" s="626"/>
      <c r="K605" s="626"/>
      <c r="L605" s="626"/>
      <c r="M605" s="626"/>
      <c r="N605" s="629"/>
      <c r="O605" s="629"/>
      <c r="P605" s="629"/>
      <c r="Q605" s="619">
        <f>IF(C605&gt;Allgemeines!$C$13,0,SUM(G605,H605,J605,K605,M605,N605)-SUM(I605,L605,O605,P605))</f>
        <v>0</v>
      </c>
      <c r="R605" s="613"/>
      <c r="S605" s="621">
        <f t="shared" si="64"/>
        <v>0</v>
      </c>
      <c r="T605" s="622">
        <f>IF(ISBLANK($B605),0,VLOOKUP($B605,Listen!$A$2:$C$44,2,FALSE))</f>
        <v>0</v>
      </c>
      <c r="U605" s="622">
        <f>IF(ISBLANK($B605),0,VLOOKUP($B605,Listen!$A$2:$C$44,3,FALSE))</f>
        <v>0</v>
      </c>
      <c r="V605" s="623">
        <f t="shared" si="65"/>
        <v>0</v>
      </c>
      <c r="W605" s="623">
        <f t="shared" si="79"/>
        <v>0</v>
      </c>
      <c r="X605" s="623">
        <f t="shared" si="79"/>
        <v>0</v>
      </c>
      <c r="Y605" s="623">
        <f t="shared" si="79"/>
        <v>0</v>
      </c>
      <c r="Z605" s="623">
        <f t="shared" si="79"/>
        <v>0</v>
      </c>
      <c r="AA605" s="623">
        <f t="shared" si="79"/>
        <v>0</v>
      </c>
      <c r="AB605" s="623">
        <f t="shared" si="79"/>
        <v>0</v>
      </c>
      <c r="AC605" s="624">
        <f t="shared" ca="1" si="66"/>
        <v>0</v>
      </c>
      <c r="AD605" s="624">
        <f ca="1">IF(C605=Allgemeines!$C$13,$S605-$AE605,OFFSET(AE605,0,Allgemeines!$C$13-2022)-$AE605)</f>
        <v>0</v>
      </c>
      <c r="AE605" s="624">
        <f ca="1">IFERROR(OFFSET(AE605,0,Allgemeines!$C$13-2021),0)</f>
        <v>0</v>
      </c>
      <c r="AF605" s="624">
        <f t="shared" si="67"/>
        <v>0</v>
      </c>
      <c r="AG605" s="624">
        <f t="shared" si="77"/>
        <v>0</v>
      </c>
      <c r="AH605" s="624">
        <f t="shared" si="77"/>
        <v>0</v>
      </c>
      <c r="AI605" s="624">
        <f t="shared" si="77"/>
        <v>0</v>
      </c>
      <c r="AJ605" s="624">
        <f t="shared" si="76"/>
        <v>0</v>
      </c>
      <c r="AK605" s="624">
        <f t="shared" si="76"/>
        <v>0</v>
      </c>
      <c r="AL605" s="624">
        <f t="shared" si="76"/>
        <v>0</v>
      </c>
      <c r="AN605" s="625"/>
    </row>
    <row r="606" spans="1:40" x14ac:dyDescent="0.25">
      <c r="A606" s="612"/>
      <c r="B606" s="613"/>
      <c r="C606" s="614"/>
      <c r="D606" s="626"/>
      <c r="E606" s="627"/>
      <c r="F606" s="627"/>
      <c r="G606" s="630">
        <f t="shared" si="68"/>
        <v>0</v>
      </c>
      <c r="H606" s="626"/>
      <c r="I606" s="626"/>
      <c r="J606" s="626"/>
      <c r="K606" s="626"/>
      <c r="L606" s="626"/>
      <c r="M606" s="626"/>
      <c r="N606" s="629"/>
      <c r="O606" s="629"/>
      <c r="P606" s="629"/>
      <c r="Q606" s="619">
        <f>IF(C606&gt;Allgemeines!$C$13,0,SUM(G606,H606,J606,K606,M606,N606)-SUM(I606,L606,O606,P606))</f>
        <v>0</v>
      </c>
      <c r="R606" s="613"/>
      <c r="S606" s="621">
        <f t="shared" si="64"/>
        <v>0</v>
      </c>
      <c r="T606" s="622">
        <f>IF(ISBLANK($B606),0,VLOOKUP($B606,Listen!$A$2:$C$44,2,FALSE))</f>
        <v>0</v>
      </c>
      <c r="U606" s="622">
        <f>IF(ISBLANK($B606),0,VLOOKUP($B606,Listen!$A$2:$C$44,3,FALSE))</f>
        <v>0</v>
      </c>
      <c r="V606" s="623">
        <f t="shared" si="65"/>
        <v>0</v>
      </c>
      <c r="W606" s="623">
        <f t="shared" si="79"/>
        <v>0</v>
      </c>
      <c r="X606" s="623">
        <f t="shared" si="79"/>
        <v>0</v>
      </c>
      <c r="Y606" s="623">
        <f t="shared" si="79"/>
        <v>0</v>
      </c>
      <c r="Z606" s="623">
        <f t="shared" si="79"/>
        <v>0</v>
      </c>
      <c r="AA606" s="623">
        <f t="shared" si="79"/>
        <v>0</v>
      </c>
      <c r="AB606" s="623">
        <f t="shared" si="79"/>
        <v>0</v>
      </c>
      <c r="AC606" s="624">
        <f t="shared" ca="1" si="66"/>
        <v>0</v>
      </c>
      <c r="AD606" s="624">
        <f ca="1">IF(C606=Allgemeines!$C$13,$S606-$AE606,OFFSET(AE606,0,Allgemeines!$C$13-2022)-$AE606)</f>
        <v>0</v>
      </c>
      <c r="AE606" s="624">
        <f ca="1">IFERROR(OFFSET(AE606,0,Allgemeines!$C$13-2021),0)</f>
        <v>0</v>
      </c>
      <c r="AF606" s="624">
        <f t="shared" si="67"/>
        <v>0</v>
      </c>
      <c r="AG606" s="624">
        <f t="shared" si="77"/>
        <v>0</v>
      </c>
      <c r="AH606" s="624">
        <f t="shared" si="77"/>
        <v>0</v>
      </c>
      <c r="AI606" s="624">
        <f t="shared" si="77"/>
        <v>0</v>
      </c>
      <c r="AJ606" s="624">
        <f t="shared" si="76"/>
        <v>0</v>
      </c>
      <c r="AK606" s="624">
        <f t="shared" si="76"/>
        <v>0</v>
      </c>
      <c r="AL606" s="624">
        <f t="shared" si="76"/>
        <v>0</v>
      </c>
      <c r="AN606" s="625"/>
    </row>
    <row r="607" spans="1:40" x14ac:dyDescent="0.25">
      <c r="A607" s="612"/>
      <c r="B607" s="613"/>
      <c r="C607" s="614"/>
      <c r="D607" s="626"/>
      <c r="E607" s="627"/>
      <c r="F607" s="627"/>
      <c r="G607" s="630">
        <f t="shared" si="68"/>
        <v>0</v>
      </c>
      <c r="H607" s="626"/>
      <c r="I607" s="626"/>
      <c r="J607" s="626"/>
      <c r="K607" s="626"/>
      <c r="L607" s="626"/>
      <c r="M607" s="626"/>
      <c r="N607" s="629"/>
      <c r="O607" s="629"/>
      <c r="P607" s="629"/>
      <c r="Q607" s="619">
        <f>IF(C607&gt;Allgemeines!$C$13,0,SUM(G607,H607,J607,K607,M607,N607)-SUM(I607,L607,O607,P607))</f>
        <v>0</v>
      </c>
      <c r="R607" s="613"/>
      <c r="S607" s="621">
        <f t="shared" si="64"/>
        <v>0</v>
      </c>
      <c r="T607" s="622">
        <f>IF(ISBLANK($B607),0,VLOOKUP($B607,Listen!$A$2:$C$44,2,FALSE))</f>
        <v>0</v>
      </c>
      <c r="U607" s="622">
        <f>IF(ISBLANK($B607),0,VLOOKUP($B607,Listen!$A$2:$C$44,3,FALSE))</f>
        <v>0</v>
      </c>
      <c r="V607" s="623">
        <f t="shared" si="65"/>
        <v>0</v>
      </c>
      <c r="W607" s="623">
        <f t="shared" si="79"/>
        <v>0</v>
      </c>
      <c r="X607" s="623">
        <f t="shared" si="79"/>
        <v>0</v>
      </c>
      <c r="Y607" s="623">
        <f t="shared" si="79"/>
        <v>0</v>
      </c>
      <c r="Z607" s="623">
        <f t="shared" si="79"/>
        <v>0</v>
      </c>
      <c r="AA607" s="623">
        <f t="shared" si="79"/>
        <v>0</v>
      </c>
      <c r="AB607" s="623">
        <f t="shared" si="79"/>
        <v>0</v>
      </c>
      <c r="AC607" s="624">
        <f t="shared" ca="1" si="66"/>
        <v>0</v>
      </c>
      <c r="AD607" s="624">
        <f ca="1">IF(C607=Allgemeines!$C$13,$S607-$AE607,OFFSET(AE607,0,Allgemeines!$C$13-2022)-$AE607)</f>
        <v>0</v>
      </c>
      <c r="AE607" s="624">
        <f ca="1">IFERROR(OFFSET(AE607,0,Allgemeines!$C$13-2021),0)</f>
        <v>0</v>
      </c>
      <c r="AF607" s="624">
        <f t="shared" si="67"/>
        <v>0</v>
      </c>
      <c r="AG607" s="624">
        <f t="shared" si="77"/>
        <v>0</v>
      </c>
      <c r="AH607" s="624">
        <f t="shared" si="77"/>
        <v>0</v>
      </c>
      <c r="AI607" s="624">
        <f t="shared" si="77"/>
        <v>0</v>
      </c>
      <c r="AJ607" s="624">
        <f t="shared" si="76"/>
        <v>0</v>
      </c>
      <c r="AK607" s="624">
        <f t="shared" si="76"/>
        <v>0</v>
      </c>
      <c r="AL607" s="624">
        <f t="shared" si="76"/>
        <v>0</v>
      </c>
      <c r="AN607" s="625"/>
    </row>
    <row r="608" spans="1:40" x14ac:dyDescent="0.25">
      <c r="A608" s="612"/>
      <c r="B608" s="613"/>
      <c r="C608" s="614"/>
      <c r="D608" s="626"/>
      <c r="E608" s="627"/>
      <c r="F608" s="627"/>
      <c r="G608" s="630">
        <f t="shared" si="68"/>
        <v>0</v>
      </c>
      <c r="H608" s="626"/>
      <c r="I608" s="626"/>
      <c r="J608" s="626"/>
      <c r="K608" s="626"/>
      <c r="L608" s="626"/>
      <c r="M608" s="626"/>
      <c r="N608" s="629"/>
      <c r="O608" s="629"/>
      <c r="P608" s="629"/>
      <c r="Q608" s="619">
        <f>IF(C608&gt;Allgemeines!$C$13,0,SUM(G608,H608,J608,K608,M608,N608)-SUM(I608,L608,O608,P608))</f>
        <v>0</v>
      </c>
      <c r="R608" s="613"/>
      <c r="S608" s="621">
        <f t="shared" si="64"/>
        <v>0</v>
      </c>
      <c r="T608" s="622">
        <f>IF(ISBLANK($B608),0,VLOOKUP($B608,Listen!$A$2:$C$44,2,FALSE))</f>
        <v>0</v>
      </c>
      <c r="U608" s="622">
        <f>IF(ISBLANK($B608),0,VLOOKUP($B608,Listen!$A$2:$C$44,3,FALSE))</f>
        <v>0</v>
      </c>
      <c r="V608" s="623">
        <f t="shared" si="65"/>
        <v>0</v>
      </c>
      <c r="W608" s="623">
        <f t="shared" si="79"/>
        <v>0</v>
      </c>
      <c r="X608" s="623">
        <f t="shared" si="79"/>
        <v>0</v>
      </c>
      <c r="Y608" s="623">
        <f t="shared" si="79"/>
        <v>0</v>
      </c>
      <c r="Z608" s="623">
        <f t="shared" si="79"/>
        <v>0</v>
      </c>
      <c r="AA608" s="623">
        <f t="shared" si="79"/>
        <v>0</v>
      </c>
      <c r="AB608" s="623">
        <f t="shared" si="79"/>
        <v>0</v>
      </c>
      <c r="AC608" s="624">
        <f t="shared" ca="1" si="66"/>
        <v>0</v>
      </c>
      <c r="AD608" s="624">
        <f ca="1">IF(C608=Allgemeines!$C$13,$S608-$AE608,OFFSET(AE608,0,Allgemeines!$C$13-2022)-$AE608)</f>
        <v>0</v>
      </c>
      <c r="AE608" s="624">
        <f ca="1">IFERROR(OFFSET(AE608,0,Allgemeines!$C$13-2021),0)</f>
        <v>0</v>
      </c>
      <c r="AF608" s="624">
        <f t="shared" si="67"/>
        <v>0</v>
      </c>
      <c r="AG608" s="624">
        <f t="shared" si="77"/>
        <v>0</v>
      </c>
      <c r="AH608" s="624">
        <f t="shared" si="77"/>
        <v>0</v>
      </c>
      <c r="AI608" s="624">
        <f t="shared" si="77"/>
        <v>0</v>
      </c>
      <c r="AJ608" s="624">
        <f t="shared" si="76"/>
        <v>0</v>
      </c>
      <c r="AK608" s="624">
        <f t="shared" si="76"/>
        <v>0</v>
      </c>
      <c r="AL608" s="624">
        <f t="shared" si="76"/>
        <v>0</v>
      </c>
      <c r="AN608" s="625"/>
    </row>
    <row r="609" spans="1:40" x14ac:dyDescent="0.25">
      <c r="A609" s="612"/>
      <c r="B609" s="613"/>
      <c r="C609" s="614"/>
      <c r="D609" s="626"/>
      <c r="E609" s="627"/>
      <c r="F609" s="627"/>
      <c r="G609" s="630">
        <f t="shared" si="68"/>
        <v>0</v>
      </c>
      <c r="H609" s="626"/>
      <c r="I609" s="626"/>
      <c r="J609" s="626"/>
      <c r="K609" s="626"/>
      <c r="L609" s="626"/>
      <c r="M609" s="626"/>
      <c r="N609" s="629"/>
      <c r="O609" s="629"/>
      <c r="P609" s="629"/>
      <c r="Q609" s="619">
        <f>IF(C609&gt;Allgemeines!$C$13,0,SUM(G609,H609,J609,K609,M609,N609)-SUM(I609,L609,O609,P609))</f>
        <v>0</v>
      </c>
      <c r="R609" s="613"/>
      <c r="S609" s="621">
        <f t="shared" si="64"/>
        <v>0</v>
      </c>
      <c r="T609" s="622">
        <f>IF(ISBLANK($B609),0,VLOOKUP($B609,Listen!$A$2:$C$44,2,FALSE))</f>
        <v>0</v>
      </c>
      <c r="U609" s="622">
        <f>IF(ISBLANK($B609),0,VLOOKUP($B609,Listen!$A$2:$C$44,3,FALSE))</f>
        <v>0</v>
      </c>
      <c r="V609" s="623">
        <f t="shared" si="65"/>
        <v>0</v>
      </c>
      <c r="W609" s="623">
        <f t="shared" si="79"/>
        <v>0</v>
      </c>
      <c r="X609" s="623">
        <f t="shared" si="79"/>
        <v>0</v>
      </c>
      <c r="Y609" s="623">
        <f t="shared" si="79"/>
        <v>0</v>
      </c>
      <c r="Z609" s="623">
        <f t="shared" si="79"/>
        <v>0</v>
      </c>
      <c r="AA609" s="623">
        <f t="shared" si="79"/>
        <v>0</v>
      </c>
      <c r="AB609" s="623">
        <f t="shared" si="79"/>
        <v>0</v>
      </c>
      <c r="AC609" s="624">
        <f t="shared" ca="1" si="66"/>
        <v>0</v>
      </c>
      <c r="AD609" s="624">
        <f ca="1">IF(C609=Allgemeines!$C$13,$S609-$AE609,OFFSET(AE609,0,Allgemeines!$C$13-2022)-$AE609)</f>
        <v>0</v>
      </c>
      <c r="AE609" s="624">
        <f ca="1">IFERROR(OFFSET(AE609,0,Allgemeines!$C$13-2021),0)</f>
        <v>0</v>
      </c>
      <c r="AF609" s="624">
        <f t="shared" si="67"/>
        <v>0</v>
      </c>
      <c r="AG609" s="624">
        <f t="shared" si="77"/>
        <v>0</v>
      </c>
      <c r="AH609" s="624">
        <f t="shared" si="77"/>
        <v>0</v>
      </c>
      <c r="AI609" s="624">
        <f t="shared" si="77"/>
        <v>0</v>
      </c>
      <c r="AJ609" s="624">
        <f t="shared" si="76"/>
        <v>0</v>
      </c>
      <c r="AK609" s="624">
        <f t="shared" si="76"/>
        <v>0</v>
      </c>
      <c r="AL609" s="624">
        <f t="shared" si="76"/>
        <v>0</v>
      </c>
      <c r="AN609" s="625"/>
    </row>
    <row r="610" spans="1:40" x14ac:dyDescent="0.25">
      <c r="A610" s="612"/>
      <c r="B610" s="613"/>
      <c r="C610" s="614"/>
      <c r="D610" s="626"/>
      <c r="E610" s="627"/>
      <c r="F610" s="627"/>
      <c r="G610" s="630">
        <f t="shared" si="68"/>
        <v>0</v>
      </c>
      <c r="H610" s="626"/>
      <c r="I610" s="626"/>
      <c r="J610" s="626"/>
      <c r="K610" s="626"/>
      <c r="L610" s="626"/>
      <c r="M610" s="626"/>
      <c r="N610" s="629"/>
      <c r="O610" s="629"/>
      <c r="P610" s="629"/>
      <c r="Q610" s="619">
        <f>IF(C610&gt;Allgemeines!$C$13,0,SUM(G610,H610,J610,K610,M610,N610)-SUM(I610,L610,O610,P610))</f>
        <v>0</v>
      </c>
      <c r="R610" s="613"/>
      <c r="S610" s="621">
        <f t="shared" si="64"/>
        <v>0</v>
      </c>
      <c r="T610" s="622">
        <f>IF(ISBLANK($B610),0,VLOOKUP($B610,Listen!$A$2:$C$44,2,FALSE))</f>
        <v>0</v>
      </c>
      <c r="U610" s="622">
        <f>IF(ISBLANK($B610),0,VLOOKUP($B610,Listen!$A$2:$C$44,3,FALSE))</f>
        <v>0</v>
      </c>
      <c r="V610" s="623">
        <f t="shared" si="65"/>
        <v>0</v>
      </c>
      <c r="W610" s="623">
        <f t="shared" si="79"/>
        <v>0</v>
      </c>
      <c r="X610" s="623">
        <f t="shared" si="79"/>
        <v>0</v>
      </c>
      <c r="Y610" s="623">
        <f t="shared" si="79"/>
        <v>0</v>
      </c>
      <c r="Z610" s="623">
        <f t="shared" si="79"/>
        <v>0</v>
      </c>
      <c r="AA610" s="623">
        <f t="shared" si="79"/>
        <v>0</v>
      </c>
      <c r="AB610" s="623">
        <f t="shared" si="79"/>
        <v>0</v>
      </c>
      <c r="AC610" s="624">
        <f t="shared" ca="1" si="66"/>
        <v>0</v>
      </c>
      <c r="AD610" s="624">
        <f ca="1">IF(C610=Allgemeines!$C$13,$S610-$AE610,OFFSET(AE610,0,Allgemeines!$C$13-2022)-$AE610)</f>
        <v>0</v>
      </c>
      <c r="AE610" s="624">
        <f ca="1">IFERROR(OFFSET(AE610,0,Allgemeines!$C$13-2021),0)</f>
        <v>0</v>
      </c>
      <c r="AF610" s="624">
        <f t="shared" si="67"/>
        <v>0</v>
      </c>
      <c r="AG610" s="624">
        <f t="shared" si="77"/>
        <v>0</v>
      </c>
      <c r="AH610" s="624">
        <f t="shared" si="77"/>
        <v>0</v>
      </c>
      <c r="AI610" s="624">
        <f t="shared" si="77"/>
        <v>0</v>
      </c>
      <c r="AJ610" s="624">
        <f t="shared" si="76"/>
        <v>0</v>
      </c>
      <c r="AK610" s="624">
        <f t="shared" si="76"/>
        <v>0</v>
      </c>
      <c r="AL610" s="624">
        <f t="shared" si="76"/>
        <v>0</v>
      </c>
      <c r="AN610" s="625"/>
    </row>
    <row r="611" spans="1:40" x14ac:dyDescent="0.25">
      <c r="A611" s="612"/>
      <c r="B611" s="613"/>
      <c r="C611" s="614"/>
      <c r="D611" s="626"/>
      <c r="E611" s="627"/>
      <c r="F611" s="627"/>
      <c r="G611" s="630">
        <f t="shared" si="68"/>
        <v>0</v>
      </c>
      <c r="H611" s="626"/>
      <c r="I611" s="626"/>
      <c r="J611" s="626"/>
      <c r="K611" s="626"/>
      <c r="L611" s="626"/>
      <c r="M611" s="626"/>
      <c r="N611" s="629"/>
      <c r="O611" s="629"/>
      <c r="P611" s="629"/>
      <c r="Q611" s="619">
        <f>IF(C611&gt;Allgemeines!$C$13,0,SUM(G611,H611,J611,K611,M611,N611)-SUM(I611,L611,O611,P611))</f>
        <v>0</v>
      </c>
      <c r="R611" s="613"/>
      <c r="S611" s="621">
        <f t="shared" si="64"/>
        <v>0</v>
      </c>
      <c r="T611" s="622">
        <f>IF(ISBLANK($B611),0,VLOOKUP($B611,Listen!$A$2:$C$44,2,FALSE))</f>
        <v>0</v>
      </c>
      <c r="U611" s="622">
        <f>IF(ISBLANK($B611),0,VLOOKUP($B611,Listen!$A$2:$C$44,3,FALSE))</f>
        <v>0</v>
      </c>
      <c r="V611" s="623">
        <f t="shared" si="65"/>
        <v>0</v>
      </c>
      <c r="W611" s="623">
        <f t="shared" si="79"/>
        <v>0</v>
      </c>
      <c r="X611" s="623">
        <f t="shared" si="79"/>
        <v>0</v>
      </c>
      <c r="Y611" s="623">
        <f t="shared" si="79"/>
        <v>0</v>
      </c>
      <c r="Z611" s="623">
        <f t="shared" si="79"/>
        <v>0</v>
      </c>
      <c r="AA611" s="623">
        <f t="shared" si="79"/>
        <v>0</v>
      </c>
      <c r="AB611" s="623">
        <f t="shared" si="79"/>
        <v>0</v>
      </c>
      <c r="AC611" s="624">
        <f t="shared" ca="1" si="66"/>
        <v>0</v>
      </c>
      <c r="AD611" s="624">
        <f ca="1">IF(C611=Allgemeines!$C$13,$S611-$AE611,OFFSET(AE611,0,Allgemeines!$C$13-2022)-$AE611)</f>
        <v>0</v>
      </c>
      <c r="AE611" s="624">
        <f ca="1">IFERROR(OFFSET(AE611,0,Allgemeines!$C$13-2021),0)</f>
        <v>0</v>
      </c>
      <c r="AF611" s="624">
        <f t="shared" si="67"/>
        <v>0</v>
      </c>
      <c r="AG611" s="624">
        <f t="shared" si="77"/>
        <v>0</v>
      </c>
      <c r="AH611" s="624">
        <f t="shared" si="77"/>
        <v>0</v>
      </c>
      <c r="AI611" s="624">
        <f t="shared" si="77"/>
        <v>0</v>
      </c>
      <c r="AJ611" s="624">
        <f t="shared" si="76"/>
        <v>0</v>
      </c>
      <c r="AK611" s="624">
        <f t="shared" si="76"/>
        <v>0</v>
      </c>
      <c r="AL611" s="624">
        <f t="shared" si="76"/>
        <v>0</v>
      </c>
      <c r="AN611" s="625"/>
    </row>
    <row r="612" spans="1:40" x14ac:dyDescent="0.25">
      <c r="A612" s="612"/>
      <c r="B612" s="613"/>
      <c r="C612" s="614"/>
      <c r="D612" s="626"/>
      <c r="E612" s="627"/>
      <c r="F612" s="627"/>
      <c r="G612" s="630">
        <f t="shared" si="68"/>
        <v>0</v>
      </c>
      <c r="H612" s="626"/>
      <c r="I612" s="626"/>
      <c r="J612" s="626"/>
      <c r="K612" s="626"/>
      <c r="L612" s="626"/>
      <c r="M612" s="626"/>
      <c r="N612" s="629"/>
      <c r="O612" s="629"/>
      <c r="P612" s="629"/>
      <c r="Q612" s="619">
        <f>IF(C612&gt;Allgemeines!$C$13,0,SUM(G612,H612,J612,K612,M612,N612)-SUM(I612,L612,O612,P612))</f>
        <v>0</v>
      </c>
      <c r="R612" s="613"/>
      <c r="S612" s="621">
        <f t="shared" si="64"/>
        <v>0</v>
      </c>
      <c r="T612" s="622">
        <f>IF(ISBLANK($B612),0,VLOOKUP($B612,Listen!$A$2:$C$44,2,FALSE))</f>
        <v>0</v>
      </c>
      <c r="U612" s="622">
        <f>IF(ISBLANK($B612),0,VLOOKUP($B612,Listen!$A$2:$C$44,3,FALSE))</f>
        <v>0</v>
      </c>
      <c r="V612" s="623">
        <f t="shared" si="65"/>
        <v>0</v>
      </c>
      <c r="W612" s="623">
        <f t="shared" si="79"/>
        <v>0</v>
      </c>
      <c r="X612" s="623">
        <f t="shared" si="79"/>
        <v>0</v>
      </c>
      <c r="Y612" s="623">
        <f t="shared" si="79"/>
        <v>0</v>
      </c>
      <c r="Z612" s="623">
        <f t="shared" si="79"/>
        <v>0</v>
      </c>
      <c r="AA612" s="623">
        <f t="shared" si="79"/>
        <v>0</v>
      </c>
      <c r="AB612" s="623">
        <f t="shared" si="79"/>
        <v>0</v>
      </c>
      <c r="AC612" s="624">
        <f t="shared" ca="1" si="66"/>
        <v>0</v>
      </c>
      <c r="AD612" s="624">
        <f ca="1">IF(C612=Allgemeines!$C$13,$S612-$AE612,OFFSET(AE612,0,Allgemeines!$C$13-2022)-$AE612)</f>
        <v>0</v>
      </c>
      <c r="AE612" s="624">
        <f ca="1">IFERROR(OFFSET(AE612,0,Allgemeines!$C$13-2021),0)</f>
        <v>0</v>
      </c>
      <c r="AF612" s="624">
        <f t="shared" si="67"/>
        <v>0</v>
      </c>
      <c r="AG612" s="624">
        <f t="shared" si="77"/>
        <v>0</v>
      </c>
      <c r="AH612" s="624">
        <f t="shared" si="77"/>
        <v>0</v>
      </c>
      <c r="AI612" s="624">
        <f t="shared" si="77"/>
        <v>0</v>
      </c>
      <c r="AJ612" s="624">
        <f t="shared" si="76"/>
        <v>0</v>
      </c>
      <c r="AK612" s="624">
        <f t="shared" si="76"/>
        <v>0</v>
      </c>
      <c r="AL612" s="624">
        <f t="shared" si="76"/>
        <v>0</v>
      </c>
      <c r="AN612" s="625"/>
    </row>
    <row r="613" spans="1:40" x14ac:dyDescent="0.25">
      <c r="A613" s="612"/>
      <c r="B613" s="613"/>
      <c r="C613" s="614"/>
      <c r="D613" s="626"/>
      <c r="E613" s="627"/>
      <c r="F613" s="627"/>
      <c r="G613" s="630">
        <f t="shared" si="68"/>
        <v>0</v>
      </c>
      <c r="H613" s="626"/>
      <c r="I613" s="626"/>
      <c r="J613" s="626"/>
      <c r="K613" s="626"/>
      <c r="L613" s="626"/>
      <c r="M613" s="626"/>
      <c r="N613" s="629"/>
      <c r="O613" s="629"/>
      <c r="P613" s="629"/>
      <c r="Q613" s="619">
        <f>IF(C613&gt;Allgemeines!$C$13,0,SUM(G613,H613,J613,K613,M613,N613)-SUM(I613,L613,O613,P613))</f>
        <v>0</v>
      </c>
      <c r="R613" s="613"/>
      <c r="S613" s="621">
        <f t="shared" si="64"/>
        <v>0</v>
      </c>
      <c r="T613" s="622">
        <f>IF(ISBLANK($B613),0,VLOOKUP($B613,Listen!$A$2:$C$44,2,FALSE))</f>
        <v>0</v>
      </c>
      <c r="U613" s="622">
        <f>IF(ISBLANK($B613),0,VLOOKUP($B613,Listen!$A$2:$C$44,3,FALSE))</f>
        <v>0</v>
      </c>
      <c r="V613" s="623">
        <f t="shared" si="65"/>
        <v>0</v>
      </c>
      <c r="W613" s="623">
        <f t="shared" si="79"/>
        <v>0</v>
      </c>
      <c r="X613" s="623">
        <f t="shared" si="79"/>
        <v>0</v>
      </c>
      <c r="Y613" s="623">
        <f t="shared" si="79"/>
        <v>0</v>
      </c>
      <c r="Z613" s="623">
        <f t="shared" si="79"/>
        <v>0</v>
      </c>
      <c r="AA613" s="623">
        <f t="shared" si="79"/>
        <v>0</v>
      </c>
      <c r="AB613" s="623">
        <f t="shared" si="79"/>
        <v>0</v>
      </c>
      <c r="AC613" s="624">
        <f t="shared" ca="1" si="66"/>
        <v>0</v>
      </c>
      <c r="AD613" s="624">
        <f ca="1">IF(C613=Allgemeines!$C$13,$S613-$AE613,OFFSET(AE613,0,Allgemeines!$C$13-2022)-$AE613)</f>
        <v>0</v>
      </c>
      <c r="AE613" s="624">
        <f ca="1">IFERROR(OFFSET(AE613,0,Allgemeines!$C$13-2021),0)</f>
        <v>0</v>
      </c>
      <c r="AF613" s="624">
        <f t="shared" si="67"/>
        <v>0</v>
      </c>
      <c r="AG613" s="624">
        <f t="shared" si="77"/>
        <v>0</v>
      </c>
      <c r="AH613" s="624">
        <f t="shared" si="77"/>
        <v>0</v>
      </c>
      <c r="AI613" s="624">
        <f t="shared" si="77"/>
        <v>0</v>
      </c>
      <c r="AJ613" s="624">
        <f t="shared" si="76"/>
        <v>0</v>
      </c>
      <c r="AK613" s="624">
        <f t="shared" si="76"/>
        <v>0</v>
      </c>
      <c r="AL613" s="624">
        <f t="shared" si="76"/>
        <v>0</v>
      </c>
      <c r="AN613" s="625"/>
    </row>
    <row r="614" spans="1:40" x14ac:dyDescent="0.25">
      <c r="A614" s="612"/>
      <c r="B614" s="613"/>
      <c r="C614" s="614"/>
      <c r="D614" s="626"/>
      <c r="E614" s="627"/>
      <c r="F614" s="627"/>
      <c r="G614" s="630">
        <f t="shared" si="68"/>
        <v>0</v>
      </c>
      <c r="H614" s="626"/>
      <c r="I614" s="626"/>
      <c r="J614" s="626"/>
      <c r="K614" s="626"/>
      <c r="L614" s="626"/>
      <c r="M614" s="626"/>
      <c r="N614" s="629"/>
      <c r="O614" s="629"/>
      <c r="P614" s="629"/>
      <c r="Q614" s="619">
        <f>IF(C614&gt;Allgemeines!$C$13,0,SUM(G614,H614,J614,K614,M614,N614)-SUM(I614,L614,O614,P614))</f>
        <v>0</v>
      </c>
      <c r="R614" s="613"/>
      <c r="S614" s="621">
        <f t="shared" si="64"/>
        <v>0</v>
      </c>
      <c r="T614" s="622">
        <f>IF(ISBLANK($B614),0,VLOOKUP($B614,Listen!$A$2:$C$44,2,FALSE))</f>
        <v>0</v>
      </c>
      <c r="U614" s="622">
        <f>IF(ISBLANK($B614),0,VLOOKUP($B614,Listen!$A$2:$C$44,3,FALSE))</f>
        <v>0</v>
      </c>
      <c r="V614" s="623">
        <f t="shared" si="65"/>
        <v>0</v>
      </c>
      <c r="W614" s="623">
        <f t="shared" si="79"/>
        <v>0</v>
      </c>
      <c r="X614" s="623">
        <f t="shared" si="79"/>
        <v>0</v>
      </c>
      <c r="Y614" s="623">
        <f t="shared" si="79"/>
        <v>0</v>
      </c>
      <c r="Z614" s="623">
        <f t="shared" si="79"/>
        <v>0</v>
      </c>
      <c r="AA614" s="623">
        <f t="shared" si="79"/>
        <v>0</v>
      </c>
      <c r="AB614" s="623">
        <f t="shared" si="79"/>
        <v>0</v>
      </c>
      <c r="AC614" s="624">
        <f t="shared" ca="1" si="66"/>
        <v>0</v>
      </c>
      <c r="AD614" s="624">
        <f ca="1">IF(C614=Allgemeines!$C$13,$S614-$AE614,OFFSET(AE614,0,Allgemeines!$C$13-2022)-$AE614)</f>
        <v>0</v>
      </c>
      <c r="AE614" s="624">
        <f ca="1">IFERROR(OFFSET(AE614,0,Allgemeines!$C$13-2021),0)</f>
        <v>0</v>
      </c>
      <c r="AF614" s="624">
        <f t="shared" si="67"/>
        <v>0</v>
      </c>
      <c r="AG614" s="624">
        <f t="shared" si="77"/>
        <v>0</v>
      </c>
      <c r="AH614" s="624">
        <f t="shared" si="77"/>
        <v>0</v>
      </c>
      <c r="AI614" s="624">
        <f t="shared" si="77"/>
        <v>0</v>
      </c>
      <c r="AJ614" s="624">
        <f t="shared" si="76"/>
        <v>0</v>
      </c>
      <c r="AK614" s="624">
        <f t="shared" si="76"/>
        <v>0</v>
      </c>
      <c r="AL614" s="624">
        <f t="shared" si="76"/>
        <v>0</v>
      </c>
      <c r="AN614" s="625"/>
    </row>
    <row r="615" spans="1:40" x14ac:dyDescent="0.25">
      <c r="A615" s="612"/>
      <c r="B615" s="613"/>
      <c r="C615" s="614"/>
      <c r="D615" s="626"/>
      <c r="E615" s="627"/>
      <c r="F615" s="627"/>
      <c r="G615" s="630">
        <f t="shared" si="68"/>
        <v>0</v>
      </c>
      <c r="H615" s="626"/>
      <c r="I615" s="626"/>
      <c r="J615" s="626"/>
      <c r="K615" s="626"/>
      <c r="L615" s="626"/>
      <c r="M615" s="626"/>
      <c r="N615" s="629"/>
      <c r="O615" s="629"/>
      <c r="P615" s="629"/>
      <c r="Q615" s="619">
        <f>IF(C615&gt;Allgemeines!$C$13,0,SUM(G615,H615,J615,K615,M615,N615)-SUM(I615,L615,O615,P615))</f>
        <v>0</v>
      </c>
      <c r="R615" s="613"/>
      <c r="S615" s="621">
        <f t="shared" si="64"/>
        <v>0</v>
      </c>
      <c r="T615" s="622">
        <f>IF(ISBLANK($B615),0,VLOOKUP($B615,Listen!$A$2:$C$44,2,FALSE))</f>
        <v>0</v>
      </c>
      <c r="U615" s="622">
        <f>IF(ISBLANK($B615),0,VLOOKUP($B615,Listen!$A$2:$C$44,3,FALSE))</f>
        <v>0</v>
      </c>
      <c r="V615" s="623">
        <f t="shared" si="65"/>
        <v>0</v>
      </c>
      <c r="W615" s="623">
        <f t="shared" ref="W615:AB630" si="80">V615</f>
        <v>0</v>
      </c>
      <c r="X615" s="623">
        <f t="shared" si="80"/>
        <v>0</v>
      </c>
      <c r="Y615" s="623">
        <f t="shared" si="80"/>
        <v>0</v>
      </c>
      <c r="Z615" s="623">
        <f t="shared" si="80"/>
        <v>0</v>
      </c>
      <c r="AA615" s="623">
        <f t="shared" si="80"/>
        <v>0</v>
      </c>
      <c r="AB615" s="623">
        <f t="shared" si="80"/>
        <v>0</v>
      </c>
      <c r="AC615" s="624">
        <f t="shared" ca="1" si="66"/>
        <v>0</v>
      </c>
      <c r="AD615" s="624">
        <f ca="1">IF(C615=Allgemeines!$C$13,$S615-$AE615,OFFSET(AE615,0,Allgemeines!$C$13-2022)-$AE615)</f>
        <v>0</v>
      </c>
      <c r="AE615" s="624">
        <f ca="1">IFERROR(OFFSET(AE615,0,Allgemeines!$C$13-2021),0)</f>
        <v>0</v>
      </c>
      <c r="AF615" s="624">
        <f t="shared" si="67"/>
        <v>0</v>
      </c>
      <c r="AG615" s="624">
        <f t="shared" si="77"/>
        <v>0</v>
      </c>
      <c r="AH615" s="624">
        <f t="shared" si="77"/>
        <v>0</v>
      </c>
      <c r="AI615" s="624">
        <f t="shared" si="77"/>
        <v>0</v>
      </c>
      <c r="AJ615" s="624">
        <f t="shared" si="76"/>
        <v>0</v>
      </c>
      <c r="AK615" s="624">
        <f t="shared" si="76"/>
        <v>0</v>
      </c>
      <c r="AL615" s="624">
        <f t="shared" si="76"/>
        <v>0</v>
      </c>
      <c r="AN615" s="625"/>
    </row>
    <row r="616" spans="1:40" x14ac:dyDescent="0.25">
      <c r="A616" s="612"/>
      <c r="B616" s="613"/>
      <c r="C616" s="614"/>
      <c r="D616" s="626"/>
      <c r="E616" s="627"/>
      <c r="F616" s="627"/>
      <c r="G616" s="630">
        <f t="shared" si="68"/>
        <v>0</v>
      </c>
      <c r="H616" s="626"/>
      <c r="I616" s="626"/>
      <c r="J616" s="626"/>
      <c r="K616" s="626"/>
      <c r="L616" s="626"/>
      <c r="M616" s="626"/>
      <c r="N616" s="629"/>
      <c r="O616" s="629"/>
      <c r="P616" s="629"/>
      <c r="Q616" s="619">
        <f>IF(C616&gt;Allgemeines!$C$13,0,SUM(G616,H616,J616,K616,M616,N616)-SUM(I616,L616,O616,P616))</f>
        <v>0</v>
      </c>
      <c r="R616" s="613"/>
      <c r="S616" s="621">
        <f t="shared" si="64"/>
        <v>0</v>
      </c>
      <c r="T616" s="622">
        <f>IF(ISBLANK($B616),0,VLOOKUP($B616,Listen!$A$2:$C$44,2,FALSE))</f>
        <v>0</v>
      </c>
      <c r="U616" s="622">
        <f>IF(ISBLANK($B616),0,VLOOKUP($B616,Listen!$A$2:$C$44,3,FALSE))</f>
        <v>0</v>
      </c>
      <c r="V616" s="623">
        <f t="shared" si="65"/>
        <v>0</v>
      </c>
      <c r="W616" s="623">
        <f t="shared" si="80"/>
        <v>0</v>
      </c>
      <c r="X616" s="623">
        <f t="shared" si="80"/>
        <v>0</v>
      </c>
      <c r="Y616" s="623">
        <f t="shared" si="80"/>
        <v>0</v>
      </c>
      <c r="Z616" s="623">
        <f t="shared" si="80"/>
        <v>0</v>
      </c>
      <c r="AA616" s="623">
        <f t="shared" si="80"/>
        <v>0</v>
      </c>
      <c r="AB616" s="623">
        <f t="shared" si="80"/>
        <v>0</v>
      </c>
      <c r="AC616" s="624">
        <f t="shared" ca="1" si="66"/>
        <v>0</v>
      </c>
      <c r="AD616" s="624">
        <f ca="1">IF(C616=Allgemeines!$C$13,$S616-$AE616,OFFSET(AE616,0,Allgemeines!$C$13-2022)-$AE616)</f>
        <v>0</v>
      </c>
      <c r="AE616" s="624">
        <f ca="1">IFERROR(OFFSET(AE616,0,Allgemeines!$C$13-2021),0)</f>
        <v>0</v>
      </c>
      <c r="AF616" s="624">
        <f t="shared" si="67"/>
        <v>0</v>
      </c>
      <c r="AG616" s="624">
        <f t="shared" si="77"/>
        <v>0</v>
      </c>
      <c r="AH616" s="624">
        <f t="shared" si="77"/>
        <v>0</v>
      </c>
      <c r="AI616" s="624">
        <f t="shared" si="77"/>
        <v>0</v>
      </c>
      <c r="AJ616" s="624">
        <f t="shared" si="76"/>
        <v>0</v>
      </c>
      <c r="AK616" s="624">
        <f t="shared" si="76"/>
        <v>0</v>
      </c>
      <c r="AL616" s="624">
        <f t="shared" si="76"/>
        <v>0</v>
      </c>
      <c r="AN616" s="625"/>
    </row>
    <row r="617" spans="1:40" x14ac:dyDescent="0.25">
      <c r="A617" s="612"/>
      <c r="B617" s="613"/>
      <c r="C617" s="614"/>
      <c r="D617" s="626"/>
      <c r="E617" s="627"/>
      <c r="F617" s="627"/>
      <c r="G617" s="630">
        <f t="shared" si="68"/>
        <v>0</v>
      </c>
      <c r="H617" s="626"/>
      <c r="I617" s="626"/>
      <c r="J617" s="626"/>
      <c r="K617" s="626"/>
      <c r="L617" s="626"/>
      <c r="M617" s="626"/>
      <c r="N617" s="629"/>
      <c r="O617" s="629"/>
      <c r="P617" s="629"/>
      <c r="Q617" s="619">
        <f>IF(C617&gt;Allgemeines!$C$13,0,SUM(G617,H617,J617,K617,M617,N617)-SUM(I617,L617,O617,P617))</f>
        <v>0</v>
      </c>
      <c r="R617" s="613"/>
      <c r="S617" s="621">
        <f t="shared" si="64"/>
        <v>0</v>
      </c>
      <c r="T617" s="622">
        <f>IF(ISBLANK($B617),0,VLOOKUP($B617,Listen!$A$2:$C$44,2,FALSE))</f>
        <v>0</v>
      </c>
      <c r="U617" s="622">
        <f>IF(ISBLANK($B617),0,VLOOKUP($B617,Listen!$A$2:$C$44,3,FALSE))</f>
        <v>0</v>
      </c>
      <c r="V617" s="623">
        <f t="shared" si="65"/>
        <v>0</v>
      </c>
      <c r="W617" s="623">
        <f t="shared" si="80"/>
        <v>0</v>
      </c>
      <c r="X617" s="623">
        <f t="shared" si="80"/>
        <v>0</v>
      </c>
      <c r="Y617" s="623">
        <f t="shared" si="80"/>
        <v>0</v>
      </c>
      <c r="Z617" s="623">
        <f t="shared" si="80"/>
        <v>0</v>
      </c>
      <c r="AA617" s="623">
        <f t="shared" si="80"/>
        <v>0</v>
      </c>
      <c r="AB617" s="623">
        <f t="shared" si="80"/>
        <v>0</v>
      </c>
      <c r="AC617" s="624">
        <f t="shared" ca="1" si="66"/>
        <v>0</v>
      </c>
      <c r="AD617" s="624">
        <f ca="1">IF(C617=Allgemeines!$C$13,$S617-$AE617,OFFSET(AE617,0,Allgemeines!$C$13-2022)-$AE617)</f>
        <v>0</v>
      </c>
      <c r="AE617" s="624">
        <f ca="1">IFERROR(OFFSET(AE617,0,Allgemeines!$C$13-2021),0)</f>
        <v>0</v>
      </c>
      <c r="AF617" s="624">
        <f t="shared" si="67"/>
        <v>0</v>
      </c>
      <c r="AG617" s="624">
        <f t="shared" si="77"/>
        <v>0</v>
      </c>
      <c r="AH617" s="624">
        <f t="shared" si="77"/>
        <v>0</v>
      </c>
      <c r="AI617" s="624">
        <f t="shared" si="77"/>
        <v>0</v>
      </c>
      <c r="AJ617" s="624">
        <f t="shared" si="76"/>
        <v>0</v>
      </c>
      <c r="AK617" s="624">
        <f t="shared" si="76"/>
        <v>0</v>
      </c>
      <c r="AL617" s="624">
        <f t="shared" si="76"/>
        <v>0</v>
      </c>
      <c r="AN617" s="625"/>
    </row>
    <row r="618" spans="1:40" x14ac:dyDescent="0.25">
      <c r="A618" s="612"/>
      <c r="B618" s="613"/>
      <c r="C618" s="614"/>
      <c r="D618" s="626"/>
      <c r="E618" s="627"/>
      <c r="F618" s="627"/>
      <c r="G618" s="630">
        <f t="shared" si="68"/>
        <v>0</v>
      </c>
      <c r="H618" s="626"/>
      <c r="I618" s="626"/>
      <c r="J618" s="626"/>
      <c r="K618" s="626"/>
      <c r="L618" s="626"/>
      <c r="M618" s="626"/>
      <c r="N618" s="629"/>
      <c r="O618" s="629"/>
      <c r="P618" s="629"/>
      <c r="Q618" s="619">
        <f>IF(C618&gt;Allgemeines!$C$13,0,SUM(G618,H618,J618,K618,M618,N618)-SUM(I618,L618,O618,P618))</f>
        <v>0</v>
      </c>
      <c r="R618" s="613"/>
      <c r="S618" s="621">
        <f t="shared" si="64"/>
        <v>0</v>
      </c>
      <c r="T618" s="622">
        <f>IF(ISBLANK($B618),0,VLOOKUP($B618,Listen!$A$2:$C$44,2,FALSE))</f>
        <v>0</v>
      </c>
      <c r="U618" s="622">
        <f>IF(ISBLANK($B618),0,VLOOKUP($B618,Listen!$A$2:$C$44,3,FALSE))</f>
        <v>0</v>
      </c>
      <c r="V618" s="623">
        <f t="shared" si="65"/>
        <v>0</v>
      </c>
      <c r="W618" s="623">
        <f t="shared" si="80"/>
        <v>0</v>
      </c>
      <c r="X618" s="623">
        <f t="shared" si="80"/>
        <v>0</v>
      </c>
      <c r="Y618" s="623">
        <f t="shared" si="80"/>
        <v>0</v>
      </c>
      <c r="Z618" s="623">
        <f t="shared" si="80"/>
        <v>0</v>
      </c>
      <c r="AA618" s="623">
        <f t="shared" si="80"/>
        <v>0</v>
      </c>
      <c r="AB618" s="623">
        <f t="shared" si="80"/>
        <v>0</v>
      </c>
      <c r="AC618" s="624">
        <f t="shared" ca="1" si="66"/>
        <v>0</v>
      </c>
      <c r="AD618" s="624">
        <f ca="1">IF(C618=Allgemeines!$C$13,$S618-$AE618,OFFSET(AE618,0,Allgemeines!$C$13-2022)-$AE618)</f>
        <v>0</v>
      </c>
      <c r="AE618" s="624">
        <f ca="1">IFERROR(OFFSET(AE618,0,Allgemeines!$C$13-2021),0)</f>
        <v>0</v>
      </c>
      <c r="AF618" s="624">
        <f t="shared" si="67"/>
        <v>0</v>
      </c>
      <c r="AG618" s="624">
        <f t="shared" si="77"/>
        <v>0</v>
      </c>
      <c r="AH618" s="624">
        <f t="shared" si="77"/>
        <v>0</v>
      </c>
      <c r="AI618" s="624">
        <f t="shared" si="77"/>
        <v>0</v>
      </c>
      <c r="AJ618" s="624">
        <f t="shared" si="76"/>
        <v>0</v>
      </c>
      <c r="AK618" s="624">
        <f t="shared" si="76"/>
        <v>0</v>
      </c>
      <c r="AL618" s="624">
        <f t="shared" si="76"/>
        <v>0</v>
      </c>
      <c r="AN618" s="625"/>
    </row>
    <row r="619" spans="1:40" x14ac:dyDescent="0.25">
      <c r="A619" s="612"/>
      <c r="B619" s="613"/>
      <c r="C619" s="614"/>
      <c r="D619" s="626"/>
      <c r="E619" s="627"/>
      <c r="F619" s="627"/>
      <c r="G619" s="630">
        <f t="shared" si="68"/>
        <v>0</v>
      </c>
      <c r="H619" s="626"/>
      <c r="I619" s="626"/>
      <c r="J619" s="626"/>
      <c r="K619" s="626"/>
      <c r="L619" s="626"/>
      <c r="M619" s="626"/>
      <c r="N619" s="629"/>
      <c r="O619" s="629"/>
      <c r="P619" s="629"/>
      <c r="Q619" s="619">
        <f>IF(C619&gt;Allgemeines!$C$13,0,SUM(G619,H619,J619,K619,M619,N619)-SUM(I619,L619,O619,P619))</f>
        <v>0</v>
      </c>
      <c r="R619" s="613"/>
      <c r="S619" s="621">
        <f t="shared" si="64"/>
        <v>0</v>
      </c>
      <c r="T619" s="622">
        <f>IF(ISBLANK($B619),0,VLOOKUP($B619,Listen!$A$2:$C$44,2,FALSE))</f>
        <v>0</v>
      </c>
      <c r="U619" s="622">
        <f>IF(ISBLANK($B619),0,VLOOKUP($B619,Listen!$A$2:$C$44,3,FALSE))</f>
        <v>0</v>
      </c>
      <c r="V619" s="623">
        <f t="shared" si="65"/>
        <v>0</v>
      </c>
      <c r="W619" s="623">
        <f t="shared" si="80"/>
        <v>0</v>
      </c>
      <c r="X619" s="623">
        <f t="shared" si="80"/>
        <v>0</v>
      </c>
      <c r="Y619" s="623">
        <f t="shared" si="80"/>
        <v>0</v>
      </c>
      <c r="Z619" s="623">
        <f t="shared" si="80"/>
        <v>0</v>
      </c>
      <c r="AA619" s="623">
        <f t="shared" si="80"/>
        <v>0</v>
      </c>
      <c r="AB619" s="623">
        <f t="shared" si="80"/>
        <v>0</v>
      </c>
      <c r="AC619" s="624">
        <f t="shared" ca="1" si="66"/>
        <v>0</v>
      </c>
      <c r="AD619" s="624">
        <f ca="1">IF(C619=Allgemeines!$C$13,$S619-$AE619,OFFSET(AE619,0,Allgemeines!$C$13-2022)-$AE619)</f>
        <v>0</v>
      </c>
      <c r="AE619" s="624">
        <f ca="1">IFERROR(OFFSET(AE619,0,Allgemeines!$C$13-2021),0)</f>
        <v>0</v>
      </c>
      <c r="AF619" s="624">
        <f t="shared" si="67"/>
        <v>0</v>
      </c>
      <c r="AG619" s="624">
        <f t="shared" si="77"/>
        <v>0</v>
      </c>
      <c r="AH619" s="624">
        <f t="shared" si="77"/>
        <v>0</v>
      </c>
      <c r="AI619" s="624">
        <f t="shared" si="77"/>
        <v>0</v>
      </c>
      <c r="AJ619" s="624">
        <f t="shared" si="76"/>
        <v>0</v>
      </c>
      <c r="AK619" s="624">
        <f t="shared" si="76"/>
        <v>0</v>
      </c>
      <c r="AL619" s="624">
        <f t="shared" si="76"/>
        <v>0</v>
      </c>
      <c r="AN619" s="625"/>
    </row>
    <row r="620" spans="1:40" x14ac:dyDescent="0.25">
      <c r="A620" s="612"/>
      <c r="B620" s="613"/>
      <c r="C620" s="614"/>
      <c r="D620" s="626"/>
      <c r="E620" s="627"/>
      <c r="F620" s="627"/>
      <c r="G620" s="630">
        <f t="shared" si="68"/>
        <v>0</v>
      </c>
      <c r="H620" s="626"/>
      <c r="I620" s="626"/>
      <c r="J620" s="626"/>
      <c r="K620" s="626"/>
      <c r="L620" s="626"/>
      <c r="M620" s="626"/>
      <c r="N620" s="629"/>
      <c r="O620" s="629"/>
      <c r="P620" s="629"/>
      <c r="Q620" s="619">
        <f>IF(C620&gt;Allgemeines!$C$13,0,SUM(G620,H620,J620,K620,M620,N620)-SUM(I620,L620,O620,P620))</f>
        <v>0</v>
      </c>
      <c r="R620" s="613"/>
      <c r="S620" s="621">
        <f t="shared" si="64"/>
        <v>0</v>
      </c>
      <c r="T620" s="622">
        <f>IF(ISBLANK($B620),0,VLOOKUP($B620,Listen!$A$2:$C$44,2,FALSE))</f>
        <v>0</v>
      </c>
      <c r="U620" s="622">
        <f>IF(ISBLANK($B620),0,VLOOKUP($B620,Listen!$A$2:$C$44,3,FALSE))</f>
        <v>0</v>
      </c>
      <c r="V620" s="623">
        <f t="shared" si="65"/>
        <v>0</v>
      </c>
      <c r="W620" s="623">
        <f t="shared" si="80"/>
        <v>0</v>
      </c>
      <c r="X620" s="623">
        <f t="shared" si="80"/>
        <v>0</v>
      </c>
      <c r="Y620" s="623">
        <f t="shared" si="80"/>
        <v>0</v>
      </c>
      <c r="Z620" s="623">
        <f t="shared" si="80"/>
        <v>0</v>
      </c>
      <c r="AA620" s="623">
        <f t="shared" si="80"/>
        <v>0</v>
      </c>
      <c r="AB620" s="623">
        <f t="shared" si="80"/>
        <v>0</v>
      </c>
      <c r="AC620" s="624">
        <f t="shared" ca="1" si="66"/>
        <v>0</v>
      </c>
      <c r="AD620" s="624">
        <f ca="1">IF(C620=Allgemeines!$C$13,$S620-$AE620,OFFSET(AE620,0,Allgemeines!$C$13-2022)-$AE620)</f>
        <v>0</v>
      </c>
      <c r="AE620" s="624">
        <f ca="1">IFERROR(OFFSET(AE620,0,Allgemeines!$C$13-2021),0)</f>
        <v>0</v>
      </c>
      <c r="AF620" s="624">
        <f t="shared" si="67"/>
        <v>0</v>
      </c>
      <c r="AG620" s="624">
        <f t="shared" si="77"/>
        <v>0</v>
      </c>
      <c r="AH620" s="624">
        <f t="shared" si="77"/>
        <v>0</v>
      </c>
      <c r="AI620" s="624">
        <f t="shared" si="77"/>
        <v>0</v>
      </c>
      <c r="AJ620" s="624">
        <f t="shared" si="76"/>
        <v>0</v>
      </c>
      <c r="AK620" s="624">
        <f t="shared" si="76"/>
        <v>0</v>
      </c>
      <c r="AL620" s="624">
        <f t="shared" si="76"/>
        <v>0</v>
      </c>
      <c r="AN620" s="625"/>
    </row>
    <row r="621" spans="1:40" x14ac:dyDescent="0.25">
      <c r="A621" s="612"/>
      <c r="B621" s="613"/>
      <c r="C621" s="614"/>
      <c r="D621" s="626"/>
      <c r="E621" s="627"/>
      <c r="F621" s="627"/>
      <c r="G621" s="630">
        <f t="shared" si="68"/>
        <v>0</v>
      </c>
      <c r="H621" s="626"/>
      <c r="I621" s="626"/>
      <c r="J621" s="626"/>
      <c r="K621" s="626"/>
      <c r="L621" s="626"/>
      <c r="M621" s="626"/>
      <c r="N621" s="629"/>
      <c r="O621" s="629"/>
      <c r="P621" s="629"/>
      <c r="Q621" s="619">
        <f>IF(C621&gt;Allgemeines!$C$13,0,SUM(G621,H621,J621,K621,M621,N621)-SUM(I621,L621,O621,P621))</f>
        <v>0</v>
      </c>
      <c r="R621" s="613"/>
      <c r="S621" s="621">
        <f t="shared" si="64"/>
        <v>0</v>
      </c>
      <c r="T621" s="622">
        <f>IF(ISBLANK($B621),0,VLOOKUP($B621,Listen!$A$2:$C$44,2,FALSE))</f>
        <v>0</v>
      </c>
      <c r="U621" s="622">
        <f>IF(ISBLANK($B621),0,VLOOKUP($B621,Listen!$A$2:$C$44,3,FALSE))</f>
        <v>0</v>
      </c>
      <c r="V621" s="623">
        <f t="shared" si="65"/>
        <v>0</v>
      </c>
      <c r="W621" s="623">
        <f t="shared" si="80"/>
        <v>0</v>
      </c>
      <c r="X621" s="623">
        <f t="shared" si="80"/>
        <v>0</v>
      </c>
      <c r="Y621" s="623">
        <f t="shared" si="80"/>
        <v>0</v>
      </c>
      <c r="Z621" s="623">
        <f t="shared" si="80"/>
        <v>0</v>
      </c>
      <c r="AA621" s="623">
        <f t="shared" si="80"/>
        <v>0</v>
      </c>
      <c r="AB621" s="623">
        <f t="shared" si="80"/>
        <v>0</v>
      </c>
      <c r="AC621" s="624">
        <f t="shared" ca="1" si="66"/>
        <v>0</v>
      </c>
      <c r="AD621" s="624">
        <f ca="1">IF(C621=Allgemeines!$C$13,$S621-$AE621,OFFSET(AE621,0,Allgemeines!$C$13-2022)-$AE621)</f>
        <v>0</v>
      </c>
      <c r="AE621" s="624">
        <f ca="1">IFERROR(OFFSET(AE621,0,Allgemeines!$C$13-2021),0)</f>
        <v>0</v>
      </c>
      <c r="AF621" s="624">
        <f t="shared" si="67"/>
        <v>0</v>
      </c>
      <c r="AG621" s="624">
        <f t="shared" si="77"/>
        <v>0</v>
      </c>
      <c r="AH621" s="624">
        <f t="shared" si="77"/>
        <v>0</v>
      </c>
      <c r="AI621" s="624">
        <f t="shared" si="77"/>
        <v>0</v>
      </c>
      <c r="AJ621" s="624">
        <f t="shared" si="76"/>
        <v>0</v>
      </c>
      <c r="AK621" s="624">
        <f t="shared" si="76"/>
        <v>0</v>
      </c>
      <c r="AL621" s="624">
        <f t="shared" si="76"/>
        <v>0</v>
      </c>
      <c r="AN621" s="625"/>
    </row>
    <row r="622" spans="1:40" x14ac:dyDescent="0.25">
      <c r="A622" s="612"/>
      <c r="B622" s="613"/>
      <c r="C622" s="614"/>
      <c r="D622" s="626"/>
      <c r="E622" s="627"/>
      <c r="F622" s="627"/>
      <c r="G622" s="630">
        <f t="shared" si="68"/>
        <v>0</v>
      </c>
      <c r="H622" s="626"/>
      <c r="I622" s="626"/>
      <c r="J622" s="626"/>
      <c r="K622" s="626"/>
      <c r="L622" s="626"/>
      <c r="M622" s="626"/>
      <c r="N622" s="629"/>
      <c r="O622" s="629"/>
      <c r="P622" s="629"/>
      <c r="Q622" s="619">
        <f>IF(C622&gt;Allgemeines!$C$13,0,SUM(G622,H622,J622,K622,M622,N622)-SUM(I622,L622,O622,P622))</f>
        <v>0</v>
      </c>
      <c r="R622" s="613"/>
      <c r="S622" s="621">
        <f t="shared" si="64"/>
        <v>0</v>
      </c>
      <c r="T622" s="622">
        <f>IF(ISBLANK($B622),0,VLOOKUP($B622,Listen!$A$2:$C$44,2,FALSE))</f>
        <v>0</v>
      </c>
      <c r="U622" s="622">
        <f>IF(ISBLANK($B622),0,VLOOKUP($B622,Listen!$A$2:$C$44,3,FALSE))</f>
        <v>0</v>
      </c>
      <c r="V622" s="623">
        <f t="shared" si="65"/>
        <v>0</v>
      </c>
      <c r="W622" s="623">
        <f t="shared" si="80"/>
        <v>0</v>
      </c>
      <c r="X622" s="623">
        <f t="shared" si="80"/>
        <v>0</v>
      </c>
      <c r="Y622" s="623">
        <f t="shared" si="80"/>
        <v>0</v>
      </c>
      <c r="Z622" s="623">
        <f t="shared" si="80"/>
        <v>0</v>
      </c>
      <c r="AA622" s="623">
        <f t="shared" si="80"/>
        <v>0</v>
      </c>
      <c r="AB622" s="623">
        <f t="shared" si="80"/>
        <v>0</v>
      </c>
      <c r="AC622" s="624">
        <f t="shared" ca="1" si="66"/>
        <v>0</v>
      </c>
      <c r="AD622" s="624">
        <f ca="1">IF(C622=Allgemeines!$C$13,$S622-$AE622,OFFSET(AE622,0,Allgemeines!$C$13-2022)-$AE622)</f>
        <v>0</v>
      </c>
      <c r="AE622" s="624">
        <f ca="1">IFERROR(OFFSET(AE622,0,Allgemeines!$C$13-2021),0)</f>
        <v>0</v>
      </c>
      <c r="AF622" s="624">
        <f t="shared" si="67"/>
        <v>0</v>
      </c>
      <c r="AG622" s="624">
        <f t="shared" si="77"/>
        <v>0</v>
      </c>
      <c r="AH622" s="624">
        <f t="shared" si="77"/>
        <v>0</v>
      </c>
      <c r="AI622" s="624">
        <f t="shared" si="77"/>
        <v>0</v>
      </c>
      <c r="AJ622" s="624">
        <f t="shared" si="76"/>
        <v>0</v>
      </c>
      <c r="AK622" s="624">
        <f t="shared" si="76"/>
        <v>0</v>
      </c>
      <c r="AL622" s="624">
        <f t="shared" si="76"/>
        <v>0</v>
      </c>
      <c r="AN622" s="625"/>
    </row>
    <row r="623" spans="1:40" x14ac:dyDescent="0.25">
      <c r="A623" s="612"/>
      <c r="B623" s="613"/>
      <c r="C623" s="614"/>
      <c r="D623" s="626"/>
      <c r="E623" s="627"/>
      <c r="F623" s="627"/>
      <c r="G623" s="630">
        <f t="shared" si="68"/>
        <v>0</v>
      </c>
      <c r="H623" s="626"/>
      <c r="I623" s="626"/>
      <c r="J623" s="626"/>
      <c r="K623" s="626"/>
      <c r="L623" s="626"/>
      <c r="M623" s="626"/>
      <c r="N623" s="629"/>
      <c r="O623" s="629"/>
      <c r="P623" s="629"/>
      <c r="Q623" s="619">
        <f>IF(C623&gt;Allgemeines!$C$13,0,SUM(G623,H623,J623,K623,M623,N623)-SUM(I623,L623,O623,P623))</f>
        <v>0</v>
      </c>
      <c r="R623" s="613"/>
      <c r="S623" s="621">
        <f t="shared" si="64"/>
        <v>0</v>
      </c>
      <c r="T623" s="622">
        <f>IF(ISBLANK($B623),0,VLOOKUP($B623,Listen!$A$2:$C$44,2,FALSE))</f>
        <v>0</v>
      </c>
      <c r="U623" s="622">
        <f>IF(ISBLANK($B623),0,VLOOKUP($B623,Listen!$A$2:$C$44,3,FALSE))</f>
        <v>0</v>
      </c>
      <c r="V623" s="623">
        <f t="shared" si="65"/>
        <v>0</v>
      </c>
      <c r="W623" s="623">
        <f t="shared" si="80"/>
        <v>0</v>
      </c>
      <c r="X623" s="623">
        <f t="shared" si="80"/>
        <v>0</v>
      </c>
      <c r="Y623" s="623">
        <f t="shared" si="80"/>
        <v>0</v>
      </c>
      <c r="Z623" s="623">
        <f t="shared" si="80"/>
        <v>0</v>
      </c>
      <c r="AA623" s="623">
        <f t="shared" si="80"/>
        <v>0</v>
      </c>
      <c r="AB623" s="623">
        <f t="shared" si="80"/>
        <v>0</v>
      </c>
      <c r="AC623" s="624">
        <f t="shared" ca="1" si="66"/>
        <v>0</v>
      </c>
      <c r="AD623" s="624">
        <f ca="1">IF(C623=Allgemeines!$C$13,$S623-$AE623,OFFSET(AE623,0,Allgemeines!$C$13-2022)-$AE623)</f>
        <v>0</v>
      </c>
      <c r="AE623" s="624">
        <f ca="1">IFERROR(OFFSET(AE623,0,Allgemeines!$C$13-2021),0)</f>
        <v>0</v>
      </c>
      <c r="AF623" s="624">
        <f t="shared" si="67"/>
        <v>0</v>
      </c>
      <c r="AG623" s="624">
        <f t="shared" si="77"/>
        <v>0</v>
      </c>
      <c r="AH623" s="624">
        <f t="shared" si="77"/>
        <v>0</v>
      </c>
      <c r="AI623" s="624">
        <f t="shared" si="77"/>
        <v>0</v>
      </c>
      <c r="AJ623" s="624">
        <f t="shared" si="76"/>
        <v>0</v>
      </c>
      <c r="AK623" s="624">
        <f t="shared" si="76"/>
        <v>0</v>
      </c>
      <c r="AL623" s="624">
        <f t="shared" si="76"/>
        <v>0</v>
      </c>
      <c r="AN623" s="625"/>
    </row>
    <row r="624" spans="1:40" x14ac:dyDescent="0.25">
      <c r="A624" s="612"/>
      <c r="B624" s="613"/>
      <c r="C624" s="614"/>
      <c r="D624" s="626"/>
      <c r="E624" s="627"/>
      <c r="F624" s="627"/>
      <c r="G624" s="630">
        <f t="shared" si="68"/>
        <v>0</v>
      </c>
      <c r="H624" s="626"/>
      <c r="I624" s="626"/>
      <c r="J624" s="626"/>
      <c r="K624" s="626"/>
      <c r="L624" s="626"/>
      <c r="M624" s="626"/>
      <c r="N624" s="629"/>
      <c r="O624" s="629"/>
      <c r="P624" s="629"/>
      <c r="Q624" s="619">
        <f>IF(C624&gt;Allgemeines!$C$13,0,SUM(G624,H624,J624,K624,M624,N624)-SUM(I624,L624,O624,P624))</f>
        <v>0</v>
      </c>
      <c r="R624" s="613"/>
      <c r="S624" s="621">
        <f t="shared" si="64"/>
        <v>0</v>
      </c>
      <c r="T624" s="622">
        <f>IF(ISBLANK($B624),0,VLOOKUP($B624,Listen!$A$2:$C$44,2,FALSE))</f>
        <v>0</v>
      </c>
      <c r="U624" s="622">
        <f>IF(ISBLANK($B624),0,VLOOKUP($B624,Listen!$A$2:$C$44,3,FALSE))</f>
        <v>0</v>
      </c>
      <c r="V624" s="623">
        <f t="shared" si="65"/>
        <v>0</v>
      </c>
      <c r="W624" s="623">
        <f t="shared" si="80"/>
        <v>0</v>
      </c>
      <c r="X624" s="623">
        <f t="shared" si="80"/>
        <v>0</v>
      </c>
      <c r="Y624" s="623">
        <f t="shared" si="80"/>
        <v>0</v>
      </c>
      <c r="Z624" s="623">
        <f t="shared" si="80"/>
        <v>0</v>
      </c>
      <c r="AA624" s="623">
        <f t="shared" si="80"/>
        <v>0</v>
      </c>
      <c r="AB624" s="623">
        <f t="shared" si="80"/>
        <v>0</v>
      </c>
      <c r="AC624" s="624">
        <f t="shared" ca="1" si="66"/>
        <v>0</v>
      </c>
      <c r="AD624" s="624">
        <f ca="1">IF(C624=Allgemeines!$C$13,$S624-$AE624,OFFSET(AE624,0,Allgemeines!$C$13-2022)-$AE624)</f>
        <v>0</v>
      </c>
      <c r="AE624" s="624">
        <f ca="1">IFERROR(OFFSET(AE624,0,Allgemeines!$C$13-2021),0)</f>
        <v>0</v>
      </c>
      <c r="AF624" s="624">
        <f t="shared" si="67"/>
        <v>0</v>
      </c>
      <c r="AG624" s="624">
        <f t="shared" si="77"/>
        <v>0</v>
      </c>
      <c r="AH624" s="624">
        <f t="shared" si="77"/>
        <v>0</v>
      </c>
      <c r="AI624" s="624">
        <f t="shared" si="77"/>
        <v>0</v>
      </c>
      <c r="AJ624" s="624">
        <f t="shared" si="76"/>
        <v>0</v>
      </c>
      <c r="AK624" s="624">
        <f t="shared" si="76"/>
        <v>0</v>
      </c>
      <c r="AL624" s="624">
        <f t="shared" si="76"/>
        <v>0</v>
      </c>
      <c r="AN624" s="625"/>
    </row>
    <row r="625" spans="1:40" x14ac:dyDescent="0.25">
      <c r="A625" s="612"/>
      <c r="B625" s="613"/>
      <c r="C625" s="614"/>
      <c r="D625" s="626"/>
      <c r="E625" s="627"/>
      <c r="F625" s="627"/>
      <c r="G625" s="630">
        <f t="shared" si="68"/>
        <v>0</v>
      </c>
      <c r="H625" s="626"/>
      <c r="I625" s="626"/>
      <c r="J625" s="626"/>
      <c r="K625" s="626"/>
      <c r="L625" s="626"/>
      <c r="M625" s="626"/>
      <c r="N625" s="629"/>
      <c r="O625" s="629"/>
      <c r="P625" s="629"/>
      <c r="Q625" s="619">
        <f>IF(C625&gt;Allgemeines!$C$13,0,SUM(G625,H625,J625,K625,M625,N625)-SUM(I625,L625,O625,P625))</f>
        <v>0</v>
      </c>
      <c r="R625" s="613"/>
      <c r="S625" s="621">
        <f t="shared" si="64"/>
        <v>0</v>
      </c>
      <c r="T625" s="622">
        <f>IF(ISBLANK($B625),0,VLOOKUP($B625,Listen!$A$2:$C$44,2,FALSE))</f>
        <v>0</v>
      </c>
      <c r="U625" s="622">
        <f>IF(ISBLANK($B625),0,VLOOKUP($B625,Listen!$A$2:$C$44,3,FALSE))</f>
        <v>0</v>
      </c>
      <c r="V625" s="623">
        <f t="shared" si="65"/>
        <v>0</v>
      </c>
      <c r="W625" s="623">
        <f t="shared" si="80"/>
        <v>0</v>
      </c>
      <c r="X625" s="623">
        <f t="shared" si="80"/>
        <v>0</v>
      </c>
      <c r="Y625" s="623">
        <f t="shared" si="80"/>
        <v>0</v>
      </c>
      <c r="Z625" s="623">
        <f t="shared" si="80"/>
        <v>0</v>
      </c>
      <c r="AA625" s="623">
        <f t="shared" si="80"/>
        <v>0</v>
      </c>
      <c r="AB625" s="623">
        <f t="shared" si="80"/>
        <v>0</v>
      </c>
      <c r="AC625" s="624">
        <f t="shared" ca="1" si="66"/>
        <v>0</v>
      </c>
      <c r="AD625" s="624">
        <f ca="1">IF(C625=Allgemeines!$C$13,$S625-$AE625,OFFSET(AE625,0,Allgemeines!$C$13-2022)-$AE625)</f>
        <v>0</v>
      </c>
      <c r="AE625" s="624">
        <f ca="1">IFERROR(OFFSET(AE625,0,Allgemeines!$C$13-2021),0)</f>
        <v>0</v>
      </c>
      <c r="AF625" s="624">
        <f t="shared" si="67"/>
        <v>0</v>
      </c>
      <c r="AG625" s="624">
        <f t="shared" si="77"/>
        <v>0</v>
      </c>
      <c r="AH625" s="624">
        <f t="shared" si="77"/>
        <v>0</v>
      </c>
      <c r="AI625" s="624">
        <f t="shared" si="77"/>
        <v>0</v>
      </c>
      <c r="AJ625" s="624">
        <f t="shared" si="76"/>
        <v>0</v>
      </c>
      <c r="AK625" s="624">
        <f t="shared" si="76"/>
        <v>0</v>
      </c>
      <c r="AL625" s="624">
        <f t="shared" si="76"/>
        <v>0</v>
      </c>
      <c r="AN625" s="625"/>
    </row>
    <row r="626" spans="1:40" x14ac:dyDescent="0.25">
      <c r="A626" s="612"/>
      <c r="B626" s="613"/>
      <c r="C626" s="614"/>
      <c r="D626" s="626"/>
      <c r="E626" s="627"/>
      <c r="F626" s="627"/>
      <c r="G626" s="630">
        <f t="shared" si="68"/>
        <v>0</v>
      </c>
      <c r="H626" s="626"/>
      <c r="I626" s="626"/>
      <c r="J626" s="626"/>
      <c r="K626" s="626"/>
      <c r="L626" s="626"/>
      <c r="M626" s="626"/>
      <c r="N626" s="629"/>
      <c r="O626" s="629"/>
      <c r="P626" s="629"/>
      <c r="Q626" s="619">
        <f>IF(C626&gt;Allgemeines!$C$13,0,SUM(G626,H626,J626,K626,M626,N626)-SUM(I626,L626,O626,P626))</f>
        <v>0</v>
      </c>
      <c r="R626" s="613"/>
      <c r="S626" s="621">
        <f t="shared" si="64"/>
        <v>0</v>
      </c>
      <c r="T626" s="622">
        <f>IF(ISBLANK($B626),0,VLOOKUP($B626,Listen!$A$2:$C$44,2,FALSE))</f>
        <v>0</v>
      </c>
      <c r="U626" s="622">
        <f>IF(ISBLANK($B626),0,VLOOKUP($B626,Listen!$A$2:$C$44,3,FALSE))</f>
        <v>0</v>
      </c>
      <c r="V626" s="623">
        <f t="shared" si="65"/>
        <v>0</v>
      </c>
      <c r="W626" s="623">
        <f t="shared" si="80"/>
        <v>0</v>
      </c>
      <c r="X626" s="623">
        <f t="shared" si="80"/>
        <v>0</v>
      </c>
      <c r="Y626" s="623">
        <f t="shared" si="80"/>
        <v>0</v>
      </c>
      <c r="Z626" s="623">
        <f t="shared" si="80"/>
        <v>0</v>
      </c>
      <c r="AA626" s="623">
        <f t="shared" si="80"/>
        <v>0</v>
      </c>
      <c r="AB626" s="623">
        <f t="shared" si="80"/>
        <v>0</v>
      </c>
      <c r="AC626" s="624">
        <f t="shared" ca="1" si="66"/>
        <v>0</v>
      </c>
      <c r="AD626" s="624">
        <f ca="1">IF(C626=Allgemeines!$C$13,$S626-$AE626,OFFSET(AE626,0,Allgemeines!$C$13-2022)-$AE626)</f>
        <v>0</v>
      </c>
      <c r="AE626" s="624">
        <f ca="1">IFERROR(OFFSET(AE626,0,Allgemeines!$C$13-2021),0)</f>
        <v>0</v>
      </c>
      <c r="AF626" s="624">
        <f t="shared" si="67"/>
        <v>0</v>
      </c>
      <c r="AG626" s="624">
        <f t="shared" si="77"/>
        <v>0</v>
      </c>
      <c r="AH626" s="624">
        <f t="shared" si="77"/>
        <v>0</v>
      </c>
      <c r="AI626" s="624">
        <f t="shared" si="77"/>
        <v>0</v>
      </c>
      <c r="AJ626" s="624">
        <f t="shared" si="76"/>
        <v>0</v>
      </c>
      <c r="AK626" s="624">
        <f t="shared" si="76"/>
        <v>0</v>
      </c>
      <c r="AL626" s="624">
        <f t="shared" si="76"/>
        <v>0</v>
      </c>
      <c r="AN626" s="625"/>
    </row>
    <row r="627" spans="1:40" x14ac:dyDescent="0.25">
      <c r="A627" s="612"/>
      <c r="B627" s="613"/>
      <c r="C627" s="614"/>
      <c r="D627" s="626"/>
      <c r="E627" s="627"/>
      <c r="F627" s="627"/>
      <c r="G627" s="630">
        <f t="shared" si="68"/>
        <v>0</v>
      </c>
      <c r="H627" s="626"/>
      <c r="I627" s="626"/>
      <c r="J627" s="626"/>
      <c r="K627" s="626"/>
      <c r="L627" s="626"/>
      <c r="M627" s="626"/>
      <c r="N627" s="629"/>
      <c r="O627" s="629"/>
      <c r="P627" s="629"/>
      <c r="Q627" s="619">
        <f>IF(C627&gt;Allgemeines!$C$13,0,SUM(G627,H627,J627,K627,M627,N627)-SUM(I627,L627,O627,P627))</f>
        <v>0</v>
      </c>
      <c r="R627" s="613"/>
      <c r="S627" s="621">
        <f t="shared" si="64"/>
        <v>0</v>
      </c>
      <c r="T627" s="622">
        <f>IF(ISBLANK($B627),0,VLOOKUP($B627,Listen!$A$2:$C$44,2,FALSE))</f>
        <v>0</v>
      </c>
      <c r="U627" s="622">
        <f>IF(ISBLANK($B627),0,VLOOKUP($B627,Listen!$A$2:$C$44,3,FALSE))</f>
        <v>0</v>
      </c>
      <c r="V627" s="623">
        <f t="shared" si="65"/>
        <v>0</v>
      </c>
      <c r="W627" s="623">
        <f t="shared" si="80"/>
        <v>0</v>
      </c>
      <c r="X627" s="623">
        <f t="shared" si="80"/>
        <v>0</v>
      </c>
      <c r="Y627" s="623">
        <f t="shared" si="80"/>
        <v>0</v>
      </c>
      <c r="Z627" s="623">
        <f t="shared" si="80"/>
        <v>0</v>
      </c>
      <c r="AA627" s="623">
        <f t="shared" si="80"/>
        <v>0</v>
      </c>
      <c r="AB627" s="623">
        <f t="shared" si="80"/>
        <v>0</v>
      </c>
      <c r="AC627" s="624">
        <f t="shared" ca="1" si="66"/>
        <v>0</v>
      </c>
      <c r="AD627" s="624">
        <f ca="1">IF(C627=Allgemeines!$C$13,$S627-$AE627,OFFSET(AE627,0,Allgemeines!$C$13-2022)-$AE627)</f>
        <v>0</v>
      </c>
      <c r="AE627" s="624">
        <f ca="1">IFERROR(OFFSET(AE627,0,Allgemeines!$C$13-2021),0)</f>
        <v>0</v>
      </c>
      <c r="AF627" s="624">
        <f t="shared" si="67"/>
        <v>0</v>
      </c>
      <c r="AG627" s="624">
        <f t="shared" si="77"/>
        <v>0</v>
      </c>
      <c r="AH627" s="624">
        <f t="shared" si="77"/>
        <v>0</v>
      </c>
      <c r="AI627" s="624">
        <f t="shared" si="77"/>
        <v>0</v>
      </c>
      <c r="AJ627" s="624">
        <f t="shared" si="76"/>
        <v>0</v>
      </c>
      <c r="AK627" s="624">
        <f t="shared" si="76"/>
        <v>0</v>
      </c>
      <c r="AL627" s="624">
        <f t="shared" si="76"/>
        <v>0</v>
      </c>
      <c r="AN627" s="625"/>
    </row>
    <row r="628" spans="1:40" x14ac:dyDescent="0.25">
      <c r="A628" s="612"/>
      <c r="B628" s="613"/>
      <c r="C628" s="614"/>
      <c r="D628" s="626"/>
      <c r="E628" s="627"/>
      <c r="F628" s="627"/>
      <c r="G628" s="630">
        <f t="shared" si="68"/>
        <v>0</v>
      </c>
      <c r="H628" s="626"/>
      <c r="I628" s="626"/>
      <c r="J628" s="626"/>
      <c r="K628" s="626"/>
      <c r="L628" s="626"/>
      <c r="M628" s="626"/>
      <c r="N628" s="629"/>
      <c r="O628" s="629"/>
      <c r="P628" s="629"/>
      <c r="Q628" s="619">
        <f>IF(C628&gt;Allgemeines!$C$13,0,SUM(G628,H628,J628,K628,M628,N628)-SUM(I628,L628,O628,P628))</f>
        <v>0</v>
      </c>
      <c r="R628" s="613"/>
      <c r="S628" s="621">
        <f t="shared" si="64"/>
        <v>0</v>
      </c>
      <c r="T628" s="622">
        <f>IF(ISBLANK($B628),0,VLOOKUP($B628,Listen!$A$2:$C$44,2,FALSE))</f>
        <v>0</v>
      </c>
      <c r="U628" s="622">
        <f>IF(ISBLANK($B628),0,VLOOKUP($B628,Listen!$A$2:$C$44,3,FALSE))</f>
        <v>0</v>
      </c>
      <c r="V628" s="623">
        <f t="shared" si="65"/>
        <v>0</v>
      </c>
      <c r="W628" s="623">
        <f t="shared" si="80"/>
        <v>0</v>
      </c>
      <c r="X628" s="623">
        <f t="shared" si="80"/>
        <v>0</v>
      </c>
      <c r="Y628" s="623">
        <f t="shared" si="80"/>
        <v>0</v>
      </c>
      <c r="Z628" s="623">
        <f t="shared" si="80"/>
        <v>0</v>
      </c>
      <c r="AA628" s="623">
        <f t="shared" si="80"/>
        <v>0</v>
      </c>
      <c r="AB628" s="623">
        <f t="shared" si="80"/>
        <v>0</v>
      </c>
      <c r="AC628" s="624">
        <f t="shared" ca="1" si="66"/>
        <v>0</v>
      </c>
      <c r="AD628" s="624">
        <f ca="1">IF(C628=Allgemeines!$C$13,$S628-$AE628,OFFSET(AE628,0,Allgemeines!$C$13-2022)-$AE628)</f>
        <v>0</v>
      </c>
      <c r="AE628" s="624">
        <f ca="1">IFERROR(OFFSET(AE628,0,Allgemeines!$C$13-2021),0)</f>
        <v>0</v>
      </c>
      <c r="AF628" s="624">
        <f t="shared" si="67"/>
        <v>0</v>
      </c>
      <c r="AG628" s="624">
        <f t="shared" si="77"/>
        <v>0</v>
      </c>
      <c r="AH628" s="624">
        <f t="shared" si="77"/>
        <v>0</v>
      </c>
      <c r="AI628" s="624">
        <f t="shared" si="77"/>
        <v>0</v>
      </c>
      <c r="AJ628" s="624">
        <f t="shared" si="76"/>
        <v>0</v>
      </c>
      <c r="AK628" s="624">
        <f t="shared" si="76"/>
        <v>0</v>
      </c>
      <c r="AL628" s="624">
        <f t="shared" si="76"/>
        <v>0</v>
      </c>
      <c r="AN628" s="625"/>
    </row>
    <row r="629" spans="1:40" x14ac:dyDescent="0.25">
      <c r="A629" s="612"/>
      <c r="B629" s="613"/>
      <c r="C629" s="614"/>
      <c r="D629" s="626"/>
      <c r="E629" s="627"/>
      <c r="F629" s="627"/>
      <c r="G629" s="630">
        <f t="shared" si="68"/>
        <v>0</v>
      </c>
      <c r="H629" s="626"/>
      <c r="I629" s="626"/>
      <c r="J629" s="626"/>
      <c r="K629" s="626"/>
      <c r="L629" s="626"/>
      <c r="M629" s="626"/>
      <c r="N629" s="629"/>
      <c r="O629" s="629"/>
      <c r="P629" s="629"/>
      <c r="Q629" s="619">
        <f>IF(C629&gt;Allgemeines!$C$13,0,SUM(G629,H629,J629,K629,M629,N629)-SUM(I629,L629,O629,P629))</f>
        <v>0</v>
      </c>
      <c r="R629" s="613"/>
      <c r="S629" s="621">
        <f t="shared" si="64"/>
        <v>0</v>
      </c>
      <c r="T629" s="622">
        <f>IF(ISBLANK($B629),0,VLOOKUP($B629,Listen!$A$2:$C$44,2,FALSE))</f>
        <v>0</v>
      </c>
      <c r="U629" s="622">
        <f>IF(ISBLANK($B629),0,VLOOKUP($B629,Listen!$A$2:$C$44,3,FALSE))</f>
        <v>0</v>
      </c>
      <c r="V629" s="623">
        <f t="shared" si="65"/>
        <v>0</v>
      </c>
      <c r="W629" s="623">
        <f t="shared" si="80"/>
        <v>0</v>
      </c>
      <c r="X629" s="623">
        <f t="shared" si="80"/>
        <v>0</v>
      </c>
      <c r="Y629" s="623">
        <f t="shared" si="80"/>
        <v>0</v>
      </c>
      <c r="Z629" s="623">
        <f t="shared" si="80"/>
        <v>0</v>
      </c>
      <c r="AA629" s="623">
        <f t="shared" si="80"/>
        <v>0</v>
      </c>
      <c r="AB629" s="623">
        <f t="shared" si="80"/>
        <v>0</v>
      </c>
      <c r="AC629" s="624">
        <f t="shared" ca="1" si="66"/>
        <v>0</v>
      </c>
      <c r="AD629" s="624">
        <f ca="1">IF(C629=Allgemeines!$C$13,$S629-$AE629,OFFSET(AE629,0,Allgemeines!$C$13-2022)-$AE629)</f>
        <v>0</v>
      </c>
      <c r="AE629" s="624">
        <f ca="1">IFERROR(OFFSET(AE629,0,Allgemeines!$C$13-2021),0)</f>
        <v>0</v>
      </c>
      <c r="AF629" s="624">
        <f t="shared" si="67"/>
        <v>0</v>
      </c>
      <c r="AG629" s="624">
        <f t="shared" si="77"/>
        <v>0</v>
      </c>
      <c r="AH629" s="624">
        <f t="shared" si="77"/>
        <v>0</v>
      </c>
      <c r="AI629" s="624">
        <f t="shared" si="77"/>
        <v>0</v>
      </c>
      <c r="AJ629" s="624">
        <f t="shared" si="76"/>
        <v>0</v>
      </c>
      <c r="AK629" s="624">
        <f t="shared" si="76"/>
        <v>0</v>
      </c>
      <c r="AL629" s="624">
        <f t="shared" si="76"/>
        <v>0</v>
      </c>
      <c r="AN629" s="625"/>
    </row>
    <row r="630" spans="1:40" x14ac:dyDescent="0.25">
      <c r="A630" s="612"/>
      <c r="B630" s="613"/>
      <c r="C630" s="614"/>
      <c r="D630" s="626"/>
      <c r="E630" s="627"/>
      <c r="F630" s="627"/>
      <c r="G630" s="630">
        <f t="shared" si="68"/>
        <v>0</v>
      </c>
      <c r="H630" s="626"/>
      <c r="I630" s="626"/>
      <c r="J630" s="626"/>
      <c r="K630" s="626"/>
      <c r="L630" s="626"/>
      <c r="M630" s="626"/>
      <c r="N630" s="629"/>
      <c r="O630" s="629"/>
      <c r="P630" s="629"/>
      <c r="Q630" s="619">
        <f>IF(C630&gt;Allgemeines!$C$13,0,SUM(G630,H630,J630,K630,M630,N630)-SUM(I630,L630,O630,P630))</f>
        <v>0</v>
      </c>
      <c r="R630" s="613"/>
      <c r="S630" s="621">
        <f t="shared" si="64"/>
        <v>0</v>
      </c>
      <c r="T630" s="622">
        <f>IF(ISBLANK($B630),0,VLOOKUP($B630,Listen!$A$2:$C$44,2,FALSE))</f>
        <v>0</v>
      </c>
      <c r="U630" s="622">
        <f>IF(ISBLANK($B630),0,VLOOKUP($B630,Listen!$A$2:$C$44,3,FALSE))</f>
        <v>0</v>
      </c>
      <c r="V630" s="623">
        <f t="shared" si="65"/>
        <v>0</v>
      </c>
      <c r="W630" s="623">
        <f t="shared" si="80"/>
        <v>0</v>
      </c>
      <c r="X630" s="623">
        <f t="shared" si="80"/>
        <v>0</v>
      </c>
      <c r="Y630" s="623">
        <f t="shared" si="80"/>
        <v>0</v>
      </c>
      <c r="Z630" s="623">
        <f t="shared" si="80"/>
        <v>0</v>
      </c>
      <c r="AA630" s="623">
        <f t="shared" si="80"/>
        <v>0</v>
      </c>
      <c r="AB630" s="623">
        <f t="shared" si="80"/>
        <v>0</v>
      </c>
      <c r="AC630" s="624">
        <f t="shared" ca="1" si="66"/>
        <v>0</v>
      </c>
      <c r="AD630" s="624">
        <f ca="1">IF(C630=Allgemeines!$C$13,$S630-$AE630,OFFSET(AE630,0,Allgemeines!$C$13-2022)-$AE630)</f>
        <v>0</v>
      </c>
      <c r="AE630" s="624">
        <f ca="1">IFERROR(OFFSET(AE630,0,Allgemeines!$C$13-2021),0)</f>
        <v>0</v>
      </c>
      <c r="AF630" s="624">
        <f t="shared" si="67"/>
        <v>0</v>
      </c>
      <c r="AG630" s="624">
        <f t="shared" si="77"/>
        <v>0</v>
      </c>
      <c r="AH630" s="624">
        <f t="shared" si="77"/>
        <v>0</v>
      </c>
      <c r="AI630" s="624">
        <f t="shared" si="77"/>
        <v>0</v>
      </c>
      <c r="AJ630" s="624">
        <f t="shared" si="76"/>
        <v>0</v>
      </c>
      <c r="AK630" s="624">
        <f t="shared" si="76"/>
        <v>0</v>
      </c>
      <c r="AL630" s="624">
        <f t="shared" si="76"/>
        <v>0</v>
      </c>
      <c r="AN630" s="625"/>
    </row>
    <row r="631" spans="1:40" x14ac:dyDescent="0.25">
      <c r="A631" s="612"/>
      <c r="B631" s="613"/>
      <c r="C631" s="614"/>
      <c r="D631" s="626"/>
      <c r="E631" s="627"/>
      <c r="F631" s="627"/>
      <c r="G631" s="630">
        <f t="shared" si="68"/>
        <v>0</v>
      </c>
      <c r="H631" s="626"/>
      <c r="I631" s="626"/>
      <c r="J631" s="626"/>
      <c r="K631" s="626"/>
      <c r="L631" s="626"/>
      <c r="M631" s="626"/>
      <c r="N631" s="629"/>
      <c r="O631" s="629"/>
      <c r="P631" s="629"/>
      <c r="Q631" s="619">
        <f>IF(C631&gt;Allgemeines!$C$13,0,SUM(G631,H631,J631,K631,M631,N631)-SUM(I631,L631,O631,P631))</f>
        <v>0</v>
      </c>
      <c r="R631" s="613"/>
      <c r="S631" s="621">
        <f t="shared" si="64"/>
        <v>0</v>
      </c>
      <c r="T631" s="622">
        <f>IF(ISBLANK($B631),0,VLOOKUP($B631,Listen!$A$2:$C$44,2,FALSE))</f>
        <v>0</v>
      </c>
      <c r="U631" s="622">
        <f>IF(ISBLANK($B631),0,VLOOKUP($B631,Listen!$A$2:$C$44,3,FALSE))</f>
        <v>0</v>
      </c>
      <c r="V631" s="623">
        <f t="shared" si="65"/>
        <v>0</v>
      </c>
      <c r="W631" s="623">
        <f t="shared" ref="W631:AB646" si="81">V631</f>
        <v>0</v>
      </c>
      <c r="X631" s="623">
        <f t="shared" si="81"/>
        <v>0</v>
      </c>
      <c r="Y631" s="623">
        <f t="shared" si="81"/>
        <v>0</v>
      </c>
      <c r="Z631" s="623">
        <f t="shared" si="81"/>
        <v>0</v>
      </c>
      <c r="AA631" s="623">
        <f t="shared" si="81"/>
        <v>0</v>
      </c>
      <c r="AB631" s="623">
        <f t="shared" si="81"/>
        <v>0</v>
      </c>
      <c r="AC631" s="624">
        <f t="shared" ca="1" si="66"/>
        <v>0</v>
      </c>
      <c r="AD631" s="624">
        <f ca="1">IF(C631=Allgemeines!$C$13,$S631-$AE631,OFFSET(AE631,0,Allgemeines!$C$13-2022)-$AE631)</f>
        <v>0</v>
      </c>
      <c r="AE631" s="624">
        <f ca="1">IFERROR(OFFSET(AE631,0,Allgemeines!$C$13-2021),0)</f>
        <v>0</v>
      </c>
      <c r="AF631" s="624">
        <f t="shared" si="67"/>
        <v>0</v>
      </c>
      <c r="AG631" s="624">
        <f t="shared" si="77"/>
        <v>0</v>
      </c>
      <c r="AH631" s="624">
        <f t="shared" si="77"/>
        <v>0</v>
      </c>
      <c r="AI631" s="624">
        <f t="shared" si="77"/>
        <v>0</v>
      </c>
      <c r="AJ631" s="624">
        <f t="shared" si="76"/>
        <v>0</v>
      </c>
      <c r="AK631" s="624">
        <f t="shared" si="76"/>
        <v>0</v>
      </c>
      <c r="AL631" s="624">
        <f t="shared" si="76"/>
        <v>0</v>
      </c>
      <c r="AN631" s="625"/>
    </row>
    <row r="632" spans="1:40" x14ac:dyDescent="0.25">
      <c r="A632" s="612"/>
      <c r="B632" s="613"/>
      <c r="C632" s="614"/>
      <c r="D632" s="626"/>
      <c r="E632" s="627"/>
      <c r="F632" s="627"/>
      <c r="G632" s="630">
        <f t="shared" si="68"/>
        <v>0</v>
      </c>
      <c r="H632" s="626"/>
      <c r="I632" s="626"/>
      <c r="J632" s="626"/>
      <c r="K632" s="626"/>
      <c r="L632" s="626"/>
      <c r="M632" s="626"/>
      <c r="N632" s="629"/>
      <c r="O632" s="629"/>
      <c r="P632" s="629"/>
      <c r="Q632" s="619">
        <f>IF(C632&gt;Allgemeines!$C$13,0,SUM(G632,H632,J632,K632,M632,N632)-SUM(I632,L632,O632,P632))</f>
        <v>0</v>
      </c>
      <c r="R632" s="613"/>
      <c r="S632" s="621">
        <f t="shared" si="64"/>
        <v>0</v>
      </c>
      <c r="T632" s="622">
        <f>IF(ISBLANK($B632),0,VLOOKUP($B632,Listen!$A$2:$C$44,2,FALSE))</f>
        <v>0</v>
      </c>
      <c r="U632" s="622">
        <f>IF(ISBLANK($B632),0,VLOOKUP($B632,Listen!$A$2:$C$44,3,FALSE))</f>
        <v>0</v>
      </c>
      <c r="V632" s="623">
        <f t="shared" si="65"/>
        <v>0</v>
      </c>
      <c r="W632" s="623">
        <f t="shared" si="81"/>
        <v>0</v>
      </c>
      <c r="X632" s="623">
        <f t="shared" si="81"/>
        <v>0</v>
      </c>
      <c r="Y632" s="623">
        <f t="shared" si="81"/>
        <v>0</v>
      </c>
      <c r="Z632" s="623">
        <f t="shared" si="81"/>
        <v>0</v>
      </c>
      <c r="AA632" s="623">
        <f t="shared" si="81"/>
        <v>0</v>
      </c>
      <c r="AB632" s="623">
        <f t="shared" si="81"/>
        <v>0</v>
      </c>
      <c r="AC632" s="624">
        <f t="shared" ca="1" si="66"/>
        <v>0</v>
      </c>
      <c r="AD632" s="624">
        <f ca="1">IF(C632=Allgemeines!$C$13,$S632-$AE632,OFFSET(AE632,0,Allgemeines!$C$13-2022)-$AE632)</f>
        <v>0</v>
      </c>
      <c r="AE632" s="624">
        <f ca="1">IFERROR(OFFSET(AE632,0,Allgemeines!$C$13-2021),0)</f>
        <v>0</v>
      </c>
      <c r="AF632" s="624">
        <f t="shared" si="67"/>
        <v>0</v>
      </c>
      <c r="AG632" s="624">
        <f t="shared" si="77"/>
        <v>0</v>
      </c>
      <c r="AH632" s="624">
        <f t="shared" si="77"/>
        <v>0</v>
      </c>
      <c r="AI632" s="624">
        <f t="shared" si="77"/>
        <v>0</v>
      </c>
      <c r="AJ632" s="624">
        <f t="shared" si="76"/>
        <v>0</v>
      </c>
      <c r="AK632" s="624">
        <f t="shared" si="76"/>
        <v>0</v>
      </c>
      <c r="AL632" s="624">
        <f t="shared" si="76"/>
        <v>0</v>
      </c>
      <c r="AN632" s="625"/>
    </row>
    <row r="633" spans="1:40" x14ac:dyDescent="0.25">
      <c r="A633" s="612"/>
      <c r="B633" s="613"/>
      <c r="C633" s="614"/>
      <c r="D633" s="626"/>
      <c r="E633" s="627"/>
      <c r="F633" s="627"/>
      <c r="G633" s="630">
        <f t="shared" si="68"/>
        <v>0</v>
      </c>
      <c r="H633" s="626"/>
      <c r="I633" s="626"/>
      <c r="J633" s="626"/>
      <c r="K633" s="626"/>
      <c r="L633" s="626"/>
      <c r="M633" s="626"/>
      <c r="N633" s="629"/>
      <c r="O633" s="629"/>
      <c r="P633" s="629"/>
      <c r="Q633" s="619">
        <f>IF(C633&gt;Allgemeines!$C$13,0,SUM(G633,H633,J633,K633,M633,N633)-SUM(I633,L633,O633,P633))</f>
        <v>0</v>
      </c>
      <c r="R633" s="613"/>
      <c r="S633" s="621">
        <f t="shared" si="64"/>
        <v>0</v>
      </c>
      <c r="T633" s="622">
        <f>IF(ISBLANK($B633),0,VLOOKUP($B633,Listen!$A$2:$C$44,2,FALSE))</f>
        <v>0</v>
      </c>
      <c r="U633" s="622">
        <f>IF(ISBLANK($B633),0,VLOOKUP($B633,Listen!$A$2:$C$44,3,FALSE))</f>
        <v>0</v>
      </c>
      <c r="V633" s="623">
        <f t="shared" si="65"/>
        <v>0</v>
      </c>
      <c r="W633" s="623">
        <f t="shared" si="81"/>
        <v>0</v>
      </c>
      <c r="X633" s="623">
        <f t="shared" si="81"/>
        <v>0</v>
      </c>
      <c r="Y633" s="623">
        <f t="shared" si="81"/>
        <v>0</v>
      </c>
      <c r="Z633" s="623">
        <f t="shared" si="81"/>
        <v>0</v>
      </c>
      <c r="AA633" s="623">
        <f t="shared" si="81"/>
        <v>0</v>
      </c>
      <c r="AB633" s="623">
        <f t="shared" si="81"/>
        <v>0</v>
      </c>
      <c r="AC633" s="624">
        <f t="shared" ca="1" si="66"/>
        <v>0</v>
      </c>
      <c r="AD633" s="624">
        <f ca="1">IF(C633=Allgemeines!$C$13,$S633-$AE633,OFFSET(AE633,0,Allgemeines!$C$13-2022)-$AE633)</f>
        <v>0</v>
      </c>
      <c r="AE633" s="624">
        <f ca="1">IFERROR(OFFSET(AE633,0,Allgemeines!$C$13-2021),0)</f>
        <v>0</v>
      </c>
      <c r="AF633" s="624">
        <f t="shared" si="67"/>
        <v>0</v>
      </c>
      <c r="AG633" s="624">
        <f t="shared" si="77"/>
        <v>0</v>
      </c>
      <c r="AH633" s="624">
        <f t="shared" si="77"/>
        <v>0</v>
      </c>
      <c r="AI633" s="624">
        <f t="shared" si="77"/>
        <v>0</v>
      </c>
      <c r="AJ633" s="624">
        <f t="shared" si="76"/>
        <v>0</v>
      </c>
      <c r="AK633" s="624">
        <f t="shared" si="76"/>
        <v>0</v>
      </c>
      <c r="AL633" s="624">
        <f t="shared" si="76"/>
        <v>0</v>
      </c>
      <c r="AN633" s="625"/>
    </row>
    <row r="634" spans="1:40" x14ac:dyDescent="0.25">
      <c r="A634" s="612"/>
      <c r="B634" s="613"/>
      <c r="C634" s="614"/>
      <c r="D634" s="626"/>
      <c r="E634" s="627"/>
      <c r="F634" s="627"/>
      <c r="G634" s="630">
        <f t="shared" si="68"/>
        <v>0</v>
      </c>
      <c r="H634" s="626"/>
      <c r="I634" s="626"/>
      <c r="J634" s="626"/>
      <c r="K634" s="626"/>
      <c r="L634" s="626"/>
      <c r="M634" s="626"/>
      <c r="N634" s="629"/>
      <c r="O634" s="629"/>
      <c r="P634" s="629"/>
      <c r="Q634" s="619">
        <f>IF(C634&gt;Allgemeines!$C$13,0,SUM(G634,H634,J634,K634,M634,N634)-SUM(I634,L634,O634,P634))</f>
        <v>0</v>
      </c>
      <c r="R634" s="613"/>
      <c r="S634" s="621">
        <f t="shared" si="64"/>
        <v>0</v>
      </c>
      <c r="T634" s="622">
        <f>IF(ISBLANK($B634),0,VLOOKUP($B634,Listen!$A$2:$C$44,2,FALSE))</f>
        <v>0</v>
      </c>
      <c r="U634" s="622">
        <f>IF(ISBLANK($B634),0,VLOOKUP($B634,Listen!$A$2:$C$44,3,FALSE))</f>
        <v>0</v>
      </c>
      <c r="V634" s="623">
        <f t="shared" si="65"/>
        <v>0</v>
      </c>
      <c r="W634" s="623">
        <f t="shared" si="81"/>
        <v>0</v>
      </c>
      <c r="X634" s="623">
        <f t="shared" si="81"/>
        <v>0</v>
      </c>
      <c r="Y634" s="623">
        <f t="shared" si="81"/>
        <v>0</v>
      </c>
      <c r="Z634" s="623">
        <f t="shared" si="81"/>
        <v>0</v>
      </c>
      <c r="AA634" s="623">
        <f t="shared" si="81"/>
        <v>0</v>
      </c>
      <c r="AB634" s="623">
        <f t="shared" si="81"/>
        <v>0</v>
      </c>
      <c r="AC634" s="624">
        <f t="shared" ca="1" si="66"/>
        <v>0</v>
      </c>
      <c r="AD634" s="624">
        <f ca="1">IF(C634=Allgemeines!$C$13,$S634-$AE634,OFFSET(AE634,0,Allgemeines!$C$13-2022)-$AE634)</f>
        <v>0</v>
      </c>
      <c r="AE634" s="624">
        <f ca="1">IFERROR(OFFSET(AE634,0,Allgemeines!$C$13-2021),0)</f>
        <v>0</v>
      </c>
      <c r="AF634" s="624">
        <f t="shared" si="67"/>
        <v>0</v>
      </c>
      <c r="AG634" s="624">
        <f t="shared" si="77"/>
        <v>0</v>
      </c>
      <c r="AH634" s="624">
        <f t="shared" si="77"/>
        <v>0</v>
      </c>
      <c r="AI634" s="624">
        <f t="shared" si="77"/>
        <v>0</v>
      </c>
      <c r="AJ634" s="624">
        <f t="shared" si="76"/>
        <v>0</v>
      </c>
      <c r="AK634" s="624">
        <f t="shared" si="76"/>
        <v>0</v>
      </c>
      <c r="AL634" s="624">
        <f t="shared" si="76"/>
        <v>0</v>
      </c>
      <c r="AN634" s="625"/>
    </row>
    <row r="635" spans="1:40" x14ac:dyDescent="0.25">
      <c r="A635" s="612"/>
      <c r="B635" s="613"/>
      <c r="C635" s="614"/>
      <c r="D635" s="626"/>
      <c r="E635" s="627"/>
      <c r="F635" s="627"/>
      <c r="G635" s="630">
        <f t="shared" si="68"/>
        <v>0</v>
      </c>
      <c r="H635" s="626"/>
      <c r="I635" s="626"/>
      <c r="J635" s="626"/>
      <c r="K635" s="626"/>
      <c r="L635" s="626"/>
      <c r="M635" s="626"/>
      <c r="N635" s="629"/>
      <c r="O635" s="629"/>
      <c r="P635" s="629"/>
      <c r="Q635" s="619">
        <f>IF(C635&gt;Allgemeines!$C$13,0,SUM(G635,H635,J635,K635,M635,N635)-SUM(I635,L635,O635,P635))</f>
        <v>0</v>
      </c>
      <c r="R635" s="613"/>
      <c r="S635" s="621">
        <f t="shared" si="64"/>
        <v>0</v>
      </c>
      <c r="T635" s="622">
        <f>IF(ISBLANK($B635),0,VLOOKUP($B635,Listen!$A$2:$C$44,2,FALSE))</f>
        <v>0</v>
      </c>
      <c r="U635" s="622">
        <f>IF(ISBLANK($B635),0,VLOOKUP($B635,Listen!$A$2:$C$44,3,FALSE))</f>
        <v>0</v>
      </c>
      <c r="V635" s="623">
        <f t="shared" si="65"/>
        <v>0</v>
      </c>
      <c r="W635" s="623">
        <f t="shared" si="81"/>
        <v>0</v>
      </c>
      <c r="X635" s="623">
        <f t="shared" si="81"/>
        <v>0</v>
      </c>
      <c r="Y635" s="623">
        <f t="shared" si="81"/>
        <v>0</v>
      </c>
      <c r="Z635" s="623">
        <f t="shared" si="81"/>
        <v>0</v>
      </c>
      <c r="AA635" s="623">
        <f t="shared" si="81"/>
        <v>0</v>
      </c>
      <c r="AB635" s="623">
        <f t="shared" si="81"/>
        <v>0</v>
      </c>
      <c r="AC635" s="624">
        <f t="shared" ca="1" si="66"/>
        <v>0</v>
      </c>
      <c r="AD635" s="624">
        <f ca="1">IF(C635=Allgemeines!$C$13,$S635-$AE635,OFFSET(AE635,0,Allgemeines!$C$13-2022)-$AE635)</f>
        <v>0</v>
      </c>
      <c r="AE635" s="624">
        <f ca="1">IFERROR(OFFSET(AE635,0,Allgemeines!$C$13-2021),0)</f>
        <v>0</v>
      </c>
      <c r="AF635" s="624">
        <f t="shared" si="67"/>
        <v>0</v>
      </c>
      <c r="AG635" s="624">
        <f t="shared" si="77"/>
        <v>0</v>
      </c>
      <c r="AH635" s="624">
        <f t="shared" si="77"/>
        <v>0</v>
      </c>
      <c r="AI635" s="624">
        <f t="shared" si="77"/>
        <v>0</v>
      </c>
      <c r="AJ635" s="624">
        <f t="shared" si="76"/>
        <v>0</v>
      </c>
      <c r="AK635" s="624">
        <f t="shared" si="76"/>
        <v>0</v>
      </c>
      <c r="AL635" s="624">
        <f t="shared" si="76"/>
        <v>0</v>
      </c>
      <c r="AN635" s="625"/>
    </row>
    <row r="636" spans="1:40" x14ac:dyDescent="0.25">
      <c r="A636" s="612"/>
      <c r="B636" s="613"/>
      <c r="C636" s="614"/>
      <c r="D636" s="626"/>
      <c r="E636" s="627"/>
      <c r="F636" s="627"/>
      <c r="G636" s="630">
        <f t="shared" si="68"/>
        <v>0</v>
      </c>
      <c r="H636" s="626"/>
      <c r="I636" s="626"/>
      <c r="J636" s="626"/>
      <c r="K636" s="626"/>
      <c r="L636" s="626"/>
      <c r="M636" s="626"/>
      <c r="N636" s="629"/>
      <c r="O636" s="629"/>
      <c r="P636" s="629"/>
      <c r="Q636" s="619">
        <f>IF(C636&gt;Allgemeines!$C$13,0,SUM(G636,H636,J636,K636,M636,N636)-SUM(I636,L636,O636,P636))</f>
        <v>0</v>
      </c>
      <c r="R636" s="613"/>
      <c r="S636" s="621">
        <f t="shared" si="64"/>
        <v>0</v>
      </c>
      <c r="T636" s="622">
        <f>IF(ISBLANK($B636),0,VLOOKUP($B636,Listen!$A$2:$C$44,2,FALSE))</f>
        <v>0</v>
      </c>
      <c r="U636" s="622">
        <f>IF(ISBLANK($B636),0,VLOOKUP($B636,Listen!$A$2:$C$44,3,FALSE))</f>
        <v>0</v>
      </c>
      <c r="V636" s="623">
        <f t="shared" si="65"/>
        <v>0</v>
      </c>
      <c r="W636" s="623">
        <f t="shared" si="81"/>
        <v>0</v>
      </c>
      <c r="X636" s="623">
        <f t="shared" si="81"/>
        <v>0</v>
      </c>
      <c r="Y636" s="623">
        <f t="shared" si="81"/>
        <v>0</v>
      </c>
      <c r="Z636" s="623">
        <f t="shared" si="81"/>
        <v>0</v>
      </c>
      <c r="AA636" s="623">
        <f t="shared" si="81"/>
        <v>0</v>
      </c>
      <c r="AB636" s="623">
        <f t="shared" si="81"/>
        <v>0</v>
      </c>
      <c r="AC636" s="624">
        <f t="shared" ca="1" si="66"/>
        <v>0</v>
      </c>
      <c r="AD636" s="624">
        <f ca="1">IF(C636=Allgemeines!$C$13,$S636-$AE636,OFFSET(AE636,0,Allgemeines!$C$13-2022)-$AE636)</f>
        <v>0</v>
      </c>
      <c r="AE636" s="624">
        <f ca="1">IFERROR(OFFSET(AE636,0,Allgemeines!$C$13-2021),0)</f>
        <v>0</v>
      </c>
      <c r="AF636" s="624">
        <f t="shared" si="67"/>
        <v>0</v>
      </c>
      <c r="AG636" s="624">
        <f t="shared" si="77"/>
        <v>0</v>
      </c>
      <c r="AH636" s="624">
        <f t="shared" si="77"/>
        <v>0</v>
      </c>
      <c r="AI636" s="624">
        <f t="shared" si="77"/>
        <v>0</v>
      </c>
      <c r="AJ636" s="624">
        <f t="shared" si="76"/>
        <v>0</v>
      </c>
      <c r="AK636" s="624">
        <f t="shared" si="76"/>
        <v>0</v>
      </c>
      <c r="AL636" s="624">
        <f t="shared" si="76"/>
        <v>0</v>
      </c>
      <c r="AN636" s="625"/>
    </row>
    <row r="637" spans="1:40" x14ac:dyDescent="0.25">
      <c r="A637" s="612"/>
      <c r="B637" s="613"/>
      <c r="C637" s="614"/>
      <c r="D637" s="626"/>
      <c r="E637" s="627"/>
      <c r="F637" s="627"/>
      <c r="G637" s="630">
        <f t="shared" si="68"/>
        <v>0</v>
      </c>
      <c r="H637" s="626"/>
      <c r="I637" s="626"/>
      <c r="J637" s="626"/>
      <c r="K637" s="626"/>
      <c r="L637" s="626"/>
      <c r="M637" s="626"/>
      <c r="N637" s="629"/>
      <c r="O637" s="629"/>
      <c r="P637" s="629"/>
      <c r="Q637" s="619">
        <f>IF(C637&gt;Allgemeines!$C$13,0,SUM(G637,H637,J637,K637,M637,N637)-SUM(I637,L637,O637,P637))</f>
        <v>0</v>
      </c>
      <c r="R637" s="613"/>
      <c r="S637" s="621">
        <f t="shared" si="64"/>
        <v>0</v>
      </c>
      <c r="T637" s="622">
        <f>IF(ISBLANK($B637),0,VLOOKUP($B637,Listen!$A$2:$C$44,2,FALSE))</f>
        <v>0</v>
      </c>
      <c r="U637" s="622">
        <f>IF(ISBLANK($B637),0,VLOOKUP($B637,Listen!$A$2:$C$44,3,FALSE))</f>
        <v>0</v>
      </c>
      <c r="V637" s="623">
        <f t="shared" si="65"/>
        <v>0</v>
      </c>
      <c r="W637" s="623">
        <f t="shared" si="81"/>
        <v>0</v>
      </c>
      <c r="X637" s="623">
        <f t="shared" si="81"/>
        <v>0</v>
      </c>
      <c r="Y637" s="623">
        <f t="shared" si="81"/>
        <v>0</v>
      </c>
      <c r="Z637" s="623">
        <f t="shared" si="81"/>
        <v>0</v>
      </c>
      <c r="AA637" s="623">
        <f t="shared" si="81"/>
        <v>0</v>
      </c>
      <c r="AB637" s="623">
        <f t="shared" si="81"/>
        <v>0</v>
      </c>
      <c r="AC637" s="624">
        <f t="shared" ca="1" si="66"/>
        <v>0</v>
      </c>
      <c r="AD637" s="624">
        <f ca="1">IF(C637=Allgemeines!$C$13,$S637-$AE637,OFFSET(AE637,0,Allgemeines!$C$13-2022)-$AE637)</f>
        <v>0</v>
      </c>
      <c r="AE637" s="624">
        <f ca="1">IFERROR(OFFSET(AE637,0,Allgemeines!$C$13-2021),0)</f>
        <v>0</v>
      </c>
      <c r="AF637" s="624">
        <f t="shared" si="67"/>
        <v>0</v>
      </c>
      <c r="AG637" s="624">
        <f t="shared" si="77"/>
        <v>0</v>
      </c>
      <c r="AH637" s="624">
        <f t="shared" si="77"/>
        <v>0</v>
      </c>
      <c r="AI637" s="624">
        <f t="shared" si="77"/>
        <v>0</v>
      </c>
      <c r="AJ637" s="624">
        <f t="shared" si="76"/>
        <v>0</v>
      </c>
      <c r="AK637" s="624">
        <f t="shared" si="76"/>
        <v>0</v>
      </c>
      <c r="AL637" s="624">
        <f t="shared" si="76"/>
        <v>0</v>
      </c>
      <c r="AN637" s="625"/>
    </row>
    <row r="638" spans="1:40" x14ac:dyDescent="0.25">
      <c r="A638" s="612"/>
      <c r="B638" s="613"/>
      <c r="C638" s="614"/>
      <c r="D638" s="626"/>
      <c r="E638" s="627"/>
      <c r="F638" s="627"/>
      <c r="G638" s="630">
        <f t="shared" si="68"/>
        <v>0</v>
      </c>
      <c r="H638" s="626"/>
      <c r="I638" s="626"/>
      <c r="J638" s="626"/>
      <c r="K638" s="626"/>
      <c r="L638" s="626"/>
      <c r="M638" s="626"/>
      <c r="N638" s="629"/>
      <c r="O638" s="629"/>
      <c r="P638" s="629"/>
      <c r="Q638" s="619">
        <f>IF(C638&gt;Allgemeines!$C$13,0,SUM(G638,H638,J638,K638,M638,N638)-SUM(I638,L638,O638,P638))</f>
        <v>0</v>
      </c>
      <c r="R638" s="613"/>
      <c r="S638" s="621">
        <f t="shared" si="64"/>
        <v>0</v>
      </c>
      <c r="T638" s="622">
        <f>IF(ISBLANK($B638),0,VLOOKUP($B638,Listen!$A$2:$C$44,2,FALSE))</f>
        <v>0</v>
      </c>
      <c r="U638" s="622">
        <f>IF(ISBLANK($B638),0,VLOOKUP($B638,Listen!$A$2:$C$44,3,FALSE))</f>
        <v>0</v>
      </c>
      <c r="V638" s="623">
        <f t="shared" si="65"/>
        <v>0</v>
      </c>
      <c r="W638" s="623">
        <f t="shared" si="81"/>
        <v>0</v>
      </c>
      <c r="X638" s="623">
        <f t="shared" si="81"/>
        <v>0</v>
      </c>
      <c r="Y638" s="623">
        <f t="shared" si="81"/>
        <v>0</v>
      </c>
      <c r="Z638" s="623">
        <f t="shared" si="81"/>
        <v>0</v>
      </c>
      <c r="AA638" s="623">
        <f t="shared" si="81"/>
        <v>0</v>
      </c>
      <c r="AB638" s="623">
        <f t="shared" si="81"/>
        <v>0</v>
      </c>
      <c r="AC638" s="624">
        <f t="shared" ca="1" si="66"/>
        <v>0</v>
      </c>
      <c r="AD638" s="624">
        <f ca="1">IF(C638=Allgemeines!$C$13,$S638-$AE638,OFFSET(AE638,0,Allgemeines!$C$13-2022)-$AE638)</f>
        <v>0</v>
      </c>
      <c r="AE638" s="624">
        <f ca="1">IFERROR(OFFSET(AE638,0,Allgemeines!$C$13-2021),0)</f>
        <v>0</v>
      </c>
      <c r="AF638" s="624">
        <f t="shared" si="67"/>
        <v>0</v>
      </c>
      <c r="AG638" s="624">
        <f t="shared" si="77"/>
        <v>0</v>
      </c>
      <c r="AH638" s="624">
        <f t="shared" si="77"/>
        <v>0</v>
      </c>
      <c r="AI638" s="624">
        <f t="shared" si="77"/>
        <v>0</v>
      </c>
      <c r="AJ638" s="624">
        <f t="shared" si="76"/>
        <v>0</v>
      </c>
      <c r="AK638" s="624">
        <f t="shared" si="76"/>
        <v>0</v>
      </c>
      <c r="AL638" s="624">
        <f t="shared" si="76"/>
        <v>0</v>
      </c>
      <c r="AN638" s="625"/>
    </row>
    <row r="639" spans="1:40" x14ac:dyDescent="0.25">
      <c r="A639" s="612"/>
      <c r="B639" s="613"/>
      <c r="C639" s="614"/>
      <c r="D639" s="626"/>
      <c r="E639" s="627"/>
      <c r="F639" s="627"/>
      <c r="G639" s="630">
        <f t="shared" si="68"/>
        <v>0</v>
      </c>
      <c r="H639" s="626"/>
      <c r="I639" s="626"/>
      <c r="J639" s="626"/>
      <c r="K639" s="626"/>
      <c r="L639" s="626"/>
      <c r="M639" s="626"/>
      <c r="N639" s="629"/>
      <c r="O639" s="629"/>
      <c r="P639" s="629"/>
      <c r="Q639" s="619">
        <f>IF(C639&gt;Allgemeines!$C$13,0,SUM(G639,H639,J639,K639,M639,N639)-SUM(I639,L639,O639,P639))</f>
        <v>0</v>
      </c>
      <c r="R639" s="613"/>
      <c r="S639" s="621">
        <f t="shared" si="64"/>
        <v>0</v>
      </c>
      <c r="T639" s="622">
        <f>IF(ISBLANK($B639),0,VLOOKUP($B639,Listen!$A$2:$C$44,2,FALSE))</f>
        <v>0</v>
      </c>
      <c r="U639" s="622">
        <f>IF(ISBLANK($B639),0,VLOOKUP($B639,Listen!$A$2:$C$44,3,FALSE))</f>
        <v>0</v>
      </c>
      <c r="V639" s="623">
        <f t="shared" si="65"/>
        <v>0</v>
      </c>
      <c r="W639" s="623">
        <f t="shared" si="81"/>
        <v>0</v>
      </c>
      <c r="X639" s="623">
        <f t="shared" si="81"/>
        <v>0</v>
      </c>
      <c r="Y639" s="623">
        <f t="shared" si="81"/>
        <v>0</v>
      </c>
      <c r="Z639" s="623">
        <f t="shared" si="81"/>
        <v>0</v>
      </c>
      <c r="AA639" s="623">
        <f t="shared" si="81"/>
        <v>0</v>
      </c>
      <c r="AB639" s="623">
        <f t="shared" si="81"/>
        <v>0</v>
      </c>
      <c r="AC639" s="624">
        <f t="shared" ca="1" si="66"/>
        <v>0</v>
      </c>
      <c r="AD639" s="624">
        <f ca="1">IF(C639=Allgemeines!$C$13,$S639-$AE639,OFFSET(AE639,0,Allgemeines!$C$13-2022)-$AE639)</f>
        <v>0</v>
      </c>
      <c r="AE639" s="624">
        <f ca="1">IFERROR(OFFSET(AE639,0,Allgemeines!$C$13-2021),0)</f>
        <v>0</v>
      </c>
      <c r="AF639" s="624">
        <f t="shared" si="67"/>
        <v>0</v>
      </c>
      <c r="AG639" s="624">
        <f t="shared" si="77"/>
        <v>0</v>
      </c>
      <c r="AH639" s="624">
        <f t="shared" si="77"/>
        <v>0</v>
      </c>
      <c r="AI639" s="624">
        <f t="shared" si="77"/>
        <v>0</v>
      </c>
      <c r="AJ639" s="624">
        <f t="shared" si="76"/>
        <v>0</v>
      </c>
      <c r="AK639" s="624">
        <f t="shared" si="76"/>
        <v>0</v>
      </c>
      <c r="AL639" s="624">
        <f t="shared" si="76"/>
        <v>0</v>
      </c>
      <c r="AN639" s="625"/>
    </row>
    <row r="640" spans="1:40" x14ac:dyDescent="0.25">
      <c r="A640" s="612"/>
      <c r="B640" s="613"/>
      <c r="C640" s="614"/>
      <c r="D640" s="626"/>
      <c r="E640" s="627"/>
      <c r="F640" s="627"/>
      <c r="G640" s="630">
        <f t="shared" si="68"/>
        <v>0</v>
      </c>
      <c r="H640" s="626"/>
      <c r="I640" s="626"/>
      <c r="J640" s="626"/>
      <c r="K640" s="626"/>
      <c r="L640" s="626"/>
      <c r="M640" s="626"/>
      <c r="N640" s="629"/>
      <c r="O640" s="629"/>
      <c r="P640" s="629"/>
      <c r="Q640" s="619">
        <f>IF(C640&gt;Allgemeines!$C$13,0,SUM(G640,H640,J640,K640,M640,N640)-SUM(I640,L640,O640,P640))</f>
        <v>0</v>
      </c>
      <c r="R640" s="613"/>
      <c r="S640" s="621">
        <f t="shared" si="64"/>
        <v>0</v>
      </c>
      <c r="T640" s="622">
        <f>IF(ISBLANK($B640),0,VLOOKUP($B640,Listen!$A$2:$C$44,2,FALSE))</f>
        <v>0</v>
      </c>
      <c r="U640" s="622">
        <f>IF(ISBLANK($B640),0,VLOOKUP($B640,Listen!$A$2:$C$44,3,FALSE))</f>
        <v>0</v>
      </c>
      <c r="V640" s="623">
        <f t="shared" si="65"/>
        <v>0</v>
      </c>
      <c r="W640" s="623">
        <f t="shared" si="81"/>
        <v>0</v>
      </c>
      <c r="X640" s="623">
        <f t="shared" si="81"/>
        <v>0</v>
      </c>
      <c r="Y640" s="623">
        <f t="shared" si="81"/>
        <v>0</v>
      </c>
      <c r="Z640" s="623">
        <f t="shared" si="81"/>
        <v>0</v>
      </c>
      <c r="AA640" s="623">
        <f t="shared" si="81"/>
        <v>0</v>
      </c>
      <c r="AB640" s="623">
        <f t="shared" si="81"/>
        <v>0</v>
      </c>
      <c r="AC640" s="624">
        <f t="shared" ca="1" si="66"/>
        <v>0</v>
      </c>
      <c r="AD640" s="624">
        <f ca="1">IF(C640=Allgemeines!$C$13,$S640-$AE640,OFFSET(AE640,0,Allgemeines!$C$13-2022)-$AE640)</f>
        <v>0</v>
      </c>
      <c r="AE640" s="624">
        <f ca="1">IFERROR(OFFSET(AE640,0,Allgemeines!$C$13-2021),0)</f>
        <v>0</v>
      </c>
      <c r="AF640" s="624">
        <f t="shared" si="67"/>
        <v>0</v>
      </c>
      <c r="AG640" s="624">
        <f t="shared" si="77"/>
        <v>0</v>
      </c>
      <c r="AH640" s="624">
        <f t="shared" si="77"/>
        <v>0</v>
      </c>
      <c r="AI640" s="624">
        <f t="shared" si="77"/>
        <v>0</v>
      </c>
      <c r="AJ640" s="624">
        <f t="shared" si="76"/>
        <v>0</v>
      </c>
      <c r="AK640" s="624">
        <f t="shared" si="76"/>
        <v>0</v>
      </c>
      <c r="AL640" s="624">
        <f t="shared" si="76"/>
        <v>0</v>
      </c>
      <c r="AN640" s="625"/>
    </row>
    <row r="641" spans="1:40" x14ac:dyDescent="0.25">
      <c r="A641" s="612"/>
      <c r="B641" s="613"/>
      <c r="C641" s="614"/>
      <c r="D641" s="626"/>
      <c r="E641" s="627"/>
      <c r="F641" s="627"/>
      <c r="G641" s="630">
        <f t="shared" si="68"/>
        <v>0</v>
      </c>
      <c r="H641" s="626"/>
      <c r="I641" s="626"/>
      <c r="J641" s="626"/>
      <c r="K641" s="626"/>
      <c r="L641" s="626"/>
      <c r="M641" s="626"/>
      <c r="N641" s="629"/>
      <c r="O641" s="629"/>
      <c r="P641" s="629"/>
      <c r="Q641" s="619">
        <f>IF(C641&gt;Allgemeines!$C$13,0,SUM(G641,H641,J641,K641,M641,N641)-SUM(I641,L641,O641,P641))</f>
        <v>0</v>
      </c>
      <c r="R641" s="613"/>
      <c r="S641" s="621">
        <f t="shared" si="64"/>
        <v>0</v>
      </c>
      <c r="T641" s="622">
        <f>IF(ISBLANK($B641),0,VLOOKUP($B641,Listen!$A$2:$C$44,2,FALSE))</f>
        <v>0</v>
      </c>
      <c r="U641" s="622">
        <f>IF(ISBLANK($B641),0,VLOOKUP($B641,Listen!$A$2:$C$44,3,FALSE))</f>
        <v>0</v>
      </c>
      <c r="V641" s="623">
        <f t="shared" si="65"/>
        <v>0</v>
      </c>
      <c r="W641" s="623">
        <f t="shared" si="81"/>
        <v>0</v>
      </c>
      <c r="X641" s="623">
        <f t="shared" si="81"/>
        <v>0</v>
      </c>
      <c r="Y641" s="623">
        <f t="shared" si="81"/>
        <v>0</v>
      </c>
      <c r="Z641" s="623">
        <f t="shared" si="81"/>
        <v>0</v>
      </c>
      <c r="AA641" s="623">
        <f t="shared" si="81"/>
        <v>0</v>
      </c>
      <c r="AB641" s="623">
        <f t="shared" si="81"/>
        <v>0</v>
      </c>
      <c r="AC641" s="624">
        <f t="shared" ca="1" si="66"/>
        <v>0</v>
      </c>
      <c r="AD641" s="624">
        <f ca="1">IF(C641=Allgemeines!$C$13,$S641-$AE641,OFFSET(AE641,0,Allgemeines!$C$13-2022)-$AE641)</f>
        <v>0</v>
      </c>
      <c r="AE641" s="624">
        <f ca="1">IFERROR(OFFSET(AE641,0,Allgemeines!$C$13-2021),0)</f>
        <v>0</v>
      </c>
      <c r="AF641" s="624">
        <f t="shared" si="67"/>
        <v>0</v>
      </c>
      <c r="AG641" s="624">
        <f t="shared" ref="AG641:AL693" si="82">IF(OR($C641=0,$S641=0,W641-(VALUE(AG$4)-$C641)=0),0,
IF($C641&lt;VALUE(AG$4),AF641-AF641/(W641-(VALUE(AG$4)-$C641)),
IF($C641=VALUE(AG$4),$S641-$S641/W641,0)))</f>
        <v>0</v>
      </c>
      <c r="AH641" s="624">
        <f t="shared" si="82"/>
        <v>0</v>
      </c>
      <c r="AI641" s="624">
        <f t="shared" si="82"/>
        <v>0</v>
      </c>
      <c r="AJ641" s="624">
        <f t="shared" si="76"/>
        <v>0</v>
      </c>
      <c r="AK641" s="624">
        <f t="shared" si="76"/>
        <v>0</v>
      </c>
      <c r="AL641" s="624">
        <f t="shared" si="76"/>
        <v>0</v>
      </c>
      <c r="AN641" s="625"/>
    </row>
    <row r="642" spans="1:40" x14ac:dyDescent="0.25">
      <c r="A642" s="612"/>
      <c r="B642" s="613"/>
      <c r="C642" s="614"/>
      <c r="D642" s="626"/>
      <c r="E642" s="627"/>
      <c r="F642" s="627"/>
      <c r="G642" s="630">
        <f t="shared" si="68"/>
        <v>0</v>
      </c>
      <c r="H642" s="626"/>
      <c r="I642" s="626"/>
      <c r="J642" s="626"/>
      <c r="K642" s="626"/>
      <c r="L642" s="626"/>
      <c r="M642" s="626"/>
      <c r="N642" s="629"/>
      <c r="O642" s="629"/>
      <c r="P642" s="629"/>
      <c r="Q642" s="619">
        <f>IF(C642&gt;Allgemeines!$C$13,0,SUM(G642,H642,J642,K642,M642,N642)-SUM(I642,L642,O642,P642))</f>
        <v>0</v>
      </c>
      <c r="R642" s="613"/>
      <c r="S642" s="621">
        <f t="shared" si="64"/>
        <v>0</v>
      </c>
      <c r="T642" s="622">
        <f>IF(ISBLANK($B642),0,VLOOKUP($B642,Listen!$A$2:$C$44,2,FALSE))</f>
        <v>0</v>
      </c>
      <c r="U642" s="622">
        <f>IF(ISBLANK($B642),0,VLOOKUP($B642,Listen!$A$2:$C$44,3,FALSE))</f>
        <v>0</v>
      </c>
      <c r="V642" s="623">
        <f t="shared" si="65"/>
        <v>0</v>
      </c>
      <c r="W642" s="623">
        <f t="shared" si="81"/>
        <v>0</v>
      </c>
      <c r="X642" s="623">
        <f t="shared" si="81"/>
        <v>0</v>
      </c>
      <c r="Y642" s="623">
        <f t="shared" si="81"/>
        <v>0</v>
      </c>
      <c r="Z642" s="623">
        <f t="shared" si="81"/>
        <v>0</v>
      </c>
      <c r="AA642" s="623">
        <f t="shared" si="81"/>
        <v>0</v>
      </c>
      <c r="AB642" s="623">
        <f t="shared" si="81"/>
        <v>0</v>
      </c>
      <c r="AC642" s="624">
        <f t="shared" ca="1" si="66"/>
        <v>0</v>
      </c>
      <c r="AD642" s="624">
        <f ca="1">IF(C642=Allgemeines!$C$13,$S642-$AE642,OFFSET(AE642,0,Allgemeines!$C$13-2022)-$AE642)</f>
        <v>0</v>
      </c>
      <c r="AE642" s="624">
        <f ca="1">IFERROR(OFFSET(AE642,0,Allgemeines!$C$13-2021),0)</f>
        <v>0</v>
      </c>
      <c r="AF642" s="624">
        <f t="shared" si="67"/>
        <v>0</v>
      </c>
      <c r="AG642" s="624">
        <f t="shared" si="82"/>
        <v>0</v>
      </c>
      <c r="AH642" s="624">
        <f t="shared" si="82"/>
        <v>0</v>
      </c>
      <c r="AI642" s="624">
        <f t="shared" si="82"/>
        <v>0</v>
      </c>
      <c r="AJ642" s="624">
        <f t="shared" si="76"/>
        <v>0</v>
      </c>
      <c r="AK642" s="624">
        <f t="shared" si="76"/>
        <v>0</v>
      </c>
      <c r="AL642" s="624">
        <f t="shared" si="76"/>
        <v>0</v>
      </c>
      <c r="AN642" s="625"/>
    </row>
    <row r="643" spans="1:40" x14ac:dyDescent="0.25">
      <c r="A643" s="612"/>
      <c r="B643" s="613"/>
      <c r="C643" s="614"/>
      <c r="D643" s="626"/>
      <c r="E643" s="627"/>
      <c r="F643" s="627"/>
      <c r="G643" s="630">
        <f t="shared" si="68"/>
        <v>0</v>
      </c>
      <c r="H643" s="626"/>
      <c r="I643" s="626"/>
      <c r="J643" s="626"/>
      <c r="K643" s="626"/>
      <c r="L643" s="626"/>
      <c r="M643" s="626"/>
      <c r="N643" s="629"/>
      <c r="O643" s="629"/>
      <c r="P643" s="629"/>
      <c r="Q643" s="619">
        <f>IF(C643&gt;Allgemeines!$C$13,0,SUM(G643,H643,J643,K643,M643,N643)-SUM(I643,L643,O643,P643))</f>
        <v>0</v>
      </c>
      <c r="R643" s="613"/>
      <c r="S643" s="621">
        <f t="shared" si="64"/>
        <v>0</v>
      </c>
      <c r="T643" s="622">
        <f>IF(ISBLANK($B643),0,VLOOKUP($B643,Listen!$A$2:$C$44,2,FALSE))</f>
        <v>0</v>
      </c>
      <c r="U643" s="622">
        <f>IF(ISBLANK($B643),0,VLOOKUP($B643,Listen!$A$2:$C$44,3,FALSE))</f>
        <v>0</v>
      </c>
      <c r="V643" s="623">
        <f t="shared" si="65"/>
        <v>0</v>
      </c>
      <c r="W643" s="623">
        <f t="shared" si="81"/>
        <v>0</v>
      </c>
      <c r="X643" s="623">
        <f t="shared" si="81"/>
        <v>0</v>
      </c>
      <c r="Y643" s="623">
        <f t="shared" si="81"/>
        <v>0</v>
      </c>
      <c r="Z643" s="623">
        <f t="shared" si="81"/>
        <v>0</v>
      </c>
      <c r="AA643" s="623">
        <f t="shared" si="81"/>
        <v>0</v>
      </c>
      <c r="AB643" s="623">
        <f t="shared" si="81"/>
        <v>0</v>
      </c>
      <c r="AC643" s="624">
        <f t="shared" ca="1" si="66"/>
        <v>0</v>
      </c>
      <c r="AD643" s="624">
        <f ca="1">IF(C643=Allgemeines!$C$13,$S643-$AE643,OFFSET(AE643,0,Allgemeines!$C$13-2022)-$AE643)</f>
        <v>0</v>
      </c>
      <c r="AE643" s="624">
        <f ca="1">IFERROR(OFFSET(AE643,0,Allgemeines!$C$13-2021),0)</f>
        <v>0</v>
      </c>
      <c r="AF643" s="624">
        <f t="shared" si="67"/>
        <v>0</v>
      </c>
      <c r="AG643" s="624">
        <f t="shared" si="82"/>
        <v>0</v>
      </c>
      <c r="AH643" s="624">
        <f t="shared" si="82"/>
        <v>0</v>
      </c>
      <c r="AI643" s="624">
        <f t="shared" si="82"/>
        <v>0</v>
      </c>
      <c r="AJ643" s="624">
        <f t="shared" si="76"/>
        <v>0</v>
      </c>
      <c r="AK643" s="624">
        <f t="shared" si="76"/>
        <v>0</v>
      </c>
      <c r="AL643" s="624">
        <f t="shared" si="76"/>
        <v>0</v>
      </c>
      <c r="AN643" s="625"/>
    </row>
    <row r="644" spans="1:40" x14ac:dyDescent="0.25">
      <c r="A644" s="612"/>
      <c r="B644" s="613"/>
      <c r="C644" s="614"/>
      <c r="D644" s="626"/>
      <c r="E644" s="627"/>
      <c r="F644" s="627"/>
      <c r="G644" s="630">
        <f t="shared" si="68"/>
        <v>0</v>
      </c>
      <c r="H644" s="626"/>
      <c r="I644" s="626"/>
      <c r="J644" s="626"/>
      <c r="K644" s="626"/>
      <c r="L644" s="626"/>
      <c r="M644" s="626"/>
      <c r="N644" s="629"/>
      <c r="O644" s="629"/>
      <c r="P644" s="629"/>
      <c r="Q644" s="619">
        <f>IF(C644&gt;Allgemeines!$C$13,0,SUM(G644,H644,J644,K644,M644,N644)-SUM(I644,L644,O644,P644))</f>
        <v>0</v>
      </c>
      <c r="R644" s="613"/>
      <c r="S644" s="621">
        <f t="shared" si="64"/>
        <v>0</v>
      </c>
      <c r="T644" s="622">
        <f>IF(ISBLANK($B644),0,VLOOKUP($B644,Listen!$A$2:$C$44,2,FALSE))</f>
        <v>0</v>
      </c>
      <c r="U644" s="622">
        <f>IF(ISBLANK($B644),0,VLOOKUP($B644,Listen!$A$2:$C$44,3,FALSE))</f>
        <v>0</v>
      </c>
      <c r="V644" s="623">
        <f t="shared" si="65"/>
        <v>0</v>
      </c>
      <c r="W644" s="623">
        <f t="shared" si="81"/>
        <v>0</v>
      </c>
      <c r="X644" s="623">
        <f t="shared" si="81"/>
        <v>0</v>
      </c>
      <c r="Y644" s="623">
        <f t="shared" si="81"/>
        <v>0</v>
      </c>
      <c r="Z644" s="623">
        <f t="shared" si="81"/>
        <v>0</v>
      </c>
      <c r="AA644" s="623">
        <f t="shared" si="81"/>
        <v>0</v>
      </c>
      <c r="AB644" s="623">
        <f t="shared" si="81"/>
        <v>0</v>
      </c>
      <c r="AC644" s="624">
        <f t="shared" ca="1" si="66"/>
        <v>0</v>
      </c>
      <c r="AD644" s="624">
        <f ca="1">IF(C644=Allgemeines!$C$13,$S644-$AE644,OFFSET(AE644,0,Allgemeines!$C$13-2022)-$AE644)</f>
        <v>0</v>
      </c>
      <c r="AE644" s="624">
        <f ca="1">IFERROR(OFFSET(AE644,0,Allgemeines!$C$13-2021),0)</f>
        <v>0</v>
      </c>
      <c r="AF644" s="624">
        <f t="shared" si="67"/>
        <v>0</v>
      </c>
      <c r="AG644" s="624">
        <f t="shared" si="82"/>
        <v>0</v>
      </c>
      <c r="AH644" s="624">
        <f t="shared" si="82"/>
        <v>0</v>
      </c>
      <c r="AI644" s="624">
        <f t="shared" si="82"/>
        <v>0</v>
      </c>
      <c r="AJ644" s="624">
        <f t="shared" si="76"/>
        <v>0</v>
      </c>
      <c r="AK644" s="624">
        <f t="shared" si="76"/>
        <v>0</v>
      </c>
      <c r="AL644" s="624">
        <f t="shared" si="76"/>
        <v>0</v>
      </c>
      <c r="AN644" s="625"/>
    </row>
    <row r="645" spans="1:40" x14ac:dyDescent="0.25">
      <c r="A645" s="612"/>
      <c r="B645" s="613"/>
      <c r="C645" s="614"/>
      <c r="D645" s="626"/>
      <c r="E645" s="627"/>
      <c r="F645" s="627"/>
      <c r="G645" s="630">
        <f t="shared" si="68"/>
        <v>0</v>
      </c>
      <c r="H645" s="626"/>
      <c r="I645" s="626"/>
      <c r="J645" s="626"/>
      <c r="K645" s="626"/>
      <c r="L645" s="626"/>
      <c r="M645" s="626"/>
      <c r="N645" s="629"/>
      <c r="O645" s="629"/>
      <c r="P645" s="629"/>
      <c r="Q645" s="619">
        <f>IF(C645&gt;Allgemeines!$C$13,0,SUM(G645,H645,J645,K645,M645,N645)-SUM(I645,L645,O645,P645))</f>
        <v>0</v>
      </c>
      <c r="R645" s="613"/>
      <c r="S645" s="621">
        <f t="shared" si="64"/>
        <v>0</v>
      </c>
      <c r="T645" s="622">
        <f>IF(ISBLANK($B645),0,VLOOKUP($B645,Listen!$A$2:$C$44,2,FALSE))</f>
        <v>0</v>
      </c>
      <c r="U645" s="622">
        <f>IF(ISBLANK($B645),0,VLOOKUP($B645,Listen!$A$2:$C$44,3,FALSE))</f>
        <v>0</v>
      </c>
      <c r="V645" s="623">
        <f t="shared" si="65"/>
        <v>0</v>
      </c>
      <c r="W645" s="623">
        <f t="shared" si="81"/>
        <v>0</v>
      </c>
      <c r="X645" s="623">
        <f t="shared" si="81"/>
        <v>0</v>
      </c>
      <c r="Y645" s="623">
        <f t="shared" si="81"/>
        <v>0</v>
      </c>
      <c r="Z645" s="623">
        <f t="shared" si="81"/>
        <v>0</v>
      </c>
      <c r="AA645" s="623">
        <f t="shared" si="81"/>
        <v>0</v>
      </c>
      <c r="AB645" s="623">
        <f t="shared" si="81"/>
        <v>0</v>
      </c>
      <c r="AC645" s="624">
        <f t="shared" ca="1" si="66"/>
        <v>0</v>
      </c>
      <c r="AD645" s="624">
        <f ca="1">IF(C645=Allgemeines!$C$13,$S645-$AE645,OFFSET(AE645,0,Allgemeines!$C$13-2022)-$AE645)</f>
        <v>0</v>
      </c>
      <c r="AE645" s="624">
        <f ca="1">IFERROR(OFFSET(AE645,0,Allgemeines!$C$13-2021),0)</f>
        <v>0</v>
      </c>
      <c r="AF645" s="624">
        <f t="shared" si="67"/>
        <v>0</v>
      </c>
      <c r="AG645" s="624">
        <f t="shared" si="82"/>
        <v>0</v>
      </c>
      <c r="AH645" s="624">
        <f t="shared" si="82"/>
        <v>0</v>
      </c>
      <c r="AI645" s="624">
        <f t="shared" si="82"/>
        <v>0</v>
      </c>
      <c r="AJ645" s="624">
        <f t="shared" si="76"/>
        <v>0</v>
      </c>
      <c r="AK645" s="624">
        <f t="shared" si="76"/>
        <v>0</v>
      </c>
      <c r="AL645" s="624">
        <f t="shared" si="76"/>
        <v>0</v>
      </c>
      <c r="AN645" s="625"/>
    </row>
    <row r="646" spans="1:40" x14ac:dyDescent="0.25">
      <c r="A646" s="612"/>
      <c r="B646" s="613"/>
      <c r="C646" s="614"/>
      <c r="D646" s="626"/>
      <c r="E646" s="627"/>
      <c r="F646" s="627"/>
      <c r="G646" s="630">
        <f t="shared" si="68"/>
        <v>0</v>
      </c>
      <c r="H646" s="626"/>
      <c r="I646" s="626"/>
      <c r="J646" s="626"/>
      <c r="K646" s="626"/>
      <c r="L646" s="626"/>
      <c r="M646" s="626"/>
      <c r="N646" s="629"/>
      <c r="O646" s="629"/>
      <c r="P646" s="629"/>
      <c r="Q646" s="619">
        <f>IF(C646&gt;Allgemeines!$C$13,0,SUM(G646,H646,J646,K646,M646,N646)-SUM(I646,L646,O646,P646))</f>
        <v>0</v>
      </c>
      <c r="R646" s="613"/>
      <c r="S646" s="621">
        <f t="shared" si="64"/>
        <v>0</v>
      </c>
      <c r="T646" s="622">
        <f>IF(ISBLANK($B646),0,VLOOKUP($B646,Listen!$A$2:$C$44,2,FALSE))</f>
        <v>0</v>
      </c>
      <c r="U646" s="622">
        <f>IF(ISBLANK($B646),0,VLOOKUP($B646,Listen!$A$2:$C$44,3,FALSE))</f>
        <v>0</v>
      </c>
      <c r="V646" s="623">
        <f t="shared" si="65"/>
        <v>0</v>
      </c>
      <c r="W646" s="623">
        <f t="shared" si="81"/>
        <v>0</v>
      </c>
      <c r="X646" s="623">
        <f t="shared" si="81"/>
        <v>0</v>
      </c>
      <c r="Y646" s="623">
        <f t="shared" si="81"/>
        <v>0</v>
      </c>
      <c r="Z646" s="623">
        <f t="shared" si="81"/>
        <v>0</v>
      </c>
      <c r="AA646" s="623">
        <f t="shared" si="81"/>
        <v>0</v>
      </c>
      <c r="AB646" s="623">
        <f t="shared" si="81"/>
        <v>0</v>
      </c>
      <c r="AC646" s="624">
        <f t="shared" ca="1" si="66"/>
        <v>0</v>
      </c>
      <c r="AD646" s="624">
        <f ca="1">IF(C646=Allgemeines!$C$13,$S646-$AE646,OFFSET(AE646,0,Allgemeines!$C$13-2022)-$AE646)</f>
        <v>0</v>
      </c>
      <c r="AE646" s="624">
        <f ca="1">IFERROR(OFFSET(AE646,0,Allgemeines!$C$13-2021),0)</f>
        <v>0</v>
      </c>
      <c r="AF646" s="624">
        <f t="shared" si="67"/>
        <v>0</v>
      </c>
      <c r="AG646" s="624">
        <f t="shared" si="82"/>
        <v>0</v>
      </c>
      <c r="AH646" s="624">
        <f t="shared" si="82"/>
        <v>0</v>
      </c>
      <c r="AI646" s="624">
        <f t="shared" si="82"/>
        <v>0</v>
      </c>
      <c r="AJ646" s="624">
        <f t="shared" si="76"/>
        <v>0</v>
      </c>
      <c r="AK646" s="624">
        <f t="shared" si="76"/>
        <v>0</v>
      </c>
      <c r="AL646" s="624">
        <f t="shared" si="76"/>
        <v>0</v>
      </c>
      <c r="AN646" s="625"/>
    </row>
    <row r="647" spans="1:40" x14ac:dyDescent="0.25">
      <c r="A647" s="612"/>
      <c r="B647" s="613"/>
      <c r="C647" s="614"/>
      <c r="D647" s="626"/>
      <c r="E647" s="627"/>
      <c r="F647" s="627"/>
      <c r="G647" s="630">
        <f t="shared" si="68"/>
        <v>0</v>
      </c>
      <c r="H647" s="626"/>
      <c r="I647" s="626"/>
      <c r="J647" s="626"/>
      <c r="K647" s="626"/>
      <c r="L647" s="626"/>
      <c r="M647" s="626"/>
      <c r="N647" s="629"/>
      <c r="O647" s="629"/>
      <c r="P647" s="629"/>
      <c r="Q647" s="619">
        <f>IF(C647&gt;Allgemeines!$C$13,0,SUM(G647,H647,J647,K647,M647,N647)-SUM(I647,L647,O647,P647))</f>
        <v>0</v>
      </c>
      <c r="R647" s="613"/>
      <c r="S647" s="621">
        <f t="shared" si="64"/>
        <v>0</v>
      </c>
      <c r="T647" s="622">
        <f>IF(ISBLANK($B647),0,VLOOKUP($B647,Listen!$A$2:$C$44,2,FALSE))</f>
        <v>0</v>
      </c>
      <c r="U647" s="622">
        <f>IF(ISBLANK($B647),0,VLOOKUP($B647,Listen!$A$2:$C$44,3,FALSE))</f>
        <v>0</v>
      </c>
      <c r="V647" s="623">
        <f t="shared" si="65"/>
        <v>0</v>
      </c>
      <c r="W647" s="623">
        <f t="shared" ref="W647:AB662" si="83">V647</f>
        <v>0</v>
      </c>
      <c r="X647" s="623">
        <f t="shared" si="83"/>
        <v>0</v>
      </c>
      <c r="Y647" s="623">
        <f t="shared" si="83"/>
        <v>0</v>
      </c>
      <c r="Z647" s="623">
        <f t="shared" si="83"/>
        <v>0</v>
      </c>
      <c r="AA647" s="623">
        <f t="shared" si="83"/>
        <v>0</v>
      </c>
      <c r="AB647" s="623">
        <f t="shared" si="83"/>
        <v>0</v>
      </c>
      <c r="AC647" s="624">
        <f t="shared" ca="1" si="66"/>
        <v>0</v>
      </c>
      <c r="AD647" s="624">
        <f ca="1">IF(C647=Allgemeines!$C$13,$S647-$AE647,OFFSET(AE647,0,Allgemeines!$C$13-2022)-$AE647)</f>
        <v>0</v>
      </c>
      <c r="AE647" s="624">
        <f ca="1">IFERROR(OFFSET(AE647,0,Allgemeines!$C$13-2021),0)</f>
        <v>0</v>
      </c>
      <c r="AF647" s="624">
        <f t="shared" si="67"/>
        <v>0</v>
      </c>
      <c r="AG647" s="624">
        <f t="shared" si="82"/>
        <v>0</v>
      </c>
      <c r="AH647" s="624">
        <f t="shared" si="82"/>
        <v>0</v>
      </c>
      <c r="AI647" s="624">
        <f t="shared" si="82"/>
        <v>0</v>
      </c>
      <c r="AJ647" s="624">
        <f t="shared" si="76"/>
        <v>0</v>
      </c>
      <c r="AK647" s="624">
        <f t="shared" si="76"/>
        <v>0</v>
      </c>
      <c r="AL647" s="624">
        <f t="shared" si="76"/>
        <v>0</v>
      </c>
      <c r="AN647" s="625"/>
    </row>
    <row r="648" spans="1:40" x14ac:dyDescent="0.25">
      <c r="A648" s="612"/>
      <c r="B648" s="613"/>
      <c r="C648" s="614"/>
      <c r="D648" s="626"/>
      <c r="E648" s="627"/>
      <c r="F648" s="627"/>
      <c r="G648" s="630">
        <f t="shared" si="68"/>
        <v>0</v>
      </c>
      <c r="H648" s="626"/>
      <c r="I648" s="626"/>
      <c r="J648" s="626"/>
      <c r="K648" s="626"/>
      <c r="L648" s="626"/>
      <c r="M648" s="626"/>
      <c r="N648" s="629"/>
      <c r="O648" s="629"/>
      <c r="P648" s="629"/>
      <c r="Q648" s="619">
        <f>IF(C648&gt;Allgemeines!$C$13,0,SUM(G648,H648,J648,K648,M648,N648)-SUM(I648,L648,O648,P648))</f>
        <v>0</v>
      </c>
      <c r="R648" s="613"/>
      <c r="S648" s="621">
        <f t="shared" si="64"/>
        <v>0</v>
      </c>
      <c r="T648" s="622">
        <f>IF(ISBLANK($B648),0,VLOOKUP($B648,Listen!$A$2:$C$44,2,FALSE))</f>
        <v>0</v>
      </c>
      <c r="U648" s="622">
        <f>IF(ISBLANK($B648),0,VLOOKUP($B648,Listen!$A$2:$C$44,3,FALSE))</f>
        <v>0</v>
      </c>
      <c r="V648" s="623">
        <f t="shared" si="65"/>
        <v>0</v>
      </c>
      <c r="W648" s="623">
        <f t="shared" si="83"/>
        <v>0</v>
      </c>
      <c r="X648" s="623">
        <f t="shared" si="83"/>
        <v>0</v>
      </c>
      <c r="Y648" s="623">
        <f t="shared" si="83"/>
        <v>0</v>
      </c>
      <c r="Z648" s="623">
        <f t="shared" si="83"/>
        <v>0</v>
      </c>
      <c r="AA648" s="623">
        <f t="shared" si="83"/>
        <v>0</v>
      </c>
      <c r="AB648" s="623">
        <f t="shared" si="83"/>
        <v>0</v>
      </c>
      <c r="AC648" s="624">
        <f t="shared" ca="1" si="66"/>
        <v>0</v>
      </c>
      <c r="AD648" s="624">
        <f ca="1">IF(C648=Allgemeines!$C$13,$S648-$AE648,OFFSET(AE648,0,Allgemeines!$C$13-2022)-$AE648)</f>
        <v>0</v>
      </c>
      <c r="AE648" s="624">
        <f ca="1">IFERROR(OFFSET(AE648,0,Allgemeines!$C$13-2021),0)</f>
        <v>0</v>
      </c>
      <c r="AF648" s="624">
        <f t="shared" si="67"/>
        <v>0</v>
      </c>
      <c r="AG648" s="624">
        <f t="shared" si="82"/>
        <v>0</v>
      </c>
      <c r="AH648" s="624">
        <f t="shared" si="82"/>
        <v>0</v>
      </c>
      <c r="AI648" s="624">
        <f t="shared" si="82"/>
        <v>0</v>
      </c>
      <c r="AJ648" s="624">
        <f t="shared" si="76"/>
        <v>0</v>
      </c>
      <c r="AK648" s="624">
        <f t="shared" si="76"/>
        <v>0</v>
      </c>
      <c r="AL648" s="624">
        <f t="shared" si="76"/>
        <v>0</v>
      </c>
      <c r="AN648" s="625"/>
    </row>
    <row r="649" spans="1:40" x14ac:dyDescent="0.25">
      <c r="A649" s="612"/>
      <c r="B649" s="613"/>
      <c r="C649" s="614"/>
      <c r="D649" s="626"/>
      <c r="E649" s="627"/>
      <c r="F649" s="627"/>
      <c r="G649" s="630">
        <f t="shared" si="68"/>
        <v>0</v>
      </c>
      <c r="H649" s="626"/>
      <c r="I649" s="626"/>
      <c r="J649" s="626"/>
      <c r="K649" s="626"/>
      <c r="L649" s="626"/>
      <c r="M649" s="626"/>
      <c r="N649" s="629"/>
      <c r="O649" s="629"/>
      <c r="P649" s="629"/>
      <c r="Q649" s="619">
        <f>IF(C649&gt;Allgemeines!$C$13,0,SUM(G649,H649,J649,K649,M649,N649)-SUM(I649,L649,O649,P649))</f>
        <v>0</v>
      </c>
      <c r="R649" s="613"/>
      <c r="S649" s="621">
        <f t="shared" si="64"/>
        <v>0</v>
      </c>
      <c r="T649" s="622">
        <f>IF(ISBLANK($B649),0,VLOOKUP($B649,Listen!$A$2:$C$44,2,FALSE))</f>
        <v>0</v>
      </c>
      <c r="U649" s="622">
        <f>IF(ISBLANK($B649),0,VLOOKUP($B649,Listen!$A$2:$C$44,3,FALSE))</f>
        <v>0</v>
      </c>
      <c r="V649" s="623">
        <f t="shared" si="65"/>
        <v>0</v>
      </c>
      <c r="W649" s="623">
        <f t="shared" si="83"/>
        <v>0</v>
      </c>
      <c r="X649" s="623">
        <f t="shared" si="83"/>
        <v>0</v>
      </c>
      <c r="Y649" s="623">
        <f t="shared" si="83"/>
        <v>0</v>
      </c>
      <c r="Z649" s="623">
        <f t="shared" si="83"/>
        <v>0</v>
      </c>
      <c r="AA649" s="623">
        <f t="shared" si="83"/>
        <v>0</v>
      </c>
      <c r="AB649" s="623">
        <f t="shared" si="83"/>
        <v>0</v>
      </c>
      <c r="AC649" s="624">
        <f t="shared" ca="1" si="66"/>
        <v>0</v>
      </c>
      <c r="AD649" s="624">
        <f ca="1">IF(C649=Allgemeines!$C$13,$S649-$AE649,OFFSET(AE649,0,Allgemeines!$C$13-2022)-$AE649)</f>
        <v>0</v>
      </c>
      <c r="AE649" s="624">
        <f ca="1">IFERROR(OFFSET(AE649,0,Allgemeines!$C$13-2021),0)</f>
        <v>0</v>
      </c>
      <c r="AF649" s="624">
        <f t="shared" si="67"/>
        <v>0</v>
      </c>
      <c r="AG649" s="624">
        <f t="shared" si="82"/>
        <v>0</v>
      </c>
      <c r="AH649" s="624">
        <f t="shared" si="82"/>
        <v>0</v>
      </c>
      <c r="AI649" s="624">
        <f t="shared" si="82"/>
        <v>0</v>
      </c>
      <c r="AJ649" s="624">
        <f t="shared" si="76"/>
        <v>0</v>
      </c>
      <c r="AK649" s="624">
        <f t="shared" si="76"/>
        <v>0</v>
      </c>
      <c r="AL649" s="624">
        <f t="shared" si="76"/>
        <v>0</v>
      </c>
      <c r="AN649" s="625"/>
    </row>
    <row r="650" spans="1:40" x14ac:dyDescent="0.25">
      <c r="A650" s="612"/>
      <c r="B650" s="613"/>
      <c r="C650" s="614"/>
      <c r="D650" s="626"/>
      <c r="E650" s="627"/>
      <c r="F650" s="627"/>
      <c r="G650" s="630">
        <f t="shared" si="68"/>
        <v>0</v>
      </c>
      <c r="H650" s="626"/>
      <c r="I650" s="626"/>
      <c r="J650" s="626"/>
      <c r="K650" s="626"/>
      <c r="L650" s="626"/>
      <c r="M650" s="626"/>
      <c r="N650" s="629"/>
      <c r="O650" s="629"/>
      <c r="P650" s="629"/>
      <c r="Q650" s="619">
        <f>IF(C650&gt;Allgemeines!$C$13,0,SUM(G650,H650,J650,K650,M650,N650)-SUM(I650,L650,O650,P650))</f>
        <v>0</v>
      </c>
      <c r="R650" s="613"/>
      <c r="S650" s="621">
        <f t="shared" si="64"/>
        <v>0</v>
      </c>
      <c r="T650" s="622">
        <f>IF(ISBLANK($B650),0,VLOOKUP($B650,Listen!$A$2:$C$44,2,FALSE))</f>
        <v>0</v>
      </c>
      <c r="U650" s="622">
        <f>IF(ISBLANK($B650),0,VLOOKUP($B650,Listen!$A$2:$C$44,3,FALSE))</f>
        <v>0</v>
      </c>
      <c r="V650" s="623">
        <f t="shared" si="65"/>
        <v>0</v>
      </c>
      <c r="W650" s="623">
        <f t="shared" si="83"/>
        <v>0</v>
      </c>
      <c r="X650" s="623">
        <f t="shared" si="83"/>
        <v>0</v>
      </c>
      <c r="Y650" s="623">
        <f t="shared" si="83"/>
        <v>0</v>
      </c>
      <c r="Z650" s="623">
        <f t="shared" si="83"/>
        <v>0</v>
      </c>
      <c r="AA650" s="623">
        <f t="shared" si="83"/>
        <v>0</v>
      </c>
      <c r="AB650" s="623">
        <f t="shared" si="83"/>
        <v>0</v>
      </c>
      <c r="AC650" s="624">
        <f t="shared" ca="1" si="66"/>
        <v>0</v>
      </c>
      <c r="AD650" s="624">
        <f ca="1">IF(C650=Allgemeines!$C$13,$S650-$AE650,OFFSET(AE650,0,Allgemeines!$C$13-2022)-$AE650)</f>
        <v>0</v>
      </c>
      <c r="AE650" s="624">
        <f ca="1">IFERROR(OFFSET(AE650,0,Allgemeines!$C$13-2021),0)</f>
        <v>0</v>
      </c>
      <c r="AF650" s="624">
        <f t="shared" si="67"/>
        <v>0</v>
      </c>
      <c r="AG650" s="624">
        <f t="shared" si="82"/>
        <v>0</v>
      </c>
      <c r="AH650" s="624">
        <f t="shared" si="82"/>
        <v>0</v>
      </c>
      <c r="AI650" s="624">
        <f t="shared" si="82"/>
        <v>0</v>
      </c>
      <c r="AJ650" s="624">
        <f t="shared" si="76"/>
        <v>0</v>
      </c>
      <c r="AK650" s="624">
        <f t="shared" si="76"/>
        <v>0</v>
      </c>
      <c r="AL650" s="624">
        <f t="shared" si="76"/>
        <v>0</v>
      </c>
      <c r="AN650" s="625"/>
    </row>
    <row r="651" spans="1:40" x14ac:dyDescent="0.25">
      <c r="A651" s="612"/>
      <c r="B651" s="613"/>
      <c r="C651" s="614"/>
      <c r="D651" s="626"/>
      <c r="E651" s="627"/>
      <c r="F651" s="627"/>
      <c r="G651" s="630">
        <f t="shared" si="68"/>
        <v>0</v>
      </c>
      <c r="H651" s="626"/>
      <c r="I651" s="626"/>
      <c r="J651" s="626"/>
      <c r="K651" s="626"/>
      <c r="L651" s="626"/>
      <c r="M651" s="626"/>
      <c r="N651" s="629"/>
      <c r="O651" s="629"/>
      <c r="P651" s="629"/>
      <c r="Q651" s="619">
        <f>IF(C651&gt;Allgemeines!$C$13,0,SUM(G651,H651,J651,K651,M651,N651)-SUM(I651,L651,O651,P651))</f>
        <v>0</v>
      </c>
      <c r="R651" s="613"/>
      <c r="S651" s="621">
        <f t="shared" si="64"/>
        <v>0</v>
      </c>
      <c r="T651" s="622">
        <f>IF(ISBLANK($B651),0,VLOOKUP($B651,Listen!$A$2:$C$44,2,FALSE))</f>
        <v>0</v>
      </c>
      <c r="U651" s="622">
        <f>IF(ISBLANK($B651),0,VLOOKUP($B651,Listen!$A$2:$C$44,3,FALSE))</f>
        <v>0</v>
      </c>
      <c r="V651" s="623">
        <f t="shared" si="65"/>
        <v>0</v>
      </c>
      <c r="W651" s="623">
        <f t="shared" si="83"/>
        <v>0</v>
      </c>
      <c r="X651" s="623">
        <f t="shared" si="83"/>
        <v>0</v>
      </c>
      <c r="Y651" s="623">
        <f t="shared" si="83"/>
        <v>0</v>
      </c>
      <c r="Z651" s="623">
        <f t="shared" si="83"/>
        <v>0</v>
      </c>
      <c r="AA651" s="623">
        <f t="shared" si="83"/>
        <v>0</v>
      </c>
      <c r="AB651" s="623">
        <f t="shared" si="83"/>
        <v>0</v>
      </c>
      <c r="AC651" s="624">
        <f t="shared" ca="1" si="66"/>
        <v>0</v>
      </c>
      <c r="AD651" s="624">
        <f ca="1">IF(C651=Allgemeines!$C$13,$S651-$AE651,OFFSET(AE651,0,Allgemeines!$C$13-2022)-$AE651)</f>
        <v>0</v>
      </c>
      <c r="AE651" s="624">
        <f ca="1">IFERROR(OFFSET(AE651,0,Allgemeines!$C$13-2021),0)</f>
        <v>0</v>
      </c>
      <c r="AF651" s="624">
        <f t="shared" si="67"/>
        <v>0</v>
      </c>
      <c r="AG651" s="624">
        <f t="shared" si="82"/>
        <v>0</v>
      </c>
      <c r="AH651" s="624">
        <f t="shared" si="82"/>
        <v>0</v>
      </c>
      <c r="AI651" s="624">
        <f t="shared" si="82"/>
        <v>0</v>
      </c>
      <c r="AJ651" s="624">
        <f t="shared" si="76"/>
        <v>0</v>
      </c>
      <c r="AK651" s="624">
        <f t="shared" si="76"/>
        <v>0</v>
      </c>
      <c r="AL651" s="624">
        <f t="shared" si="76"/>
        <v>0</v>
      </c>
      <c r="AN651" s="625"/>
    </row>
    <row r="652" spans="1:40" x14ac:dyDescent="0.25">
      <c r="A652" s="612"/>
      <c r="B652" s="613"/>
      <c r="C652" s="614"/>
      <c r="D652" s="626"/>
      <c r="E652" s="627"/>
      <c r="F652" s="627"/>
      <c r="G652" s="630">
        <f t="shared" si="68"/>
        <v>0</v>
      </c>
      <c r="H652" s="626"/>
      <c r="I652" s="626"/>
      <c r="J652" s="626"/>
      <c r="K652" s="626"/>
      <c r="L652" s="626"/>
      <c r="M652" s="626"/>
      <c r="N652" s="629"/>
      <c r="O652" s="629"/>
      <c r="P652" s="629"/>
      <c r="Q652" s="619">
        <f>IF(C652&gt;Allgemeines!$C$13,0,SUM(G652,H652,J652,K652,M652,N652)-SUM(I652,L652,O652,P652))</f>
        <v>0</v>
      </c>
      <c r="R652" s="613"/>
      <c r="S652" s="621">
        <f t="shared" si="64"/>
        <v>0</v>
      </c>
      <c r="T652" s="622">
        <f>IF(ISBLANK($B652),0,VLOOKUP($B652,Listen!$A$2:$C$44,2,FALSE))</f>
        <v>0</v>
      </c>
      <c r="U652" s="622">
        <f>IF(ISBLANK($B652),0,VLOOKUP($B652,Listen!$A$2:$C$44,3,FALSE))</f>
        <v>0</v>
      </c>
      <c r="V652" s="623">
        <f t="shared" si="65"/>
        <v>0</v>
      </c>
      <c r="W652" s="623">
        <f t="shared" si="83"/>
        <v>0</v>
      </c>
      <c r="X652" s="623">
        <f t="shared" si="83"/>
        <v>0</v>
      </c>
      <c r="Y652" s="623">
        <f t="shared" si="83"/>
        <v>0</v>
      </c>
      <c r="Z652" s="623">
        <f t="shared" si="83"/>
        <v>0</v>
      </c>
      <c r="AA652" s="623">
        <f t="shared" si="83"/>
        <v>0</v>
      </c>
      <c r="AB652" s="623">
        <f t="shared" si="83"/>
        <v>0</v>
      </c>
      <c r="AC652" s="624">
        <f t="shared" ca="1" si="66"/>
        <v>0</v>
      </c>
      <c r="AD652" s="624">
        <f ca="1">IF(C652=Allgemeines!$C$13,$S652-$AE652,OFFSET(AE652,0,Allgemeines!$C$13-2022)-$AE652)</f>
        <v>0</v>
      </c>
      <c r="AE652" s="624">
        <f ca="1">IFERROR(OFFSET(AE652,0,Allgemeines!$C$13-2021),0)</f>
        <v>0</v>
      </c>
      <c r="AF652" s="624">
        <f t="shared" si="67"/>
        <v>0</v>
      </c>
      <c r="AG652" s="624">
        <f t="shared" si="82"/>
        <v>0</v>
      </c>
      <c r="AH652" s="624">
        <f t="shared" si="82"/>
        <v>0</v>
      </c>
      <c r="AI652" s="624">
        <f t="shared" si="82"/>
        <v>0</v>
      </c>
      <c r="AJ652" s="624">
        <f t="shared" si="76"/>
        <v>0</v>
      </c>
      <c r="AK652" s="624">
        <f t="shared" si="76"/>
        <v>0</v>
      </c>
      <c r="AL652" s="624">
        <f t="shared" si="76"/>
        <v>0</v>
      </c>
      <c r="AN652" s="625"/>
    </row>
    <row r="653" spans="1:40" x14ac:dyDescent="0.25">
      <c r="A653" s="612"/>
      <c r="B653" s="613"/>
      <c r="C653" s="614"/>
      <c r="D653" s="626"/>
      <c r="E653" s="627"/>
      <c r="F653" s="627"/>
      <c r="G653" s="630">
        <f t="shared" si="68"/>
        <v>0</v>
      </c>
      <c r="H653" s="626"/>
      <c r="I653" s="626"/>
      <c r="J653" s="626"/>
      <c r="K653" s="626"/>
      <c r="L653" s="626"/>
      <c r="M653" s="626"/>
      <c r="N653" s="629"/>
      <c r="O653" s="629"/>
      <c r="P653" s="629"/>
      <c r="Q653" s="619">
        <f>IF(C653&gt;Allgemeines!$C$13,0,SUM(G653,H653,J653,K653,M653,N653)-SUM(I653,L653,O653,P653))</f>
        <v>0</v>
      </c>
      <c r="R653" s="613"/>
      <c r="S653" s="621">
        <f t="shared" si="64"/>
        <v>0</v>
      </c>
      <c r="T653" s="622">
        <f>IF(ISBLANK($B653),0,VLOOKUP($B653,Listen!$A$2:$C$44,2,FALSE))</f>
        <v>0</v>
      </c>
      <c r="U653" s="622">
        <f>IF(ISBLANK($B653),0,VLOOKUP($B653,Listen!$A$2:$C$44,3,FALSE))</f>
        <v>0</v>
      </c>
      <c r="V653" s="623">
        <f t="shared" si="65"/>
        <v>0</v>
      </c>
      <c r="W653" s="623">
        <f t="shared" si="83"/>
        <v>0</v>
      </c>
      <c r="X653" s="623">
        <f t="shared" si="83"/>
        <v>0</v>
      </c>
      <c r="Y653" s="623">
        <f t="shared" si="83"/>
        <v>0</v>
      </c>
      <c r="Z653" s="623">
        <f t="shared" si="83"/>
        <v>0</v>
      </c>
      <c r="AA653" s="623">
        <f t="shared" si="83"/>
        <v>0</v>
      </c>
      <c r="AB653" s="623">
        <f t="shared" si="83"/>
        <v>0</v>
      </c>
      <c r="AC653" s="624">
        <f t="shared" ca="1" si="66"/>
        <v>0</v>
      </c>
      <c r="AD653" s="624">
        <f ca="1">IF(C653=Allgemeines!$C$13,$S653-$AE653,OFFSET(AE653,0,Allgemeines!$C$13-2022)-$AE653)</f>
        <v>0</v>
      </c>
      <c r="AE653" s="624">
        <f ca="1">IFERROR(OFFSET(AE653,0,Allgemeines!$C$13-2021),0)</f>
        <v>0</v>
      </c>
      <c r="AF653" s="624">
        <f t="shared" si="67"/>
        <v>0</v>
      </c>
      <c r="AG653" s="624">
        <f t="shared" si="82"/>
        <v>0</v>
      </c>
      <c r="AH653" s="624">
        <f t="shared" si="82"/>
        <v>0</v>
      </c>
      <c r="AI653" s="624">
        <f t="shared" si="82"/>
        <v>0</v>
      </c>
      <c r="AJ653" s="624">
        <f t="shared" si="76"/>
        <v>0</v>
      </c>
      <c r="AK653" s="624">
        <f t="shared" si="76"/>
        <v>0</v>
      </c>
      <c r="AL653" s="624">
        <f t="shared" si="76"/>
        <v>0</v>
      </c>
      <c r="AN653" s="625"/>
    </row>
    <row r="654" spans="1:40" x14ac:dyDescent="0.25">
      <c r="A654" s="612"/>
      <c r="B654" s="613"/>
      <c r="C654" s="614"/>
      <c r="D654" s="626"/>
      <c r="E654" s="627"/>
      <c r="F654" s="627"/>
      <c r="G654" s="630">
        <f t="shared" si="68"/>
        <v>0</v>
      </c>
      <c r="H654" s="626"/>
      <c r="I654" s="626"/>
      <c r="J654" s="626"/>
      <c r="K654" s="626"/>
      <c r="L654" s="626"/>
      <c r="M654" s="626"/>
      <c r="N654" s="629"/>
      <c r="O654" s="629"/>
      <c r="P654" s="629"/>
      <c r="Q654" s="619">
        <f>IF(C654&gt;Allgemeines!$C$13,0,SUM(G654,H654,J654,K654,M654,N654)-SUM(I654,L654,O654,P654))</f>
        <v>0</v>
      </c>
      <c r="R654" s="613"/>
      <c r="S654" s="621">
        <f t="shared" si="64"/>
        <v>0</v>
      </c>
      <c r="T654" s="622">
        <f>IF(ISBLANK($B654),0,VLOOKUP($B654,Listen!$A$2:$C$44,2,FALSE))</f>
        <v>0</v>
      </c>
      <c r="U654" s="622">
        <f>IF(ISBLANK($B654),0,VLOOKUP($B654,Listen!$A$2:$C$44,3,FALSE))</f>
        <v>0</v>
      </c>
      <c r="V654" s="623">
        <f t="shared" si="65"/>
        <v>0</v>
      </c>
      <c r="W654" s="623">
        <f t="shared" si="83"/>
        <v>0</v>
      </c>
      <c r="X654" s="623">
        <f t="shared" si="83"/>
        <v>0</v>
      </c>
      <c r="Y654" s="623">
        <f t="shared" si="83"/>
        <v>0</v>
      </c>
      <c r="Z654" s="623">
        <f t="shared" si="83"/>
        <v>0</v>
      </c>
      <c r="AA654" s="623">
        <f t="shared" si="83"/>
        <v>0</v>
      </c>
      <c r="AB654" s="623">
        <f t="shared" si="83"/>
        <v>0</v>
      </c>
      <c r="AC654" s="624">
        <f t="shared" ca="1" si="66"/>
        <v>0</v>
      </c>
      <c r="AD654" s="624">
        <f ca="1">IF(C654=Allgemeines!$C$13,$S654-$AE654,OFFSET(AE654,0,Allgemeines!$C$13-2022)-$AE654)</f>
        <v>0</v>
      </c>
      <c r="AE654" s="624">
        <f ca="1">IFERROR(OFFSET(AE654,0,Allgemeines!$C$13-2021),0)</f>
        <v>0</v>
      </c>
      <c r="AF654" s="624">
        <f t="shared" si="67"/>
        <v>0</v>
      </c>
      <c r="AG654" s="624">
        <f t="shared" si="82"/>
        <v>0</v>
      </c>
      <c r="AH654" s="624">
        <f t="shared" si="82"/>
        <v>0</v>
      </c>
      <c r="AI654" s="624">
        <f t="shared" si="82"/>
        <v>0</v>
      </c>
      <c r="AJ654" s="624">
        <f t="shared" si="76"/>
        <v>0</v>
      </c>
      <c r="AK654" s="624">
        <f t="shared" si="76"/>
        <v>0</v>
      </c>
      <c r="AL654" s="624">
        <f t="shared" si="76"/>
        <v>0</v>
      </c>
      <c r="AN654" s="625"/>
    </row>
    <row r="655" spans="1:40" x14ac:dyDescent="0.25">
      <c r="A655" s="612"/>
      <c r="B655" s="613"/>
      <c r="C655" s="614"/>
      <c r="D655" s="626"/>
      <c r="E655" s="627"/>
      <c r="F655" s="627"/>
      <c r="G655" s="630">
        <f t="shared" si="68"/>
        <v>0</v>
      </c>
      <c r="H655" s="626"/>
      <c r="I655" s="626"/>
      <c r="J655" s="626"/>
      <c r="K655" s="626"/>
      <c r="L655" s="626"/>
      <c r="M655" s="626"/>
      <c r="N655" s="629"/>
      <c r="O655" s="629"/>
      <c r="P655" s="629"/>
      <c r="Q655" s="619">
        <f>IF(C655&gt;Allgemeines!$C$13,0,SUM(G655,H655,J655,K655,M655,N655)-SUM(I655,L655,O655,P655))</f>
        <v>0</v>
      </c>
      <c r="R655" s="613"/>
      <c r="S655" s="621">
        <f t="shared" si="64"/>
        <v>0</v>
      </c>
      <c r="T655" s="622">
        <f>IF(ISBLANK($B655),0,VLOOKUP($B655,Listen!$A$2:$C$44,2,FALSE))</f>
        <v>0</v>
      </c>
      <c r="U655" s="622">
        <f>IF(ISBLANK($B655),0,VLOOKUP($B655,Listen!$A$2:$C$44,3,FALSE))</f>
        <v>0</v>
      </c>
      <c r="V655" s="623">
        <f t="shared" si="65"/>
        <v>0</v>
      </c>
      <c r="W655" s="623">
        <f t="shared" si="83"/>
        <v>0</v>
      </c>
      <c r="X655" s="623">
        <f t="shared" si="83"/>
        <v>0</v>
      </c>
      <c r="Y655" s="623">
        <f t="shared" si="83"/>
        <v>0</v>
      </c>
      <c r="Z655" s="623">
        <f t="shared" si="83"/>
        <v>0</v>
      </c>
      <c r="AA655" s="623">
        <f t="shared" si="83"/>
        <v>0</v>
      </c>
      <c r="AB655" s="623">
        <f t="shared" si="83"/>
        <v>0</v>
      </c>
      <c r="AC655" s="624">
        <f t="shared" ca="1" si="66"/>
        <v>0</v>
      </c>
      <c r="AD655" s="624">
        <f ca="1">IF(C655=Allgemeines!$C$13,$S655-$AE655,OFFSET(AE655,0,Allgemeines!$C$13-2022)-$AE655)</f>
        <v>0</v>
      </c>
      <c r="AE655" s="624">
        <f ca="1">IFERROR(OFFSET(AE655,0,Allgemeines!$C$13-2021),0)</f>
        <v>0</v>
      </c>
      <c r="AF655" s="624">
        <f t="shared" si="67"/>
        <v>0</v>
      </c>
      <c r="AG655" s="624">
        <f t="shared" si="82"/>
        <v>0</v>
      </c>
      <c r="AH655" s="624">
        <f t="shared" si="82"/>
        <v>0</v>
      </c>
      <c r="AI655" s="624">
        <f t="shared" si="82"/>
        <v>0</v>
      </c>
      <c r="AJ655" s="624">
        <f t="shared" si="76"/>
        <v>0</v>
      </c>
      <c r="AK655" s="624">
        <f t="shared" si="76"/>
        <v>0</v>
      </c>
      <c r="AL655" s="624">
        <f t="shared" si="76"/>
        <v>0</v>
      </c>
      <c r="AN655" s="625"/>
    </row>
    <row r="656" spans="1:40" x14ac:dyDescent="0.25">
      <c r="A656" s="612"/>
      <c r="B656" s="613"/>
      <c r="C656" s="614"/>
      <c r="D656" s="626"/>
      <c r="E656" s="627"/>
      <c r="F656" s="627"/>
      <c r="G656" s="630">
        <f t="shared" si="68"/>
        <v>0</v>
      </c>
      <c r="H656" s="626"/>
      <c r="I656" s="626"/>
      <c r="J656" s="626"/>
      <c r="K656" s="626"/>
      <c r="L656" s="626"/>
      <c r="M656" s="626"/>
      <c r="N656" s="629"/>
      <c r="O656" s="629"/>
      <c r="P656" s="629"/>
      <c r="Q656" s="619">
        <f>IF(C656&gt;Allgemeines!$C$13,0,SUM(G656,H656,J656,K656,M656,N656)-SUM(I656,L656,O656,P656))</f>
        <v>0</v>
      </c>
      <c r="R656" s="613"/>
      <c r="S656" s="621">
        <f t="shared" si="64"/>
        <v>0</v>
      </c>
      <c r="T656" s="622">
        <f>IF(ISBLANK($B656),0,VLOOKUP($B656,Listen!$A$2:$C$44,2,FALSE))</f>
        <v>0</v>
      </c>
      <c r="U656" s="622">
        <f>IF(ISBLANK($B656),0,VLOOKUP($B656,Listen!$A$2:$C$44,3,FALSE))</f>
        <v>0</v>
      </c>
      <c r="V656" s="623">
        <f t="shared" si="65"/>
        <v>0</v>
      </c>
      <c r="W656" s="623">
        <f t="shared" si="83"/>
        <v>0</v>
      </c>
      <c r="X656" s="623">
        <f t="shared" si="83"/>
        <v>0</v>
      </c>
      <c r="Y656" s="623">
        <f t="shared" si="83"/>
        <v>0</v>
      </c>
      <c r="Z656" s="623">
        <f t="shared" si="83"/>
        <v>0</v>
      </c>
      <c r="AA656" s="623">
        <f t="shared" si="83"/>
        <v>0</v>
      </c>
      <c r="AB656" s="623">
        <f t="shared" si="83"/>
        <v>0</v>
      </c>
      <c r="AC656" s="624">
        <f t="shared" ca="1" si="66"/>
        <v>0</v>
      </c>
      <c r="AD656" s="624">
        <f ca="1">IF(C656=Allgemeines!$C$13,$S656-$AE656,OFFSET(AE656,0,Allgemeines!$C$13-2022)-$AE656)</f>
        <v>0</v>
      </c>
      <c r="AE656" s="624">
        <f ca="1">IFERROR(OFFSET(AE656,0,Allgemeines!$C$13-2021),0)</f>
        <v>0</v>
      </c>
      <c r="AF656" s="624">
        <f t="shared" si="67"/>
        <v>0</v>
      </c>
      <c r="AG656" s="624">
        <f t="shared" si="82"/>
        <v>0</v>
      </c>
      <c r="AH656" s="624">
        <f t="shared" si="82"/>
        <v>0</v>
      </c>
      <c r="AI656" s="624">
        <f t="shared" si="82"/>
        <v>0</v>
      </c>
      <c r="AJ656" s="624">
        <f t="shared" si="76"/>
        <v>0</v>
      </c>
      <c r="AK656" s="624">
        <f t="shared" si="76"/>
        <v>0</v>
      </c>
      <c r="AL656" s="624">
        <f t="shared" si="76"/>
        <v>0</v>
      </c>
      <c r="AN656" s="625"/>
    </row>
    <row r="657" spans="1:40" x14ac:dyDescent="0.25">
      <c r="A657" s="612"/>
      <c r="B657" s="613"/>
      <c r="C657" s="614"/>
      <c r="D657" s="626"/>
      <c r="E657" s="627"/>
      <c r="F657" s="627"/>
      <c r="G657" s="630">
        <f t="shared" si="68"/>
        <v>0</v>
      </c>
      <c r="H657" s="626"/>
      <c r="I657" s="626"/>
      <c r="J657" s="626"/>
      <c r="K657" s="626"/>
      <c r="L657" s="626"/>
      <c r="M657" s="626"/>
      <c r="N657" s="629"/>
      <c r="O657" s="629"/>
      <c r="P657" s="629"/>
      <c r="Q657" s="619">
        <f>IF(C657&gt;Allgemeines!$C$13,0,SUM(G657,H657,J657,K657,M657,N657)-SUM(I657,L657,O657,P657))</f>
        <v>0</v>
      </c>
      <c r="R657" s="613"/>
      <c r="S657" s="621">
        <f t="shared" si="64"/>
        <v>0</v>
      </c>
      <c r="T657" s="622">
        <f>IF(ISBLANK($B657),0,VLOOKUP($B657,Listen!$A$2:$C$44,2,FALSE))</f>
        <v>0</v>
      </c>
      <c r="U657" s="622">
        <f>IF(ISBLANK($B657),0,VLOOKUP($B657,Listen!$A$2:$C$44,3,FALSE))</f>
        <v>0</v>
      </c>
      <c r="V657" s="623">
        <f t="shared" si="65"/>
        <v>0</v>
      </c>
      <c r="W657" s="623">
        <f t="shared" si="83"/>
        <v>0</v>
      </c>
      <c r="X657" s="623">
        <f t="shared" si="83"/>
        <v>0</v>
      </c>
      <c r="Y657" s="623">
        <f t="shared" si="83"/>
        <v>0</v>
      </c>
      <c r="Z657" s="623">
        <f t="shared" si="83"/>
        <v>0</v>
      </c>
      <c r="AA657" s="623">
        <f t="shared" si="83"/>
        <v>0</v>
      </c>
      <c r="AB657" s="623">
        <f t="shared" si="83"/>
        <v>0</v>
      </c>
      <c r="AC657" s="624">
        <f t="shared" ca="1" si="66"/>
        <v>0</v>
      </c>
      <c r="AD657" s="624">
        <f ca="1">IF(C657=Allgemeines!$C$13,$S657-$AE657,OFFSET(AE657,0,Allgemeines!$C$13-2022)-$AE657)</f>
        <v>0</v>
      </c>
      <c r="AE657" s="624">
        <f ca="1">IFERROR(OFFSET(AE657,0,Allgemeines!$C$13-2021),0)</f>
        <v>0</v>
      </c>
      <c r="AF657" s="624">
        <f t="shared" si="67"/>
        <v>0</v>
      </c>
      <c r="AG657" s="624">
        <f t="shared" si="82"/>
        <v>0</v>
      </c>
      <c r="AH657" s="624">
        <f t="shared" si="82"/>
        <v>0</v>
      </c>
      <c r="AI657" s="624">
        <f t="shared" si="82"/>
        <v>0</v>
      </c>
      <c r="AJ657" s="624">
        <f t="shared" si="76"/>
        <v>0</v>
      </c>
      <c r="AK657" s="624">
        <f t="shared" si="76"/>
        <v>0</v>
      </c>
      <c r="AL657" s="624">
        <f t="shared" si="76"/>
        <v>0</v>
      </c>
      <c r="AN657" s="625"/>
    </row>
    <row r="658" spans="1:40" x14ac:dyDescent="0.25">
      <c r="A658" s="612"/>
      <c r="B658" s="613"/>
      <c r="C658" s="614"/>
      <c r="D658" s="626"/>
      <c r="E658" s="627"/>
      <c r="F658" s="627"/>
      <c r="G658" s="630">
        <f t="shared" si="68"/>
        <v>0</v>
      </c>
      <c r="H658" s="626"/>
      <c r="I658" s="626"/>
      <c r="J658" s="626"/>
      <c r="K658" s="626"/>
      <c r="L658" s="626"/>
      <c r="M658" s="626"/>
      <c r="N658" s="629"/>
      <c r="O658" s="629"/>
      <c r="P658" s="629"/>
      <c r="Q658" s="619">
        <f>IF(C658&gt;Allgemeines!$C$13,0,SUM(G658,H658,J658,K658,M658,N658)-SUM(I658,L658,O658,P658))</f>
        <v>0</v>
      </c>
      <c r="R658" s="613"/>
      <c r="S658" s="621">
        <f t="shared" si="64"/>
        <v>0</v>
      </c>
      <c r="T658" s="622">
        <f>IF(ISBLANK($B658),0,VLOOKUP($B658,Listen!$A$2:$C$44,2,FALSE))</f>
        <v>0</v>
      </c>
      <c r="U658" s="622">
        <f>IF(ISBLANK($B658),0,VLOOKUP($B658,Listen!$A$2:$C$44,3,FALSE))</f>
        <v>0</v>
      </c>
      <c r="V658" s="623">
        <f t="shared" si="65"/>
        <v>0</v>
      </c>
      <c r="W658" s="623">
        <f t="shared" si="83"/>
        <v>0</v>
      </c>
      <c r="X658" s="623">
        <f t="shared" si="83"/>
        <v>0</v>
      </c>
      <c r="Y658" s="623">
        <f t="shared" si="83"/>
        <v>0</v>
      </c>
      <c r="Z658" s="623">
        <f t="shared" si="83"/>
        <v>0</v>
      </c>
      <c r="AA658" s="623">
        <f t="shared" si="83"/>
        <v>0</v>
      </c>
      <c r="AB658" s="623">
        <f t="shared" si="83"/>
        <v>0</v>
      </c>
      <c r="AC658" s="624">
        <f t="shared" ca="1" si="66"/>
        <v>0</v>
      </c>
      <c r="AD658" s="624">
        <f ca="1">IF(C658=Allgemeines!$C$13,$S658-$AE658,OFFSET(AE658,0,Allgemeines!$C$13-2022)-$AE658)</f>
        <v>0</v>
      </c>
      <c r="AE658" s="624">
        <f ca="1">IFERROR(OFFSET(AE658,0,Allgemeines!$C$13-2021),0)</f>
        <v>0</v>
      </c>
      <c r="AF658" s="624">
        <f t="shared" si="67"/>
        <v>0</v>
      </c>
      <c r="AG658" s="624">
        <f t="shared" si="82"/>
        <v>0</v>
      </c>
      <c r="AH658" s="624">
        <f t="shared" si="82"/>
        <v>0</v>
      </c>
      <c r="AI658" s="624">
        <f t="shared" si="82"/>
        <v>0</v>
      </c>
      <c r="AJ658" s="624">
        <f t="shared" si="76"/>
        <v>0</v>
      </c>
      <c r="AK658" s="624">
        <f t="shared" si="76"/>
        <v>0</v>
      </c>
      <c r="AL658" s="624">
        <f t="shared" si="76"/>
        <v>0</v>
      </c>
      <c r="AN658" s="625"/>
    </row>
    <row r="659" spans="1:40" x14ac:dyDescent="0.25">
      <c r="A659" s="612"/>
      <c r="B659" s="613"/>
      <c r="C659" s="614"/>
      <c r="D659" s="626"/>
      <c r="E659" s="627"/>
      <c r="F659" s="627"/>
      <c r="G659" s="630">
        <f t="shared" si="68"/>
        <v>0</v>
      </c>
      <c r="H659" s="626"/>
      <c r="I659" s="626"/>
      <c r="J659" s="626"/>
      <c r="K659" s="626"/>
      <c r="L659" s="626"/>
      <c r="M659" s="626"/>
      <c r="N659" s="629"/>
      <c r="O659" s="629"/>
      <c r="P659" s="629"/>
      <c r="Q659" s="619">
        <f>IF(C659&gt;Allgemeines!$C$13,0,SUM(G659,H659,J659,K659,M659,N659)-SUM(I659,L659,O659,P659))</f>
        <v>0</v>
      </c>
      <c r="R659" s="613"/>
      <c r="S659" s="621">
        <f t="shared" si="64"/>
        <v>0</v>
      </c>
      <c r="T659" s="622">
        <f>IF(ISBLANK($B659),0,VLOOKUP($B659,Listen!$A$2:$C$44,2,FALSE))</f>
        <v>0</v>
      </c>
      <c r="U659" s="622">
        <f>IF(ISBLANK($B659),0,VLOOKUP($B659,Listen!$A$2:$C$44,3,FALSE))</f>
        <v>0</v>
      </c>
      <c r="V659" s="623">
        <f t="shared" si="65"/>
        <v>0</v>
      </c>
      <c r="W659" s="623">
        <f t="shared" si="83"/>
        <v>0</v>
      </c>
      <c r="X659" s="623">
        <f t="shared" si="83"/>
        <v>0</v>
      </c>
      <c r="Y659" s="623">
        <f t="shared" si="83"/>
        <v>0</v>
      </c>
      <c r="Z659" s="623">
        <f t="shared" si="83"/>
        <v>0</v>
      </c>
      <c r="AA659" s="623">
        <f t="shared" si="83"/>
        <v>0</v>
      </c>
      <c r="AB659" s="623">
        <f t="shared" si="83"/>
        <v>0</v>
      </c>
      <c r="AC659" s="624">
        <f t="shared" ca="1" si="66"/>
        <v>0</v>
      </c>
      <c r="AD659" s="624">
        <f ca="1">IF(C659=Allgemeines!$C$13,$S659-$AE659,OFFSET(AE659,0,Allgemeines!$C$13-2022)-$AE659)</f>
        <v>0</v>
      </c>
      <c r="AE659" s="624">
        <f ca="1">IFERROR(OFFSET(AE659,0,Allgemeines!$C$13-2021),0)</f>
        <v>0</v>
      </c>
      <c r="AF659" s="624">
        <f t="shared" si="67"/>
        <v>0</v>
      </c>
      <c r="AG659" s="624">
        <f t="shared" si="82"/>
        <v>0</v>
      </c>
      <c r="AH659" s="624">
        <f t="shared" si="82"/>
        <v>0</v>
      </c>
      <c r="AI659" s="624">
        <f t="shared" si="82"/>
        <v>0</v>
      </c>
      <c r="AJ659" s="624">
        <f t="shared" si="76"/>
        <v>0</v>
      </c>
      <c r="AK659" s="624">
        <f t="shared" si="76"/>
        <v>0</v>
      </c>
      <c r="AL659" s="624">
        <f t="shared" si="76"/>
        <v>0</v>
      </c>
      <c r="AN659" s="625"/>
    </row>
    <row r="660" spans="1:40" x14ac:dyDescent="0.25">
      <c r="A660" s="612"/>
      <c r="B660" s="613"/>
      <c r="C660" s="614"/>
      <c r="D660" s="626"/>
      <c r="E660" s="627"/>
      <c r="F660" s="627"/>
      <c r="G660" s="630">
        <f t="shared" si="68"/>
        <v>0</v>
      </c>
      <c r="H660" s="626"/>
      <c r="I660" s="626"/>
      <c r="J660" s="626"/>
      <c r="K660" s="626"/>
      <c r="L660" s="626"/>
      <c r="M660" s="626"/>
      <c r="N660" s="629"/>
      <c r="O660" s="629"/>
      <c r="P660" s="629"/>
      <c r="Q660" s="619">
        <f>IF(C660&gt;Allgemeines!$C$13,0,SUM(G660,H660,J660,K660,M660,N660)-SUM(I660,L660,O660,P660))</f>
        <v>0</v>
      </c>
      <c r="R660" s="613"/>
      <c r="S660" s="621">
        <f t="shared" si="64"/>
        <v>0</v>
      </c>
      <c r="T660" s="622">
        <f>IF(ISBLANK($B660),0,VLOOKUP($B660,Listen!$A$2:$C$44,2,FALSE))</f>
        <v>0</v>
      </c>
      <c r="U660" s="622">
        <f>IF(ISBLANK($B660),0,VLOOKUP($B660,Listen!$A$2:$C$44,3,FALSE))</f>
        <v>0</v>
      </c>
      <c r="V660" s="623">
        <f t="shared" si="65"/>
        <v>0</v>
      </c>
      <c r="W660" s="623">
        <f t="shared" si="83"/>
        <v>0</v>
      </c>
      <c r="X660" s="623">
        <f t="shared" si="83"/>
        <v>0</v>
      </c>
      <c r="Y660" s="623">
        <f t="shared" si="83"/>
        <v>0</v>
      </c>
      <c r="Z660" s="623">
        <f t="shared" si="83"/>
        <v>0</v>
      </c>
      <c r="AA660" s="623">
        <f t="shared" si="83"/>
        <v>0</v>
      </c>
      <c r="AB660" s="623">
        <f t="shared" si="83"/>
        <v>0</v>
      </c>
      <c r="AC660" s="624">
        <f t="shared" ca="1" si="66"/>
        <v>0</v>
      </c>
      <c r="AD660" s="624">
        <f ca="1">IF(C660=Allgemeines!$C$13,$S660-$AE660,OFFSET(AE660,0,Allgemeines!$C$13-2022)-$AE660)</f>
        <v>0</v>
      </c>
      <c r="AE660" s="624">
        <f ca="1">IFERROR(OFFSET(AE660,0,Allgemeines!$C$13-2021),0)</f>
        <v>0</v>
      </c>
      <c r="AF660" s="624">
        <f t="shared" si="67"/>
        <v>0</v>
      </c>
      <c r="AG660" s="624">
        <f t="shared" si="82"/>
        <v>0</v>
      </c>
      <c r="AH660" s="624">
        <f t="shared" si="82"/>
        <v>0</v>
      </c>
      <c r="AI660" s="624">
        <f t="shared" si="82"/>
        <v>0</v>
      </c>
      <c r="AJ660" s="624">
        <f t="shared" si="76"/>
        <v>0</v>
      </c>
      <c r="AK660" s="624">
        <f t="shared" si="76"/>
        <v>0</v>
      </c>
      <c r="AL660" s="624">
        <f t="shared" si="76"/>
        <v>0</v>
      </c>
      <c r="AN660" s="625"/>
    </row>
    <row r="661" spans="1:40" x14ac:dyDescent="0.25">
      <c r="A661" s="612"/>
      <c r="B661" s="613"/>
      <c r="C661" s="614"/>
      <c r="D661" s="626"/>
      <c r="E661" s="627"/>
      <c r="F661" s="627"/>
      <c r="G661" s="630">
        <f t="shared" si="68"/>
        <v>0</v>
      </c>
      <c r="H661" s="626"/>
      <c r="I661" s="626"/>
      <c r="J661" s="626"/>
      <c r="K661" s="626"/>
      <c r="L661" s="626"/>
      <c r="M661" s="626"/>
      <c r="N661" s="629"/>
      <c r="O661" s="629"/>
      <c r="P661" s="629"/>
      <c r="Q661" s="619">
        <f>IF(C661&gt;Allgemeines!$C$13,0,SUM(G661,H661,J661,K661,M661,N661)-SUM(I661,L661,O661,P661))</f>
        <v>0</v>
      </c>
      <c r="R661" s="613"/>
      <c r="S661" s="621">
        <f t="shared" si="64"/>
        <v>0</v>
      </c>
      <c r="T661" s="622">
        <f>IF(ISBLANK($B661),0,VLOOKUP($B661,Listen!$A$2:$C$44,2,FALSE))</f>
        <v>0</v>
      </c>
      <c r="U661" s="622">
        <f>IF(ISBLANK($B661),0,VLOOKUP($B661,Listen!$A$2:$C$44,3,FALSE))</f>
        <v>0</v>
      </c>
      <c r="V661" s="623">
        <f t="shared" si="65"/>
        <v>0</v>
      </c>
      <c r="W661" s="623">
        <f t="shared" si="83"/>
        <v>0</v>
      </c>
      <c r="X661" s="623">
        <f t="shared" si="83"/>
        <v>0</v>
      </c>
      <c r="Y661" s="623">
        <f t="shared" si="83"/>
        <v>0</v>
      </c>
      <c r="Z661" s="623">
        <f t="shared" si="83"/>
        <v>0</v>
      </c>
      <c r="AA661" s="623">
        <f t="shared" si="83"/>
        <v>0</v>
      </c>
      <c r="AB661" s="623">
        <f t="shared" si="83"/>
        <v>0</v>
      </c>
      <c r="AC661" s="624">
        <f t="shared" ca="1" si="66"/>
        <v>0</v>
      </c>
      <c r="AD661" s="624">
        <f ca="1">IF(C661=Allgemeines!$C$13,$S661-$AE661,OFFSET(AE661,0,Allgemeines!$C$13-2022)-$AE661)</f>
        <v>0</v>
      </c>
      <c r="AE661" s="624">
        <f ca="1">IFERROR(OFFSET(AE661,0,Allgemeines!$C$13-2021),0)</f>
        <v>0</v>
      </c>
      <c r="AF661" s="624">
        <f t="shared" si="67"/>
        <v>0</v>
      </c>
      <c r="AG661" s="624">
        <f t="shared" si="82"/>
        <v>0</v>
      </c>
      <c r="AH661" s="624">
        <f t="shared" si="82"/>
        <v>0</v>
      </c>
      <c r="AI661" s="624">
        <f t="shared" si="82"/>
        <v>0</v>
      </c>
      <c r="AJ661" s="624">
        <f t="shared" si="82"/>
        <v>0</v>
      </c>
      <c r="AK661" s="624">
        <f t="shared" si="82"/>
        <v>0</v>
      </c>
      <c r="AL661" s="624">
        <f t="shared" si="82"/>
        <v>0</v>
      </c>
      <c r="AN661" s="625"/>
    </row>
    <row r="662" spans="1:40" x14ac:dyDescent="0.25">
      <c r="A662" s="612"/>
      <c r="B662" s="613"/>
      <c r="C662" s="614"/>
      <c r="D662" s="626"/>
      <c r="E662" s="627"/>
      <c r="F662" s="627"/>
      <c r="G662" s="630">
        <f t="shared" si="68"/>
        <v>0</v>
      </c>
      <c r="H662" s="626"/>
      <c r="I662" s="626"/>
      <c r="J662" s="626"/>
      <c r="K662" s="626"/>
      <c r="L662" s="626"/>
      <c r="M662" s="626"/>
      <c r="N662" s="629"/>
      <c r="O662" s="629"/>
      <c r="P662" s="629"/>
      <c r="Q662" s="619">
        <f>IF(C662&gt;Allgemeines!$C$13,0,SUM(G662,H662,J662,K662,M662,N662)-SUM(I662,L662,O662,P662))</f>
        <v>0</v>
      </c>
      <c r="R662" s="613"/>
      <c r="S662" s="621">
        <f t="shared" si="64"/>
        <v>0</v>
      </c>
      <c r="T662" s="622">
        <f>IF(ISBLANK($B662),0,VLOOKUP($B662,Listen!$A$2:$C$44,2,FALSE))</f>
        <v>0</v>
      </c>
      <c r="U662" s="622">
        <f>IF(ISBLANK($B662),0,VLOOKUP($B662,Listen!$A$2:$C$44,3,FALSE))</f>
        <v>0</v>
      </c>
      <c r="V662" s="623">
        <f t="shared" si="65"/>
        <v>0</v>
      </c>
      <c r="W662" s="623">
        <f t="shared" si="83"/>
        <v>0</v>
      </c>
      <c r="X662" s="623">
        <f t="shared" si="83"/>
        <v>0</v>
      </c>
      <c r="Y662" s="623">
        <f t="shared" si="83"/>
        <v>0</v>
      </c>
      <c r="Z662" s="623">
        <f t="shared" si="83"/>
        <v>0</v>
      </c>
      <c r="AA662" s="623">
        <f t="shared" si="83"/>
        <v>0</v>
      </c>
      <c r="AB662" s="623">
        <f t="shared" si="83"/>
        <v>0</v>
      </c>
      <c r="AC662" s="624">
        <f t="shared" ca="1" si="66"/>
        <v>0</v>
      </c>
      <c r="AD662" s="624">
        <f ca="1">IF(C662=Allgemeines!$C$13,$S662-$AE662,OFFSET(AE662,0,Allgemeines!$C$13-2022)-$AE662)</f>
        <v>0</v>
      </c>
      <c r="AE662" s="624">
        <f ca="1">IFERROR(OFFSET(AE662,0,Allgemeines!$C$13-2021),0)</f>
        <v>0</v>
      </c>
      <c r="AF662" s="624">
        <f t="shared" si="67"/>
        <v>0</v>
      </c>
      <c r="AG662" s="624">
        <f t="shared" si="82"/>
        <v>0</v>
      </c>
      <c r="AH662" s="624">
        <f t="shared" si="82"/>
        <v>0</v>
      </c>
      <c r="AI662" s="624">
        <f t="shared" si="82"/>
        <v>0</v>
      </c>
      <c r="AJ662" s="624">
        <f t="shared" si="82"/>
        <v>0</v>
      </c>
      <c r="AK662" s="624">
        <f t="shared" si="82"/>
        <v>0</v>
      </c>
      <c r="AL662" s="624">
        <f t="shared" si="82"/>
        <v>0</v>
      </c>
      <c r="AN662" s="625"/>
    </row>
    <row r="663" spans="1:40" x14ac:dyDescent="0.25">
      <c r="A663" s="612"/>
      <c r="B663" s="613"/>
      <c r="C663" s="614"/>
      <c r="D663" s="626"/>
      <c r="E663" s="627"/>
      <c r="F663" s="627"/>
      <c r="G663" s="630">
        <f t="shared" si="68"/>
        <v>0</v>
      </c>
      <c r="H663" s="626"/>
      <c r="I663" s="626"/>
      <c r="J663" s="626"/>
      <c r="K663" s="626"/>
      <c r="L663" s="626"/>
      <c r="M663" s="626"/>
      <c r="N663" s="629"/>
      <c r="O663" s="629"/>
      <c r="P663" s="629"/>
      <c r="Q663" s="619">
        <f>IF(C663&gt;Allgemeines!$C$13,0,SUM(G663,H663,J663,K663,M663,N663)-SUM(I663,L663,O663,P663))</f>
        <v>0</v>
      </c>
      <c r="R663" s="613"/>
      <c r="S663" s="621">
        <f t="shared" si="64"/>
        <v>0</v>
      </c>
      <c r="T663" s="622">
        <f>IF(ISBLANK($B663),0,VLOOKUP($B663,Listen!$A$2:$C$44,2,FALSE))</f>
        <v>0</v>
      </c>
      <c r="U663" s="622">
        <f>IF(ISBLANK($B663),0,VLOOKUP($B663,Listen!$A$2:$C$44,3,FALSE))</f>
        <v>0</v>
      </c>
      <c r="V663" s="623">
        <f t="shared" si="65"/>
        <v>0</v>
      </c>
      <c r="W663" s="623">
        <f t="shared" ref="W663:AB678" si="84">V663</f>
        <v>0</v>
      </c>
      <c r="X663" s="623">
        <f t="shared" si="84"/>
        <v>0</v>
      </c>
      <c r="Y663" s="623">
        <f t="shared" si="84"/>
        <v>0</v>
      </c>
      <c r="Z663" s="623">
        <f t="shared" si="84"/>
        <v>0</v>
      </c>
      <c r="AA663" s="623">
        <f t="shared" si="84"/>
        <v>0</v>
      </c>
      <c r="AB663" s="623">
        <f t="shared" si="84"/>
        <v>0</v>
      </c>
      <c r="AC663" s="624">
        <f t="shared" ca="1" si="66"/>
        <v>0</v>
      </c>
      <c r="AD663" s="624">
        <f ca="1">IF(C663=Allgemeines!$C$13,$S663-$AE663,OFFSET(AE663,0,Allgemeines!$C$13-2022)-$AE663)</f>
        <v>0</v>
      </c>
      <c r="AE663" s="624">
        <f ca="1">IFERROR(OFFSET(AE663,0,Allgemeines!$C$13-2021),0)</f>
        <v>0</v>
      </c>
      <c r="AF663" s="624">
        <f t="shared" si="67"/>
        <v>0</v>
      </c>
      <c r="AG663" s="624">
        <f t="shared" si="82"/>
        <v>0</v>
      </c>
      <c r="AH663" s="624">
        <f t="shared" si="82"/>
        <v>0</v>
      </c>
      <c r="AI663" s="624">
        <f t="shared" si="82"/>
        <v>0</v>
      </c>
      <c r="AJ663" s="624">
        <f t="shared" si="82"/>
        <v>0</v>
      </c>
      <c r="AK663" s="624">
        <f t="shared" si="82"/>
        <v>0</v>
      </c>
      <c r="AL663" s="624">
        <f t="shared" si="82"/>
        <v>0</v>
      </c>
      <c r="AN663" s="625"/>
    </row>
    <row r="664" spans="1:40" x14ac:dyDescent="0.25">
      <c r="A664" s="612"/>
      <c r="B664" s="613"/>
      <c r="C664" s="614"/>
      <c r="D664" s="626"/>
      <c r="E664" s="627"/>
      <c r="F664" s="627"/>
      <c r="G664" s="630">
        <f t="shared" si="68"/>
        <v>0</v>
      </c>
      <c r="H664" s="626"/>
      <c r="I664" s="626"/>
      <c r="J664" s="626"/>
      <c r="K664" s="626"/>
      <c r="L664" s="626"/>
      <c r="M664" s="626"/>
      <c r="N664" s="629"/>
      <c r="O664" s="629"/>
      <c r="P664" s="629"/>
      <c r="Q664" s="619">
        <f>IF(C664&gt;Allgemeines!$C$13,0,SUM(G664,H664,J664,K664,M664,N664)-SUM(I664,L664,O664,P664))</f>
        <v>0</v>
      </c>
      <c r="R664" s="613"/>
      <c r="S664" s="621">
        <f t="shared" si="64"/>
        <v>0</v>
      </c>
      <c r="T664" s="622">
        <f>IF(ISBLANK($B664),0,VLOOKUP($B664,Listen!$A$2:$C$44,2,FALSE))</f>
        <v>0</v>
      </c>
      <c r="U664" s="622">
        <f>IF(ISBLANK($B664),0,VLOOKUP($B664,Listen!$A$2:$C$44,3,FALSE))</f>
        <v>0</v>
      </c>
      <c r="V664" s="623">
        <f t="shared" si="65"/>
        <v>0</v>
      </c>
      <c r="W664" s="623">
        <f t="shared" si="84"/>
        <v>0</v>
      </c>
      <c r="X664" s="623">
        <f t="shared" si="84"/>
        <v>0</v>
      </c>
      <c r="Y664" s="623">
        <f t="shared" si="84"/>
        <v>0</v>
      </c>
      <c r="Z664" s="623">
        <f t="shared" si="84"/>
        <v>0</v>
      </c>
      <c r="AA664" s="623">
        <f t="shared" si="84"/>
        <v>0</v>
      </c>
      <c r="AB664" s="623">
        <f t="shared" si="84"/>
        <v>0</v>
      </c>
      <c r="AC664" s="624">
        <f t="shared" ca="1" si="66"/>
        <v>0</v>
      </c>
      <c r="AD664" s="624">
        <f ca="1">IF(C664=Allgemeines!$C$13,$S664-$AE664,OFFSET(AE664,0,Allgemeines!$C$13-2022)-$AE664)</f>
        <v>0</v>
      </c>
      <c r="AE664" s="624">
        <f ca="1">IFERROR(OFFSET(AE664,0,Allgemeines!$C$13-2021),0)</f>
        <v>0</v>
      </c>
      <c r="AF664" s="624">
        <f t="shared" si="67"/>
        <v>0</v>
      </c>
      <c r="AG664" s="624">
        <f t="shared" si="82"/>
        <v>0</v>
      </c>
      <c r="AH664" s="624">
        <f t="shared" si="82"/>
        <v>0</v>
      </c>
      <c r="AI664" s="624">
        <f t="shared" si="82"/>
        <v>0</v>
      </c>
      <c r="AJ664" s="624">
        <f t="shared" si="82"/>
        <v>0</v>
      </c>
      <c r="AK664" s="624">
        <f t="shared" si="82"/>
        <v>0</v>
      </c>
      <c r="AL664" s="624">
        <f t="shared" si="82"/>
        <v>0</v>
      </c>
      <c r="AN664" s="625"/>
    </row>
    <row r="665" spans="1:40" x14ac:dyDescent="0.25">
      <c r="A665" s="612"/>
      <c r="B665" s="613"/>
      <c r="C665" s="614"/>
      <c r="D665" s="626"/>
      <c r="E665" s="627"/>
      <c r="F665" s="627"/>
      <c r="G665" s="630">
        <f t="shared" si="68"/>
        <v>0</v>
      </c>
      <c r="H665" s="626"/>
      <c r="I665" s="626"/>
      <c r="J665" s="626"/>
      <c r="K665" s="626"/>
      <c r="L665" s="626"/>
      <c r="M665" s="626"/>
      <c r="N665" s="629"/>
      <c r="O665" s="629"/>
      <c r="P665" s="629"/>
      <c r="Q665" s="619">
        <f>IF(C665&gt;Allgemeines!$C$13,0,SUM(G665,H665,J665,K665,M665,N665)-SUM(I665,L665,O665,P665))</f>
        <v>0</v>
      </c>
      <c r="R665" s="613"/>
      <c r="S665" s="621">
        <f t="shared" si="64"/>
        <v>0</v>
      </c>
      <c r="T665" s="622">
        <f>IF(ISBLANK($B665),0,VLOOKUP($B665,Listen!$A$2:$C$44,2,FALSE))</f>
        <v>0</v>
      </c>
      <c r="U665" s="622">
        <f>IF(ISBLANK($B665),0,VLOOKUP($B665,Listen!$A$2:$C$44,3,FALSE))</f>
        <v>0</v>
      </c>
      <c r="V665" s="623">
        <f t="shared" si="65"/>
        <v>0</v>
      </c>
      <c r="W665" s="623">
        <f t="shared" si="84"/>
        <v>0</v>
      </c>
      <c r="X665" s="623">
        <f t="shared" si="84"/>
        <v>0</v>
      </c>
      <c r="Y665" s="623">
        <f t="shared" si="84"/>
        <v>0</v>
      </c>
      <c r="Z665" s="623">
        <f t="shared" si="84"/>
        <v>0</v>
      </c>
      <c r="AA665" s="623">
        <f t="shared" si="84"/>
        <v>0</v>
      </c>
      <c r="AB665" s="623">
        <f t="shared" si="84"/>
        <v>0</v>
      </c>
      <c r="AC665" s="624">
        <f t="shared" ca="1" si="66"/>
        <v>0</v>
      </c>
      <c r="AD665" s="624">
        <f ca="1">IF(C665=Allgemeines!$C$13,$S665-$AE665,OFFSET(AE665,0,Allgemeines!$C$13-2022)-$AE665)</f>
        <v>0</v>
      </c>
      <c r="AE665" s="624">
        <f ca="1">IFERROR(OFFSET(AE665,0,Allgemeines!$C$13-2021),0)</f>
        <v>0</v>
      </c>
      <c r="AF665" s="624">
        <f t="shared" si="67"/>
        <v>0</v>
      </c>
      <c r="AG665" s="624">
        <f t="shared" si="82"/>
        <v>0</v>
      </c>
      <c r="AH665" s="624">
        <f t="shared" si="82"/>
        <v>0</v>
      </c>
      <c r="AI665" s="624">
        <f t="shared" si="82"/>
        <v>0</v>
      </c>
      <c r="AJ665" s="624">
        <f t="shared" si="82"/>
        <v>0</v>
      </c>
      <c r="AK665" s="624">
        <f t="shared" si="82"/>
        <v>0</v>
      </c>
      <c r="AL665" s="624">
        <f t="shared" si="82"/>
        <v>0</v>
      </c>
      <c r="AN665" s="625"/>
    </row>
    <row r="666" spans="1:40" x14ac:dyDescent="0.25">
      <c r="A666" s="612"/>
      <c r="B666" s="613"/>
      <c r="C666" s="614"/>
      <c r="D666" s="626"/>
      <c r="E666" s="627"/>
      <c r="F666" s="627"/>
      <c r="G666" s="630">
        <f t="shared" si="68"/>
        <v>0</v>
      </c>
      <c r="H666" s="626"/>
      <c r="I666" s="626"/>
      <c r="J666" s="626"/>
      <c r="K666" s="626"/>
      <c r="L666" s="626"/>
      <c r="M666" s="626"/>
      <c r="N666" s="629"/>
      <c r="O666" s="629"/>
      <c r="P666" s="629"/>
      <c r="Q666" s="619">
        <f>IF(C666&gt;Allgemeines!$C$13,0,SUM(G666,H666,J666,K666,M666,N666)-SUM(I666,L666,O666,P666))</f>
        <v>0</v>
      </c>
      <c r="R666" s="613"/>
      <c r="S666" s="621">
        <f t="shared" si="64"/>
        <v>0</v>
      </c>
      <c r="T666" s="622">
        <f>IF(ISBLANK($B666),0,VLOOKUP($B666,Listen!$A$2:$C$44,2,FALSE))</f>
        <v>0</v>
      </c>
      <c r="U666" s="622">
        <f>IF(ISBLANK($B666),0,VLOOKUP($B666,Listen!$A$2:$C$44,3,FALSE))</f>
        <v>0</v>
      </c>
      <c r="V666" s="623">
        <f t="shared" si="65"/>
        <v>0</v>
      </c>
      <c r="W666" s="623">
        <f t="shared" si="84"/>
        <v>0</v>
      </c>
      <c r="X666" s="623">
        <f t="shared" si="84"/>
        <v>0</v>
      </c>
      <c r="Y666" s="623">
        <f t="shared" si="84"/>
        <v>0</v>
      </c>
      <c r="Z666" s="623">
        <f t="shared" si="84"/>
        <v>0</v>
      </c>
      <c r="AA666" s="623">
        <f t="shared" si="84"/>
        <v>0</v>
      </c>
      <c r="AB666" s="623">
        <f t="shared" si="84"/>
        <v>0</v>
      </c>
      <c r="AC666" s="624">
        <f t="shared" ca="1" si="66"/>
        <v>0</v>
      </c>
      <c r="AD666" s="624">
        <f ca="1">IF(C666=Allgemeines!$C$13,$S666-$AE666,OFFSET(AE666,0,Allgemeines!$C$13-2022)-$AE666)</f>
        <v>0</v>
      </c>
      <c r="AE666" s="624">
        <f ca="1">IFERROR(OFFSET(AE666,0,Allgemeines!$C$13-2021),0)</f>
        <v>0</v>
      </c>
      <c r="AF666" s="624">
        <f t="shared" si="67"/>
        <v>0</v>
      </c>
      <c r="AG666" s="624">
        <f t="shared" si="82"/>
        <v>0</v>
      </c>
      <c r="AH666" s="624">
        <f t="shared" si="82"/>
        <v>0</v>
      </c>
      <c r="AI666" s="624">
        <f t="shared" si="82"/>
        <v>0</v>
      </c>
      <c r="AJ666" s="624">
        <f t="shared" si="82"/>
        <v>0</v>
      </c>
      <c r="AK666" s="624">
        <f t="shared" si="82"/>
        <v>0</v>
      </c>
      <c r="AL666" s="624">
        <f t="shared" si="82"/>
        <v>0</v>
      </c>
      <c r="AN666" s="625"/>
    </row>
    <row r="667" spans="1:40" x14ac:dyDescent="0.25">
      <c r="A667" s="612"/>
      <c r="B667" s="613"/>
      <c r="C667" s="614"/>
      <c r="D667" s="626"/>
      <c r="E667" s="627"/>
      <c r="F667" s="627"/>
      <c r="G667" s="630">
        <f t="shared" si="68"/>
        <v>0</v>
      </c>
      <c r="H667" s="626"/>
      <c r="I667" s="626"/>
      <c r="J667" s="626"/>
      <c r="K667" s="626"/>
      <c r="L667" s="626"/>
      <c r="M667" s="626"/>
      <c r="N667" s="629"/>
      <c r="O667" s="629"/>
      <c r="P667" s="629"/>
      <c r="Q667" s="619">
        <f>IF(C667&gt;Allgemeines!$C$13,0,SUM(G667,H667,J667,K667,M667,N667)-SUM(I667,L667,O667,P667))</f>
        <v>0</v>
      </c>
      <c r="R667" s="613"/>
      <c r="S667" s="621">
        <f t="shared" si="64"/>
        <v>0</v>
      </c>
      <c r="T667" s="622">
        <f>IF(ISBLANK($B667),0,VLOOKUP($B667,Listen!$A$2:$C$44,2,FALSE))</f>
        <v>0</v>
      </c>
      <c r="U667" s="622">
        <f>IF(ISBLANK($B667),0,VLOOKUP($B667,Listen!$A$2:$C$44,3,FALSE))</f>
        <v>0</v>
      </c>
      <c r="V667" s="623">
        <f t="shared" si="65"/>
        <v>0</v>
      </c>
      <c r="W667" s="623">
        <f t="shared" si="84"/>
        <v>0</v>
      </c>
      <c r="X667" s="623">
        <f t="shared" si="84"/>
        <v>0</v>
      </c>
      <c r="Y667" s="623">
        <f t="shared" si="84"/>
        <v>0</v>
      </c>
      <c r="Z667" s="623">
        <f t="shared" si="84"/>
        <v>0</v>
      </c>
      <c r="AA667" s="623">
        <f t="shared" si="84"/>
        <v>0</v>
      </c>
      <c r="AB667" s="623">
        <f t="shared" si="84"/>
        <v>0</v>
      </c>
      <c r="AC667" s="624">
        <f t="shared" ca="1" si="66"/>
        <v>0</v>
      </c>
      <c r="AD667" s="624">
        <f ca="1">IF(C667=Allgemeines!$C$13,$S667-$AE667,OFFSET(AE667,0,Allgemeines!$C$13-2022)-$AE667)</f>
        <v>0</v>
      </c>
      <c r="AE667" s="624">
        <f ca="1">IFERROR(OFFSET(AE667,0,Allgemeines!$C$13-2021),0)</f>
        <v>0</v>
      </c>
      <c r="AF667" s="624">
        <f t="shared" si="67"/>
        <v>0</v>
      </c>
      <c r="AG667" s="624">
        <f t="shared" si="82"/>
        <v>0</v>
      </c>
      <c r="AH667" s="624">
        <f t="shared" si="82"/>
        <v>0</v>
      </c>
      <c r="AI667" s="624">
        <f t="shared" si="82"/>
        <v>0</v>
      </c>
      <c r="AJ667" s="624">
        <f t="shared" si="82"/>
        <v>0</v>
      </c>
      <c r="AK667" s="624">
        <f t="shared" si="82"/>
        <v>0</v>
      </c>
      <c r="AL667" s="624">
        <f t="shared" si="82"/>
        <v>0</v>
      </c>
      <c r="AN667" s="625"/>
    </row>
    <row r="668" spans="1:40" x14ac:dyDescent="0.25">
      <c r="A668" s="612"/>
      <c r="B668" s="613"/>
      <c r="C668" s="614"/>
      <c r="D668" s="626"/>
      <c r="E668" s="627"/>
      <c r="F668" s="627"/>
      <c r="G668" s="630">
        <f t="shared" si="68"/>
        <v>0</v>
      </c>
      <c r="H668" s="626"/>
      <c r="I668" s="626"/>
      <c r="J668" s="626"/>
      <c r="K668" s="626"/>
      <c r="L668" s="626"/>
      <c r="M668" s="626"/>
      <c r="N668" s="629"/>
      <c r="O668" s="629"/>
      <c r="P668" s="629"/>
      <c r="Q668" s="619">
        <f>IF(C668&gt;Allgemeines!$C$13,0,SUM(G668,H668,J668,K668,M668,N668)-SUM(I668,L668,O668,P668))</f>
        <v>0</v>
      </c>
      <c r="R668" s="613"/>
      <c r="S668" s="621">
        <f t="shared" si="64"/>
        <v>0</v>
      </c>
      <c r="T668" s="622">
        <f>IF(ISBLANK($B668),0,VLOOKUP($B668,Listen!$A$2:$C$44,2,FALSE))</f>
        <v>0</v>
      </c>
      <c r="U668" s="622">
        <f>IF(ISBLANK($B668),0,VLOOKUP($B668,Listen!$A$2:$C$44,3,FALSE))</f>
        <v>0</v>
      </c>
      <c r="V668" s="623">
        <f t="shared" si="65"/>
        <v>0</v>
      </c>
      <c r="W668" s="623">
        <f t="shared" si="84"/>
        <v>0</v>
      </c>
      <c r="X668" s="623">
        <f t="shared" si="84"/>
        <v>0</v>
      </c>
      <c r="Y668" s="623">
        <f t="shared" si="84"/>
        <v>0</v>
      </c>
      <c r="Z668" s="623">
        <f t="shared" si="84"/>
        <v>0</v>
      </c>
      <c r="AA668" s="623">
        <f t="shared" si="84"/>
        <v>0</v>
      </c>
      <c r="AB668" s="623">
        <f t="shared" si="84"/>
        <v>0</v>
      </c>
      <c r="AC668" s="624">
        <f t="shared" ca="1" si="66"/>
        <v>0</v>
      </c>
      <c r="AD668" s="624">
        <f ca="1">IF(C668=Allgemeines!$C$13,$S668-$AE668,OFFSET(AE668,0,Allgemeines!$C$13-2022)-$AE668)</f>
        <v>0</v>
      </c>
      <c r="AE668" s="624">
        <f ca="1">IFERROR(OFFSET(AE668,0,Allgemeines!$C$13-2021),0)</f>
        <v>0</v>
      </c>
      <c r="AF668" s="624">
        <f t="shared" si="67"/>
        <v>0</v>
      </c>
      <c r="AG668" s="624">
        <f t="shared" si="82"/>
        <v>0</v>
      </c>
      <c r="AH668" s="624">
        <f t="shared" si="82"/>
        <v>0</v>
      </c>
      <c r="AI668" s="624">
        <f t="shared" si="82"/>
        <v>0</v>
      </c>
      <c r="AJ668" s="624">
        <f t="shared" si="82"/>
        <v>0</v>
      </c>
      <c r="AK668" s="624">
        <f t="shared" si="82"/>
        <v>0</v>
      </c>
      <c r="AL668" s="624">
        <f t="shared" si="82"/>
        <v>0</v>
      </c>
      <c r="AN668" s="625"/>
    </row>
    <row r="669" spans="1:40" x14ac:dyDescent="0.25">
      <c r="A669" s="612"/>
      <c r="B669" s="613"/>
      <c r="C669" s="614"/>
      <c r="D669" s="626"/>
      <c r="E669" s="627"/>
      <c r="F669" s="627"/>
      <c r="G669" s="630">
        <f t="shared" si="68"/>
        <v>0</v>
      </c>
      <c r="H669" s="626"/>
      <c r="I669" s="626"/>
      <c r="J669" s="626"/>
      <c r="K669" s="626"/>
      <c r="L669" s="626"/>
      <c r="M669" s="626"/>
      <c r="N669" s="629"/>
      <c r="O669" s="629"/>
      <c r="P669" s="629"/>
      <c r="Q669" s="619">
        <f>IF(C669&gt;Allgemeines!$C$13,0,SUM(G669,H669,J669,K669,M669,N669)-SUM(I669,L669,O669,P669))</f>
        <v>0</v>
      </c>
      <c r="R669" s="613"/>
      <c r="S669" s="621">
        <f t="shared" si="64"/>
        <v>0</v>
      </c>
      <c r="T669" s="622">
        <f>IF(ISBLANK($B669),0,VLOOKUP($B669,Listen!$A$2:$C$44,2,FALSE))</f>
        <v>0</v>
      </c>
      <c r="U669" s="622">
        <f>IF(ISBLANK($B669),0,VLOOKUP($B669,Listen!$A$2:$C$44,3,FALSE))</f>
        <v>0</v>
      </c>
      <c r="V669" s="623">
        <f t="shared" si="65"/>
        <v>0</v>
      </c>
      <c r="W669" s="623">
        <f t="shared" si="84"/>
        <v>0</v>
      </c>
      <c r="X669" s="623">
        <f t="shared" si="84"/>
        <v>0</v>
      </c>
      <c r="Y669" s="623">
        <f t="shared" si="84"/>
        <v>0</v>
      </c>
      <c r="Z669" s="623">
        <f t="shared" si="84"/>
        <v>0</v>
      </c>
      <c r="AA669" s="623">
        <f t="shared" si="84"/>
        <v>0</v>
      </c>
      <c r="AB669" s="623">
        <f t="shared" si="84"/>
        <v>0</v>
      </c>
      <c r="AC669" s="624">
        <f t="shared" ca="1" si="66"/>
        <v>0</v>
      </c>
      <c r="AD669" s="624">
        <f ca="1">IF(C669=Allgemeines!$C$13,$S669-$AE669,OFFSET(AE669,0,Allgemeines!$C$13-2022)-$AE669)</f>
        <v>0</v>
      </c>
      <c r="AE669" s="624">
        <f ca="1">IFERROR(OFFSET(AE669,0,Allgemeines!$C$13-2021),0)</f>
        <v>0</v>
      </c>
      <c r="AF669" s="624">
        <f t="shared" si="67"/>
        <v>0</v>
      </c>
      <c r="AG669" s="624">
        <f t="shared" si="82"/>
        <v>0</v>
      </c>
      <c r="AH669" s="624">
        <f t="shared" si="82"/>
        <v>0</v>
      </c>
      <c r="AI669" s="624">
        <f t="shared" si="82"/>
        <v>0</v>
      </c>
      <c r="AJ669" s="624">
        <f t="shared" si="82"/>
        <v>0</v>
      </c>
      <c r="AK669" s="624">
        <f t="shared" si="82"/>
        <v>0</v>
      </c>
      <c r="AL669" s="624">
        <f t="shared" si="82"/>
        <v>0</v>
      </c>
      <c r="AN669" s="625"/>
    </row>
    <row r="670" spans="1:40" x14ac:dyDescent="0.25">
      <c r="A670" s="612"/>
      <c r="B670" s="613"/>
      <c r="C670" s="614"/>
      <c r="D670" s="626"/>
      <c r="E670" s="627"/>
      <c r="F670" s="627"/>
      <c r="G670" s="630">
        <f t="shared" si="68"/>
        <v>0</v>
      </c>
      <c r="H670" s="626"/>
      <c r="I670" s="626"/>
      <c r="J670" s="626"/>
      <c r="K670" s="626"/>
      <c r="L670" s="626"/>
      <c r="M670" s="626"/>
      <c r="N670" s="629"/>
      <c r="O670" s="629"/>
      <c r="P670" s="629"/>
      <c r="Q670" s="619">
        <f>IF(C670&gt;Allgemeines!$C$13,0,SUM(G670,H670,J670,K670,M670,N670)-SUM(I670,L670,O670,P670))</f>
        <v>0</v>
      </c>
      <c r="R670" s="613"/>
      <c r="S670" s="621">
        <f t="shared" si="64"/>
        <v>0</v>
      </c>
      <c r="T670" s="622">
        <f>IF(ISBLANK($B670),0,VLOOKUP($B670,Listen!$A$2:$C$44,2,FALSE))</f>
        <v>0</v>
      </c>
      <c r="U670" s="622">
        <f>IF(ISBLANK($B670),0,VLOOKUP($B670,Listen!$A$2:$C$44,3,FALSE))</f>
        <v>0</v>
      </c>
      <c r="V670" s="623">
        <f t="shared" si="65"/>
        <v>0</v>
      </c>
      <c r="W670" s="623">
        <f t="shared" si="84"/>
        <v>0</v>
      </c>
      <c r="X670" s="623">
        <f t="shared" si="84"/>
        <v>0</v>
      </c>
      <c r="Y670" s="623">
        <f t="shared" si="84"/>
        <v>0</v>
      </c>
      <c r="Z670" s="623">
        <f t="shared" si="84"/>
        <v>0</v>
      </c>
      <c r="AA670" s="623">
        <f t="shared" si="84"/>
        <v>0</v>
      </c>
      <c r="AB670" s="623">
        <f t="shared" si="84"/>
        <v>0</v>
      </c>
      <c r="AC670" s="624">
        <f t="shared" ca="1" si="66"/>
        <v>0</v>
      </c>
      <c r="AD670" s="624">
        <f ca="1">IF(C670=Allgemeines!$C$13,$S670-$AE670,OFFSET(AE670,0,Allgemeines!$C$13-2022)-$AE670)</f>
        <v>0</v>
      </c>
      <c r="AE670" s="624">
        <f ca="1">IFERROR(OFFSET(AE670,0,Allgemeines!$C$13-2021),0)</f>
        <v>0</v>
      </c>
      <c r="AF670" s="624">
        <f t="shared" si="67"/>
        <v>0</v>
      </c>
      <c r="AG670" s="624">
        <f t="shared" si="82"/>
        <v>0</v>
      </c>
      <c r="AH670" s="624">
        <f t="shared" si="82"/>
        <v>0</v>
      </c>
      <c r="AI670" s="624">
        <f t="shared" si="82"/>
        <v>0</v>
      </c>
      <c r="AJ670" s="624">
        <f t="shared" si="82"/>
        <v>0</v>
      </c>
      <c r="AK670" s="624">
        <f t="shared" si="82"/>
        <v>0</v>
      </c>
      <c r="AL670" s="624">
        <f t="shared" si="82"/>
        <v>0</v>
      </c>
      <c r="AN670" s="625"/>
    </row>
    <row r="671" spans="1:40" x14ac:dyDescent="0.25">
      <c r="A671" s="612"/>
      <c r="B671" s="613"/>
      <c r="C671" s="614"/>
      <c r="D671" s="626"/>
      <c r="E671" s="627"/>
      <c r="F671" s="627"/>
      <c r="G671" s="630">
        <f t="shared" si="68"/>
        <v>0</v>
      </c>
      <c r="H671" s="626"/>
      <c r="I671" s="626"/>
      <c r="J671" s="626"/>
      <c r="K671" s="626"/>
      <c r="L671" s="626"/>
      <c r="M671" s="626"/>
      <c r="N671" s="629"/>
      <c r="O671" s="629"/>
      <c r="P671" s="629"/>
      <c r="Q671" s="619">
        <f>IF(C671&gt;Allgemeines!$C$13,0,SUM(G671,H671,J671,K671,M671,N671)-SUM(I671,L671,O671,P671))</f>
        <v>0</v>
      </c>
      <c r="R671" s="613"/>
      <c r="S671" s="621">
        <f t="shared" si="64"/>
        <v>0</v>
      </c>
      <c r="T671" s="622">
        <f>IF(ISBLANK($B671),0,VLOOKUP($B671,Listen!$A$2:$C$44,2,FALSE))</f>
        <v>0</v>
      </c>
      <c r="U671" s="622">
        <f>IF(ISBLANK($B671),0,VLOOKUP($B671,Listen!$A$2:$C$44,3,FALSE))</f>
        <v>0</v>
      </c>
      <c r="V671" s="623">
        <f t="shared" si="65"/>
        <v>0</v>
      </c>
      <c r="W671" s="623">
        <f t="shared" si="84"/>
        <v>0</v>
      </c>
      <c r="X671" s="623">
        <f t="shared" si="84"/>
        <v>0</v>
      </c>
      <c r="Y671" s="623">
        <f t="shared" si="84"/>
        <v>0</v>
      </c>
      <c r="Z671" s="623">
        <f t="shared" si="84"/>
        <v>0</v>
      </c>
      <c r="AA671" s="623">
        <f t="shared" si="84"/>
        <v>0</v>
      </c>
      <c r="AB671" s="623">
        <f t="shared" si="84"/>
        <v>0</v>
      </c>
      <c r="AC671" s="624">
        <f t="shared" ca="1" si="66"/>
        <v>0</v>
      </c>
      <c r="AD671" s="624">
        <f ca="1">IF(C671=Allgemeines!$C$13,$S671-$AE671,OFFSET(AE671,0,Allgemeines!$C$13-2022)-$AE671)</f>
        <v>0</v>
      </c>
      <c r="AE671" s="624">
        <f ca="1">IFERROR(OFFSET(AE671,0,Allgemeines!$C$13-2021),0)</f>
        <v>0</v>
      </c>
      <c r="AF671" s="624">
        <f t="shared" si="67"/>
        <v>0</v>
      </c>
      <c r="AG671" s="624">
        <f t="shared" si="82"/>
        <v>0</v>
      </c>
      <c r="AH671" s="624">
        <f t="shared" si="82"/>
        <v>0</v>
      </c>
      <c r="AI671" s="624">
        <f t="shared" si="82"/>
        <v>0</v>
      </c>
      <c r="AJ671" s="624">
        <f t="shared" si="82"/>
        <v>0</v>
      </c>
      <c r="AK671" s="624">
        <f t="shared" si="82"/>
        <v>0</v>
      </c>
      <c r="AL671" s="624">
        <f t="shared" si="82"/>
        <v>0</v>
      </c>
      <c r="AN671" s="625"/>
    </row>
    <row r="672" spans="1:40" x14ac:dyDescent="0.25">
      <c r="A672" s="612"/>
      <c r="B672" s="613"/>
      <c r="C672" s="614"/>
      <c r="D672" s="626"/>
      <c r="E672" s="627"/>
      <c r="F672" s="627"/>
      <c r="G672" s="630">
        <f t="shared" si="68"/>
        <v>0</v>
      </c>
      <c r="H672" s="626"/>
      <c r="I672" s="626"/>
      <c r="J672" s="626"/>
      <c r="K672" s="626"/>
      <c r="L672" s="626"/>
      <c r="M672" s="626"/>
      <c r="N672" s="629"/>
      <c r="O672" s="629"/>
      <c r="P672" s="629"/>
      <c r="Q672" s="619">
        <f>IF(C672&gt;Allgemeines!$C$13,0,SUM(G672,H672,J672,K672,M672,N672)-SUM(I672,L672,O672,P672))</f>
        <v>0</v>
      </c>
      <c r="R672" s="613"/>
      <c r="S672" s="621">
        <f t="shared" si="64"/>
        <v>0</v>
      </c>
      <c r="T672" s="622">
        <f>IF(ISBLANK($B672),0,VLOOKUP($B672,Listen!$A$2:$C$44,2,FALSE))</f>
        <v>0</v>
      </c>
      <c r="U672" s="622">
        <f>IF(ISBLANK($B672),0,VLOOKUP($B672,Listen!$A$2:$C$44,3,FALSE))</f>
        <v>0</v>
      </c>
      <c r="V672" s="623">
        <f t="shared" si="65"/>
        <v>0</v>
      </c>
      <c r="W672" s="623">
        <f t="shared" si="84"/>
        <v>0</v>
      </c>
      <c r="X672" s="623">
        <f t="shared" si="84"/>
        <v>0</v>
      </c>
      <c r="Y672" s="623">
        <f t="shared" si="84"/>
        <v>0</v>
      </c>
      <c r="Z672" s="623">
        <f t="shared" si="84"/>
        <v>0</v>
      </c>
      <c r="AA672" s="623">
        <f t="shared" si="84"/>
        <v>0</v>
      </c>
      <c r="AB672" s="623">
        <f t="shared" si="84"/>
        <v>0</v>
      </c>
      <c r="AC672" s="624">
        <f t="shared" ca="1" si="66"/>
        <v>0</v>
      </c>
      <c r="AD672" s="624">
        <f ca="1">IF(C672=Allgemeines!$C$13,$S672-$AE672,OFFSET(AE672,0,Allgemeines!$C$13-2022)-$AE672)</f>
        <v>0</v>
      </c>
      <c r="AE672" s="624">
        <f ca="1">IFERROR(OFFSET(AE672,0,Allgemeines!$C$13-2021),0)</f>
        <v>0</v>
      </c>
      <c r="AF672" s="624">
        <f t="shared" si="67"/>
        <v>0</v>
      </c>
      <c r="AG672" s="624">
        <f t="shared" si="82"/>
        <v>0</v>
      </c>
      <c r="AH672" s="624">
        <f t="shared" si="82"/>
        <v>0</v>
      </c>
      <c r="AI672" s="624">
        <f t="shared" si="82"/>
        <v>0</v>
      </c>
      <c r="AJ672" s="624">
        <f t="shared" si="82"/>
        <v>0</v>
      </c>
      <c r="AK672" s="624">
        <f t="shared" si="82"/>
        <v>0</v>
      </c>
      <c r="AL672" s="624">
        <f t="shared" si="82"/>
        <v>0</v>
      </c>
      <c r="AN672" s="625"/>
    </row>
    <row r="673" spans="1:40" x14ac:dyDescent="0.25">
      <c r="A673" s="612"/>
      <c r="B673" s="613"/>
      <c r="C673" s="614"/>
      <c r="D673" s="626"/>
      <c r="E673" s="627"/>
      <c r="F673" s="627"/>
      <c r="G673" s="630">
        <f t="shared" si="68"/>
        <v>0</v>
      </c>
      <c r="H673" s="626"/>
      <c r="I673" s="626"/>
      <c r="J673" s="626"/>
      <c r="K673" s="626"/>
      <c r="L673" s="626"/>
      <c r="M673" s="626"/>
      <c r="N673" s="629"/>
      <c r="O673" s="629"/>
      <c r="P673" s="629"/>
      <c r="Q673" s="619">
        <f>IF(C673&gt;Allgemeines!$C$13,0,SUM(G673,H673,J673,K673,M673,N673)-SUM(I673,L673,O673,P673))</f>
        <v>0</v>
      </c>
      <c r="R673" s="613"/>
      <c r="S673" s="621">
        <f t="shared" si="64"/>
        <v>0</v>
      </c>
      <c r="T673" s="622">
        <f>IF(ISBLANK($B673),0,VLOOKUP($B673,Listen!$A$2:$C$44,2,FALSE))</f>
        <v>0</v>
      </c>
      <c r="U673" s="622">
        <f>IF(ISBLANK($B673),0,VLOOKUP($B673,Listen!$A$2:$C$44,3,FALSE))</f>
        <v>0</v>
      </c>
      <c r="V673" s="623">
        <f t="shared" si="65"/>
        <v>0</v>
      </c>
      <c r="W673" s="623">
        <f t="shared" si="84"/>
        <v>0</v>
      </c>
      <c r="X673" s="623">
        <f t="shared" si="84"/>
        <v>0</v>
      </c>
      <c r="Y673" s="623">
        <f t="shared" si="84"/>
        <v>0</v>
      </c>
      <c r="Z673" s="623">
        <f t="shared" si="84"/>
        <v>0</v>
      </c>
      <c r="AA673" s="623">
        <f t="shared" si="84"/>
        <v>0</v>
      </c>
      <c r="AB673" s="623">
        <f t="shared" si="84"/>
        <v>0</v>
      </c>
      <c r="AC673" s="624">
        <f t="shared" ca="1" si="66"/>
        <v>0</v>
      </c>
      <c r="AD673" s="624">
        <f ca="1">IF(C673=Allgemeines!$C$13,$S673-$AE673,OFFSET(AE673,0,Allgemeines!$C$13-2022)-$AE673)</f>
        <v>0</v>
      </c>
      <c r="AE673" s="624">
        <f ca="1">IFERROR(OFFSET(AE673,0,Allgemeines!$C$13-2021),0)</f>
        <v>0</v>
      </c>
      <c r="AF673" s="624">
        <f t="shared" si="67"/>
        <v>0</v>
      </c>
      <c r="AG673" s="624">
        <f t="shared" si="82"/>
        <v>0</v>
      </c>
      <c r="AH673" s="624">
        <f t="shared" si="82"/>
        <v>0</v>
      </c>
      <c r="AI673" s="624">
        <f t="shared" si="82"/>
        <v>0</v>
      </c>
      <c r="AJ673" s="624">
        <f t="shared" si="82"/>
        <v>0</v>
      </c>
      <c r="AK673" s="624">
        <f t="shared" si="82"/>
        <v>0</v>
      </c>
      <c r="AL673" s="624">
        <f t="shared" si="82"/>
        <v>0</v>
      </c>
      <c r="AN673" s="625"/>
    </row>
    <row r="674" spans="1:40" x14ac:dyDescent="0.25">
      <c r="A674" s="612"/>
      <c r="B674" s="613"/>
      <c r="C674" s="614"/>
      <c r="D674" s="626"/>
      <c r="E674" s="627"/>
      <c r="F674" s="627"/>
      <c r="G674" s="630">
        <f t="shared" si="68"/>
        <v>0</v>
      </c>
      <c r="H674" s="626"/>
      <c r="I674" s="626"/>
      <c r="J674" s="626"/>
      <c r="K674" s="626"/>
      <c r="L674" s="626"/>
      <c r="M674" s="626"/>
      <c r="N674" s="629"/>
      <c r="O674" s="629"/>
      <c r="P674" s="629"/>
      <c r="Q674" s="619">
        <f>IF(C674&gt;Allgemeines!$C$13,0,SUM(G674,H674,J674,K674,M674,N674)-SUM(I674,L674,O674,P674))</f>
        <v>0</v>
      </c>
      <c r="R674" s="613"/>
      <c r="S674" s="621">
        <f t="shared" si="64"/>
        <v>0</v>
      </c>
      <c r="T674" s="622">
        <f>IF(ISBLANK($B674),0,VLOOKUP($B674,Listen!$A$2:$C$44,2,FALSE))</f>
        <v>0</v>
      </c>
      <c r="U674" s="622">
        <f>IF(ISBLANK($B674),0,VLOOKUP($B674,Listen!$A$2:$C$44,3,FALSE))</f>
        <v>0</v>
      </c>
      <c r="V674" s="623">
        <f t="shared" si="65"/>
        <v>0</v>
      </c>
      <c r="W674" s="623">
        <f t="shared" si="84"/>
        <v>0</v>
      </c>
      <c r="X674" s="623">
        <f t="shared" si="84"/>
        <v>0</v>
      </c>
      <c r="Y674" s="623">
        <f t="shared" si="84"/>
        <v>0</v>
      </c>
      <c r="Z674" s="623">
        <f t="shared" si="84"/>
        <v>0</v>
      </c>
      <c r="AA674" s="623">
        <f t="shared" si="84"/>
        <v>0</v>
      </c>
      <c r="AB674" s="623">
        <f t="shared" si="84"/>
        <v>0</v>
      </c>
      <c r="AC674" s="624">
        <f t="shared" ca="1" si="66"/>
        <v>0</v>
      </c>
      <c r="AD674" s="624">
        <f ca="1">IF(C674=Allgemeines!$C$13,$S674-$AE674,OFFSET(AE674,0,Allgemeines!$C$13-2022)-$AE674)</f>
        <v>0</v>
      </c>
      <c r="AE674" s="624">
        <f ca="1">IFERROR(OFFSET(AE674,0,Allgemeines!$C$13-2021),0)</f>
        <v>0</v>
      </c>
      <c r="AF674" s="624">
        <f t="shared" si="67"/>
        <v>0</v>
      </c>
      <c r="AG674" s="624">
        <f t="shared" si="82"/>
        <v>0</v>
      </c>
      <c r="AH674" s="624">
        <f t="shared" si="82"/>
        <v>0</v>
      </c>
      <c r="AI674" s="624">
        <f t="shared" si="82"/>
        <v>0</v>
      </c>
      <c r="AJ674" s="624">
        <f t="shared" si="82"/>
        <v>0</v>
      </c>
      <c r="AK674" s="624">
        <f t="shared" si="82"/>
        <v>0</v>
      </c>
      <c r="AL674" s="624">
        <f t="shared" si="82"/>
        <v>0</v>
      </c>
      <c r="AN674" s="625"/>
    </row>
    <row r="675" spans="1:40" x14ac:dyDescent="0.25">
      <c r="A675" s="612"/>
      <c r="B675" s="613"/>
      <c r="C675" s="614"/>
      <c r="D675" s="626"/>
      <c r="E675" s="627"/>
      <c r="F675" s="627"/>
      <c r="G675" s="630">
        <f t="shared" si="68"/>
        <v>0</v>
      </c>
      <c r="H675" s="626"/>
      <c r="I675" s="626"/>
      <c r="J675" s="626"/>
      <c r="K675" s="626"/>
      <c r="L675" s="626"/>
      <c r="M675" s="626"/>
      <c r="N675" s="629"/>
      <c r="O675" s="629"/>
      <c r="P675" s="629"/>
      <c r="Q675" s="619">
        <f>IF(C675&gt;Allgemeines!$C$13,0,SUM(G675,H675,J675,K675,M675,N675)-SUM(I675,L675,O675,P675))</f>
        <v>0</v>
      </c>
      <c r="R675" s="613"/>
      <c r="S675" s="621">
        <f t="shared" si="64"/>
        <v>0</v>
      </c>
      <c r="T675" s="622">
        <f>IF(ISBLANK($B675),0,VLOOKUP($B675,Listen!$A$2:$C$44,2,FALSE))</f>
        <v>0</v>
      </c>
      <c r="U675" s="622">
        <f>IF(ISBLANK($B675),0,VLOOKUP($B675,Listen!$A$2:$C$44,3,FALSE))</f>
        <v>0</v>
      </c>
      <c r="V675" s="623">
        <f t="shared" si="65"/>
        <v>0</v>
      </c>
      <c r="W675" s="623">
        <f t="shared" si="84"/>
        <v>0</v>
      </c>
      <c r="X675" s="623">
        <f t="shared" si="84"/>
        <v>0</v>
      </c>
      <c r="Y675" s="623">
        <f t="shared" si="84"/>
        <v>0</v>
      </c>
      <c r="Z675" s="623">
        <f t="shared" si="84"/>
        <v>0</v>
      </c>
      <c r="AA675" s="623">
        <f t="shared" si="84"/>
        <v>0</v>
      </c>
      <c r="AB675" s="623">
        <f t="shared" si="84"/>
        <v>0</v>
      </c>
      <c r="AC675" s="624">
        <f t="shared" ca="1" si="66"/>
        <v>0</v>
      </c>
      <c r="AD675" s="624">
        <f ca="1">IF(C675=Allgemeines!$C$13,$S675-$AE675,OFFSET(AE675,0,Allgemeines!$C$13-2022)-$AE675)</f>
        <v>0</v>
      </c>
      <c r="AE675" s="624">
        <f ca="1">IFERROR(OFFSET(AE675,0,Allgemeines!$C$13-2021),0)</f>
        <v>0</v>
      </c>
      <c r="AF675" s="624">
        <f t="shared" si="67"/>
        <v>0</v>
      </c>
      <c r="AG675" s="624">
        <f t="shared" si="82"/>
        <v>0</v>
      </c>
      <c r="AH675" s="624">
        <f t="shared" si="82"/>
        <v>0</v>
      </c>
      <c r="AI675" s="624">
        <f t="shared" si="82"/>
        <v>0</v>
      </c>
      <c r="AJ675" s="624">
        <f t="shared" si="82"/>
        <v>0</v>
      </c>
      <c r="AK675" s="624">
        <f t="shared" si="82"/>
        <v>0</v>
      </c>
      <c r="AL675" s="624">
        <f t="shared" si="82"/>
        <v>0</v>
      </c>
      <c r="AN675" s="625"/>
    </row>
    <row r="676" spans="1:40" x14ac:dyDescent="0.25">
      <c r="A676" s="612"/>
      <c r="B676" s="613"/>
      <c r="C676" s="614"/>
      <c r="D676" s="626"/>
      <c r="E676" s="627"/>
      <c r="F676" s="627"/>
      <c r="G676" s="630">
        <f t="shared" si="68"/>
        <v>0</v>
      </c>
      <c r="H676" s="626"/>
      <c r="I676" s="626"/>
      <c r="J676" s="626"/>
      <c r="K676" s="626"/>
      <c r="L676" s="626"/>
      <c r="M676" s="626"/>
      <c r="N676" s="629"/>
      <c r="O676" s="629"/>
      <c r="P676" s="629"/>
      <c r="Q676" s="619">
        <f>IF(C676&gt;Allgemeines!$C$13,0,SUM(G676,H676,J676,K676,M676,N676)-SUM(I676,L676,O676,P676))</f>
        <v>0</v>
      </c>
      <c r="R676" s="613"/>
      <c r="S676" s="621">
        <f t="shared" si="64"/>
        <v>0</v>
      </c>
      <c r="T676" s="622">
        <f>IF(ISBLANK($B676),0,VLOOKUP($B676,Listen!$A$2:$C$44,2,FALSE))</f>
        <v>0</v>
      </c>
      <c r="U676" s="622">
        <f>IF(ISBLANK($B676),0,VLOOKUP($B676,Listen!$A$2:$C$44,3,FALSE))</f>
        <v>0</v>
      </c>
      <c r="V676" s="623">
        <f t="shared" si="65"/>
        <v>0</v>
      </c>
      <c r="W676" s="623">
        <f t="shared" si="84"/>
        <v>0</v>
      </c>
      <c r="X676" s="623">
        <f t="shared" si="84"/>
        <v>0</v>
      </c>
      <c r="Y676" s="623">
        <f t="shared" si="84"/>
        <v>0</v>
      </c>
      <c r="Z676" s="623">
        <f t="shared" si="84"/>
        <v>0</v>
      </c>
      <c r="AA676" s="623">
        <f t="shared" si="84"/>
        <v>0</v>
      </c>
      <c r="AB676" s="623">
        <f t="shared" si="84"/>
        <v>0</v>
      </c>
      <c r="AC676" s="624">
        <f t="shared" ca="1" si="66"/>
        <v>0</v>
      </c>
      <c r="AD676" s="624">
        <f ca="1">IF(C676=Allgemeines!$C$13,$S676-$AE676,OFFSET(AE676,0,Allgemeines!$C$13-2022)-$AE676)</f>
        <v>0</v>
      </c>
      <c r="AE676" s="624">
        <f ca="1">IFERROR(OFFSET(AE676,0,Allgemeines!$C$13-2021),0)</f>
        <v>0</v>
      </c>
      <c r="AF676" s="624">
        <f t="shared" si="67"/>
        <v>0</v>
      </c>
      <c r="AG676" s="624">
        <f t="shared" si="82"/>
        <v>0</v>
      </c>
      <c r="AH676" s="624">
        <f t="shared" si="82"/>
        <v>0</v>
      </c>
      <c r="AI676" s="624">
        <f t="shared" si="82"/>
        <v>0</v>
      </c>
      <c r="AJ676" s="624">
        <f t="shared" si="82"/>
        <v>0</v>
      </c>
      <c r="AK676" s="624">
        <f t="shared" si="82"/>
        <v>0</v>
      </c>
      <c r="AL676" s="624">
        <f t="shared" si="82"/>
        <v>0</v>
      </c>
      <c r="AN676" s="625"/>
    </row>
    <row r="677" spans="1:40" x14ac:dyDescent="0.25">
      <c r="A677" s="612"/>
      <c r="B677" s="613"/>
      <c r="C677" s="614"/>
      <c r="D677" s="626"/>
      <c r="E677" s="627"/>
      <c r="F677" s="627"/>
      <c r="G677" s="630">
        <f t="shared" si="68"/>
        <v>0</v>
      </c>
      <c r="H677" s="626"/>
      <c r="I677" s="626"/>
      <c r="J677" s="626"/>
      <c r="K677" s="626"/>
      <c r="L677" s="626"/>
      <c r="M677" s="626"/>
      <c r="N677" s="629"/>
      <c r="O677" s="629"/>
      <c r="P677" s="629"/>
      <c r="Q677" s="619">
        <f>IF(C677&gt;Allgemeines!$C$13,0,SUM(G677,H677,J677,K677,M677,N677)-SUM(I677,L677,O677,P677))</f>
        <v>0</v>
      </c>
      <c r="R677" s="613"/>
      <c r="S677" s="621">
        <f t="shared" si="64"/>
        <v>0</v>
      </c>
      <c r="T677" s="622">
        <f>IF(ISBLANK($B677),0,VLOOKUP($B677,Listen!$A$2:$C$44,2,FALSE))</f>
        <v>0</v>
      </c>
      <c r="U677" s="622">
        <f>IF(ISBLANK($B677),0,VLOOKUP($B677,Listen!$A$2:$C$44,3,FALSE))</f>
        <v>0</v>
      </c>
      <c r="V677" s="623">
        <f t="shared" si="65"/>
        <v>0</v>
      </c>
      <c r="W677" s="623">
        <f t="shared" si="84"/>
        <v>0</v>
      </c>
      <c r="X677" s="623">
        <f t="shared" si="84"/>
        <v>0</v>
      </c>
      <c r="Y677" s="623">
        <f t="shared" si="84"/>
        <v>0</v>
      </c>
      <c r="Z677" s="623">
        <f t="shared" si="84"/>
        <v>0</v>
      </c>
      <c r="AA677" s="623">
        <f t="shared" si="84"/>
        <v>0</v>
      </c>
      <c r="AB677" s="623">
        <f t="shared" si="84"/>
        <v>0</v>
      </c>
      <c r="AC677" s="624">
        <f t="shared" ca="1" si="66"/>
        <v>0</v>
      </c>
      <c r="AD677" s="624">
        <f ca="1">IF(C677=Allgemeines!$C$13,$S677-$AE677,OFFSET(AE677,0,Allgemeines!$C$13-2022)-$AE677)</f>
        <v>0</v>
      </c>
      <c r="AE677" s="624">
        <f ca="1">IFERROR(OFFSET(AE677,0,Allgemeines!$C$13-2021),0)</f>
        <v>0</v>
      </c>
      <c r="AF677" s="624">
        <f t="shared" si="67"/>
        <v>0</v>
      </c>
      <c r="AG677" s="624">
        <f t="shared" si="82"/>
        <v>0</v>
      </c>
      <c r="AH677" s="624">
        <f t="shared" si="82"/>
        <v>0</v>
      </c>
      <c r="AI677" s="624">
        <f t="shared" si="82"/>
        <v>0</v>
      </c>
      <c r="AJ677" s="624">
        <f t="shared" si="82"/>
        <v>0</v>
      </c>
      <c r="AK677" s="624">
        <f t="shared" si="82"/>
        <v>0</v>
      </c>
      <c r="AL677" s="624">
        <f t="shared" si="82"/>
        <v>0</v>
      </c>
      <c r="AN677" s="625"/>
    </row>
    <row r="678" spans="1:40" x14ac:dyDescent="0.25">
      <c r="A678" s="612"/>
      <c r="B678" s="613"/>
      <c r="C678" s="614"/>
      <c r="D678" s="626"/>
      <c r="E678" s="627"/>
      <c r="F678" s="627"/>
      <c r="G678" s="630">
        <f t="shared" si="68"/>
        <v>0</v>
      </c>
      <c r="H678" s="626"/>
      <c r="I678" s="626"/>
      <c r="J678" s="626"/>
      <c r="K678" s="626"/>
      <c r="L678" s="626"/>
      <c r="M678" s="626"/>
      <c r="N678" s="629"/>
      <c r="O678" s="629"/>
      <c r="P678" s="629"/>
      <c r="Q678" s="619">
        <f>IF(C678&gt;Allgemeines!$C$13,0,SUM(G678,H678,J678,K678,M678,N678)-SUM(I678,L678,O678,P678))</f>
        <v>0</v>
      </c>
      <c r="R678" s="613"/>
      <c r="S678" s="621">
        <f t="shared" si="64"/>
        <v>0</v>
      </c>
      <c r="T678" s="622">
        <f>IF(ISBLANK($B678),0,VLOOKUP($B678,Listen!$A$2:$C$44,2,FALSE))</f>
        <v>0</v>
      </c>
      <c r="U678" s="622">
        <f>IF(ISBLANK($B678),0,VLOOKUP($B678,Listen!$A$2:$C$44,3,FALSE))</f>
        <v>0</v>
      </c>
      <c r="V678" s="623">
        <f t="shared" si="65"/>
        <v>0</v>
      </c>
      <c r="W678" s="623">
        <f t="shared" si="84"/>
        <v>0</v>
      </c>
      <c r="X678" s="623">
        <f t="shared" si="84"/>
        <v>0</v>
      </c>
      <c r="Y678" s="623">
        <f t="shared" si="84"/>
        <v>0</v>
      </c>
      <c r="Z678" s="623">
        <f t="shared" si="84"/>
        <v>0</v>
      </c>
      <c r="AA678" s="623">
        <f t="shared" si="84"/>
        <v>0</v>
      </c>
      <c r="AB678" s="623">
        <f t="shared" si="84"/>
        <v>0</v>
      </c>
      <c r="AC678" s="624">
        <f t="shared" ca="1" si="66"/>
        <v>0</v>
      </c>
      <c r="AD678" s="624">
        <f ca="1">IF(C678=Allgemeines!$C$13,$S678-$AE678,OFFSET(AE678,0,Allgemeines!$C$13-2022)-$AE678)</f>
        <v>0</v>
      </c>
      <c r="AE678" s="624">
        <f ca="1">IFERROR(OFFSET(AE678,0,Allgemeines!$C$13-2021),0)</f>
        <v>0</v>
      </c>
      <c r="AF678" s="624">
        <f t="shared" si="67"/>
        <v>0</v>
      </c>
      <c r="AG678" s="624">
        <f t="shared" si="82"/>
        <v>0</v>
      </c>
      <c r="AH678" s="624">
        <f t="shared" si="82"/>
        <v>0</v>
      </c>
      <c r="AI678" s="624">
        <f t="shared" si="82"/>
        <v>0</v>
      </c>
      <c r="AJ678" s="624">
        <f t="shared" si="82"/>
        <v>0</v>
      </c>
      <c r="AK678" s="624">
        <f t="shared" si="82"/>
        <v>0</v>
      </c>
      <c r="AL678" s="624">
        <f t="shared" si="82"/>
        <v>0</v>
      </c>
      <c r="AN678" s="625"/>
    </row>
    <row r="679" spans="1:40" x14ac:dyDescent="0.25">
      <c r="A679" s="612"/>
      <c r="B679" s="613"/>
      <c r="C679" s="614"/>
      <c r="D679" s="626"/>
      <c r="E679" s="627"/>
      <c r="F679" s="627"/>
      <c r="G679" s="630">
        <f t="shared" si="68"/>
        <v>0</v>
      </c>
      <c r="H679" s="626"/>
      <c r="I679" s="626"/>
      <c r="J679" s="626"/>
      <c r="K679" s="626"/>
      <c r="L679" s="626"/>
      <c r="M679" s="626"/>
      <c r="N679" s="629"/>
      <c r="O679" s="629"/>
      <c r="P679" s="629"/>
      <c r="Q679" s="619">
        <f>IF(C679&gt;Allgemeines!$C$13,0,SUM(G679,H679,J679,K679,M679,N679)-SUM(I679,L679,O679,P679))</f>
        <v>0</v>
      </c>
      <c r="R679" s="613"/>
      <c r="S679" s="621">
        <f t="shared" si="64"/>
        <v>0</v>
      </c>
      <c r="T679" s="622">
        <f>IF(ISBLANK($B679),0,VLOOKUP($B679,Listen!$A$2:$C$44,2,FALSE))</f>
        <v>0</v>
      </c>
      <c r="U679" s="622">
        <f>IF(ISBLANK($B679),0,VLOOKUP($B679,Listen!$A$2:$C$44,3,FALSE))</f>
        <v>0</v>
      </c>
      <c r="V679" s="623">
        <f t="shared" si="65"/>
        <v>0</v>
      </c>
      <c r="W679" s="623">
        <f t="shared" ref="W679:AB694" si="85">V679</f>
        <v>0</v>
      </c>
      <c r="X679" s="623">
        <f t="shared" si="85"/>
        <v>0</v>
      </c>
      <c r="Y679" s="623">
        <f t="shared" si="85"/>
        <v>0</v>
      </c>
      <c r="Z679" s="623">
        <f t="shared" si="85"/>
        <v>0</v>
      </c>
      <c r="AA679" s="623">
        <f t="shared" si="85"/>
        <v>0</v>
      </c>
      <c r="AB679" s="623">
        <f t="shared" si="85"/>
        <v>0</v>
      </c>
      <c r="AC679" s="624">
        <f t="shared" ca="1" si="66"/>
        <v>0</v>
      </c>
      <c r="AD679" s="624">
        <f ca="1">IF(C679=Allgemeines!$C$13,$S679-$AE679,OFFSET(AE679,0,Allgemeines!$C$13-2022)-$AE679)</f>
        <v>0</v>
      </c>
      <c r="AE679" s="624">
        <f ca="1">IFERROR(OFFSET(AE679,0,Allgemeines!$C$13-2021),0)</f>
        <v>0</v>
      </c>
      <c r="AF679" s="624">
        <f t="shared" si="67"/>
        <v>0</v>
      </c>
      <c r="AG679" s="624">
        <f t="shared" si="82"/>
        <v>0</v>
      </c>
      <c r="AH679" s="624">
        <f t="shared" si="82"/>
        <v>0</v>
      </c>
      <c r="AI679" s="624">
        <f t="shared" si="82"/>
        <v>0</v>
      </c>
      <c r="AJ679" s="624">
        <f t="shared" si="82"/>
        <v>0</v>
      </c>
      <c r="AK679" s="624">
        <f t="shared" si="82"/>
        <v>0</v>
      </c>
      <c r="AL679" s="624">
        <f t="shared" si="82"/>
        <v>0</v>
      </c>
      <c r="AN679" s="625"/>
    </row>
    <row r="680" spans="1:40" x14ac:dyDescent="0.25">
      <c r="A680" s="612"/>
      <c r="B680" s="613"/>
      <c r="C680" s="614"/>
      <c r="D680" s="626"/>
      <c r="E680" s="627"/>
      <c r="F680" s="627"/>
      <c r="G680" s="630">
        <f t="shared" si="68"/>
        <v>0</v>
      </c>
      <c r="H680" s="626"/>
      <c r="I680" s="626"/>
      <c r="J680" s="626"/>
      <c r="K680" s="626"/>
      <c r="L680" s="626"/>
      <c r="M680" s="626"/>
      <c r="N680" s="629"/>
      <c r="O680" s="629"/>
      <c r="P680" s="629"/>
      <c r="Q680" s="619">
        <f>IF(C680&gt;Allgemeines!$C$13,0,SUM(G680,H680,J680,K680,M680,N680)-SUM(I680,L680,O680,P680))</f>
        <v>0</v>
      </c>
      <c r="R680" s="613"/>
      <c r="S680" s="621">
        <f t="shared" si="64"/>
        <v>0</v>
      </c>
      <c r="T680" s="622">
        <f>IF(ISBLANK($B680),0,VLOOKUP($B680,Listen!$A$2:$C$44,2,FALSE))</f>
        <v>0</v>
      </c>
      <c r="U680" s="622">
        <f>IF(ISBLANK($B680),0,VLOOKUP($B680,Listen!$A$2:$C$44,3,FALSE))</f>
        <v>0</v>
      </c>
      <c r="V680" s="623">
        <f t="shared" si="65"/>
        <v>0</v>
      </c>
      <c r="W680" s="623">
        <f t="shared" si="85"/>
        <v>0</v>
      </c>
      <c r="X680" s="623">
        <f t="shared" si="85"/>
        <v>0</v>
      </c>
      <c r="Y680" s="623">
        <f t="shared" si="85"/>
        <v>0</v>
      </c>
      <c r="Z680" s="623">
        <f t="shared" si="85"/>
        <v>0</v>
      </c>
      <c r="AA680" s="623">
        <f t="shared" si="85"/>
        <v>0</v>
      </c>
      <c r="AB680" s="623">
        <f t="shared" si="85"/>
        <v>0</v>
      </c>
      <c r="AC680" s="624">
        <f t="shared" ca="1" si="66"/>
        <v>0</v>
      </c>
      <c r="AD680" s="624">
        <f ca="1">IF(C680=Allgemeines!$C$13,$S680-$AE680,OFFSET(AE680,0,Allgemeines!$C$13-2022)-$AE680)</f>
        <v>0</v>
      </c>
      <c r="AE680" s="624">
        <f ca="1">IFERROR(OFFSET(AE680,0,Allgemeines!$C$13-2021),0)</f>
        <v>0</v>
      </c>
      <c r="AF680" s="624">
        <f t="shared" si="67"/>
        <v>0</v>
      </c>
      <c r="AG680" s="624">
        <f t="shared" si="82"/>
        <v>0</v>
      </c>
      <c r="AH680" s="624">
        <f t="shared" si="82"/>
        <v>0</v>
      </c>
      <c r="AI680" s="624">
        <f t="shared" si="82"/>
        <v>0</v>
      </c>
      <c r="AJ680" s="624">
        <f t="shared" si="82"/>
        <v>0</v>
      </c>
      <c r="AK680" s="624">
        <f t="shared" si="82"/>
        <v>0</v>
      </c>
      <c r="AL680" s="624">
        <f t="shared" si="82"/>
        <v>0</v>
      </c>
      <c r="AN680" s="625"/>
    </row>
    <row r="681" spans="1:40" x14ac:dyDescent="0.25">
      <c r="A681" s="612"/>
      <c r="B681" s="613"/>
      <c r="C681" s="614"/>
      <c r="D681" s="626"/>
      <c r="E681" s="627"/>
      <c r="F681" s="627"/>
      <c r="G681" s="630">
        <f t="shared" si="68"/>
        <v>0</v>
      </c>
      <c r="H681" s="626"/>
      <c r="I681" s="626"/>
      <c r="J681" s="626"/>
      <c r="K681" s="626"/>
      <c r="L681" s="626"/>
      <c r="M681" s="626"/>
      <c r="N681" s="629"/>
      <c r="O681" s="629"/>
      <c r="P681" s="629"/>
      <c r="Q681" s="619">
        <f>IF(C681&gt;Allgemeines!$C$13,0,SUM(G681,H681,J681,K681,M681,N681)-SUM(I681,L681,O681,P681))</f>
        <v>0</v>
      </c>
      <c r="R681" s="613"/>
      <c r="S681" s="621">
        <f t="shared" si="64"/>
        <v>0</v>
      </c>
      <c r="T681" s="622">
        <f>IF(ISBLANK($B681),0,VLOOKUP($B681,Listen!$A$2:$C$44,2,FALSE))</f>
        <v>0</v>
      </c>
      <c r="U681" s="622">
        <f>IF(ISBLANK($B681),0,VLOOKUP($B681,Listen!$A$2:$C$44,3,FALSE))</f>
        <v>0</v>
      </c>
      <c r="V681" s="623">
        <f t="shared" si="65"/>
        <v>0</v>
      </c>
      <c r="W681" s="623">
        <f t="shared" si="85"/>
        <v>0</v>
      </c>
      <c r="X681" s="623">
        <f t="shared" si="85"/>
        <v>0</v>
      </c>
      <c r="Y681" s="623">
        <f t="shared" si="85"/>
        <v>0</v>
      </c>
      <c r="Z681" s="623">
        <f t="shared" si="85"/>
        <v>0</v>
      </c>
      <c r="AA681" s="623">
        <f t="shared" si="85"/>
        <v>0</v>
      </c>
      <c r="AB681" s="623">
        <f t="shared" si="85"/>
        <v>0</v>
      </c>
      <c r="AC681" s="624">
        <f t="shared" ca="1" si="66"/>
        <v>0</v>
      </c>
      <c r="AD681" s="624">
        <f ca="1">IF(C681=Allgemeines!$C$13,$S681-$AE681,OFFSET(AE681,0,Allgemeines!$C$13-2022)-$AE681)</f>
        <v>0</v>
      </c>
      <c r="AE681" s="624">
        <f ca="1">IFERROR(OFFSET(AE681,0,Allgemeines!$C$13-2021),0)</f>
        <v>0</v>
      </c>
      <c r="AF681" s="624">
        <f t="shared" si="67"/>
        <v>0</v>
      </c>
      <c r="AG681" s="624">
        <f t="shared" si="82"/>
        <v>0</v>
      </c>
      <c r="AH681" s="624">
        <f t="shared" si="82"/>
        <v>0</v>
      </c>
      <c r="AI681" s="624">
        <f t="shared" si="82"/>
        <v>0</v>
      </c>
      <c r="AJ681" s="624">
        <f t="shared" si="82"/>
        <v>0</v>
      </c>
      <c r="AK681" s="624">
        <f t="shared" si="82"/>
        <v>0</v>
      </c>
      <c r="AL681" s="624">
        <f t="shared" si="82"/>
        <v>0</v>
      </c>
      <c r="AN681" s="625"/>
    </row>
    <row r="682" spans="1:40" x14ac:dyDescent="0.25">
      <c r="A682" s="612"/>
      <c r="B682" s="613"/>
      <c r="C682" s="614"/>
      <c r="D682" s="626"/>
      <c r="E682" s="627"/>
      <c r="F682" s="627"/>
      <c r="G682" s="630">
        <f t="shared" si="68"/>
        <v>0</v>
      </c>
      <c r="H682" s="626"/>
      <c r="I682" s="626"/>
      <c r="J682" s="626"/>
      <c r="K682" s="626"/>
      <c r="L682" s="626"/>
      <c r="M682" s="626"/>
      <c r="N682" s="629"/>
      <c r="O682" s="629"/>
      <c r="P682" s="629"/>
      <c r="Q682" s="619">
        <f>IF(C682&gt;Allgemeines!$C$13,0,SUM(G682,H682,J682,K682,M682,N682)-SUM(I682,L682,O682,P682))</f>
        <v>0</v>
      </c>
      <c r="R682" s="613"/>
      <c r="S682" s="621">
        <f t="shared" si="64"/>
        <v>0</v>
      </c>
      <c r="T682" s="622">
        <f>IF(ISBLANK($B682),0,VLOOKUP($B682,Listen!$A$2:$C$44,2,FALSE))</f>
        <v>0</v>
      </c>
      <c r="U682" s="622">
        <f>IF(ISBLANK($B682),0,VLOOKUP($B682,Listen!$A$2:$C$44,3,FALSE))</f>
        <v>0</v>
      </c>
      <c r="V682" s="623">
        <f t="shared" si="65"/>
        <v>0</v>
      </c>
      <c r="W682" s="623">
        <f t="shared" si="85"/>
        <v>0</v>
      </c>
      <c r="X682" s="623">
        <f t="shared" si="85"/>
        <v>0</v>
      </c>
      <c r="Y682" s="623">
        <f t="shared" si="85"/>
        <v>0</v>
      </c>
      <c r="Z682" s="623">
        <f t="shared" si="85"/>
        <v>0</v>
      </c>
      <c r="AA682" s="623">
        <f t="shared" si="85"/>
        <v>0</v>
      </c>
      <c r="AB682" s="623">
        <f t="shared" si="85"/>
        <v>0</v>
      </c>
      <c r="AC682" s="624">
        <f t="shared" ca="1" si="66"/>
        <v>0</v>
      </c>
      <c r="AD682" s="624">
        <f ca="1">IF(C682=Allgemeines!$C$13,$S682-$AE682,OFFSET(AE682,0,Allgemeines!$C$13-2022)-$AE682)</f>
        <v>0</v>
      </c>
      <c r="AE682" s="624">
        <f ca="1">IFERROR(OFFSET(AE682,0,Allgemeines!$C$13-2021),0)</f>
        <v>0</v>
      </c>
      <c r="AF682" s="624">
        <f t="shared" si="67"/>
        <v>0</v>
      </c>
      <c r="AG682" s="624">
        <f t="shared" si="82"/>
        <v>0</v>
      </c>
      <c r="AH682" s="624">
        <f t="shared" si="82"/>
        <v>0</v>
      </c>
      <c r="AI682" s="624">
        <f t="shared" si="82"/>
        <v>0</v>
      </c>
      <c r="AJ682" s="624">
        <f t="shared" si="82"/>
        <v>0</v>
      </c>
      <c r="AK682" s="624">
        <f t="shared" si="82"/>
        <v>0</v>
      </c>
      <c r="AL682" s="624">
        <f t="shared" si="82"/>
        <v>0</v>
      </c>
      <c r="AN682" s="625"/>
    </row>
    <row r="683" spans="1:40" x14ac:dyDescent="0.25">
      <c r="A683" s="612"/>
      <c r="B683" s="613"/>
      <c r="C683" s="614"/>
      <c r="D683" s="626"/>
      <c r="E683" s="627"/>
      <c r="F683" s="627"/>
      <c r="G683" s="630">
        <f t="shared" si="68"/>
        <v>0</v>
      </c>
      <c r="H683" s="626"/>
      <c r="I683" s="626"/>
      <c r="J683" s="626"/>
      <c r="K683" s="626"/>
      <c r="L683" s="626"/>
      <c r="M683" s="626"/>
      <c r="N683" s="629"/>
      <c r="O683" s="629"/>
      <c r="P683" s="629"/>
      <c r="Q683" s="619">
        <f>IF(C683&gt;Allgemeines!$C$13,0,SUM(G683,H683,J683,K683,M683,N683)-SUM(I683,L683,O683,P683))</f>
        <v>0</v>
      </c>
      <c r="R683" s="613"/>
      <c r="S683" s="621">
        <f t="shared" si="64"/>
        <v>0</v>
      </c>
      <c r="T683" s="622">
        <f>IF(ISBLANK($B683),0,VLOOKUP($B683,Listen!$A$2:$C$44,2,FALSE))</f>
        <v>0</v>
      </c>
      <c r="U683" s="622">
        <f>IF(ISBLANK($B683),0,VLOOKUP($B683,Listen!$A$2:$C$44,3,FALSE))</f>
        <v>0</v>
      </c>
      <c r="V683" s="623">
        <f t="shared" si="65"/>
        <v>0</v>
      </c>
      <c r="W683" s="623">
        <f t="shared" si="85"/>
        <v>0</v>
      </c>
      <c r="X683" s="623">
        <f t="shared" si="85"/>
        <v>0</v>
      </c>
      <c r="Y683" s="623">
        <f t="shared" si="85"/>
        <v>0</v>
      </c>
      <c r="Z683" s="623">
        <f t="shared" si="85"/>
        <v>0</v>
      </c>
      <c r="AA683" s="623">
        <f t="shared" si="85"/>
        <v>0</v>
      </c>
      <c r="AB683" s="623">
        <f t="shared" si="85"/>
        <v>0</v>
      </c>
      <c r="AC683" s="624">
        <f t="shared" ca="1" si="66"/>
        <v>0</v>
      </c>
      <c r="AD683" s="624">
        <f ca="1">IF(C683=Allgemeines!$C$13,$S683-$AE683,OFFSET(AE683,0,Allgemeines!$C$13-2022)-$AE683)</f>
        <v>0</v>
      </c>
      <c r="AE683" s="624">
        <f ca="1">IFERROR(OFFSET(AE683,0,Allgemeines!$C$13-2021),0)</f>
        <v>0</v>
      </c>
      <c r="AF683" s="624">
        <f t="shared" si="67"/>
        <v>0</v>
      </c>
      <c r="AG683" s="624">
        <f t="shared" si="82"/>
        <v>0</v>
      </c>
      <c r="AH683" s="624">
        <f t="shared" si="82"/>
        <v>0</v>
      </c>
      <c r="AI683" s="624">
        <f t="shared" si="82"/>
        <v>0</v>
      </c>
      <c r="AJ683" s="624">
        <f t="shared" si="82"/>
        <v>0</v>
      </c>
      <c r="AK683" s="624">
        <f t="shared" si="82"/>
        <v>0</v>
      </c>
      <c r="AL683" s="624">
        <f t="shared" si="82"/>
        <v>0</v>
      </c>
      <c r="AN683" s="625"/>
    </row>
    <row r="684" spans="1:40" x14ac:dyDescent="0.25">
      <c r="A684" s="612"/>
      <c r="B684" s="613"/>
      <c r="C684" s="614"/>
      <c r="D684" s="626"/>
      <c r="E684" s="627"/>
      <c r="F684" s="627"/>
      <c r="G684" s="630">
        <f t="shared" si="68"/>
        <v>0</v>
      </c>
      <c r="H684" s="626"/>
      <c r="I684" s="626"/>
      <c r="J684" s="626"/>
      <c r="K684" s="626"/>
      <c r="L684" s="626"/>
      <c r="M684" s="626"/>
      <c r="N684" s="629"/>
      <c r="O684" s="629"/>
      <c r="P684" s="629"/>
      <c r="Q684" s="619">
        <f>IF(C684&gt;Allgemeines!$C$13,0,SUM(G684,H684,J684,K684,M684,N684)-SUM(I684,L684,O684,P684))</f>
        <v>0</v>
      </c>
      <c r="R684" s="613"/>
      <c r="S684" s="621">
        <f t="shared" si="64"/>
        <v>0</v>
      </c>
      <c r="T684" s="622">
        <f>IF(ISBLANK($B684),0,VLOOKUP($B684,Listen!$A$2:$C$44,2,FALSE))</f>
        <v>0</v>
      </c>
      <c r="U684" s="622">
        <f>IF(ISBLANK($B684),0,VLOOKUP($B684,Listen!$A$2:$C$44,3,FALSE))</f>
        <v>0</v>
      </c>
      <c r="V684" s="623">
        <f t="shared" si="65"/>
        <v>0</v>
      </c>
      <c r="W684" s="623">
        <f t="shared" si="85"/>
        <v>0</v>
      </c>
      <c r="X684" s="623">
        <f t="shared" si="85"/>
        <v>0</v>
      </c>
      <c r="Y684" s="623">
        <f t="shared" si="85"/>
        <v>0</v>
      </c>
      <c r="Z684" s="623">
        <f t="shared" si="85"/>
        <v>0</v>
      </c>
      <c r="AA684" s="623">
        <f t="shared" si="85"/>
        <v>0</v>
      </c>
      <c r="AB684" s="623">
        <f t="shared" si="85"/>
        <v>0</v>
      </c>
      <c r="AC684" s="624">
        <f t="shared" ca="1" si="66"/>
        <v>0</v>
      </c>
      <c r="AD684" s="624">
        <f ca="1">IF(C684=Allgemeines!$C$13,$S684-$AE684,OFFSET(AE684,0,Allgemeines!$C$13-2022)-$AE684)</f>
        <v>0</v>
      </c>
      <c r="AE684" s="624">
        <f ca="1">IFERROR(OFFSET(AE684,0,Allgemeines!$C$13-2021),0)</f>
        <v>0</v>
      </c>
      <c r="AF684" s="624">
        <f t="shared" si="67"/>
        <v>0</v>
      </c>
      <c r="AG684" s="624">
        <f t="shared" si="82"/>
        <v>0</v>
      </c>
      <c r="AH684" s="624">
        <f t="shared" si="82"/>
        <v>0</v>
      </c>
      <c r="AI684" s="624">
        <f t="shared" si="82"/>
        <v>0</v>
      </c>
      <c r="AJ684" s="624">
        <f t="shared" si="82"/>
        <v>0</v>
      </c>
      <c r="AK684" s="624">
        <f t="shared" si="82"/>
        <v>0</v>
      </c>
      <c r="AL684" s="624">
        <f t="shared" si="82"/>
        <v>0</v>
      </c>
      <c r="AN684" s="625"/>
    </row>
    <row r="685" spans="1:40" x14ac:dyDescent="0.25">
      <c r="A685" s="612"/>
      <c r="B685" s="613"/>
      <c r="C685" s="614"/>
      <c r="D685" s="626"/>
      <c r="E685" s="627"/>
      <c r="F685" s="627"/>
      <c r="G685" s="630">
        <f t="shared" si="68"/>
        <v>0</v>
      </c>
      <c r="H685" s="626"/>
      <c r="I685" s="626"/>
      <c r="J685" s="626"/>
      <c r="K685" s="626"/>
      <c r="L685" s="626"/>
      <c r="M685" s="626"/>
      <c r="N685" s="629"/>
      <c r="O685" s="629"/>
      <c r="P685" s="629"/>
      <c r="Q685" s="619">
        <f>IF(C685&gt;Allgemeines!$C$13,0,SUM(G685,H685,J685,K685,M685,N685)-SUM(I685,L685,O685,P685))</f>
        <v>0</v>
      </c>
      <c r="R685" s="613"/>
      <c r="S685" s="621">
        <f t="shared" si="64"/>
        <v>0</v>
      </c>
      <c r="T685" s="622">
        <f>IF(ISBLANK($B685),0,VLOOKUP($B685,Listen!$A$2:$C$44,2,FALSE))</f>
        <v>0</v>
      </c>
      <c r="U685" s="622">
        <f>IF(ISBLANK($B685),0,VLOOKUP($B685,Listen!$A$2:$C$44,3,FALSE))</f>
        <v>0</v>
      </c>
      <c r="V685" s="623">
        <f t="shared" si="65"/>
        <v>0</v>
      </c>
      <c r="W685" s="623">
        <f t="shared" si="85"/>
        <v>0</v>
      </c>
      <c r="X685" s="623">
        <f t="shared" si="85"/>
        <v>0</v>
      </c>
      <c r="Y685" s="623">
        <f t="shared" si="85"/>
        <v>0</v>
      </c>
      <c r="Z685" s="623">
        <f t="shared" si="85"/>
        <v>0</v>
      </c>
      <c r="AA685" s="623">
        <f t="shared" si="85"/>
        <v>0</v>
      </c>
      <c r="AB685" s="623">
        <f t="shared" si="85"/>
        <v>0</v>
      </c>
      <c r="AC685" s="624">
        <f t="shared" ca="1" si="66"/>
        <v>0</v>
      </c>
      <c r="AD685" s="624">
        <f ca="1">IF(C685=Allgemeines!$C$13,$S685-$AE685,OFFSET(AE685,0,Allgemeines!$C$13-2022)-$AE685)</f>
        <v>0</v>
      </c>
      <c r="AE685" s="624">
        <f ca="1">IFERROR(OFFSET(AE685,0,Allgemeines!$C$13-2021),0)</f>
        <v>0</v>
      </c>
      <c r="AF685" s="624">
        <f t="shared" si="67"/>
        <v>0</v>
      </c>
      <c r="AG685" s="624">
        <f t="shared" si="82"/>
        <v>0</v>
      </c>
      <c r="AH685" s="624">
        <f t="shared" si="82"/>
        <v>0</v>
      </c>
      <c r="AI685" s="624">
        <f t="shared" si="82"/>
        <v>0</v>
      </c>
      <c r="AJ685" s="624">
        <f t="shared" si="82"/>
        <v>0</v>
      </c>
      <c r="AK685" s="624">
        <f t="shared" si="82"/>
        <v>0</v>
      </c>
      <c r="AL685" s="624">
        <f t="shared" si="82"/>
        <v>0</v>
      </c>
      <c r="AN685" s="625"/>
    </row>
    <row r="686" spans="1:40" x14ac:dyDescent="0.25">
      <c r="A686" s="612"/>
      <c r="B686" s="613"/>
      <c r="C686" s="614"/>
      <c r="D686" s="626"/>
      <c r="E686" s="627"/>
      <c r="F686" s="627"/>
      <c r="G686" s="630">
        <f t="shared" si="68"/>
        <v>0</v>
      </c>
      <c r="H686" s="626"/>
      <c r="I686" s="626"/>
      <c r="J686" s="626"/>
      <c r="K686" s="626"/>
      <c r="L686" s="626"/>
      <c r="M686" s="626"/>
      <c r="N686" s="629"/>
      <c r="O686" s="629"/>
      <c r="P686" s="629"/>
      <c r="Q686" s="619">
        <f>IF(C686&gt;Allgemeines!$C$13,0,SUM(G686,H686,J686,K686,M686,N686)-SUM(I686,L686,O686,P686))</f>
        <v>0</v>
      </c>
      <c r="R686" s="613"/>
      <c r="S686" s="621">
        <f t="shared" si="64"/>
        <v>0</v>
      </c>
      <c r="T686" s="622">
        <f>IF(ISBLANK($B686),0,VLOOKUP($B686,Listen!$A$2:$C$44,2,FALSE))</f>
        <v>0</v>
      </c>
      <c r="U686" s="622">
        <f>IF(ISBLANK($B686),0,VLOOKUP($B686,Listen!$A$2:$C$44,3,FALSE))</f>
        <v>0</v>
      </c>
      <c r="V686" s="623">
        <f t="shared" si="65"/>
        <v>0</v>
      </c>
      <c r="W686" s="623">
        <f t="shared" si="85"/>
        <v>0</v>
      </c>
      <c r="X686" s="623">
        <f t="shared" si="85"/>
        <v>0</v>
      </c>
      <c r="Y686" s="623">
        <f t="shared" si="85"/>
        <v>0</v>
      </c>
      <c r="Z686" s="623">
        <f t="shared" si="85"/>
        <v>0</v>
      </c>
      <c r="AA686" s="623">
        <f t="shared" si="85"/>
        <v>0</v>
      </c>
      <c r="AB686" s="623">
        <f t="shared" si="85"/>
        <v>0</v>
      </c>
      <c r="AC686" s="624">
        <f t="shared" ca="1" si="66"/>
        <v>0</v>
      </c>
      <c r="AD686" s="624">
        <f ca="1">IF(C686=Allgemeines!$C$13,$S686-$AE686,OFFSET(AE686,0,Allgemeines!$C$13-2022)-$AE686)</f>
        <v>0</v>
      </c>
      <c r="AE686" s="624">
        <f ca="1">IFERROR(OFFSET(AE686,0,Allgemeines!$C$13-2021),0)</f>
        <v>0</v>
      </c>
      <c r="AF686" s="624">
        <f t="shared" si="67"/>
        <v>0</v>
      </c>
      <c r="AG686" s="624">
        <f t="shared" si="82"/>
        <v>0</v>
      </c>
      <c r="AH686" s="624">
        <f t="shared" si="82"/>
        <v>0</v>
      </c>
      <c r="AI686" s="624">
        <f t="shared" si="82"/>
        <v>0</v>
      </c>
      <c r="AJ686" s="624">
        <f t="shared" si="82"/>
        <v>0</v>
      </c>
      <c r="AK686" s="624">
        <f t="shared" si="82"/>
        <v>0</v>
      </c>
      <c r="AL686" s="624">
        <f t="shared" si="82"/>
        <v>0</v>
      </c>
      <c r="AN686" s="625"/>
    </row>
    <row r="687" spans="1:40" x14ac:dyDescent="0.25">
      <c r="A687" s="612"/>
      <c r="B687" s="613"/>
      <c r="C687" s="614"/>
      <c r="D687" s="626"/>
      <c r="E687" s="627"/>
      <c r="F687" s="627"/>
      <c r="G687" s="630">
        <f t="shared" si="68"/>
        <v>0</v>
      </c>
      <c r="H687" s="626"/>
      <c r="I687" s="626"/>
      <c r="J687" s="626"/>
      <c r="K687" s="626"/>
      <c r="L687" s="626"/>
      <c r="M687" s="626"/>
      <c r="N687" s="629"/>
      <c r="O687" s="629"/>
      <c r="P687" s="629"/>
      <c r="Q687" s="619">
        <f>IF(C687&gt;Allgemeines!$C$13,0,SUM(G687,H687,J687,K687,M687,N687)-SUM(I687,L687,O687,P687))</f>
        <v>0</v>
      </c>
      <c r="R687" s="613"/>
      <c r="S687" s="621">
        <f t="shared" si="64"/>
        <v>0</v>
      </c>
      <c r="T687" s="622">
        <f>IF(ISBLANK($B687),0,VLOOKUP($B687,Listen!$A$2:$C$44,2,FALSE))</f>
        <v>0</v>
      </c>
      <c r="U687" s="622">
        <f>IF(ISBLANK($B687),0,VLOOKUP($B687,Listen!$A$2:$C$44,3,FALSE))</f>
        <v>0</v>
      </c>
      <c r="V687" s="623">
        <f t="shared" si="65"/>
        <v>0</v>
      </c>
      <c r="W687" s="623">
        <f t="shared" si="85"/>
        <v>0</v>
      </c>
      <c r="X687" s="623">
        <f t="shared" si="85"/>
        <v>0</v>
      </c>
      <c r="Y687" s="623">
        <f t="shared" si="85"/>
        <v>0</v>
      </c>
      <c r="Z687" s="623">
        <f t="shared" si="85"/>
        <v>0</v>
      </c>
      <c r="AA687" s="623">
        <f t="shared" si="85"/>
        <v>0</v>
      </c>
      <c r="AB687" s="623">
        <f t="shared" si="85"/>
        <v>0</v>
      </c>
      <c r="AC687" s="624">
        <f t="shared" ca="1" si="66"/>
        <v>0</v>
      </c>
      <c r="AD687" s="624">
        <f ca="1">IF(C687=Allgemeines!$C$13,$S687-$AE687,OFFSET(AE687,0,Allgemeines!$C$13-2022)-$AE687)</f>
        <v>0</v>
      </c>
      <c r="AE687" s="624">
        <f ca="1">IFERROR(OFFSET(AE687,0,Allgemeines!$C$13-2021),0)</f>
        <v>0</v>
      </c>
      <c r="AF687" s="624">
        <f t="shared" si="67"/>
        <v>0</v>
      </c>
      <c r="AG687" s="624">
        <f t="shared" si="82"/>
        <v>0</v>
      </c>
      <c r="AH687" s="624">
        <f t="shared" si="82"/>
        <v>0</v>
      </c>
      <c r="AI687" s="624">
        <f t="shared" si="82"/>
        <v>0</v>
      </c>
      <c r="AJ687" s="624">
        <f t="shared" si="82"/>
        <v>0</v>
      </c>
      <c r="AK687" s="624">
        <f t="shared" si="82"/>
        <v>0</v>
      </c>
      <c r="AL687" s="624">
        <f t="shared" si="82"/>
        <v>0</v>
      </c>
      <c r="AN687" s="625"/>
    </row>
    <row r="688" spans="1:40" x14ac:dyDescent="0.25">
      <c r="A688" s="612"/>
      <c r="B688" s="613"/>
      <c r="C688" s="614"/>
      <c r="D688" s="626"/>
      <c r="E688" s="627"/>
      <c r="F688" s="627"/>
      <c r="G688" s="630">
        <f t="shared" si="68"/>
        <v>0</v>
      </c>
      <c r="H688" s="626"/>
      <c r="I688" s="626"/>
      <c r="J688" s="626"/>
      <c r="K688" s="626"/>
      <c r="L688" s="626"/>
      <c r="M688" s="626"/>
      <c r="N688" s="629"/>
      <c r="O688" s="629"/>
      <c r="P688" s="629"/>
      <c r="Q688" s="619">
        <f>IF(C688&gt;Allgemeines!$C$13,0,SUM(G688,H688,J688,K688,M688,N688)-SUM(I688,L688,O688,P688))</f>
        <v>0</v>
      </c>
      <c r="R688" s="613"/>
      <c r="S688" s="621">
        <f t="shared" si="64"/>
        <v>0</v>
      </c>
      <c r="T688" s="622">
        <f>IF(ISBLANK($B688),0,VLOOKUP($B688,Listen!$A$2:$C$44,2,FALSE))</f>
        <v>0</v>
      </c>
      <c r="U688" s="622">
        <f>IF(ISBLANK($B688),0,VLOOKUP($B688,Listen!$A$2:$C$44,3,FALSE))</f>
        <v>0</v>
      </c>
      <c r="V688" s="623">
        <f t="shared" si="65"/>
        <v>0</v>
      </c>
      <c r="W688" s="623">
        <f t="shared" si="85"/>
        <v>0</v>
      </c>
      <c r="X688" s="623">
        <f t="shared" si="85"/>
        <v>0</v>
      </c>
      <c r="Y688" s="623">
        <f t="shared" si="85"/>
        <v>0</v>
      </c>
      <c r="Z688" s="623">
        <f t="shared" si="85"/>
        <v>0</v>
      </c>
      <c r="AA688" s="623">
        <f t="shared" si="85"/>
        <v>0</v>
      </c>
      <c r="AB688" s="623">
        <f t="shared" si="85"/>
        <v>0</v>
      </c>
      <c r="AC688" s="624">
        <f t="shared" ca="1" si="66"/>
        <v>0</v>
      </c>
      <c r="AD688" s="624">
        <f ca="1">IF(C688=Allgemeines!$C$13,$S688-$AE688,OFFSET(AE688,0,Allgemeines!$C$13-2022)-$AE688)</f>
        <v>0</v>
      </c>
      <c r="AE688" s="624">
        <f ca="1">IFERROR(OFFSET(AE688,0,Allgemeines!$C$13-2021),0)</f>
        <v>0</v>
      </c>
      <c r="AF688" s="624">
        <f t="shared" si="67"/>
        <v>0</v>
      </c>
      <c r="AG688" s="624">
        <f t="shared" si="82"/>
        <v>0</v>
      </c>
      <c r="AH688" s="624">
        <f t="shared" si="82"/>
        <v>0</v>
      </c>
      <c r="AI688" s="624">
        <f t="shared" si="82"/>
        <v>0</v>
      </c>
      <c r="AJ688" s="624">
        <f t="shared" si="82"/>
        <v>0</v>
      </c>
      <c r="AK688" s="624">
        <f t="shared" si="82"/>
        <v>0</v>
      </c>
      <c r="AL688" s="624">
        <f t="shared" si="82"/>
        <v>0</v>
      </c>
      <c r="AN688" s="625"/>
    </row>
    <row r="689" spans="1:40" x14ac:dyDescent="0.25">
      <c r="A689" s="612"/>
      <c r="B689" s="613"/>
      <c r="C689" s="614"/>
      <c r="D689" s="626"/>
      <c r="E689" s="627"/>
      <c r="F689" s="627"/>
      <c r="G689" s="630">
        <f t="shared" si="68"/>
        <v>0</v>
      </c>
      <c r="H689" s="626"/>
      <c r="I689" s="626"/>
      <c r="J689" s="626"/>
      <c r="K689" s="626"/>
      <c r="L689" s="626"/>
      <c r="M689" s="626"/>
      <c r="N689" s="629"/>
      <c r="O689" s="629"/>
      <c r="P689" s="629"/>
      <c r="Q689" s="619">
        <f>IF(C689&gt;Allgemeines!$C$13,0,SUM(G689,H689,J689,K689,M689,N689)-SUM(I689,L689,O689,P689))</f>
        <v>0</v>
      </c>
      <c r="R689" s="613"/>
      <c r="S689" s="621">
        <f t="shared" si="64"/>
        <v>0</v>
      </c>
      <c r="T689" s="622">
        <f>IF(ISBLANK($B689),0,VLOOKUP($B689,Listen!$A$2:$C$44,2,FALSE))</f>
        <v>0</v>
      </c>
      <c r="U689" s="622">
        <f>IF(ISBLANK($B689),0,VLOOKUP($B689,Listen!$A$2:$C$44,3,FALSE))</f>
        <v>0</v>
      </c>
      <c r="V689" s="623">
        <f t="shared" si="65"/>
        <v>0</v>
      </c>
      <c r="W689" s="623">
        <f t="shared" si="85"/>
        <v>0</v>
      </c>
      <c r="X689" s="623">
        <f t="shared" si="85"/>
        <v>0</v>
      </c>
      <c r="Y689" s="623">
        <f t="shared" si="85"/>
        <v>0</v>
      </c>
      <c r="Z689" s="623">
        <f t="shared" si="85"/>
        <v>0</v>
      </c>
      <c r="AA689" s="623">
        <f t="shared" si="85"/>
        <v>0</v>
      </c>
      <c r="AB689" s="623">
        <f t="shared" si="85"/>
        <v>0</v>
      </c>
      <c r="AC689" s="624">
        <f t="shared" ca="1" si="66"/>
        <v>0</v>
      </c>
      <c r="AD689" s="624">
        <f ca="1">IF(C689=Allgemeines!$C$13,$S689-$AE689,OFFSET(AE689,0,Allgemeines!$C$13-2022)-$AE689)</f>
        <v>0</v>
      </c>
      <c r="AE689" s="624">
        <f ca="1">IFERROR(OFFSET(AE689,0,Allgemeines!$C$13-2021),0)</f>
        <v>0</v>
      </c>
      <c r="AF689" s="624">
        <f t="shared" si="67"/>
        <v>0</v>
      </c>
      <c r="AG689" s="624">
        <f t="shared" si="82"/>
        <v>0</v>
      </c>
      <c r="AH689" s="624">
        <f t="shared" si="82"/>
        <v>0</v>
      </c>
      <c r="AI689" s="624">
        <f t="shared" si="82"/>
        <v>0</v>
      </c>
      <c r="AJ689" s="624">
        <f t="shared" si="82"/>
        <v>0</v>
      </c>
      <c r="AK689" s="624">
        <f t="shared" si="82"/>
        <v>0</v>
      </c>
      <c r="AL689" s="624">
        <f t="shared" si="82"/>
        <v>0</v>
      </c>
      <c r="AN689" s="625"/>
    </row>
    <row r="690" spans="1:40" x14ac:dyDescent="0.25">
      <c r="A690" s="612"/>
      <c r="B690" s="613"/>
      <c r="C690" s="614"/>
      <c r="D690" s="626"/>
      <c r="E690" s="627"/>
      <c r="F690" s="627"/>
      <c r="G690" s="630">
        <f t="shared" si="68"/>
        <v>0</v>
      </c>
      <c r="H690" s="626"/>
      <c r="I690" s="626"/>
      <c r="J690" s="626"/>
      <c r="K690" s="626"/>
      <c r="L690" s="626"/>
      <c r="M690" s="626"/>
      <c r="N690" s="629"/>
      <c r="O690" s="629"/>
      <c r="P690" s="629"/>
      <c r="Q690" s="619">
        <f>IF(C690&gt;Allgemeines!$C$13,0,SUM(G690,H690,J690,K690,M690,N690)-SUM(I690,L690,O690,P690))</f>
        <v>0</v>
      </c>
      <c r="R690" s="613"/>
      <c r="S690" s="621">
        <f t="shared" si="64"/>
        <v>0</v>
      </c>
      <c r="T690" s="622">
        <f>IF(ISBLANK($B690),0,VLOOKUP($B690,Listen!$A$2:$C$44,2,FALSE))</f>
        <v>0</v>
      </c>
      <c r="U690" s="622">
        <f>IF(ISBLANK($B690),0,VLOOKUP($B690,Listen!$A$2:$C$44,3,FALSE))</f>
        <v>0</v>
      </c>
      <c r="V690" s="623">
        <f t="shared" si="65"/>
        <v>0</v>
      </c>
      <c r="W690" s="623">
        <f t="shared" si="85"/>
        <v>0</v>
      </c>
      <c r="X690" s="623">
        <f t="shared" si="85"/>
        <v>0</v>
      </c>
      <c r="Y690" s="623">
        <f t="shared" si="85"/>
        <v>0</v>
      </c>
      <c r="Z690" s="623">
        <f t="shared" si="85"/>
        <v>0</v>
      </c>
      <c r="AA690" s="623">
        <f t="shared" si="85"/>
        <v>0</v>
      </c>
      <c r="AB690" s="623">
        <f t="shared" si="85"/>
        <v>0</v>
      </c>
      <c r="AC690" s="624">
        <f t="shared" ca="1" si="66"/>
        <v>0</v>
      </c>
      <c r="AD690" s="624">
        <f ca="1">IF(C690=Allgemeines!$C$13,$S690-$AE690,OFFSET(AE690,0,Allgemeines!$C$13-2022)-$AE690)</f>
        <v>0</v>
      </c>
      <c r="AE690" s="624">
        <f ca="1">IFERROR(OFFSET(AE690,0,Allgemeines!$C$13-2021),0)</f>
        <v>0</v>
      </c>
      <c r="AF690" s="624">
        <f t="shared" si="67"/>
        <v>0</v>
      </c>
      <c r="AG690" s="624">
        <f t="shared" si="82"/>
        <v>0</v>
      </c>
      <c r="AH690" s="624">
        <f t="shared" si="82"/>
        <v>0</v>
      </c>
      <c r="AI690" s="624">
        <f t="shared" si="82"/>
        <v>0</v>
      </c>
      <c r="AJ690" s="624">
        <f t="shared" si="82"/>
        <v>0</v>
      </c>
      <c r="AK690" s="624">
        <f t="shared" si="82"/>
        <v>0</v>
      </c>
      <c r="AL690" s="624">
        <f t="shared" si="82"/>
        <v>0</v>
      </c>
      <c r="AN690" s="625"/>
    </row>
    <row r="691" spans="1:40" x14ac:dyDescent="0.25">
      <c r="A691" s="612"/>
      <c r="B691" s="613"/>
      <c r="C691" s="614"/>
      <c r="D691" s="626"/>
      <c r="E691" s="627"/>
      <c r="F691" s="627"/>
      <c r="G691" s="630">
        <f t="shared" si="68"/>
        <v>0</v>
      </c>
      <c r="H691" s="626"/>
      <c r="I691" s="626"/>
      <c r="J691" s="626"/>
      <c r="K691" s="626"/>
      <c r="L691" s="626"/>
      <c r="M691" s="626"/>
      <c r="N691" s="629"/>
      <c r="O691" s="629"/>
      <c r="P691" s="629"/>
      <c r="Q691" s="619">
        <f>IF(C691&gt;Allgemeines!$C$13,0,SUM(G691,H691,J691,K691,M691,N691)-SUM(I691,L691,O691,P691))</f>
        <v>0</v>
      </c>
      <c r="R691" s="613"/>
      <c r="S691" s="621">
        <f t="shared" si="64"/>
        <v>0</v>
      </c>
      <c r="T691" s="622">
        <f>IF(ISBLANK($B691),0,VLOOKUP($B691,Listen!$A$2:$C$44,2,FALSE))</f>
        <v>0</v>
      </c>
      <c r="U691" s="622">
        <f>IF(ISBLANK($B691),0,VLOOKUP($B691,Listen!$A$2:$C$44,3,FALSE))</f>
        <v>0</v>
      </c>
      <c r="V691" s="623">
        <f t="shared" si="65"/>
        <v>0</v>
      </c>
      <c r="W691" s="623">
        <f t="shared" si="85"/>
        <v>0</v>
      </c>
      <c r="X691" s="623">
        <f t="shared" si="85"/>
        <v>0</v>
      </c>
      <c r="Y691" s="623">
        <f t="shared" si="85"/>
        <v>0</v>
      </c>
      <c r="Z691" s="623">
        <f t="shared" si="85"/>
        <v>0</v>
      </c>
      <c r="AA691" s="623">
        <f t="shared" si="85"/>
        <v>0</v>
      </c>
      <c r="AB691" s="623">
        <f t="shared" si="85"/>
        <v>0</v>
      </c>
      <c r="AC691" s="624">
        <f t="shared" ca="1" si="66"/>
        <v>0</v>
      </c>
      <c r="AD691" s="624">
        <f ca="1">IF(C691=Allgemeines!$C$13,$S691-$AE691,OFFSET(AE691,0,Allgemeines!$C$13-2022)-$AE691)</f>
        <v>0</v>
      </c>
      <c r="AE691" s="624">
        <f ca="1">IFERROR(OFFSET(AE691,0,Allgemeines!$C$13-2021),0)</f>
        <v>0</v>
      </c>
      <c r="AF691" s="624">
        <f t="shared" si="67"/>
        <v>0</v>
      </c>
      <c r="AG691" s="624">
        <f t="shared" si="82"/>
        <v>0</v>
      </c>
      <c r="AH691" s="624">
        <f t="shared" si="82"/>
        <v>0</v>
      </c>
      <c r="AI691" s="624">
        <f t="shared" si="82"/>
        <v>0</v>
      </c>
      <c r="AJ691" s="624">
        <f t="shared" si="82"/>
        <v>0</v>
      </c>
      <c r="AK691" s="624">
        <f t="shared" si="82"/>
        <v>0</v>
      </c>
      <c r="AL691" s="624">
        <f t="shared" si="82"/>
        <v>0</v>
      </c>
      <c r="AN691" s="625"/>
    </row>
    <row r="692" spans="1:40" x14ac:dyDescent="0.25">
      <c r="A692" s="612"/>
      <c r="B692" s="613"/>
      <c r="C692" s="614"/>
      <c r="D692" s="626"/>
      <c r="E692" s="627"/>
      <c r="F692" s="627"/>
      <c r="G692" s="630">
        <f t="shared" si="68"/>
        <v>0</v>
      </c>
      <c r="H692" s="626"/>
      <c r="I692" s="626"/>
      <c r="J692" s="626"/>
      <c r="K692" s="626"/>
      <c r="L692" s="626"/>
      <c r="M692" s="626"/>
      <c r="N692" s="629"/>
      <c r="O692" s="629"/>
      <c r="P692" s="629"/>
      <c r="Q692" s="619">
        <f>IF(C692&gt;Allgemeines!$C$13,0,SUM(G692,H692,J692,K692,M692,N692)-SUM(I692,L692,O692,P692))</f>
        <v>0</v>
      </c>
      <c r="R692" s="613"/>
      <c r="S692" s="621">
        <f t="shared" si="64"/>
        <v>0</v>
      </c>
      <c r="T692" s="622">
        <f>IF(ISBLANK($B692),0,VLOOKUP($B692,Listen!$A$2:$C$44,2,FALSE))</f>
        <v>0</v>
      </c>
      <c r="U692" s="622">
        <f>IF(ISBLANK($B692),0,VLOOKUP($B692,Listen!$A$2:$C$44,3,FALSE))</f>
        <v>0</v>
      </c>
      <c r="V692" s="623">
        <f t="shared" si="65"/>
        <v>0</v>
      </c>
      <c r="W692" s="623">
        <f t="shared" si="85"/>
        <v>0</v>
      </c>
      <c r="X692" s="623">
        <f t="shared" si="85"/>
        <v>0</v>
      </c>
      <c r="Y692" s="623">
        <f t="shared" si="85"/>
        <v>0</v>
      </c>
      <c r="Z692" s="623">
        <f t="shared" si="85"/>
        <v>0</v>
      </c>
      <c r="AA692" s="623">
        <f t="shared" si="85"/>
        <v>0</v>
      </c>
      <c r="AB692" s="623">
        <f t="shared" si="85"/>
        <v>0</v>
      </c>
      <c r="AC692" s="624">
        <f t="shared" ca="1" si="66"/>
        <v>0</v>
      </c>
      <c r="AD692" s="624">
        <f ca="1">IF(C692=Allgemeines!$C$13,$S692-$AE692,OFFSET(AE692,0,Allgemeines!$C$13-2022)-$AE692)</f>
        <v>0</v>
      </c>
      <c r="AE692" s="624">
        <f ca="1">IFERROR(OFFSET(AE692,0,Allgemeines!$C$13-2021),0)</f>
        <v>0</v>
      </c>
      <c r="AF692" s="624">
        <f t="shared" si="67"/>
        <v>0</v>
      </c>
      <c r="AG692" s="624">
        <f t="shared" si="82"/>
        <v>0</v>
      </c>
      <c r="AH692" s="624">
        <f t="shared" si="82"/>
        <v>0</v>
      </c>
      <c r="AI692" s="624">
        <f t="shared" si="82"/>
        <v>0</v>
      </c>
      <c r="AJ692" s="624">
        <f t="shared" si="82"/>
        <v>0</v>
      </c>
      <c r="AK692" s="624">
        <f t="shared" si="82"/>
        <v>0</v>
      </c>
      <c r="AL692" s="624">
        <f t="shared" si="82"/>
        <v>0</v>
      </c>
      <c r="AN692" s="625"/>
    </row>
    <row r="693" spans="1:40" x14ac:dyDescent="0.25">
      <c r="A693" s="612"/>
      <c r="B693" s="613"/>
      <c r="C693" s="614"/>
      <c r="D693" s="626"/>
      <c r="E693" s="627"/>
      <c r="F693" s="627"/>
      <c r="G693" s="630">
        <f t="shared" si="68"/>
        <v>0</v>
      </c>
      <c r="H693" s="626"/>
      <c r="I693" s="626"/>
      <c r="J693" s="626"/>
      <c r="K693" s="626"/>
      <c r="L693" s="626"/>
      <c r="M693" s="626"/>
      <c r="N693" s="629"/>
      <c r="O693" s="629"/>
      <c r="P693" s="629"/>
      <c r="Q693" s="619">
        <f>IF(C693&gt;Allgemeines!$C$13,0,SUM(G693,H693,J693,K693,M693,N693)-SUM(I693,L693,O693,P693))</f>
        <v>0</v>
      </c>
      <c r="R693" s="613"/>
      <c r="S693" s="621">
        <f t="shared" si="64"/>
        <v>0</v>
      </c>
      <c r="T693" s="622">
        <f>IF(ISBLANK($B693),0,VLOOKUP($B693,Listen!$A$2:$C$44,2,FALSE))</f>
        <v>0</v>
      </c>
      <c r="U693" s="622">
        <f>IF(ISBLANK($B693),0,VLOOKUP($B693,Listen!$A$2:$C$44,3,FALSE))</f>
        <v>0</v>
      </c>
      <c r="V693" s="623">
        <f t="shared" si="65"/>
        <v>0</v>
      </c>
      <c r="W693" s="623">
        <f t="shared" si="85"/>
        <v>0</v>
      </c>
      <c r="X693" s="623">
        <f t="shared" si="85"/>
        <v>0</v>
      </c>
      <c r="Y693" s="623">
        <f t="shared" si="85"/>
        <v>0</v>
      </c>
      <c r="Z693" s="623">
        <f t="shared" si="85"/>
        <v>0</v>
      </c>
      <c r="AA693" s="623">
        <f t="shared" si="85"/>
        <v>0</v>
      </c>
      <c r="AB693" s="623">
        <f t="shared" si="85"/>
        <v>0</v>
      </c>
      <c r="AC693" s="624">
        <f t="shared" ca="1" si="66"/>
        <v>0</v>
      </c>
      <c r="AD693" s="624">
        <f ca="1">IF(C693=Allgemeines!$C$13,$S693-$AE693,OFFSET(AE693,0,Allgemeines!$C$13-2022)-$AE693)</f>
        <v>0</v>
      </c>
      <c r="AE693" s="624">
        <f ca="1">IFERROR(OFFSET(AE693,0,Allgemeines!$C$13-2021),0)</f>
        <v>0</v>
      </c>
      <c r="AF693" s="624">
        <f t="shared" si="67"/>
        <v>0</v>
      </c>
      <c r="AG693" s="624">
        <f t="shared" si="82"/>
        <v>0</v>
      </c>
      <c r="AH693" s="624">
        <f t="shared" si="82"/>
        <v>0</v>
      </c>
      <c r="AI693" s="624">
        <f t="shared" si="82"/>
        <v>0</v>
      </c>
      <c r="AJ693" s="624">
        <f t="shared" ref="AJ693:AL756" si="86">IF(OR($C693=0,$S693=0,Z693-(VALUE(AJ$4)-$C693)=0),0,
IF($C693&lt;VALUE(AJ$4),AI693-AI693/(Z693-(VALUE(AJ$4)-$C693)),
IF($C693=VALUE(AJ$4),$S693-$S693/Z693,0)))</f>
        <v>0</v>
      </c>
      <c r="AK693" s="624">
        <f t="shared" si="86"/>
        <v>0</v>
      </c>
      <c r="AL693" s="624">
        <f t="shared" si="86"/>
        <v>0</v>
      </c>
      <c r="AN693" s="625"/>
    </row>
    <row r="694" spans="1:40" x14ac:dyDescent="0.25">
      <c r="A694" s="612"/>
      <c r="B694" s="613"/>
      <c r="C694" s="614"/>
      <c r="D694" s="626"/>
      <c r="E694" s="627"/>
      <c r="F694" s="627"/>
      <c r="G694" s="630">
        <f t="shared" si="68"/>
        <v>0</v>
      </c>
      <c r="H694" s="626"/>
      <c r="I694" s="626"/>
      <c r="J694" s="626"/>
      <c r="K694" s="626"/>
      <c r="L694" s="626"/>
      <c r="M694" s="626"/>
      <c r="N694" s="629"/>
      <c r="O694" s="629"/>
      <c r="P694" s="629"/>
      <c r="Q694" s="619">
        <f>IF(C694&gt;Allgemeines!$C$13,0,SUM(G694,H694,J694,K694,M694,N694)-SUM(I694,L694,O694,P694))</f>
        <v>0</v>
      </c>
      <c r="R694" s="613"/>
      <c r="S694" s="621">
        <f t="shared" si="64"/>
        <v>0</v>
      </c>
      <c r="T694" s="622">
        <f>IF(ISBLANK($B694),0,VLOOKUP($B694,Listen!$A$2:$C$44,2,FALSE))</f>
        <v>0</v>
      </c>
      <c r="U694" s="622">
        <f>IF(ISBLANK($B694),0,VLOOKUP($B694,Listen!$A$2:$C$44,3,FALSE))</f>
        <v>0</v>
      </c>
      <c r="V694" s="623">
        <f t="shared" si="65"/>
        <v>0</v>
      </c>
      <c r="W694" s="623">
        <f t="shared" si="85"/>
        <v>0</v>
      </c>
      <c r="X694" s="623">
        <f t="shared" si="85"/>
        <v>0</v>
      </c>
      <c r="Y694" s="623">
        <f t="shared" si="85"/>
        <v>0</v>
      </c>
      <c r="Z694" s="623">
        <f t="shared" si="85"/>
        <v>0</v>
      </c>
      <c r="AA694" s="623">
        <f t="shared" si="85"/>
        <v>0</v>
      </c>
      <c r="AB694" s="623">
        <f t="shared" si="85"/>
        <v>0</v>
      </c>
      <c r="AC694" s="624">
        <f t="shared" ca="1" si="66"/>
        <v>0</v>
      </c>
      <c r="AD694" s="624">
        <f ca="1">IF(C694=Allgemeines!$C$13,$S694-$AE694,OFFSET(AE694,0,Allgemeines!$C$13-2022)-$AE694)</f>
        <v>0</v>
      </c>
      <c r="AE694" s="624">
        <f ca="1">IFERROR(OFFSET(AE694,0,Allgemeines!$C$13-2021),0)</f>
        <v>0</v>
      </c>
      <c r="AF694" s="624">
        <f t="shared" si="67"/>
        <v>0</v>
      </c>
      <c r="AG694" s="624">
        <f t="shared" ref="AG694:AL757" si="87">IF(OR($C694=0,$S694=0,W694-(VALUE(AG$4)-$C694)=0),0,
IF($C694&lt;VALUE(AG$4),AF694-AF694/(W694-(VALUE(AG$4)-$C694)),
IF($C694=VALUE(AG$4),$S694-$S694/W694,0)))</f>
        <v>0</v>
      </c>
      <c r="AH694" s="624">
        <f t="shared" si="87"/>
        <v>0</v>
      </c>
      <c r="AI694" s="624">
        <f t="shared" si="87"/>
        <v>0</v>
      </c>
      <c r="AJ694" s="624">
        <f t="shared" si="86"/>
        <v>0</v>
      </c>
      <c r="AK694" s="624">
        <f t="shared" si="86"/>
        <v>0</v>
      </c>
      <c r="AL694" s="624">
        <f t="shared" si="86"/>
        <v>0</v>
      </c>
      <c r="AN694" s="625"/>
    </row>
    <row r="695" spans="1:40" x14ac:dyDescent="0.25">
      <c r="A695" s="612"/>
      <c r="B695" s="613"/>
      <c r="C695" s="614"/>
      <c r="D695" s="626"/>
      <c r="E695" s="627"/>
      <c r="F695" s="627"/>
      <c r="G695" s="630">
        <f t="shared" si="68"/>
        <v>0</v>
      </c>
      <c r="H695" s="626"/>
      <c r="I695" s="626"/>
      <c r="J695" s="626"/>
      <c r="K695" s="626"/>
      <c r="L695" s="626"/>
      <c r="M695" s="626"/>
      <c r="N695" s="629"/>
      <c r="O695" s="629"/>
      <c r="P695" s="629"/>
      <c r="Q695" s="619">
        <f>IF(C695&gt;Allgemeines!$C$13,0,SUM(G695,H695,J695,K695,M695,N695)-SUM(I695,L695,O695,P695))</f>
        <v>0</v>
      </c>
      <c r="R695" s="613"/>
      <c r="S695" s="621">
        <f t="shared" si="64"/>
        <v>0</v>
      </c>
      <c r="T695" s="622">
        <f>IF(ISBLANK($B695),0,VLOOKUP($B695,Listen!$A$2:$C$44,2,FALSE))</f>
        <v>0</v>
      </c>
      <c r="U695" s="622">
        <f>IF(ISBLANK($B695),0,VLOOKUP($B695,Listen!$A$2:$C$44,3,FALSE))</f>
        <v>0</v>
      </c>
      <c r="V695" s="623">
        <f t="shared" si="65"/>
        <v>0</v>
      </c>
      <c r="W695" s="623">
        <f t="shared" ref="W695:AB710" si="88">V695</f>
        <v>0</v>
      </c>
      <c r="X695" s="623">
        <f t="shared" si="88"/>
        <v>0</v>
      </c>
      <c r="Y695" s="623">
        <f t="shared" si="88"/>
        <v>0</v>
      </c>
      <c r="Z695" s="623">
        <f t="shared" si="88"/>
        <v>0</v>
      </c>
      <c r="AA695" s="623">
        <f t="shared" si="88"/>
        <v>0</v>
      </c>
      <c r="AB695" s="623">
        <f t="shared" si="88"/>
        <v>0</v>
      </c>
      <c r="AC695" s="624">
        <f t="shared" ca="1" si="66"/>
        <v>0</v>
      </c>
      <c r="AD695" s="624">
        <f ca="1">IF(C695=Allgemeines!$C$13,$S695-$AE695,OFFSET(AE695,0,Allgemeines!$C$13-2022)-$AE695)</f>
        <v>0</v>
      </c>
      <c r="AE695" s="624">
        <f ca="1">IFERROR(OFFSET(AE695,0,Allgemeines!$C$13-2021),0)</f>
        <v>0</v>
      </c>
      <c r="AF695" s="624">
        <f t="shared" si="67"/>
        <v>0</v>
      </c>
      <c r="AG695" s="624">
        <f t="shared" si="87"/>
        <v>0</v>
      </c>
      <c r="AH695" s="624">
        <f t="shared" si="87"/>
        <v>0</v>
      </c>
      <c r="AI695" s="624">
        <f t="shared" si="87"/>
        <v>0</v>
      </c>
      <c r="AJ695" s="624">
        <f t="shared" si="86"/>
        <v>0</v>
      </c>
      <c r="AK695" s="624">
        <f t="shared" si="86"/>
        <v>0</v>
      </c>
      <c r="AL695" s="624">
        <f t="shared" si="86"/>
        <v>0</v>
      </c>
      <c r="AN695" s="625"/>
    </row>
    <row r="696" spans="1:40" x14ac:dyDescent="0.25">
      <c r="A696" s="612"/>
      <c r="B696" s="613"/>
      <c r="C696" s="614"/>
      <c r="D696" s="626"/>
      <c r="E696" s="627"/>
      <c r="F696" s="627"/>
      <c r="G696" s="630">
        <f t="shared" si="68"/>
        <v>0</v>
      </c>
      <c r="H696" s="626"/>
      <c r="I696" s="626"/>
      <c r="J696" s="626"/>
      <c r="K696" s="626"/>
      <c r="L696" s="626"/>
      <c r="M696" s="626"/>
      <c r="N696" s="629"/>
      <c r="O696" s="629"/>
      <c r="P696" s="629"/>
      <c r="Q696" s="619">
        <f>IF(C696&gt;Allgemeines!$C$13,0,SUM(G696,H696,J696,K696,M696,N696)-SUM(I696,L696,O696,P696))</f>
        <v>0</v>
      </c>
      <c r="R696" s="613"/>
      <c r="S696" s="621">
        <f t="shared" si="64"/>
        <v>0</v>
      </c>
      <c r="T696" s="622">
        <f>IF(ISBLANK($B696),0,VLOOKUP($B696,Listen!$A$2:$C$44,2,FALSE))</f>
        <v>0</v>
      </c>
      <c r="U696" s="622">
        <f>IF(ISBLANK($B696),0,VLOOKUP($B696,Listen!$A$2:$C$44,3,FALSE))</f>
        <v>0</v>
      </c>
      <c r="V696" s="623">
        <f t="shared" si="65"/>
        <v>0</v>
      </c>
      <c r="W696" s="623">
        <f t="shared" si="88"/>
        <v>0</v>
      </c>
      <c r="X696" s="623">
        <f t="shared" si="88"/>
        <v>0</v>
      </c>
      <c r="Y696" s="623">
        <f t="shared" si="88"/>
        <v>0</v>
      </c>
      <c r="Z696" s="623">
        <f t="shared" si="88"/>
        <v>0</v>
      </c>
      <c r="AA696" s="623">
        <f t="shared" si="88"/>
        <v>0</v>
      </c>
      <c r="AB696" s="623">
        <f t="shared" si="88"/>
        <v>0</v>
      </c>
      <c r="AC696" s="624">
        <f t="shared" ca="1" si="66"/>
        <v>0</v>
      </c>
      <c r="AD696" s="624">
        <f ca="1">IF(C696=Allgemeines!$C$13,$S696-$AE696,OFFSET(AE696,0,Allgemeines!$C$13-2022)-$AE696)</f>
        <v>0</v>
      </c>
      <c r="AE696" s="624">
        <f ca="1">IFERROR(OFFSET(AE696,0,Allgemeines!$C$13-2021),0)</f>
        <v>0</v>
      </c>
      <c r="AF696" s="624">
        <f t="shared" si="67"/>
        <v>0</v>
      </c>
      <c r="AG696" s="624">
        <f t="shared" si="87"/>
        <v>0</v>
      </c>
      <c r="AH696" s="624">
        <f t="shared" si="87"/>
        <v>0</v>
      </c>
      <c r="AI696" s="624">
        <f t="shared" si="87"/>
        <v>0</v>
      </c>
      <c r="AJ696" s="624">
        <f t="shared" si="86"/>
        <v>0</v>
      </c>
      <c r="AK696" s="624">
        <f t="shared" si="86"/>
        <v>0</v>
      </c>
      <c r="AL696" s="624">
        <f t="shared" si="86"/>
        <v>0</v>
      </c>
      <c r="AN696" s="625"/>
    </row>
    <row r="697" spans="1:40" x14ac:dyDescent="0.25">
      <c r="A697" s="612"/>
      <c r="B697" s="613"/>
      <c r="C697" s="614"/>
      <c r="D697" s="626"/>
      <c r="E697" s="627"/>
      <c r="F697" s="627"/>
      <c r="G697" s="630">
        <f t="shared" si="68"/>
        <v>0</v>
      </c>
      <c r="H697" s="626"/>
      <c r="I697" s="626"/>
      <c r="J697" s="626"/>
      <c r="K697" s="626"/>
      <c r="L697" s="626"/>
      <c r="M697" s="626"/>
      <c r="N697" s="629"/>
      <c r="O697" s="629"/>
      <c r="P697" s="629"/>
      <c r="Q697" s="619">
        <f>IF(C697&gt;Allgemeines!$C$13,0,SUM(G697,H697,J697,K697,M697,N697)-SUM(I697,L697,O697,P697))</f>
        <v>0</v>
      </c>
      <c r="R697" s="613"/>
      <c r="S697" s="621">
        <f t="shared" si="64"/>
        <v>0</v>
      </c>
      <c r="T697" s="622">
        <f>IF(ISBLANK($B697),0,VLOOKUP($B697,Listen!$A$2:$C$44,2,FALSE))</f>
        <v>0</v>
      </c>
      <c r="U697" s="622">
        <f>IF(ISBLANK($B697),0,VLOOKUP($B697,Listen!$A$2:$C$44,3,FALSE))</f>
        <v>0</v>
      </c>
      <c r="V697" s="623">
        <f t="shared" si="65"/>
        <v>0</v>
      </c>
      <c r="W697" s="623">
        <f t="shared" si="88"/>
        <v>0</v>
      </c>
      <c r="X697" s="623">
        <f t="shared" si="88"/>
        <v>0</v>
      </c>
      <c r="Y697" s="623">
        <f t="shared" si="88"/>
        <v>0</v>
      </c>
      <c r="Z697" s="623">
        <f t="shared" si="88"/>
        <v>0</v>
      </c>
      <c r="AA697" s="623">
        <f t="shared" si="88"/>
        <v>0</v>
      </c>
      <c r="AB697" s="623">
        <f t="shared" si="88"/>
        <v>0</v>
      </c>
      <c r="AC697" s="624">
        <f t="shared" ca="1" si="66"/>
        <v>0</v>
      </c>
      <c r="AD697" s="624">
        <f ca="1">IF(C697=Allgemeines!$C$13,$S697-$AE697,OFFSET(AE697,0,Allgemeines!$C$13-2022)-$AE697)</f>
        <v>0</v>
      </c>
      <c r="AE697" s="624">
        <f ca="1">IFERROR(OFFSET(AE697,0,Allgemeines!$C$13-2021),0)</f>
        <v>0</v>
      </c>
      <c r="AF697" s="624">
        <f t="shared" si="67"/>
        <v>0</v>
      </c>
      <c r="AG697" s="624">
        <f t="shared" si="87"/>
        <v>0</v>
      </c>
      <c r="AH697" s="624">
        <f t="shared" si="87"/>
        <v>0</v>
      </c>
      <c r="AI697" s="624">
        <f t="shared" si="87"/>
        <v>0</v>
      </c>
      <c r="AJ697" s="624">
        <f t="shared" si="86"/>
        <v>0</v>
      </c>
      <c r="AK697" s="624">
        <f t="shared" si="86"/>
        <v>0</v>
      </c>
      <c r="AL697" s="624">
        <f t="shared" si="86"/>
        <v>0</v>
      </c>
      <c r="AN697" s="625"/>
    </row>
    <row r="698" spans="1:40" x14ac:dyDescent="0.25">
      <c r="A698" s="612"/>
      <c r="B698" s="613"/>
      <c r="C698" s="614"/>
      <c r="D698" s="626"/>
      <c r="E698" s="627"/>
      <c r="F698" s="627"/>
      <c r="G698" s="630">
        <f t="shared" si="68"/>
        <v>0</v>
      </c>
      <c r="H698" s="626"/>
      <c r="I698" s="626"/>
      <c r="J698" s="626"/>
      <c r="K698" s="626"/>
      <c r="L698" s="626"/>
      <c r="M698" s="626"/>
      <c r="N698" s="629"/>
      <c r="O698" s="629"/>
      <c r="P698" s="629"/>
      <c r="Q698" s="619">
        <f>IF(C698&gt;Allgemeines!$C$13,0,SUM(G698,H698,J698,K698,M698,N698)-SUM(I698,L698,O698,P698))</f>
        <v>0</v>
      </c>
      <c r="R698" s="613"/>
      <c r="S698" s="621">
        <f t="shared" si="64"/>
        <v>0</v>
      </c>
      <c r="T698" s="622">
        <f>IF(ISBLANK($B698),0,VLOOKUP($B698,Listen!$A$2:$C$44,2,FALSE))</f>
        <v>0</v>
      </c>
      <c r="U698" s="622">
        <f>IF(ISBLANK($B698),0,VLOOKUP($B698,Listen!$A$2:$C$44,3,FALSE))</f>
        <v>0</v>
      </c>
      <c r="V698" s="623">
        <f t="shared" si="65"/>
        <v>0</v>
      </c>
      <c r="W698" s="623">
        <f t="shared" si="88"/>
        <v>0</v>
      </c>
      <c r="X698" s="623">
        <f t="shared" si="88"/>
        <v>0</v>
      </c>
      <c r="Y698" s="623">
        <f t="shared" si="88"/>
        <v>0</v>
      </c>
      <c r="Z698" s="623">
        <f t="shared" si="88"/>
        <v>0</v>
      </c>
      <c r="AA698" s="623">
        <f t="shared" si="88"/>
        <v>0</v>
      </c>
      <c r="AB698" s="623">
        <f t="shared" si="88"/>
        <v>0</v>
      </c>
      <c r="AC698" s="624">
        <f t="shared" ca="1" si="66"/>
        <v>0</v>
      </c>
      <c r="AD698" s="624">
        <f ca="1">IF(C698=Allgemeines!$C$13,$S698-$AE698,OFFSET(AE698,0,Allgemeines!$C$13-2022)-$AE698)</f>
        <v>0</v>
      </c>
      <c r="AE698" s="624">
        <f ca="1">IFERROR(OFFSET(AE698,0,Allgemeines!$C$13-2021),0)</f>
        <v>0</v>
      </c>
      <c r="AF698" s="624">
        <f t="shared" si="67"/>
        <v>0</v>
      </c>
      <c r="AG698" s="624">
        <f t="shared" si="87"/>
        <v>0</v>
      </c>
      <c r="AH698" s="624">
        <f t="shared" si="87"/>
        <v>0</v>
      </c>
      <c r="AI698" s="624">
        <f t="shared" si="87"/>
        <v>0</v>
      </c>
      <c r="AJ698" s="624">
        <f t="shared" si="86"/>
        <v>0</v>
      </c>
      <c r="AK698" s="624">
        <f t="shared" si="86"/>
        <v>0</v>
      </c>
      <c r="AL698" s="624">
        <f t="shared" si="86"/>
        <v>0</v>
      </c>
      <c r="AN698" s="625"/>
    </row>
    <row r="699" spans="1:40" x14ac:dyDescent="0.25">
      <c r="A699" s="612"/>
      <c r="B699" s="613"/>
      <c r="C699" s="614"/>
      <c r="D699" s="626"/>
      <c r="E699" s="627"/>
      <c r="F699" s="627"/>
      <c r="G699" s="630">
        <f t="shared" si="68"/>
        <v>0</v>
      </c>
      <c r="H699" s="626"/>
      <c r="I699" s="626"/>
      <c r="J699" s="626"/>
      <c r="K699" s="626"/>
      <c r="L699" s="626"/>
      <c r="M699" s="626"/>
      <c r="N699" s="629"/>
      <c r="O699" s="629"/>
      <c r="P699" s="629"/>
      <c r="Q699" s="619">
        <f>IF(C699&gt;Allgemeines!$C$13,0,SUM(G699,H699,J699,K699,M699,N699)-SUM(I699,L699,O699,P699))</f>
        <v>0</v>
      </c>
      <c r="R699" s="613"/>
      <c r="S699" s="621">
        <f t="shared" si="64"/>
        <v>0</v>
      </c>
      <c r="T699" s="622">
        <f>IF(ISBLANK($B699),0,VLOOKUP($B699,Listen!$A$2:$C$44,2,FALSE))</f>
        <v>0</v>
      </c>
      <c r="U699" s="622">
        <f>IF(ISBLANK($B699),0,VLOOKUP($B699,Listen!$A$2:$C$44,3,FALSE))</f>
        <v>0</v>
      </c>
      <c r="V699" s="623">
        <f t="shared" si="65"/>
        <v>0</v>
      </c>
      <c r="W699" s="623">
        <f t="shared" si="88"/>
        <v>0</v>
      </c>
      <c r="X699" s="623">
        <f t="shared" si="88"/>
        <v>0</v>
      </c>
      <c r="Y699" s="623">
        <f t="shared" si="88"/>
        <v>0</v>
      </c>
      <c r="Z699" s="623">
        <f t="shared" si="88"/>
        <v>0</v>
      </c>
      <c r="AA699" s="623">
        <f t="shared" si="88"/>
        <v>0</v>
      </c>
      <c r="AB699" s="623">
        <f t="shared" si="88"/>
        <v>0</v>
      </c>
      <c r="AC699" s="624">
        <f t="shared" ca="1" si="66"/>
        <v>0</v>
      </c>
      <c r="AD699" s="624">
        <f ca="1">IF(C699=Allgemeines!$C$13,$S699-$AE699,OFFSET(AE699,0,Allgemeines!$C$13-2022)-$AE699)</f>
        <v>0</v>
      </c>
      <c r="AE699" s="624">
        <f ca="1">IFERROR(OFFSET(AE699,0,Allgemeines!$C$13-2021),0)</f>
        <v>0</v>
      </c>
      <c r="AF699" s="624">
        <f t="shared" si="67"/>
        <v>0</v>
      </c>
      <c r="AG699" s="624">
        <f t="shared" si="87"/>
        <v>0</v>
      </c>
      <c r="AH699" s="624">
        <f t="shared" si="87"/>
        <v>0</v>
      </c>
      <c r="AI699" s="624">
        <f t="shared" si="87"/>
        <v>0</v>
      </c>
      <c r="AJ699" s="624">
        <f t="shared" si="86"/>
        <v>0</v>
      </c>
      <c r="AK699" s="624">
        <f t="shared" si="86"/>
        <v>0</v>
      </c>
      <c r="AL699" s="624">
        <f t="shared" si="86"/>
        <v>0</v>
      </c>
      <c r="AN699" s="625"/>
    </row>
    <row r="700" spans="1:40" x14ac:dyDescent="0.25">
      <c r="A700" s="612"/>
      <c r="B700" s="613"/>
      <c r="C700" s="614"/>
      <c r="D700" s="626"/>
      <c r="E700" s="627"/>
      <c r="F700" s="627"/>
      <c r="G700" s="630">
        <f t="shared" si="68"/>
        <v>0</v>
      </c>
      <c r="H700" s="626"/>
      <c r="I700" s="626"/>
      <c r="J700" s="626"/>
      <c r="K700" s="626"/>
      <c r="L700" s="626"/>
      <c r="M700" s="626"/>
      <c r="N700" s="629"/>
      <c r="O700" s="629"/>
      <c r="P700" s="629"/>
      <c r="Q700" s="619">
        <f>IF(C700&gt;Allgemeines!$C$13,0,SUM(G700,H700,J700,K700,M700,N700)-SUM(I700,L700,O700,P700))</f>
        <v>0</v>
      </c>
      <c r="R700" s="613"/>
      <c r="S700" s="621">
        <f t="shared" si="64"/>
        <v>0</v>
      </c>
      <c r="T700" s="622">
        <f>IF(ISBLANK($B700),0,VLOOKUP($B700,Listen!$A$2:$C$44,2,FALSE))</f>
        <v>0</v>
      </c>
      <c r="U700" s="622">
        <f>IF(ISBLANK($B700),0,VLOOKUP($B700,Listen!$A$2:$C$44,3,FALSE))</f>
        <v>0</v>
      </c>
      <c r="V700" s="623">
        <f t="shared" si="65"/>
        <v>0</v>
      </c>
      <c r="W700" s="623">
        <f t="shared" si="88"/>
        <v>0</v>
      </c>
      <c r="X700" s="623">
        <f t="shared" si="88"/>
        <v>0</v>
      </c>
      <c r="Y700" s="623">
        <f t="shared" si="88"/>
        <v>0</v>
      </c>
      <c r="Z700" s="623">
        <f t="shared" si="88"/>
        <v>0</v>
      </c>
      <c r="AA700" s="623">
        <f t="shared" si="88"/>
        <v>0</v>
      </c>
      <c r="AB700" s="623">
        <f t="shared" si="88"/>
        <v>0</v>
      </c>
      <c r="AC700" s="624">
        <f t="shared" ca="1" si="66"/>
        <v>0</v>
      </c>
      <c r="AD700" s="624">
        <f ca="1">IF(C700=Allgemeines!$C$13,$S700-$AE700,OFFSET(AE700,0,Allgemeines!$C$13-2022)-$AE700)</f>
        <v>0</v>
      </c>
      <c r="AE700" s="624">
        <f ca="1">IFERROR(OFFSET(AE700,0,Allgemeines!$C$13-2021),0)</f>
        <v>0</v>
      </c>
      <c r="AF700" s="624">
        <f t="shared" si="67"/>
        <v>0</v>
      </c>
      <c r="AG700" s="624">
        <f t="shared" si="87"/>
        <v>0</v>
      </c>
      <c r="AH700" s="624">
        <f t="shared" si="87"/>
        <v>0</v>
      </c>
      <c r="AI700" s="624">
        <f t="shared" si="87"/>
        <v>0</v>
      </c>
      <c r="AJ700" s="624">
        <f t="shared" si="86"/>
        <v>0</v>
      </c>
      <c r="AK700" s="624">
        <f t="shared" si="86"/>
        <v>0</v>
      </c>
      <c r="AL700" s="624">
        <f t="shared" si="86"/>
        <v>0</v>
      </c>
      <c r="AN700" s="625"/>
    </row>
    <row r="701" spans="1:40" x14ac:dyDescent="0.25">
      <c r="A701" s="612"/>
      <c r="B701" s="613"/>
      <c r="C701" s="614"/>
      <c r="D701" s="626"/>
      <c r="E701" s="627"/>
      <c r="F701" s="627"/>
      <c r="G701" s="630">
        <f t="shared" si="68"/>
        <v>0</v>
      </c>
      <c r="H701" s="626"/>
      <c r="I701" s="626"/>
      <c r="J701" s="626"/>
      <c r="K701" s="626"/>
      <c r="L701" s="626"/>
      <c r="M701" s="626"/>
      <c r="N701" s="629"/>
      <c r="O701" s="629"/>
      <c r="P701" s="629"/>
      <c r="Q701" s="619">
        <f>IF(C701&gt;Allgemeines!$C$13,0,SUM(G701,H701,J701,K701,M701,N701)-SUM(I701,L701,O701,P701))</f>
        <v>0</v>
      </c>
      <c r="R701" s="613"/>
      <c r="S701" s="621">
        <f t="shared" si="64"/>
        <v>0</v>
      </c>
      <c r="T701" s="622">
        <f>IF(ISBLANK($B701),0,VLOOKUP($B701,Listen!$A$2:$C$44,2,FALSE))</f>
        <v>0</v>
      </c>
      <c r="U701" s="622">
        <f>IF(ISBLANK($B701),0,VLOOKUP($B701,Listen!$A$2:$C$44,3,FALSE))</f>
        <v>0</v>
      </c>
      <c r="V701" s="623">
        <f t="shared" si="65"/>
        <v>0</v>
      </c>
      <c r="W701" s="623">
        <f t="shared" si="88"/>
        <v>0</v>
      </c>
      <c r="X701" s="623">
        <f t="shared" si="88"/>
        <v>0</v>
      </c>
      <c r="Y701" s="623">
        <f t="shared" si="88"/>
        <v>0</v>
      </c>
      <c r="Z701" s="623">
        <f t="shared" si="88"/>
        <v>0</v>
      </c>
      <c r="AA701" s="623">
        <f t="shared" si="88"/>
        <v>0</v>
      </c>
      <c r="AB701" s="623">
        <f t="shared" si="88"/>
        <v>0</v>
      </c>
      <c r="AC701" s="624">
        <f t="shared" ca="1" si="66"/>
        <v>0</v>
      </c>
      <c r="AD701" s="624">
        <f ca="1">IF(C701=Allgemeines!$C$13,$S701-$AE701,OFFSET(AE701,0,Allgemeines!$C$13-2022)-$AE701)</f>
        <v>0</v>
      </c>
      <c r="AE701" s="624">
        <f ca="1">IFERROR(OFFSET(AE701,0,Allgemeines!$C$13-2021),0)</f>
        <v>0</v>
      </c>
      <c r="AF701" s="624">
        <f t="shared" si="67"/>
        <v>0</v>
      </c>
      <c r="AG701" s="624">
        <f t="shared" si="87"/>
        <v>0</v>
      </c>
      <c r="AH701" s="624">
        <f t="shared" si="87"/>
        <v>0</v>
      </c>
      <c r="AI701" s="624">
        <f t="shared" si="87"/>
        <v>0</v>
      </c>
      <c r="AJ701" s="624">
        <f t="shared" si="86"/>
        <v>0</v>
      </c>
      <c r="AK701" s="624">
        <f t="shared" si="86"/>
        <v>0</v>
      </c>
      <c r="AL701" s="624">
        <f t="shared" si="86"/>
        <v>0</v>
      </c>
      <c r="AN701" s="625"/>
    </row>
    <row r="702" spans="1:40" x14ac:dyDescent="0.25">
      <c r="A702" s="612"/>
      <c r="B702" s="613"/>
      <c r="C702" s="614"/>
      <c r="D702" s="626"/>
      <c r="E702" s="627"/>
      <c r="F702" s="627"/>
      <c r="G702" s="630">
        <f t="shared" si="68"/>
        <v>0</v>
      </c>
      <c r="H702" s="626"/>
      <c r="I702" s="626"/>
      <c r="J702" s="626"/>
      <c r="K702" s="626"/>
      <c r="L702" s="626"/>
      <c r="M702" s="626"/>
      <c r="N702" s="629"/>
      <c r="O702" s="629"/>
      <c r="P702" s="629"/>
      <c r="Q702" s="619">
        <f>IF(C702&gt;Allgemeines!$C$13,0,SUM(G702,H702,J702,K702,M702,N702)-SUM(I702,L702,O702,P702))</f>
        <v>0</v>
      </c>
      <c r="R702" s="613"/>
      <c r="S702" s="621">
        <f t="shared" si="64"/>
        <v>0</v>
      </c>
      <c r="T702" s="622">
        <f>IF(ISBLANK($B702),0,VLOOKUP($B702,Listen!$A$2:$C$44,2,FALSE))</f>
        <v>0</v>
      </c>
      <c r="U702" s="622">
        <f>IF(ISBLANK($B702),0,VLOOKUP($B702,Listen!$A$2:$C$44,3,FALSE))</f>
        <v>0</v>
      </c>
      <c r="V702" s="623">
        <f t="shared" si="65"/>
        <v>0</v>
      </c>
      <c r="W702" s="623">
        <f t="shared" si="88"/>
        <v>0</v>
      </c>
      <c r="X702" s="623">
        <f t="shared" si="88"/>
        <v>0</v>
      </c>
      <c r="Y702" s="623">
        <f t="shared" si="88"/>
        <v>0</v>
      </c>
      <c r="Z702" s="623">
        <f t="shared" si="88"/>
        <v>0</v>
      </c>
      <c r="AA702" s="623">
        <f t="shared" si="88"/>
        <v>0</v>
      </c>
      <c r="AB702" s="623">
        <f t="shared" si="88"/>
        <v>0</v>
      </c>
      <c r="AC702" s="624">
        <f t="shared" ca="1" si="66"/>
        <v>0</v>
      </c>
      <c r="AD702" s="624">
        <f ca="1">IF(C702=Allgemeines!$C$13,$S702-$AE702,OFFSET(AE702,0,Allgemeines!$C$13-2022)-$AE702)</f>
        <v>0</v>
      </c>
      <c r="AE702" s="624">
        <f ca="1">IFERROR(OFFSET(AE702,0,Allgemeines!$C$13-2021),0)</f>
        <v>0</v>
      </c>
      <c r="AF702" s="624">
        <f t="shared" si="67"/>
        <v>0</v>
      </c>
      <c r="AG702" s="624">
        <f t="shared" si="87"/>
        <v>0</v>
      </c>
      <c r="AH702" s="624">
        <f t="shared" si="87"/>
        <v>0</v>
      </c>
      <c r="AI702" s="624">
        <f t="shared" si="87"/>
        <v>0</v>
      </c>
      <c r="AJ702" s="624">
        <f t="shared" si="86"/>
        <v>0</v>
      </c>
      <c r="AK702" s="624">
        <f t="shared" si="86"/>
        <v>0</v>
      </c>
      <c r="AL702" s="624">
        <f t="shared" si="86"/>
        <v>0</v>
      </c>
      <c r="AN702" s="625"/>
    </row>
    <row r="703" spans="1:40" x14ac:dyDescent="0.25">
      <c r="A703" s="612"/>
      <c r="B703" s="613"/>
      <c r="C703" s="614"/>
      <c r="D703" s="626"/>
      <c r="E703" s="627"/>
      <c r="F703" s="627"/>
      <c r="G703" s="630">
        <f t="shared" si="68"/>
        <v>0</v>
      </c>
      <c r="H703" s="626"/>
      <c r="I703" s="626"/>
      <c r="J703" s="626"/>
      <c r="K703" s="626"/>
      <c r="L703" s="626"/>
      <c r="M703" s="626"/>
      <c r="N703" s="629"/>
      <c r="O703" s="629"/>
      <c r="P703" s="629"/>
      <c r="Q703" s="619">
        <f>IF(C703&gt;Allgemeines!$C$13,0,SUM(G703,H703,J703,K703,M703,N703)-SUM(I703,L703,O703,P703))</f>
        <v>0</v>
      </c>
      <c r="R703" s="613"/>
      <c r="S703" s="621">
        <f t="shared" si="64"/>
        <v>0</v>
      </c>
      <c r="T703" s="622">
        <f>IF(ISBLANK($B703),0,VLOOKUP($B703,Listen!$A$2:$C$44,2,FALSE))</f>
        <v>0</v>
      </c>
      <c r="U703" s="622">
        <f>IF(ISBLANK($B703),0,VLOOKUP($B703,Listen!$A$2:$C$44,3,FALSE))</f>
        <v>0</v>
      </c>
      <c r="V703" s="623">
        <f t="shared" si="65"/>
        <v>0</v>
      </c>
      <c r="W703" s="623">
        <f t="shared" si="88"/>
        <v>0</v>
      </c>
      <c r="X703" s="623">
        <f t="shared" si="88"/>
        <v>0</v>
      </c>
      <c r="Y703" s="623">
        <f t="shared" si="88"/>
        <v>0</v>
      </c>
      <c r="Z703" s="623">
        <f t="shared" si="88"/>
        <v>0</v>
      </c>
      <c r="AA703" s="623">
        <f t="shared" si="88"/>
        <v>0</v>
      </c>
      <c r="AB703" s="623">
        <f t="shared" si="88"/>
        <v>0</v>
      </c>
      <c r="AC703" s="624">
        <f t="shared" ca="1" si="66"/>
        <v>0</v>
      </c>
      <c r="AD703" s="624">
        <f ca="1">IF(C703=Allgemeines!$C$13,$S703-$AE703,OFFSET(AE703,0,Allgemeines!$C$13-2022)-$AE703)</f>
        <v>0</v>
      </c>
      <c r="AE703" s="624">
        <f ca="1">IFERROR(OFFSET(AE703,0,Allgemeines!$C$13-2021),0)</f>
        <v>0</v>
      </c>
      <c r="AF703" s="624">
        <f t="shared" si="67"/>
        <v>0</v>
      </c>
      <c r="AG703" s="624">
        <f t="shared" si="87"/>
        <v>0</v>
      </c>
      <c r="AH703" s="624">
        <f t="shared" si="87"/>
        <v>0</v>
      </c>
      <c r="AI703" s="624">
        <f t="shared" si="87"/>
        <v>0</v>
      </c>
      <c r="AJ703" s="624">
        <f t="shared" si="86"/>
        <v>0</v>
      </c>
      <c r="AK703" s="624">
        <f t="shared" si="86"/>
        <v>0</v>
      </c>
      <c r="AL703" s="624">
        <f t="shared" si="86"/>
        <v>0</v>
      </c>
      <c r="AN703" s="625"/>
    </row>
    <row r="704" spans="1:40" x14ac:dyDescent="0.25">
      <c r="A704" s="612"/>
      <c r="B704" s="613"/>
      <c r="C704" s="614"/>
      <c r="D704" s="626"/>
      <c r="E704" s="627"/>
      <c r="F704" s="627"/>
      <c r="G704" s="630">
        <f t="shared" si="68"/>
        <v>0</v>
      </c>
      <c r="H704" s="626"/>
      <c r="I704" s="626"/>
      <c r="J704" s="626"/>
      <c r="K704" s="626"/>
      <c r="L704" s="626"/>
      <c r="M704" s="626"/>
      <c r="N704" s="629"/>
      <c r="O704" s="629"/>
      <c r="P704" s="629"/>
      <c r="Q704" s="619">
        <f>IF(C704&gt;Allgemeines!$C$13,0,SUM(G704,H704,J704,K704,M704,N704)-SUM(I704,L704,O704,P704))</f>
        <v>0</v>
      </c>
      <c r="R704" s="613"/>
      <c r="S704" s="621">
        <f t="shared" si="64"/>
        <v>0</v>
      </c>
      <c r="T704" s="622">
        <f>IF(ISBLANK($B704),0,VLOOKUP($B704,Listen!$A$2:$C$44,2,FALSE))</f>
        <v>0</v>
      </c>
      <c r="U704" s="622">
        <f>IF(ISBLANK($B704),0,VLOOKUP($B704,Listen!$A$2:$C$44,3,FALSE))</f>
        <v>0</v>
      </c>
      <c r="V704" s="623">
        <f t="shared" si="65"/>
        <v>0</v>
      </c>
      <c r="W704" s="623">
        <f t="shared" si="88"/>
        <v>0</v>
      </c>
      <c r="X704" s="623">
        <f t="shared" si="88"/>
        <v>0</v>
      </c>
      <c r="Y704" s="623">
        <f t="shared" si="88"/>
        <v>0</v>
      </c>
      <c r="Z704" s="623">
        <f t="shared" si="88"/>
        <v>0</v>
      </c>
      <c r="AA704" s="623">
        <f t="shared" si="88"/>
        <v>0</v>
      </c>
      <c r="AB704" s="623">
        <f t="shared" si="88"/>
        <v>0</v>
      </c>
      <c r="AC704" s="624">
        <f t="shared" ca="1" si="66"/>
        <v>0</v>
      </c>
      <c r="AD704" s="624">
        <f ca="1">IF(C704=Allgemeines!$C$13,$S704-$AE704,OFFSET(AE704,0,Allgemeines!$C$13-2022)-$AE704)</f>
        <v>0</v>
      </c>
      <c r="AE704" s="624">
        <f ca="1">IFERROR(OFFSET(AE704,0,Allgemeines!$C$13-2021),0)</f>
        <v>0</v>
      </c>
      <c r="AF704" s="624">
        <f t="shared" si="67"/>
        <v>0</v>
      </c>
      <c r="AG704" s="624">
        <f t="shared" si="87"/>
        <v>0</v>
      </c>
      <c r="AH704" s="624">
        <f t="shared" si="87"/>
        <v>0</v>
      </c>
      <c r="AI704" s="624">
        <f t="shared" si="87"/>
        <v>0</v>
      </c>
      <c r="AJ704" s="624">
        <f t="shared" si="86"/>
        <v>0</v>
      </c>
      <c r="AK704" s="624">
        <f t="shared" si="86"/>
        <v>0</v>
      </c>
      <c r="AL704" s="624">
        <f t="shared" si="86"/>
        <v>0</v>
      </c>
      <c r="AN704" s="625"/>
    </row>
    <row r="705" spans="1:40" x14ac:dyDescent="0.25">
      <c r="A705" s="612"/>
      <c r="B705" s="613"/>
      <c r="C705" s="614"/>
      <c r="D705" s="626"/>
      <c r="E705" s="627"/>
      <c r="F705" s="627"/>
      <c r="G705" s="630">
        <f t="shared" si="68"/>
        <v>0</v>
      </c>
      <c r="H705" s="626"/>
      <c r="I705" s="626"/>
      <c r="J705" s="626"/>
      <c r="K705" s="626"/>
      <c r="L705" s="626"/>
      <c r="M705" s="626"/>
      <c r="N705" s="629"/>
      <c r="O705" s="629"/>
      <c r="P705" s="629"/>
      <c r="Q705" s="619">
        <f>IF(C705&gt;Allgemeines!$C$13,0,SUM(G705,H705,J705,K705,M705,N705)-SUM(I705,L705,O705,P705))</f>
        <v>0</v>
      </c>
      <c r="R705" s="613"/>
      <c r="S705" s="621">
        <f t="shared" si="64"/>
        <v>0</v>
      </c>
      <c r="T705" s="622">
        <f>IF(ISBLANK($B705),0,VLOOKUP($B705,Listen!$A$2:$C$44,2,FALSE))</f>
        <v>0</v>
      </c>
      <c r="U705" s="622">
        <f>IF(ISBLANK($B705),0,VLOOKUP($B705,Listen!$A$2:$C$44,3,FALSE))</f>
        <v>0</v>
      </c>
      <c r="V705" s="623">
        <f t="shared" si="65"/>
        <v>0</v>
      </c>
      <c r="W705" s="623">
        <f t="shared" si="88"/>
        <v>0</v>
      </c>
      <c r="X705" s="623">
        <f t="shared" si="88"/>
        <v>0</v>
      </c>
      <c r="Y705" s="623">
        <f t="shared" si="88"/>
        <v>0</v>
      </c>
      <c r="Z705" s="623">
        <f t="shared" si="88"/>
        <v>0</v>
      </c>
      <c r="AA705" s="623">
        <f t="shared" si="88"/>
        <v>0</v>
      </c>
      <c r="AB705" s="623">
        <f t="shared" si="88"/>
        <v>0</v>
      </c>
      <c r="AC705" s="624">
        <f t="shared" ca="1" si="66"/>
        <v>0</v>
      </c>
      <c r="AD705" s="624">
        <f ca="1">IF(C705=Allgemeines!$C$13,$S705-$AE705,OFFSET(AE705,0,Allgemeines!$C$13-2022)-$AE705)</f>
        <v>0</v>
      </c>
      <c r="AE705" s="624">
        <f ca="1">IFERROR(OFFSET(AE705,0,Allgemeines!$C$13-2021),0)</f>
        <v>0</v>
      </c>
      <c r="AF705" s="624">
        <f t="shared" si="67"/>
        <v>0</v>
      </c>
      <c r="AG705" s="624">
        <f t="shared" si="87"/>
        <v>0</v>
      </c>
      <c r="AH705" s="624">
        <f t="shared" si="87"/>
        <v>0</v>
      </c>
      <c r="AI705" s="624">
        <f t="shared" si="87"/>
        <v>0</v>
      </c>
      <c r="AJ705" s="624">
        <f t="shared" si="86"/>
        <v>0</v>
      </c>
      <c r="AK705" s="624">
        <f t="shared" si="86"/>
        <v>0</v>
      </c>
      <c r="AL705" s="624">
        <f t="shared" si="86"/>
        <v>0</v>
      </c>
      <c r="AN705" s="625"/>
    </row>
    <row r="706" spans="1:40" x14ac:dyDescent="0.25">
      <c r="A706" s="612"/>
      <c r="B706" s="613"/>
      <c r="C706" s="614"/>
      <c r="D706" s="626"/>
      <c r="E706" s="627"/>
      <c r="F706" s="627"/>
      <c r="G706" s="630">
        <f t="shared" si="68"/>
        <v>0</v>
      </c>
      <c r="H706" s="626"/>
      <c r="I706" s="626"/>
      <c r="J706" s="626"/>
      <c r="K706" s="626"/>
      <c r="L706" s="626"/>
      <c r="M706" s="626"/>
      <c r="N706" s="629"/>
      <c r="O706" s="629"/>
      <c r="P706" s="629"/>
      <c r="Q706" s="619">
        <f>IF(C706&gt;Allgemeines!$C$13,0,SUM(G706,H706,J706,K706,M706,N706)-SUM(I706,L706,O706,P706))</f>
        <v>0</v>
      </c>
      <c r="R706" s="613"/>
      <c r="S706" s="621">
        <f t="shared" si="64"/>
        <v>0</v>
      </c>
      <c r="T706" s="622">
        <f>IF(ISBLANK($B706),0,VLOOKUP($B706,Listen!$A$2:$C$44,2,FALSE))</f>
        <v>0</v>
      </c>
      <c r="U706" s="622">
        <f>IF(ISBLANK($B706),0,VLOOKUP($B706,Listen!$A$2:$C$44,3,FALSE))</f>
        <v>0</v>
      </c>
      <c r="V706" s="623">
        <f t="shared" si="65"/>
        <v>0</v>
      </c>
      <c r="W706" s="623">
        <f t="shared" si="88"/>
        <v>0</v>
      </c>
      <c r="X706" s="623">
        <f t="shared" si="88"/>
        <v>0</v>
      </c>
      <c r="Y706" s="623">
        <f t="shared" si="88"/>
        <v>0</v>
      </c>
      <c r="Z706" s="623">
        <f t="shared" si="88"/>
        <v>0</v>
      </c>
      <c r="AA706" s="623">
        <f t="shared" si="88"/>
        <v>0</v>
      </c>
      <c r="AB706" s="623">
        <f t="shared" si="88"/>
        <v>0</v>
      </c>
      <c r="AC706" s="624">
        <f t="shared" ca="1" si="66"/>
        <v>0</v>
      </c>
      <c r="AD706" s="624">
        <f ca="1">IF(C706=Allgemeines!$C$13,$S706-$AE706,OFFSET(AE706,0,Allgemeines!$C$13-2022)-$AE706)</f>
        <v>0</v>
      </c>
      <c r="AE706" s="624">
        <f ca="1">IFERROR(OFFSET(AE706,0,Allgemeines!$C$13-2021),0)</f>
        <v>0</v>
      </c>
      <c r="AF706" s="624">
        <f t="shared" si="67"/>
        <v>0</v>
      </c>
      <c r="AG706" s="624">
        <f t="shared" si="87"/>
        <v>0</v>
      </c>
      <c r="AH706" s="624">
        <f t="shared" si="87"/>
        <v>0</v>
      </c>
      <c r="AI706" s="624">
        <f t="shared" si="87"/>
        <v>0</v>
      </c>
      <c r="AJ706" s="624">
        <f t="shared" si="86"/>
        <v>0</v>
      </c>
      <c r="AK706" s="624">
        <f t="shared" si="86"/>
        <v>0</v>
      </c>
      <c r="AL706" s="624">
        <f t="shared" si="86"/>
        <v>0</v>
      </c>
      <c r="AN706" s="625"/>
    </row>
    <row r="707" spans="1:40" x14ac:dyDescent="0.25">
      <c r="A707" s="612"/>
      <c r="B707" s="613"/>
      <c r="C707" s="614"/>
      <c r="D707" s="626"/>
      <c r="E707" s="627"/>
      <c r="F707" s="627"/>
      <c r="G707" s="630">
        <f t="shared" si="68"/>
        <v>0</v>
      </c>
      <c r="H707" s="626"/>
      <c r="I707" s="626"/>
      <c r="J707" s="626"/>
      <c r="K707" s="626"/>
      <c r="L707" s="626"/>
      <c r="M707" s="626"/>
      <c r="N707" s="629"/>
      <c r="O707" s="629"/>
      <c r="P707" s="629"/>
      <c r="Q707" s="619">
        <f>IF(C707&gt;Allgemeines!$C$13,0,SUM(G707,H707,J707,K707,M707,N707)-SUM(I707,L707,O707,P707))</f>
        <v>0</v>
      </c>
      <c r="R707" s="613"/>
      <c r="S707" s="621">
        <f t="shared" si="64"/>
        <v>0</v>
      </c>
      <c r="T707" s="622">
        <f>IF(ISBLANK($B707),0,VLOOKUP($B707,Listen!$A$2:$C$44,2,FALSE))</f>
        <v>0</v>
      </c>
      <c r="U707" s="622">
        <f>IF(ISBLANK($B707),0,VLOOKUP($B707,Listen!$A$2:$C$44,3,FALSE))</f>
        <v>0</v>
      </c>
      <c r="V707" s="623">
        <f t="shared" si="65"/>
        <v>0</v>
      </c>
      <c r="W707" s="623">
        <f t="shared" si="88"/>
        <v>0</v>
      </c>
      <c r="X707" s="623">
        <f t="shared" si="88"/>
        <v>0</v>
      </c>
      <c r="Y707" s="623">
        <f t="shared" si="88"/>
        <v>0</v>
      </c>
      <c r="Z707" s="623">
        <f t="shared" si="88"/>
        <v>0</v>
      </c>
      <c r="AA707" s="623">
        <f t="shared" si="88"/>
        <v>0</v>
      </c>
      <c r="AB707" s="623">
        <f t="shared" si="88"/>
        <v>0</v>
      </c>
      <c r="AC707" s="624">
        <f t="shared" ca="1" si="66"/>
        <v>0</v>
      </c>
      <c r="AD707" s="624">
        <f ca="1">IF(C707=Allgemeines!$C$13,$S707-$AE707,OFFSET(AE707,0,Allgemeines!$C$13-2022)-$AE707)</f>
        <v>0</v>
      </c>
      <c r="AE707" s="624">
        <f ca="1">IFERROR(OFFSET(AE707,0,Allgemeines!$C$13-2021),0)</f>
        <v>0</v>
      </c>
      <c r="AF707" s="624">
        <f t="shared" si="67"/>
        <v>0</v>
      </c>
      <c r="AG707" s="624">
        <f t="shared" si="87"/>
        <v>0</v>
      </c>
      <c r="AH707" s="624">
        <f t="shared" si="87"/>
        <v>0</v>
      </c>
      <c r="AI707" s="624">
        <f t="shared" si="87"/>
        <v>0</v>
      </c>
      <c r="AJ707" s="624">
        <f t="shared" si="86"/>
        <v>0</v>
      </c>
      <c r="AK707" s="624">
        <f t="shared" si="86"/>
        <v>0</v>
      </c>
      <c r="AL707" s="624">
        <f t="shared" si="86"/>
        <v>0</v>
      </c>
      <c r="AN707" s="625"/>
    </row>
    <row r="708" spans="1:40" x14ac:dyDescent="0.25">
      <c r="A708" s="612"/>
      <c r="B708" s="613"/>
      <c r="C708" s="614"/>
      <c r="D708" s="626"/>
      <c r="E708" s="627"/>
      <c r="F708" s="627"/>
      <c r="G708" s="630">
        <f t="shared" si="68"/>
        <v>0</v>
      </c>
      <c r="H708" s="626"/>
      <c r="I708" s="626"/>
      <c r="J708" s="626"/>
      <c r="K708" s="626"/>
      <c r="L708" s="626"/>
      <c r="M708" s="626"/>
      <c r="N708" s="629"/>
      <c r="O708" s="629"/>
      <c r="P708" s="629"/>
      <c r="Q708" s="619">
        <f>IF(C708&gt;Allgemeines!$C$13,0,SUM(G708,H708,J708,K708,M708,N708)-SUM(I708,L708,O708,P708))</f>
        <v>0</v>
      </c>
      <c r="R708" s="613"/>
      <c r="S708" s="621">
        <f t="shared" ref="S708:S771" si="89">Q708</f>
        <v>0</v>
      </c>
      <c r="T708" s="622">
        <f>IF(ISBLANK($B708),0,VLOOKUP($B708,Listen!$A$2:$C$44,2,FALSE))</f>
        <v>0</v>
      </c>
      <c r="U708" s="622">
        <f>IF(ISBLANK($B708),0,VLOOKUP($B708,Listen!$A$2:$C$44,3,FALSE))</f>
        <v>0</v>
      </c>
      <c r="V708" s="623">
        <f t="shared" ref="V708:V771" si="90">$T708</f>
        <v>0</v>
      </c>
      <c r="W708" s="623">
        <f t="shared" si="88"/>
        <v>0</v>
      </c>
      <c r="X708" s="623">
        <f t="shared" si="88"/>
        <v>0</v>
      </c>
      <c r="Y708" s="623">
        <f t="shared" si="88"/>
        <v>0</v>
      </c>
      <c r="Z708" s="623">
        <f t="shared" si="88"/>
        <v>0</v>
      </c>
      <c r="AA708" s="623">
        <f t="shared" si="88"/>
        <v>0</v>
      </c>
      <c r="AB708" s="623">
        <f t="shared" si="88"/>
        <v>0</v>
      </c>
      <c r="AC708" s="624">
        <f t="shared" ref="AC708:AC771" ca="1" si="91">AE708+AD708</f>
        <v>0</v>
      </c>
      <c r="AD708" s="624">
        <f ca="1">IF(C708=Allgemeines!$C$13,$S708-$AE708,OFFSET(AE708,0,Allgemeines!$C$13-2022)-$AE708)</f>
        <v>0</v>
      </c>
      <c r="AE708" s="624">
        <f ca="1">IFERROR(OFFSET(AE708,0,Allgemeines!$C$13-2021),0)</f>
        <v>0</v>
      </c>
      <c r="AF708" s="624">
        <f t="shared" ref="AF708:AF771" si="92">IF(OR($C708=0,$S708=0),0,IF($C708&lt;=VALUE(AF$4),$S708-$S708/V708*(VALUE(AF$4)-$C708+1),0))</f>
        <v>0</v>
      </c>
      <c r="AG708" s="624">
        <f t="shared" si="87"/>
        <v>0</v>
      </c>
      <c r="AH708" s="624">
        <f t="shared" si="87"/>
        <v>0</v>
      </c>
      <c r="AI708" s="624">
        <f t="shared" si="87"/>
        <v>0</v>
      </c>
      <c r="AJ708" s="624">
        <f t="shared" si="86"/>
        <v>0</v>
      </c>
      <c r="AK708" s="624">
        <f t="shared" si="86"/>
        <v>0</v>
      </c>
      <c r="AL708" s="624">
        <f t="shared" si="86"/>
        <v>0</v>
      </c>
      <c r="AN708" s="625"/>
    </row>
    <row r="709" spans="1:40" x14ac:dyDescent="0.25">
      <c r="A709" s="612"/>
      <c r="B709" s="613"/>
      <c r="C709" s="614"/>
      <c r="D709" s="626"/>
      <c r="E709" s="627"/>
      <c r="F709" s="627"/>
      <c r="G709" s="630">
        <f t="shared" ref="G709:G772" si="93">D709*E709/100</f>
        <v>0</v>
      </c>
      <c r="H709" s="626"/>
      <c r="I709" s="626"/>
      <c r="J709" s="626"/>
      <c r="K709" s="626"/>
      <c r="L709" s="626"/>
      <c r="M709" s="626"/>
      <c r="N709" s="629"/>
      <c r="O709" s="629"/>
      <c r="P709" s="629"/>
      <c r="Q709" s="619">
        <f>IF(C709&gt;Allgemeines!$C$13,0,SUM(G709,H709,J709,K709,M709,N709)-SUM(I709,L709,O709,P709))</f>
        <v>0</v>
      </c>
      <c r="R709" s="613"/>
      <c r="S709" s="621">
        <f t="shared" si="89"/>
        <v>0</v>
      </c>
      <c r="T709" s="622">
        <f>IF(ISBLANK($B709),0,VLOOKUP($B709,Listen!$A$2:$C$44,2,FALSE))</f>
        <v>0</v>
      </c>
      <c r="U709" s="622">
        <f>IF(ISBLANK($B709),0,VLOOKUP($B709,Listen!$A$2:$C$44,3,FALSE))</f>
        <v>0</v>
      </c>
      <c r="V709" s="623">
        <f t="shared" si="90"/>
        <v>0</v>
      </c>
      <c r="W709" s="623">
        <f t="shared" si="88"/>
        <v>0</v>
      </c>
      <c r="X709" s="623">
        <f t="shared" si="88"/>
        <v>0</v>
      </c>
      <c r="Y709" s="623">
        <f t="shared" si="88"/>
        <v>0</v>
      </c>
      <c r="Z709" s="623">
        <f t="shared" si="88"/>
        <v>0</v>
      </c>
      <c r="AA709" s="623">
        <f t="shared" si="88"/>
        <v>0</v>
      </c>
      <c r="AB709" s="623">
        <f t="shared" si="88"/>
        <v>0</v>
      </c>
      <c r="AC709" s="624">
        <f t="shared" ca="1" si="91"/>
        <v>0</v>
      </c>
      <c r="AD709" s="624">
        <f ca="1">IF(C709=Allgemeines!$C$13,$S709-$AE709,OFFSET(AE709,0,Allgemeines!$C$13-2022)-$AE709)</f>
        <v>0</v>
      </c>
      <c r="AE709" s="624">
        <f ca="1">IFERROR(OFFSET(AE709,0,Allgemeines!$C$13-2021),0)</f>
        <v>0</v>
      </c>
      <c r="AF709" s="624">
        <f t="shared" si="92"/>
        <v>0</v>
      </c>
      <c r="AG709" s="624">
        <f t="shared" si="87"/>
        <v>0</v>
      </c>
      <c r="AH709" s="624">
        <f t="shared" si="87"/>
        <v>0</v>
      </c>
      <c r="AI709" s="624">
        <f t="shared" si="87"/>
        <v>0</v>
      </c>
      <c r="AJ709" s="624">
        <f t="shared" si="86"/>
        <v>0</v>
      </c>
      <c r="AK709" s="624">
        <f t="shared" si="86"/>
        <v>0</v>
      </c>
      <c r="AL709" s="624">
        <f t="shared" si="86"/>
        <v>0</v>
      </c>
      <c r="AN709" s="625"/>
    </row>
    <row r="710" spans="1:40" x14ac:dyDescent="0.25">
      <c r="A710" s="612"/>
      <c r="B710" s="613"/>
      <c r="C710" s="614"/>
      <c r="D710" s="626"/>
      <c r="E710" s="627"/>
      <c r="F710" s="627"/>
      <c r="G710" s="630">
        <f t="shared" si="93"/>
        <v>0</v>
      </c>
      <c r="H710" s="626"/>
      <c r="I710" s="626"/>
      <c r="J710" s="626"/>
      <c r="K710" s="626"/>
      <c r="L710" s="626"/>
      <c r="M710" s="626"/>
      <c r="N710" s="629"/>
      <c r="O710" s="629"/>
      <c r="P710" s="629"/>
      <c r="Q710" s="619">
        <f>IF(C710&gt;Allgemeines!$C$13,0,SUM(G710,H710,J710,K710,M710,N710)-SUM(I710,L710,O710,P710))</f>
        <v>0</v>
      </c>
      <c r="R710" s="613"/>
      <c r="S710" s="621">
        <f t="shared" si="89"/>
        <v>0</v>
      </c>
      <c r="T710" s="622">
        <f>IF(ISBLANK($B710),0,VLOOKUP($B710,Listen!$A$2:$C$44,2,FALSE))</f>
        <v>0</v>
      </c>
      <c r="U710" s="622">
        <f>IF(ISBLANK($B710),0,VLOOKUP($B710,Listen!$A$2:$C$44,3,FALSE))</f>
        <v>0</v>
      </c>
      <c r="V710" s="623">
        <f t="shared" si="90"/>
        <v>0</v>
      </c>
      <c r="W710" s="623">
        <f t="shared" si="88"/>
        <v>0</v>
      </c>
      <c r="X710" s="623">
        <f t="shared" si="88"/>
        <v>0</v>
      </c>
      <c r="Y710" s="623">
        <f t="shared" si="88"/>
        <v>0</v>
      </c>
      <c r="Z710" s="623">
        <f t="shared" si="88"/>
        <v>0</v>
      </c>
      <c r="AA710" s="623">
        <f t="shared" si="88"/>
        <v>0</v>
      </c>
      <c r="AB710" s="623">
        <f t="shared" si="88"/>
        <v>0</v>
      </c>
      <c r="AC710" s="624">
        <f t="shared" ca="1" si="91"/>
        <v>0</v>
      </c>
      <c r="AD710" s="624">
        <f ca="1">IF(C710=Allgemeines!$C$13,$S710-$AE710,OFFSET(AE710,0,Allgemeines!$C$13-2022)-$AE710)</f>
        <v>0</v>
      </c>
      <c r="AE710" s="624">
        <f ca="1">IFERROR(OFFSET(AE710,0,Allgemeines!$C$13-2021),0)</f>
        <v>0</v>
      </c>
      <c r="AF710" s="624">
        <f t="shared" si="92"/>
        <v>0</v>
      </c>
      <c r="AG710" s="624">
        <f t="shared" si="87"/>
        <v>0</v>
      </c>
      <c r="AH710" s="624">
        <f t="shared" si="87"/>
        <v>0</v>
      </c>
      <c r="AI710" s="624">
        <f t="shared" si="87"/>
        <v>0</v>
      </c>
      <c r="AJ710" s="624">
        <f t="shared" si="86"/>
        <v>0</v>
      </c>
      <c r="AK710" s="624">
        <f t="shared" si="86"/>
        <v>0</v>
      </c>
      <c r="AL710" s="624">
        <f t="shared" si="86"/>
        <v>0</v>
      </c>
      <c r="AN710" s="625"/>
    </row>
    <row r="711" spans="1:40" x14ac:dyDescent="0.25">
      <c r="A711" s="612"/>
      <c r="B711" s="613"/>
      <c r="C711" s="614"/>
      <c r="D711" s="626"/>
      <c r="E711" s="627"/>
      <c r="F711" s="627"/>
      <c r="G711" s="630">
        <f t="shared" si="93"/>
        <v>0</v>
      </c>
      <c r="H711" s="626"/>
      <c r="I711" s="626"/>
      <c r="J711" s="626"/>
      <c r="K711" s="626"/>
      <c r="L711" s="626"/>
      <c r="M711" s="626"/>
      <c r="N711" s="629"/>
      <c r="O711" s="629"/>
      <c r="P711" s="629"/>
      <c r="Q711" s="619">
        <f>IF(C711&gt;Allgemeines!$C$13,0,SUM(G711,H711,J711,K711,M711,N711)-SUM(I711,L711,O711,P711))</f>
        <v>0</v>
      </c>
      <c r="R711" s="613"/>
      <c r="S711" s="621">
        <f t="shared" si="89"/>
        <v>0</v>
      </c>
      <c r="T711" s="622">
        <f>IF(ISBLANK($B711),0,VLOOKUP($B711,Listen!$A$2:$C$44,2,FALSE))</f>
        <v>0</v>
      </c>
      <c r="U711" s="622">
        <f>IF(ISBLANK($B711),0,VLOOKUP($B711,Listen!$A$2:$C$44,3,FALSE))</f>
        <v>0</v>
      </c>
      <c r="V711" s="623">
        <f t="shared" si="90"/>
        <v>0</v>
      </c>
      <c r="W711" s="623">
        <f t="shared" ref="W711:AB726" si="94">V711</f>
        <v>0</v>
      </c>
      <c r="X711" s="623">
        <f t="shared" si="94"/>
        <v>0</v>
      </c>
      <c r="Y711" s="623">
        <f t="shared" si="94"/>
        <v>0</v>
      </c>
      <c r="Z711" s="623">
        <f t="shared" si="94"/>
        <v>0</v>
      </c>
      <c r="AA711" s="623">
        <f t="shared" si="94"/>
        <v>0</v>
      </c>
      <c r="AB711" s="623">
        <f t="shared" si="94"/>
        <v>0</v>
      </c>
      <c r="AC711" s="624">
        <f t="shared" ca="1" si="91"/>
        <v>0</v>
      </c>
      <c r="AD711" s="624">
        <f ca="1">IF(C711=Allgemeines!$C$13,$S711-$AE711,OFFSET(AE711,0,Allgemeines!$C$13-2022)-$AE711)</f>
        <v>0</v>
      </c>
      <c r="AE711" s="624">
        <f ca="1">IFERROR(OFFSET(AE711,0,Allgemeines!$C$13-2021),0)</f>
        <v>0</v>
      </c>
      <c r="AF711" s="624">
        <f t="shared" si="92"/>
        <v>0</v>
      </c>
      <c r="AG711" s="624">
        <f t="shared" si="87"/>
        <v>0</v>
      </c>
      <c r="AH711" s="624">
        <f t="shared" si="87"/>
        <v>0</v>
      </c>
      <c r="AI711" s="624">
        <f t="shared" si="87"/>
        <v>0</v>
      </c>
      <c r="AJ711" s="624">
        <f t="shared" si="86"/>
        <v>0</v>
      </c>
      <c r="AK711" s="624">
        <f t="shared" si="86"/>
        <v>0</v>
      </c>
      <c r="AL711" s="624">
        <f t="shared" si="86"/>
        <v>0</v>
      </c>
      <c r="AN711" s="625"/>
    </row>
    <row r="712" spans="1:40" x14ac:dyDescent="0.25">
      <c r="A712" s="612"/>
      <c r="B712" s="613"/>
      <c r="C712" s="614"/>
      <c r="D712" s="626"/>
      <c r="E712" s="627"/>
      <c r="F712" s="627"/>
      <c r="G712" s="630">
        <f t="shared" si="93"/>
        <v>0</v>
      </c>
      <c r="H712" s="626"/>
      <c r="I712" s="626"/>
      <c r="J712" s="626"/>
      <c r="K712" s="626"/>
      <c r="L712" s="626"/>
      <c r="M712" s="626"/>
      <c r="N712" s="629"/>
      <c r="O712" s="629"/>
      <c r="P712" s="629"/>
      <c r="Q712" s="619">
        <f>IF(C712&gt;Allgemeines!$C$13,0,SUM(G712,H712,J712,K712,M712,N712)-SUM(I712,L712,O712,P712))</f>
        <v>0</v>
      </c>
      <c r="R712" s="613"/>
      <c r="S712" s="621">
        <f t="shared" si="89"/>
        <v>0</v>
      </c>
      <c r="T712" s="622">
        <f>IF(ISBLANK($B712),0,VLOOKUP($B712,Listen!$A$2:$C$44,2,FALSE))</f>
        <v>0</v>
      </c>
      <c r="U712" s="622">
        <f>IF(ISBLANK($B712),0,VLOOKUP($B712,Listen!$A$2:$C$44,3,FALSE))</f>
        <v>0</v>
      </c>
      <c r="V712" s="623">
        <f t="shared" si="90"/>
        <v>0</v>
      </c>
      <c r="W712" s="623">
        <f t="shared" si="94"/>
        <v>0</v>
      </c>
      <c r="X712" s="623">
        <f t="shared" si="94"/>
        <v>0</v>
      </c>
      <c r="Y712" s="623">
        <f t="shared" si="94"/>
        <v>0</v>
      </c>
      <c r="Z712" s="623">
        <f t="shared" si="94"/>
        <v>0</v>
      </c>
      <c r="AA712" s="623">
        <f t="shared" si="94"/>
        <v>0</v>
      </c>
      <c r="AB712" s="623">
        <f t="shared" si="94"/>
        <v>0</v>
      </c>
      <c r="AC712" s="624">
        <f t="shared" ca="1" si="91"/>
        <v>0</v>
      </c>
      <c r="AD712" s="624">
        <f ca="1">IF(C712=Allgemeines!$C$13,$S712-$AE712,OFFSET(AE712,0,Allgemeines!$C$13-2022)-$AE712)</f>
        <v>0</v>
      </c>
      <c r="AE712" s="624">
        <f ca="1">IFERROR(OFFSET(AE712,0,Allgemeines!$C$13-2021),0)</f>
        <v>0</v>
      </c>
      <c r="AF712" s="624">
        <f t="shared" si="92"/>
        <v>0</v>
      </c>
      <c r="AG712" s="624">
        <f t="shared" si="87"/>
        <v>0</v>
      </c>
      <c r="AH712" s="624">
        <f t="shared" si="87"/>
        <v>0</v>
      </c>
      <c r="AI712" s="624">
        <f t="shared" si="87"/>
        <v>0</v>
      </c>
      <c r="AJ712" s="624">
        <f t="shared" si="86"/>
        <v>0</v>
      </c>
      <c r="AK712" s="624">
        <f t="shared" si="86"/>
        <v>0</v>
      </c>
      <c r="AL712" s="624">
        <f t="shared" si="86"/>
        <v>0</v>
      </c>
      <c r="AN712" s="625"/>
    </row>
    <row r="713" spans="1:40" x14ac:dyDescent="0.25">
      <c r="A713" s="612"/>
      <c r="B713" s="613"/>
      <c r="C713" s="614"/>
      <c r="D713" s="626"/>
      <c r="E713" s="627"/>
      <c r="F713" s="627"/>
      <c r="G713" s="630">
        <f t="shared" si="93"/>
        <v>0</v>
      </c>
      <c r="H713" s="626"/>
      <c r="I713" s="626"/>
      <c r="J713" s="626"/>
      <c r="K713" s="626"/>
      <c r="L713" s="626"/>
      <c r="M713" s="626"/>
      <c r="N713" s="629"/>
      <c r="O713" s="629"/>
      <c r="P713" s="629"/>
      <c r="Q713" s="619">
        <f>IF(C713&gt;Allgemeines!$C$13,0,SUM(G713,H713,J713,K713,M713,N713)-SUM(I713,L713,O713,P713))</f>
        <v>0</v>
      </c>
      <c r="R713" s="613"/>
      <c r="S713" s="621">
        <f t="shared" si="89"/>
        <v>0</v>
      </c>
      <c r="T713" s="622">
        <f>IF(ISBLANK($B713),0,VLOOKUP($B713,Listen!$A$2:$C$44,2,FALSE))</f>
        <v>0</v>
      </c>
      <c r="U713" s="622">
        <f>IF(ISBLANK($B713),0,VLOOKUP($B713,Listen!$A$2:$C$44,3,FALSE))</f>
        <v>0</v>
      </c>
      <c r="V713" s="623">
        <f t="shared" si="90"/>
        <v>0</v>
      </c>
      <c r="W713" s="623">
        <f t="shared" si="94"/>
        <v>0</v>
      </c>
      <c r="X713" s="623">
        <f t="shared" si="94"/>
        <v>0</v>
      </c>
      <c r="Y713" s="623">
        <f t="shared" si="94"/>
        <v>0</v>
      </c>
      <c r="Z713" s="623">
        <f t="shared" si="94"/>
        <v>0</v>
      </c>
      <c r="AA713" s="623">
        <f t="shared" si="94"/>
        <v>0</v>
      </c>
      <c r="AB713" s="623">
        <f t="shared" si="94"/>
        <v>0</v>
      </c>
      <c r="AC713" s="624">
        <f t="shared" ca="1" si="91"/>
        <v>0</v>
      </c>
      <c r="AD713" s="624">
        <f ca="1">IF(C713=Allgemeines!$C$13,$S713-$AE713,OFFSET(AE713,0,Allgemeines!$C$13-2022)-$AE713)</f>
        <v>0</v>
      </c>
      <c r="AE713" s="624">
        <f ca="1">IFERROR(OFFSET(AE713,0,Allgemeines!$C$13-2021),0)</f>
        <v>0</v>
      </c>
      <c r="AF713" s="624">
        <f t="shared" si="92"/>
        <v>0</v>
      </c>
      <c r="AG713" s="624">
        <f t="shared" si="87"/>
        <v>0</v>
      </c>
      <c r="AH713" s="624">
        <f t="shared" si="87"/>
        <v>0</v>
      </c>
      <c r="AI713" s="624">
        <f t="shared" si="87"/>
        <v>0</v>
      </c>
      <c r="AJ713" s="624">
        <f t="shared" si="86"/>
        <v>0</v>
      </c>
      <c r="AK713" s="624">
        <f t="shared" si="86"/>
        <v>0</v>
      </c>
      <c r="AL713" s="624">
        <f t="shared" si="86"/>
        <v>0</v>
      </c>
      <c r="AN713" s="625"/>
    </row>
    <row r="714" spans="1:40" x14ac:dyDescent="0.25">
      <c r="A714" s="612"/>
      <c r="B714" s="613"/>
      <c r="C714" s="614"/>
      <c r="D714" s="626"/>
      <c r="E714" s="627"/>
      <c r="F714" s="627"/>
      <c r="G714" s="630">
        <f t="shared" si="93"/>
        <v>0</v>
      </c>
      <c r="H714" s="626"/>
      <c r="I714" s="626"/>
      <c r="J714" s="626"/>
      <c r="K714" s="626"/>
      <c r="L714" s="626"/>
      <c r="M714" s="626"/>
      <c r="N714" s="629"/>
      <c r="O714" s="629"/>
      <c r="P714" s="629"/>
      <c r="Q714" s="619">
        <f>IF(C714&gt;Allgemeines!$C$13,0,SUM(G714,H714,J714,K714,M714,N714)-SUM(I714,L714,O714,P714))</f>
        <v>0</v>
      </c>
      <c r="R714" s="613"/>
      <c r="S714" s="621">
        <f t="shared" si="89"/>
        <v>0</v>
      </c>
      <c r="T714" s="622">
        <f>IF(ISBLANK($B714),0,VLOOKUP($B714,Listen!$A$2:$C$44,2,FALSE))</f>
        <v>0</v>
      </c>
      <c r="U714" s="622">
        <f>IF(ISBLANK($B714),0,VLOOKUP($B714,Listen!$A$2:$C$44,3,FALSE))</f>
        <v>0</v>
      </c>
      <c r="V714" s="623">
        <f t="shared" si="90"/>
        <v>0</v>
      </c>
      <c r="W714" s="623">
        <f t="shared" si="94"/>
        <v>0</v>
      </c>
      <c r="X714" s="623">
        <f t="shared" si="94"/>
        <v>0</v>
      </c>
      <c r="Y714" s="623">
        <f t="shared" si="94"/>
        <v>0</v>
      </c>
      <c r="Z714" s="623">
        <f t="shared" si="94"/>
        <v>0</v>
      </c>
      <c r="AA714" s="623">
        <f t="shared" si="94"/>
        <v>0</v>
      </c>
      <c r="AB714" s="623">
        <f t="shared" si="94"/>
        <v>0</v>
      </c>
      <c r="AC714" s="624">
        <f t="shared" ca="1" si="91"/>
        <v>0</v>
      </c>
      <c r="AD714" s="624">
        <f ca="1">IF(C714=Allgemeines!$C$13,$S714-$AE714,OFFSET(AE714,0,Allgemeines!$C$13-2022)-$AE714)</f>
        <v>0</v>
      </c>
      <c r="AE714" s="624">
        <f ca="1">IFERROR(OFFSET(AE714,0,Allgemeines!$C$13-2021),0)</f>
        <v>0</v>
      </c>
      <c r="AF714" s="624">
        <f t="shared" si="92"/>
        <v>0</v>
      </c>
      <c r="AG714" s="624">
        <f t="shared" si="87"/>
        <v>0</v>
      </c>
      <c r="AH714" s="624">
        <f t="shared" si="87"/>
        <v>0</v>
      </c>
      <c r="AI714" s="624">
        <f t="shared" si="87"/>
        <v>0</v>
      </c>
      <c r="AJ714" s="624">
        <f t="shared" si="86"/>
        <v>0</v>
      </c>
      <c r="AK714" s="624">
        <f t="shared" si="86"/>
        <v>0</v>
      </c>
      <c r="AL714" s="624">
        <f t="shared" si="86"/>
        <v>0</v>
      </c>
      <c r="AN714" s="625"/>
    </row>
    <row r="715" spans="1:40" x14ac:dyDescent="0.25">
      <c r="A715" s="612"/>
      <c r="B715" s="613"/>
      <c r="C715" s="614"/>
      <c r="D715" s="626"/>
      <c r="E715" s="627"/>
      <c r="F715" s="627"/>
      <c r="G715" s="630">
        <f t="shared" si="93"/>
        <v>0</v>
      </c>
      <c r="H715" s="626"/>
      <c r="I715" s="626"/>
      <c r="J715" s="626"/>
      <c r="K715" s="626"/>
      <c r="L715" s="626"/>
      <c r="M715" s="626"/>
      <c r="N715" s="629"/>
      <c r="O715" s="629"/>
      <c r="P715" s="629"/>
      <c r="Q715" s="619">
        <f>IF(C715&gt;Allgemeines!$C$13,0,SUM(G715,H715,J715,K715,M715,N715)-SUM(I715,L715,O715,P715))</f>
        <v>0</v>
      </c>
      <c r="R715" s="613"/>
      <c r="S715" s="621">
        <f t="shared" si="89"/>
        <v>0</v>
      </c>
      <c r="T715" s="622">
        <f>IF(ISBLANK($B715),0,VLOOKUP($B715,Listen!$A$2:$C$44,2,FALSE))</f>
        <v>0</v>
      </c>
      <c r="U715" s="622">
        <f>IF(ISBLANK($B715),0,VLOOKUP($B715,Listen!$A$2:$C$44,3,FALSE))</f>
        <v>0</v>
      </c>
      <c r="V715" s="623">
        <f t="shared" si="90"/>
        <v>0</v>
      </c>
      <c r="W715" s="623">
        <f t="shared" si="94"/>
        <v>0</v>
      </c>
      <c r="X715" s="623">
        <f t="shared" si="94"/>
        <v>0</v>
      </c>
      <c r="Y715" s="623">
        <f t="shared" si="94"/>
        <v>0</v>
      </c>
      <c r="Z715" s="623">
        <f t="shared" si="94"/>
        <v>0</v>
      </c>
      <c r="AA715" s="623">
        <f t="shared" si="94"/>
        <v>0</v>
      </c>
      <c r="AB715" s="623">
        <f t="shared" si="94"/>
        <v>0</v>
      </c>
      <c r="AC715" s="624">
        <f t="shared" ca="1" si="91"/>
        <v>0</v>
      </c>
      <c r="AD715" s="624">
        <f ca="1">IF(C715=Allgemeines!$C$13,$S715-$AE715,OFFSET(AE715,0,Allgemeines!$C$13-2022)-$AE715)</f>
        <v>0</v>
      </c>
      <c r="AE715" s="624">
        <f ca="1">IFERROR(OFFSET(AE715,0,Allgemeines!$C$13-2021),0)</f>
        <v>0</v>
      </c>
      <c r="AF715" s="624">
        <f t="shared" si="92"/>
        <v>0</v>
      </c>
      <c r="AG715" s="624">
        <f t="shared" si="87"/>
        <v>0</v>
      </c>
      <c r="AH715" s="624">
        <f t="shared" si="87"/>
        <v>0</v>
      </c>
      <c r="AI715" s="624">
        <f t="shared" si="87"/>
        <v>0</v>
      </c>
      <c r="AJ715" s="624">
        <f t="shared" si="86"/>
        <v>0</v>
      </c>
      <c r="AK715" s="624">
        <f t="shared" si="86"/>
        <v>0</v>
      </c>
      <c r="AL715" s="624">
        <f t="shared" si="86"/>
        <v>0</v>
      </c>
      <c r="AN715" s="625"/>
    </row>
    <row r="716" spans="1:40" x14ac:dyDescent="0.25">
      <c r="A716" s="612"/>
      <c r="B716" s="613"/>
      <c r="C716" s="614"/>
      <c r="D716" s="626"/>
      <c r="E716" s="627"/>
      <c r="F716" s="627"/>
      <c r="G716" s="630">
        <f t="shared" si="93"/>
        <v>0</v>
      </c>
      <c r="H716" s="626"/>
      <c r="I716" s="626"/>
      <c r="J716" s="626"/>
      <c r="K716" s="626"/>
      <c r="L716" s="626"/>
      <c r="M716" s="626"/>
      <c r="N716" s="629"/>
      <c r="O716" s="629"/>
      <c r="P716" s="629"/>
      <c r="Q716" s="619">
        <f>IF(C716&gt;Allgemeines!$C$13,0,SUM(G716,H716,J716,K716,M716,N716)-SUM(I716,L716,O716,P716))</f>
        <v>0</v>
      </c>
      <c r="R716" s="613"/>
      <c r="S716" s="621">
        <f t="shared" si="89"/>
        <v>0</v>
      </c>
      <c r="T716" s="622">
        <f>IF(ISBLANK($B716),0,VLOOKUP($B716,Listen!$A$2:$C$44,2,FALSE))</f>
        <v>0</v>
      </c>
      <c r="U716" s="622">
        <f>IF(ISBLANK($B716),0,VLOOKUP($B716,Listen!$A$2:$C$44,3,FALSE))</f>
        <v>0</v>
      </c>
      <c r="V716" s="623">
        <f t="shared" si="90"/>
        <v>0</v>
      </c>
      <c r="W716" s="623">
        <f t="shared" si="94"/>
        <v>0</v>
      </c>
      <c r="X716" s="623">
        <f t="shared" si="94"/>
        <v>0</v>
      </c>
      <c r="Y716" s="623">
        <f t="shared" si="94"/>
        <v>0</v>
      </c>
      <c r="Z716" s="623">
        <f t="shared" si="94"/>
        <v>0</v>
      </c>
      <c r="AA716" s="623">
        <f t="shared" si="94"/>
        <v>0</v>
      </c>
      <c r="AB716" s="623">
        <f t="shared" si="94"/>
        <v>0</v>
      </c>
      <c r="AC716" s="624">
        <f t="shared" ca="1" si="91"/>
        <v>0</v>
      </c>
      <c r="AD716" s="624">
        <f ca="1">IF(C716=Allgemeines!$C$13,$S716-$AE716,OFFSET(AE716,0,Allgemeines!$C$13-2022)-$AE716)</f>
        <v>0</v>
      </c>
      <c r="AE716" s="624">
        <f ca="1">IFERROR(OFFSET(AE716,0,Allgemeines!$C$13-2021),0)</f>
        <v>0</v>
      </c>
      <c r="AF716" s="624">
        <f t="shared" si="92"/>
        <v>0</v>
      </c>
      <c r="AG716" s="624">
        <f t="shared" si="87"/>
        <v>0</v>
      </c>
      <c r="AH716" s="624">
        <f t="shared" si="87"/>
        <v>0</v>
      </c>
      <c r="AI716" s="624">
        <f t="shared" si="87"/>
        <v>0</v>
      </c>
      <c r="AJ716" s="624">
        <f t="shared" si="86"/>
        <v>0</v>
      </c>
      <c r="AK716" s="624">
        <f t="shared" si="86"/>
        <v>0</v>
      </c>
      <c r="AL716" s="624">
        <f t="shared" si="86"/>
        <v>0</v>
      </c>
      <c r="AN716" s="625"/>
    </row>
    <row r="717" spans="1:40" x14ac:dyDescent="0.25">
      <c r="A717" s="612"/>
      <c r="B717" s="613"/>
      <c r="C717" s="614"/>
      <c r="D717" s="626"/>
      <c r="E717" s="627"/>
      <c r="F717" s="627"/>
      <c r="G717" s="630">
        <f t="shared" si="93"/>
        <v>0</v>
      </c>
      <c r="H717" s="626"/>
      <c r="I717" s="626"/>
      <c r="J717" s="626"/>
      <c r="K717" s="626"/>
      <c r="L717" s="626"/>
      <c r="M717" s="626"/>
      <c r="N717" s="629"/>
      <c r="O717" s="629"/>
      <c r="P717" s="629"/>
      <c r="Q717" s="619">
        <f>IF(C717&gt;Allgemeines!$C$13,0,SUM(G717,H717,J717,K717,M717,N717)-SUM(I717,L717,O717,P717))</f>
        <v>0</v>
      </c>
      <c r="R717" s="613"/>
      <c r="S717" s="621">
        <f t="shared" si="89"/>
        <v>0</v>
      </c>
      <c r="T717" s="622">
        <f>IF(ISBLANK($B717),0,VLOOKUP($B717,Listen!$A$2:$C$44,2,FALSE))</f>
        <v>0</v>
      </c>
      <c r="U717" s="622">
        <f>IF(ISBLANK($B717),0,VLOOKUP($B717,Listen!$A$2:$C$44,3,FALSE))</f>
        <v>0</v>
      </c>
      <c r="V717" s="623">
        <f t="shared" si="90"/>
        <v>0</v>
      </c>
      <c r="W717" s="623">
        <f t="shared" si="94"/>
        <v>0</v>
      </c>
      <c r="X717" s="623">
        <f t="shared" si="94"/>
        <v>0</v>
      </c>
      <c r="Y717" s="623">
        <f t="shared" si="94"/>
        <v>0</v>
      </c>
      <c r="Z717" s="623">
        <f t="shared" si="94"/>
        <v>0</v>
      </c>
      <c r="AA717" s="623">
        <f t="shared" si="94"/>
        <v>0</v>
      </c>
      <c r="AB717" s="623">
        <f t="shared" si="94"/>
        <v>0</v>
      </c>
      <c r="AC717" s="624">
        <f t="shared" ca="1" si="91"/>
        <v>0</v>
      </c>
      <c r="AD717" s="624">
        <f ca="1">IF(C717=Allgemeines!$C$13,$S717-$AE717,OFFSET(AE717,0,Allgemeines!$C$13-2022)-$AE717)</f>
        <v>0</v>
      </c>
      <c r="AE717" s="624">
        <f ca="1">IFERROR(OFFSET(AE717,0,Allgemeines!$C$13-2021),0)</f>
        <v>0</v>
      </c>
      <c r="AF717" s="624">
        <f t="shared" si="92"/>
        <v>0</v>
      </c>
      <c r="AG717" s="624">
        <f t="shared" si="87"/>
        <v>0</v>
      </c>
      <c r="AH717" s="624">
        <f t="shared" si="87"/>
        <v>0</v>
      </c>
      <c r="AI717" s="624">
        <f t="shared" si="87"/>
        <v>0</v>
      </c>
      <c r="AJ717" s="624">
        <f t="shared" si="86"/>
        <v>0</v>
      </c>
      <c r="AK717" s="624">
        <f t="shared" si="86"/>
        <v>0</v>
      </c>
      <c r="AL717" s="624">
        <f t="shared" si="86"/>
        <v>0</v>
      </c>
      <c r="AN717" s="625"/>
    </row>
    <row r="718" spans="1:40" x14ac:dyDescent="0.25">
      <c r="A718" s="612"/>
      <c r="B718" s="613"/>
      <c r="C718" s="614"/>
      <c r="D718" s="626"/>
      <c r="E718" s="627"/>
      <c r="F718" s="627"/>
      <c r="G718" s="630">
        <f t="shared" si="93"/>
        <v>0</v>
      </c>
      <c r="H718" s="626"/>
      <c r="I718" s="626"/>
      <c r="J718" s="626"/>
      <c r="K718" s="626"/>
      <c r="L718" s="626"/>
      <c r="M718" s="626"/>
      <c r="N718" s="629"/>
      <c r="O718" s="629"/>
      <c r="P718" s="629"/>
      <c r="Q718" s="619">
        <f>IF(C718&gt;Allgemeines!$C$13,0,SUM(G718,H718,J718,K718,M718,N718)-SUM(I718,L718,O718,P718))</f>
        <v>0</v>
      </c>
      <c r="R718" s="613"/>
      <c r="S718" s="621">
        <f t="shared" si="89"/>
        <v>0</v>
      </c>
      <c r="T718" s="622">
        <f>IF(ISBLANK($B718),0,VLOOKUP($B718,Listen!$A$2:$C$44,2,FALSE))</f>
        <v>0</v>
      </c>
      <c r="U718" s="622">
        <f>IF(ISBLANK($B718),0,VLOOKUP($B718,Listen!$A$2:$C$44,3,FALSE))</f>
        <v>0</v>
      </c>
      <c r="V718" s="623">
        <f t="shared" si="90"/>
        <v>0</v>
      </c>
      <c r="W718" s="623">
        <f t="shared" si="94"/>
        <v>0</v>
      </c>
      <c r="X718" s="623">
        <f t="shared" si="94"/>
        <v>0</v>
      </c>
      <c r="Y718" s="623">
        <f t="shared" si="94"/>
        <v>0</v>
      </c>
      <c r="Z718" s="623">
        <f t="shared" si="94"/>
        <v>0</v>
      </c>
      <c r="AA718" s="623">
        <f t="shared" si="94"/>
        <v>0</v>
      </c>
      <c r="AB718" s="623">
        <f t="shared" si="94"/>
        <v>0</v>
      </c>
      <c r="AC718" s="624">
        <f t="shared" ca="1" si="91"/>
        <v>0</v>
      </c>
      <c r="AD718" s="624">
        <f ca="1">IF(C718=Allgemeines!$C$13,$S718-$AE718,OFFSET(AE718,0,Allgemeines!$C$13-2022)-$AE718)</f>
        <v>0</v>
      </c>
      <c r="AE718" s="624">
        <f ca="1">IFERROR(OFFSET(AE718,0,Allgemeines!$C$13-2021),0)</f>
        <v>0</v>
      </c>
      <c r="AF718" s="624">
        <f t="shared" si="92"/>
        <v>0</v>
      </c>
      <c r="AG718" s="624">
        <f t="shared" si="87"/>
        <v>0</v>
      </c>
      <c r="AH718" s="624">
        <f t="shared" si="87"/>
        <v>0</v>
      </c>
      <c r="AI718" s="624">
        <f t="shared" si="87"/>
        <v>0</v>
      </c>
      <c r="AJ718" s="624">
        <f t="shared" si="86"/>
        <v>0</v>
      </c>
      <c r="AK718" s="624">
        <f t="shared" si="86"/>
        <v>0</v>
      </c>
      <c r="AL718" s="624">
        <f t="shared" si="86"/>
        <v>0</v>
      </c>
      <c r="AN718" s="625"/>
    </row>
    <row r="719" spans="1:40" x14ac:dyDescent="0.25">
      <c r="A719" s="612"/>
      <c r="B719" s="613"/>
      <c r="C719" s="614"/>
      <c r="D719" s="626"/>
      <c r="E719" s="627"/>
      <c r="F719" s="627"/>
      <c r="G719" s="630">
        <f t="shared" si="93"/>
        <v>0</v>
      </c>
      <c r="H719" s="626"/>
      <c r="I719" s="626"/>
      <c r="J719" s="626"/>
      <c r="K719" s="626"/>
      <c r="L719" s="626"/>
      <c r="M719" s="626"/>
      <c r="N719" s="629"/>
      <c r="O719" s="629"/>
      <c r="P719" s="629"/>
      <c r="Q719" s="619">
        <f>IF(C719&gt;Allgemeines!$C$13,0,SUM(G719,H719,J719,K719,M719,N719)-SUM(I719,L719,O719,P719))</f>
        <v>0</v>
      </c>
      <c r="R719" s="613"/>
      <c r="S719" s="621">
        <f t="shared" si="89"/>
        <v>0</v>
      </c>
      <c r="T719" s="622">
        <f>IF(ISBLANK($B719),0,VLOOKUP($B719,Listen!$A$2:$C$44,2,FALSE))</f>
        <v>0</v>
      </c>
      <c r="U719" s="622">
        <f>IF(ISBLANK($B719),0,VLOOKUP($B719,Listen!$A$2:$C$44,3,FALSE))</f>
        <v>0</v>
      </c>
      <c r="V719" s="623">
        <f t="shared" si="90"/>
        <v>0</v>
      </c>
      <c r="W719" s="623">
        <f t="shared" si="94"/>
        <v>0</v>
      </c>
      <c r="X719" s="623">
        <f t="shared" si="94"/>
        <v>0</v>
      </c>
      <c r="Y719" s="623">
        <f t="shared" si="94"/>
        <v>0</v>
      </c>
      <c r="Z719" s="623">
        <f t="shared" si="94"/>
        <v>0</v>
      </c>
      <c r="AA719" s="623">
        <f t="shared" si="94"/>
        <v>0</v>
      </c>
      <c r="AB719" s="623">
        <f t="shared" si="94"/>
        <v>0</v>
      </c>
      <c r="AC719" s="624">
        <f t="shared" ca="1" si="91"/>
        <v>0</v>
      </c>
      <c r="AD719" s="624">
        <f ca="1">IF(C719=Allgemeines!$C$13,$S719-$AE719,OFFSET(AE719,0,Allgemeines!$C$13-2022)-$AE719)</f>
        <v>0</v>
      </c>
      <c r="AE719" s="624">
        <f ca="1">IFERROR(OFFSET(AE719,0,Allgemeines!$C$13-2021),0)</f>
        <v>0</v>
      </c>
      <c r="AF719" s="624">
        <f t="shared" si="92"/>
        <v>0</v>
      </c>
      <c r="AG719" s="624">
        <f t="shared" si="87"/>
        <v>0</v>
      </c>
      <c r="AH719" s="624">
        <f t="shared" si="87"/>
        <v>0</v>
      </c>
      <c r="AI719" s="624">
        <f t="shared" si="87"/>
        <v>0</v>
      </c>
      <c r="AJ719" s="624">
        <f t="shared" si="86"/>
        <v>0</v>
      </c>
      <c r="AK719" s="624">
        <f t="shared" si="86"/>
        <v>0</v>
      </c>
      <c r="AL719" s="624">
        <f t="shared" si="86"/>
        <v>0</v>
      </c>
      <c r="AN719" s="625"/>
    </row>
    <row r="720" spans="1:40" x14ac:dyDescent="0.25">
      <c r="A720" s="612"/>
      <c r="B720" s="613"/>
      <c r="C720" s="614"/>
      <c r="D720" s="626"/>
      <c r="E720" s="627"/>
      <c r="F720" s="627"/>
      <c r="G720" s="630">
        <f t="shared" si="93"/>
        <v>0</v>
      </c>
      <c r="H720" s="626"/>
      <c r="I720" s="626"/>
      <c r="J720" s="626"/>
      <c r="K720" s="626"/>
      <c r="L720" s="626"/>
      <c r="M720" s="626"/>
      <c r="N720" s="629"/>
      <c r="O720" s="629"/>
      <c r="P720" s="629"/>
      <c r="Q720" s="619">
        <f>IF(C720&gt;Allgemeines!$C$13,0,SUM(G720,H720,J720,K720,M720,N720)-SUM(I720,L720,O720,P720))</f>
        <v>0</v>
      </c>
      <c r="R720" s="613"/>
      <c r="S720" s="621">
        <f t="shared" si="89"/>
        <v>0</v>
      </c>
      <c r="T720" s="622">
        <f>IF(ISBLANK($B720),0,VLOOKUP($B720,Listen!$A$2:$C$44,2,FALSE))</f>
        <v>0</v>
      </c>
      <c r="U720" s="622">
        <f>IF(ISBLANK($B720),0,VLOOKUP($B720,Listen!$A$2:$C$44,3,FALSE))</f>
        <v>0</v>
      </c>
      <c r="V720" s="623">
        <f t="shared" si="90"/>
        <v>0</v>
      </c>
      <c r="W720" s="623">
        <f t="shared" si="94"/>
        <v>0</v>
      </c>
      <c r="X720" s="623">
        <f t="shared" si="94"/>
        <v>0</v>
      </c>
      <c r="Y720" s="623">
        <f t="shared" si="94"/>
        <v>0</v>
      </c>
      <c r="Z720" s="623">
        <f t="shared" si="94"/>
        <v>0</v>
      </c>
      <c r="AA720" s="623">
        <f t="shared" si="94"/>
        <v>0</v>
      </c>
      <c r="AB720" s="623">
        <f t="shared" si="94"/>
        <v>0</v>
      </c>
      <c r="AC720" s="624">
        <f t="shared" ca="1" si="91"/>
        <v>0</v>
      </c>
      <c r="AD720" s="624">
        <f ca="1">IF(C720=Allgemeines!$C$13,$S720-$AE720,OFFSET(AE720,0,Allgemeines!$C$13-2022)-$AE720)</f>
        <v>0</v>
      </c>
      <c r="AE720" s="624">
        <f ca="1">IFERROR(OFFSET(AE720,0,Allgemeines!$C$13-2021),0)</f>
        <v>0</v>
      </c>
      <c r="AF720" s="624">
        <f t="shared" si="92"/>
        <v>0</v>
      </c>
      <c r="AG720" s="624">
        <f t="shared" si="87"/>
        <v>0</v>
      </c>
      <c r="AH720" s="624">
        <f t="shared" si="87"/>
        <v>0</v>
      </c>
      <c r="AI720" s="624">
        <f t="shared" si="87"/>
        <v>0</v>
      </c>
      <c r="AJ720" s="624">
        <f t="shared" si="86"/>
        <v>0</v>
      </c>
      <c r="AK720" s="624">
        <f t="shared" si="86"/>
        <v>0</v>
      </c>
      <c r="AL720" s="624">
        <f t="shared" si="86"/>
        <v>0</v>
      </c>
      <c r="AN720" s="625"/>
    </row>
    <row r="721" spans="1:40" x14ac:dyDescent="0.25">
      <c r="A721" s="612"/>
      <c r="B721" s="613"/>
      <c r="C721" s="614"/>
      <c r="D721" s="626"/>
      <c r="E721" s="627"/>
      <c r="F721" s="627"/>
      <c r="G721" s="630">
        <f t="shared" si="93"/>
        <v>0</v>
      </c>
      <c r="H721" s="626"/>
      <c r="I721" s="626"/>
      <c r="J721" s="626"/>
      <c r="K721" s="626"/>
      <c r="L721" s="626"/>
      <c r="M721" s="626"/>
      <c r="N721" s="629"/>
      <c r="O721" s="629"/>
      <c r="P721" s="629"/>
      <c r="Q721" s="619">
        <f>IF(C721&gt;Allgemeines!$C$13,0,SUM(G721,H721,J721,K721,M721,N721)-SUM(I721,L721,O721,P721))</f>
        <v>0</v>
      </c>
      <c r="R721" s="613"/>
      <c r="S721" s="621">
        <f t="shared" si="89"/>
        <v>0</v>
      </c>
      <c r="T721" s="622">
        <f>IF(ISBLANK($B721),0,VLOOKUP($B721,Listen!$A$2:$C$44,2,FALSE))</f>
        <v>0</v>
      </c>
      <c r="U721" s="622">
        <f>IF(ISBLANK($B721),0,VLOOKUP($B721,Listen!$A$2:$C$44,3,FALSE))</f>
        <v>0</v>
      </c>
      <c r="V721" s="623">
        <f t="shared" si="90"/>
        <v>0</v>
      </c>
      <c r="W721" s="623">
        <f t="shared" si="94"/>
        <v>0</v>
      </c>
      <c r="X721" s="623">
        <f t="shared" si="94"/>
        <v>0</v>
      </c>
      <c r="Y721" s="623">
        <f t="shared" si="94"/>
        <v>0</v>
      </c>
      <c r="Z721" s="623">
        <f t="shared" si="94"/>
        <v>0</v>
      </c>
      <c r="AA721" s="623">
        <f t="shared" si="94"/>
        <v>0</v>
      </c>
      <c r="AB721" s="623">
        <f t="shared" si="94"/>
        <v>0</v>
      </c>
      <c r="AC721" s="624">
        <f t="shared" ca="1" si="91"/>
        <v>0</v>
      </c>
      <c r="AD721" s="624">
        <f ca="1">IF(C721=Allgemeines!$C$13,$S721-$AE721,OFFSET(AE721,0,Allgemeines!$C$13-2022)-$AE721)</f>
        <v>0</v>
      </c>
      <c r="AE721" s="624">
        <f ca="1">IFERROR(OFFSET(AE721,0,Allgemeines!$C$13-2021),0)</f>
        <v>0</v>
      </c>
      <c r="AF721" s="624">
        <f t="shared" si="92"/>
        <v>0</v>
      </c>
      <c r="AG721" s="624">
        <f t="shared" si="87"/>
        <v>0</v>
      </c>
      <c r="AH721" s="624">
        <f t="shared" si="87"/>
        <v>0</v>
      </c>
      <c r="AI721" s="624">
        <f t="shared" si="87"/>
        <v>0</v>
      </c>
      <c r="AJ721" s="624">
        <f t="shared" si="86"/>
        <v>0</v>
      </c>
      <c r="AK721" s="624">
        <f t="shared" si="86"/>
        <v>0</v>
      </c>
      <c r="AL721" s="624">
        <f t="shared" si="86"/>
        <v>0</v>
      </c>
      <c r="AN721" s="625"/>
    </row>
    <row r="722" spans="1:40" x14ac:dyDescent="0.25">
      <c r="A722" s="612"/>
      <c r="B722" s="613"/>
      <c r="C722" s="614"/>
      <c r="D722" s="626"/>
      <c r="E722" s="627"/>
      <c r="F722" s="627"/>
      <c r="G722" s="630">
        <f t="shared" si="93"/>
        <v>0</v>
      </c>
      <c r="H722" s="626"/>
      <c r="I722" s="626"/>
      <c r="J722" s="626"/>
      <c r="K722" s="626"/>
      <c r="L722" s="626"/>
      <c r="M722" s="626"/>
      <c r="N722" s="629"/>
      <c r="O722" s="629"/>
      <c r="P722" s="629"/>
      <c r="Q722" s="619">
        <f>IF(C722&gt;Allgemeines!$C$13,0,SUM(G722,H722,J722,K722,M722,N722)-SUM(I722,L722,O722,P722))</f>
        <v>0</v>
      </c>
      <c r="R722" s="613"/>
      <c r="S722" s="621">
        <f t="shared" si="89"/>
        <v>0</v>
      </c>
      <c r="T722" s="622">
        <f>IF(ISBLANK($B722),0,VLOOKUP($B722,Listen!$A$2:$C$44,2,FALSE))</f>
        <v>0</v>
      </c>
      <c r="U722" s="622">
        <f>IF(ISBLANK($B722),0,VLOOKUP($B722,Listen!$A$2:$C$44,3,FALSE))</f>
        <v>0</v>
      </c>
      <c r="V722" s="623">
        <f t="shared" si="90"/>
        <v>0</v>
      </c>
      <c r="W722" s="623">
        <f t="shared" si="94"/>
        <v>0</v>
      </c>
      <c r="X722" s="623">
        <f t="shared" si="94"/>
        <v>0</v>
      </c>
      <c r="Y722" s="623">
        <f t="shared" si="94"/>
        <v>0</v>
      </c>
      <c r="Z722" s="623">
        <f t="shared" si="94"/>
        <v>0</v>
      </c>
      <c r="AA722" s="623">
        <f t="shared" si="94"/>
        <v>0</v>
      </c>
      <c r="AB722" s="623">
        <f t="shared" si="94"/>
        <v>0</v>
      </c>
      <c r="AC722" s="624">
        <f t="shared" ca="1" si="91"/>
        <v>0</v>
      </c>
      <c r="AD722" s="624">
        <f ca="1">IF(C722=Allgemeines!$C$13,$S722-$AE722,OFFSET(AE722,0,Allgemeines!$C$13-2022)-$AE722)</f>
        <v>0</v>
      </c>
      <c r="AE722" s="624">
        <f ca="1">IFERROR(OFFSET(AE722,0,Allgemeines!$C$13-2021),0)</f>
        <v>0</v>
      </c>
      <c r="AF722" s="624">
        <f t="shared" si="92"/>
        <v>0</v>
      </c>
      <c r="AG722" s="624">
        <f t="shared" si="87"/>
        <v>0</v>
      </c>
      <c r="AH722" s="624">
        <f t="shared" si="87"/>
        <v>0</v>
      </c>
      <c r="AI722" s="624">
        <f t="shared" si="87"/>
        <v>0</v>
      </c>
      <c r="AJ722" s="624">
        <f t="shared" si="86"/>
        <v>0</v>
      </c>
      <c r="AK722" s="624">
        <f t="shared" si="86"/>
        <v>0</v>
      </c>
      <c r="AL722" s="624">
        <f t="shared" si="86"/>
        <v>0</v>
      </c>
      <c r="AN722" s="625"/>
    </row>
    <row r="723" spans="1:40" x14ac:dyDescent="0.25">
      <c r="A723" s="612"/>
      <c r="B723" s="613"/>
      <c r="C723" s="614"/>
      <c r="D723" s="626"/>
      <c r="E723" s="627"/>
      <c r="F723" s="627"/>
      <c r="G723" s="630">
        <f t="shared" si="93"/>
        <v>0</v>
      </c>
      <c r="H723" s="626"/>
      <c r="I723" s="626"/>
      <c r="J723" s="626"/>
      <c r="K723" s="626"/>
      <c r="L723" s="626"/>
      <c r="M723" s="626"/>
      <c r="N723" s="629"/>
      <c r="O723" s="629"/>
      <c r="P723" s="629"/>
      <c r="Q723" s="619">
        <f>IF(C723&gt;Allgemeines!$C$13,0,SUM(G723,H723,J723,K723,M723,N723)-SUM(I723,L723,O723,P723))</f>
        <v>0</v>
      </c>
      <c r="R723" s="613"/>
      <c r="S723" s="621">
        <f t="shared" si="89"/>
        <v>0</v>
      </c>
      <c r="T723" s="622">
        <f>IF(ISBLANK($B723),0,VLOOKUP($B723,Listen!$A$2:$C$44,2,FALSE))</f>
        <v>0</v>
      </c>
      <c r="U723" s="622">
        <f>IF(ISBLANK($B723),0,VLOOKUP($B723,Listen!$A$2:$C$44,3,FALSE))</f>
        <v>0</v>
      </c>
      <c r="V723" s="623">
        <f t="shared" si="90"/>
        <v>0</v>
      </c>
      <c r="W723" s="623">
        <f t="shared" si="94"/>
        <v>0</v>
      </c>
      <c r="X723" s="623">
        <f t="shared" si="94"/>
        <v>0</v>
      </c>
      <c r="Y723" s="623">
        <f t="shared" si="94"/>
        <v>0</v>
      </c>
      <c r="Z723" s="623">
        <f t="shared" si="94"/>
        <v>0</v>
      </c>
      <c r="AA723" s="623">
        <f t="shared" si="94"/>
        <v>0</v>
      </c>
      <c r="AB723" s="623">
        <f t="shared" si="94"/>
        <v>0</v>
      </c>
      <c r="AC723" s="624">
        <f t="shared" ca="1" si="91"/>
        <v>0</v>
      </c>
      <c r="AD723" s="624">
        <f ca="1">IF(C723=Allgemeines!$C$13,$S723-$AE723,OFFSET(AE723,0,Allgemeines!$C$13-2022)-$AE723)</f>
        <v>0</v>
      </c>
      <c r="AE723" s="624">
        <f ca="1">IFERROR(OFFSET(AE723,0,Allgemeines!$C$13-2021),0)</f>
        <v>0</v>
      </c>
      <c r="AF723" s="624">
        <f t="shared" si="92"/>
        <v>0</v>
      </c>
      <c r="AG723" s="624">
        <f t="shared" si="87"/>
        <v>0</v>
      </c>
      <c r="AH723" s="624">
        <f t="shared" si="87"/>
        <v>0</v>
      </c>
      <c r="AI723" s="624">
        <f t="shared" si="87"/>
        <v>0</v>
      </c>
      <c r="AJ723" s="624">
        <f t="shared" si="86"/>
        <v>0</v>
      </c>
      <c r="AK723" s="624">
        <f t="shared" si="86"/>
        <v>0</v>
      </c>
      <c r="AL723" s="624">
        <f t="shared" si="86"/>
        <v>0</v>
      </c>
      <c r="AN723" s="625"/>
    </row>
    <row r="724" spans="1:40" x14ac:dyDescent="0.25">
      <c r="A724" s="612"/>
      <c r="B724" s="613"/>
      <c r="C724" s="614"/>
      <c r="D724" s="626"/>
      <c r="E724" s="627"/>
      <c r="F724" s="627"/>
      <c r="G724" s="630">
        <f t="shared" si="93"/>
        <v>0</v>
      </c>
      <c r="H724" s="626"/>
      <c r="I724" s="626"/>
      <c r="J724" s="626"/>
      <c r="K724" s="626"/>
      <c r="L724" s="626"/>
      <c r="M724" s="626"/>
      <c r="N724" s="629"/>
      <c r="O724" s="629"/>
      <c r="P724" s="629"/>
      <c r="Q724" s="619">
        <f>IF(C724&gt;Allgemeines!$C$13,0,SUM(G724,H724,J724,K724,M724,N724)-SUM(I724,L724,O724,P724))</f>
        <v>0</v>
      </c>
      <c r="R724" s="613"/>
      <c r="S724" s="621">
        <f t="shared" si="89"/>
        <v>0</v>
      </c>
      <c r="T724" s="622">
        <f>IF(ISBLANK($B724),0,VLOOKUP($B724,Listen!$A$2:$C$44,2,FALSE))</f>
        <v>0</v>
      </c>
      <c r="U724" s="622">
        <f>IF(ISBLANK($B724),0,VLOOKUP($B724,Listen!$A$2:$C$44,3,FALSE))</f>
        <v>0</v>
      </c>
      <c r="V724" s="623">
        <f t="shared" si="90"/>
        <v>0</v>
      </c>
      <c r="W724" s="623">
        <f t="shared" si="94"/>
        <v>0</v>
      </c>
      <c r="X724" s="623">
        <f t="shared" si="94"/>
        <v>0</v>
      </c>
      <c r="Y724" s="623">
        <f t="shared" si="94"/>
        <v>0</v>
      </c>
      <c r="Z724" s="623">
        <f t="shared" si="94"/>
        <v>0</v>
      </c>
      <c r="AA724" s="623">
        <f t="shared" si="94"/>
        <v>0</v>
      </c>
      <c r="AB724" s="623">
        <f t="shared" si="94"/>
        <v>0</v>
      </c>
      <c r="AC724" s="624">
        <f t="shared" ca="1" si="91"/>
        <v>0</v>
      </c>
      <c r="AD724" s="624">
        <f ca="1">IF(C724=Allgemeines!$C$13,$S724-$AE724,OFFSET(AE724,0,Allgemeines!$C$13-2022)-$AE724)</f>
        <v>0</v>
      </c>
      <c r="AE724" s="624">
        <f ca="1">IFERROR(OFFSET(AE724,0,Allgemeines!$C$13-2021),0)</f>
        <v>0</v>
      </c>
      <c r="AF724" s="624">
        <f t="shared" si="92"/>
        <v>0</v>
      </c>
      <c r="AG724" s="624">
        <f t="shared" si="87"/>
        <v>0</v>
      </c>
      <c r="AH724" s="624">
        <f t="shared" si="87"/>
        <v>0</v>
      </c>
      <c r="AI724" s="624">
        <f t="shared" si="87"/>
        <v>0</v>
      </c>
      <c r="AJ724" s="624">
        <f t="shared" si="86"/>
        <v>0</v>
      </c>
      <c r="AK724" s="624">
        <f t="shared" si="86"/>
        <v>0</v>
      </c>
      <c r="AL724" s="624">
        <f t="shared" si="86"/>
        <v>0</v>
      </c>
      <c r="AN724" s="625"/>
    </row>
    <row r="725" spans="1:40" x14ac:dyDescent="0.25">
      <c r="A725" s="612"/>
      <c r="B725" s="613"/>
      <c r="C725" s="614"/>
      <c r="D725" s="626"/>
      <c r="E725" s="627"/>
      <c r="F725" s="627"/>
      <c r="G725" s="630">
        <f t="shared" si="93"/>
        <v>0</v>
      </c>
      <c r="H725" s="626"/>
      <c r="I725" s="626"/>
      <c r="J725" s="626"/>
      <c r="K725" s="626"/>
      <c r="L725" s="626"/>
      <c r="M725" s="626"/>
      <c r="N725" s="629"/>
      <c r="O725" s="629"/>
      <c r="P725" s="629"/>
      <c r="Q725" s="619">
        <f>IF(C725&gt;Allgemeines!$C$13,0,SUM(G725,H725,J725,K725,M725,N725)-SUM(I725,L725,O725,P725))</f>
        <v>0</v>
      </c>
      <c r="R725" s="613"/>
      <c r="S725" s="621">
        <f t="shared" si="89"/>
        <v>0</v>
      </c>
      <c r="T725" s="622">
        <f>IF(ISBLANK($B725),0,VLOOKUP($B725,Listen!$A$2:$C$44,2,FALSE))</f>
        <v>0</v>
      </c>
      <c r="U725" s="622">
        <f>IF(ISBLANK($B725),0,VLOOKUP($B725,Listen!$A$2:$C$44,3,FALSE))</f>
        <v>0</v>
      </c>
      <c r="V725" s="623">
        <f t="shared" si="90"/>
        <v>0</v>
      </c>
      <c r="W725" s="623">
        <f t="shared" si="94"/>
        <v>0</v>
      </c>
      <c r="X725" s="623">
        <f t="shared" si="94"/>
        <v>0</v>
      </c>
      <c r="Y725" s="623">
        <f t="shared" si="94"/>
        <v>0</v>
      </c>
      <c r="Z725" s="623">
        <f t="shared" si="94"/>
        <v>0</v>
      </c>
      <c r="AA725" s="623">
        <f t="shared" si="94"/>
        <v>0</v>
      </c>
      <c r="AB725" s="623">
        <f t="shared" si="94"/>
        <v>0</v>
      </c>
      <c r="AC725" s="624">
        <f t="shared" ca="1" si="91"/>
        <v>0</v>
      </c>
      <c r="AD725" s="624">
        <f ca="1">IF(C725=Allgemeines!$C$13,$S725-$AE725,OFFSET(AE725,0,Allgemeines!$C$13-2022)-$AE725)</f>
        <v>0</v>
      </c>
      <c r="AE725" s="624">
        <f ca="1">IFERROR(OFFSET(AE725,0,Allgemeines!$C$13-2021),0)</f>
        <v>0</v>
      </c>
      <c r="AF725" s="624">
        <f t="shared" si="92"/>
        <v>0</v>
      </c>
      <c r="AG725" s="624">
        <f t="shared" si="87"/>
        <v>0</v>
      </c>
      <c r="AH725" s="624">
        <f t="shared" si="87"/>
        <v>0</v>
      </c>
      <c r="AI725" s="624">
        <f t="shared" si="87"/>
        <v>0</v>
      </c>
      <c r="AJ725" s="624">
        <f t="shared" si="86"/>
        <v>0</v>
      </c>
      <c r="AK725" s="624">
        <f t="shared" si="86"/>
        <v>0</v>
      </c>
      <c r="AL725" s="624">
        <f t="shared" si="86"/>
        <v>0</v>
      </c>
      <c r="AN725" s="625"/>
    </row>
    <row r="726" spans="1:40" x14ac:dyDescent="0.25">
      <c r="A726" s="612"/>
      <c r="B726" s="613"/>
      <c r="C726" s="614"/>
      <c r="D726" s="626"/>
      <c r="E726" s="627"/>
      <c r="F726" s="627"/>
      <c r="G726" s="630">
        <f t="shared" si="93"/>
        <v>0</v>
      </c>
      <c r="H726" s="626"/>
      <c r="I726" s="626"/>
      <c r="J726" s="626"/>
      <c r="K726" s="626"/>
      <c r="L726" s="626"/>
      <c r="M726" s="626"/>
      <c r="N726" s="629"/>
      <c r="O726" s="629"/>
      <c r="P726" s="629"/>
      <c r="Q726" s="619">
        <f>IF(C726&gt;Allgemeines!$C$13,0,SUM(G726,H726,J726,K726,M726,N726)-SUM(I726,L726,O726,P726))</f>
        <v>0</v>
      </c>
      <c r="R726" s="613"/>
      <c r="S726" s="621">
        <f t="shared" si="89"/>
        <v>0</v>
      </c>
      <c r="T726" s="622">
        <f>IF(ISBLANK($B726),0,VLOOKUP($B726,Listen!$A$2:$C$44,2,FALSE))</f>
        <v>0</v>
      </c>
      <c r="U726" s="622">
        <f>IF(ISBLANK($B726),0,VLOOKUP($B726,Listen!$A$2:$C$44,3,FALSE))</f>
        <v>0</v>
      </c>
      <c r="V726" s="623">
        <f t="shared" si="90"/>
        <v>0</v>
      </c>
      <c r="W726" s="623">
        <f t="shared" si="94"/>
        <v>0</v>
      </c>
      <c r="X726" s="623">
        <f t="shared" si="94"/>
        <v>0</v>
      </c>
      <c r="Y726" s="623">
        <f t="shared" si="94"/>
        <v>0</v>
      </c>
      <c r="Z726" s="623">
        <f t="shared" si="94"/>
        <v>0</v>
      </c>
      <c r="AA726" s="623">
        <f t="shared" si="94"/>
        <v>0</v>
      </c>
      <c r="AB726" s="623">
        <f t="shared" si="94"/>
        <v>0</v>
      </c>
      <c r="AC726" s="624">
        <f t="shared" ca="1" si="91"/>
        <v>0</v>
      </c>
      <c r="AD726" s="624">
        <f ca="1">IF(C726=Allgemeines!$C$13,$S726-$AE726,OFFSET(AE726,0,Allgemeines!$C$13-2022)-$AE726)</f>
        <v>0</v>
      </c>
      <c r="AE726" s="624">
        <f ca="1">IFERROR(OFFSET(AE726,0,Allgemeines!$C$13-2021),0)</f>
        <v>0</v>
      </c>
      <c r="AF726" s="624">
        <f t="shared" si="92"/>
        <v>0</v>
      </c>
      <c r="AG726" s="624">
        <f t="shared" si="87"/>
        <v>0</v>
      </c>
      <c r="AH726" s="624">
        <f t="shared" si="87"/>
        <v>0</v>
      </c>
      <c r="AI726" s="624">
        <f t="shared" si="87"/>
        <v>0</v>
      </c>
      <c r="AJ726" s="624">
        <f t="shared" si="86"/>
        <v>0</v>
      </c>
      <c r="AK726" s="624">
        <f t="shared" si="86"/>
        <v>0</v>
      </c>
      <c r="AL726" s="624">
        <f t="shared" si="86"/>
        <v>0</v>
      </c>
      <c r="AN726" s="625"/>
    </row>
    <row r="727" spans="1:40" x14ac:dyDescent="0.25">
      <c r="A727" s="612"/>
      <c r="B727" s="613"/>
      <c r="C727" s="614"/>
      <c r="D727" s="626"/>
      <c r="E727" s="627"/>
      <c r="F727" s="627"/>
      <c r="G727" s="630">
        <f t="shared" si="93"/>
        <v>0</v>
      </c>
      <c r="H727" s="626"/>
      <c r="I727" s="626"/>
      <c r="J727" s="626"/>
      <c r="K727" s="626"/>
      <c r="L727" s="626"/>
      <c r="M727" s="626"/>
      <c r="N727" s="629"/>
      <c r="O727" s="629"/>
      <c r="P727" s="629"/>
      <c r="Q727" s="619">
        <f>IF(C727&gt;Allgemeines!$C$13,0,SUM(G727,H727,J727,K727,M727,N727)-SUM(I727,L727,O727,P727))</f>
        <v>0</v>
      </c>
      <c r="R727" s="613"/>
      <c r="S727" s="621">
        <f t="shared" si="89"/>
        <v>0</v>
      </c>
      <c r="T727" s="622">
        <f>IF(ISBLANK($B727),0,VLOOKUP($B727,Listen!$A$2:$C$44,2,FALSE))</f>
        <v>0</v>
      </c>
      <c r="U727" s="622">
        <f>IF(ISBLANK($B727),0,VLOOKUP($B727,Listen!$A$2:$C$44,3,FALSE))</f>
        <v>0</v>
      </c>
      <c r="V727" s="623">
        <f t="shared" si="90"/>
        <v>0</v>
      </c>
      <c r="W727" s="623">
        <f t="shared" ref="W727:AB742" si="95">V727</f>
        <v>0</v>
      </c>
      <c r="X727" s="623">
        <f t="shared" si="95"/>
        <v>0</v>
      </c>
      <c r="Y727" s="623">
        <f t="shared" si="95"/>
        <v>0</v>
      </c>
      <c r="Z727" s="623">
        <f t="shared" si="95"/>
        <v>0</v>
      </c>
      <c r="AA727" s="623">
        <f t="shared" si="95"/>
        <v>0</v>
      </c>
      <c r="AB727" s="623">
        <f t="shared" si="95"/>
        <v>0</v>
      </c>
      <c r="AC727" s="624">
        <f t="shared" ca="1" si="91"/>
        <v>0</v>
      </c>
      <c r="AD727" s="624">
        <f ca="1">IF(C727=Allgemeines!$C$13,$S727-$AE727,OFFSET(AE727,0,Allgemeines!$C$13-2022)-$AE727)</f>
        <v>0</v>
      </c>
      <c r="AE727" s="624">
        <f ca="1">IFERROR(OFFSET(AE727,0,Allgemeines!$C$13-2021),0)</f>
        <v>0</v>
      </c>
      <c r="AF727" s="624">
        <f t="shared" si="92"/>
        <v>0</v>
      </c>
      <c r="AG727" s="624">
        <f t="shared" si="87"/>
        <v>0</v>
      </c>
      <c r="AH727" s="624">
        <f t="shared" si="87"/>
        <v>0</v>
      </c>
      <c r="AI727" s="624">
        <f t="shared" si="87"/>
        <v>0</v>
      </c>
      <c r="AJ727" s="624">
        <f t="shared" si="86"/>
        <v>0</v>
      </c>
      <c r="AK727" s="624">
        <f t="shared" si="86"/>
        <v>0</v>
      </c>
      <c r="AL727" s="624">
        <f t="shared" si="86"/>
        <v>0</v>
      </c>
      <c r="AN727" s="625"/>
    </row>
    <row r="728" spans="1:40" x14ac:dyDescent="0.25">
      <c r="A728" s="612"/>
      <c r="B728" s="613"/>
      <c r="C728" s="614"/>
      <c r="D728" s="626"/>
      <c r="E728" s="627"/>
      <c r="F728" s="627"/>
      <c r="G728" s="630">
        <f t="shared" si="93"/>
        <v>0</v>
      </c>
      <c r="H728" s="626"/>
      <c r="I728" s="626"/>
      <c r="J728" s="626"/>
      <c r="K728" s="626"/>
      <c r="L728" s="626"/>
      <c r="M728" s="626"/>
      <c r="N728" s="629"/>
      <c r="O728" s="629"/>
      <c r="P728" s="629"/>
      <c r="Q728" s="619">
        <f>IF(C728&gt;Allgemeines!$C$13,0,SUM(G728,H728,J728,K728,M728,N728)-SUM(I728,L728,O728,P728))</f>
        <v>0</v>
      </c>
      <c r="R728" s="613"/>
      <c r="S728" s="621">
        <f t="shared" si="89"/>
        <v>0</v>
      </c>
      <c r="T728" s="622">
        <f>IF(ISBLANK($B728),0,VLOOKUP($B728,Listen!$A$2:$C$44,2,FALSE))</f>
        <v>0</v>
      </c>
      <c r="U728" s="622">
        <f>IF(ISBLANK($B728),0,VLOOKUP($B728,Listen!$A$2:$C$44,3,FALSE))</f>
        <v>0</v>
      </c>
      <c r="V728" s="623">
        <f t="shared" si="90"/>
        <v>0</v>
      </c>
      <c r="W728" s="623">
        <f t="shared" si="95"/>
        <v>0</v>
      </c>
      <c r="X728" s="623">
        <f t="shared" si="95"/>
        <v>0</v>
      </c>
      <c r="Y728" s="623">
        <f t="shared" si="95"/>
        <v>0</v>
      </c>
      <c r="Z728" s="623">
        <f t="shared" si="95"/>
        <v>0</v>
      </c>
      <c r="AA728" s="623">
        <f t="shared" si="95"/>
        <v>0</v>
      </c>
      <c r="AB728" s="623">
        <f t="shared" si="95"/>
        <v>0</v>
      </c>
      <c r="AC728" s="624">
        <f t="shared" ca="1" si="91"/>
        <v>0</v>
      </c>
      <c r="AD728" s="624">
        <f ca="1">IF(C728=Allgemeines!$C$13,$S728-$AE728,OFFSET(AE728,0,Allgemeines!$C$13-2022)-$AE728)</f>
        <v>0</v>
      </c>
      <c r="AE728" s="624">
        <f ca="1">IFERROR(OFFSET(AE728,0,Allgemeines!$C$13-2021),0)</f>
        <v>0</v>
      </c>
      <c r="AF728" s="624">
        <f t="shared" si="92"/>
        <v>0</v>
      </c>
      <c r="AG728" s="624">
        <f t="shared" si="87"/>
        <v>0</v>
      </c>
      <c r="AH728" s="624">
        <f t="shared" si="87"/>
        <v>0</v>
      </c>
      <c r="AI728" s="624">
        <f t="shared" si="87"/>
        <v>0</v>
      </c>
      <c r="AJ728" s="624">
        <f t="shared" si="86"/>
        <v>0</v>
      </c>
      <c r="AK728" s="624">
        <f t="shared" si="86"/>
        <v>0</v>
      </c>
      <c r="AL728" s="624">
        <f t="shared" si="86"/>
        <v>0</v>
      </c>
      <c r="AN728" s="625"/>
    </row>
    <row r="729" spans="1:40" x14ac:dyDescent="0.25">
      <c r="A729" s="612"/>
      <c r="B729" s="613"/>
      <c r="C729" s="614"/>
      <c r="D729" s="626"/>
      <c r="E729" s="627"/>
      <c r="F729" s="627"/>
      <c r="G729" s="630">
        <f t="shared" si="93"/>
        <v>0</v>
      </c>
      <c r="H729" s="626"/>
      <c r="I729" s="626"/>
      <c r="J729" s="626"/>
      <c r="K729" s="626"/>
      <c r="L729" s="626"/>
      <c r="M729" s="626"/>
      <c r="N729" s="629"/>
      <c r="O729" s="629"/>
      <c r="P729" s="629"/>
      <c r="Q729" s="619">
        <f>IF(C729&gt;Allgemeines!$C$13,0,SUM(G729,H729,J729,K729,M729,N729)-SUM(I729,L729,O729,P729))</f>
        <v>0</v>
      </c>
      <c r="R729" s="613"/>
      <c r="S729" s="621">
        <f t="shared" si="89"/>
        <v>0</v>
      </c>
      <c r="T729" s="622">
        <f>IF(ISBLANK($B729),0,VLOOKUP($B729,Listen!$A$2:$C$44,2,FALSE))</f>
        <v>0</v>
      </c>
      <c r="U729" s="622">
        <f>IF(ISBLANK($B729),0,VLOOKUP($B729,Listen!$A$2:$C$44,3,FALSE))</f>
        <v>0</v>
      </c>
      <c r="V729" s="623">
        <f t="shared" si="90"/>
        <v>0</v>
      </c>
      <c r="W729" s="623">
        <f t="shared" si="95"/>
        <v>0</v>
      </c>
      <c r="X729" s="623">
        <f t="shared" si="95"/>
        <v>0</v>
      </c>
      <c r="Y729" s="623">
        <f t="shared" si="95"/>
        <v>0</v>
      </c>
      <c r="Z729" s="623">
        <f t="shared" si="95"/>
        <v>0</v>
      </c>
      <c r="AA729" s="623">
        <f t="shared" si="95"/>
        <v>0</v>
      </c>
      <c r="AB729" s="623">
        <f t="shared" si="95"/>
        <v>0</v>
      </c>
      <c r="AC729" s="624">
        <f t="shared" ca="1" si="91"/>
        <v>0</v>
      </c>
      <c r="AD729" s="624">
        <f ca="1">IF(C729=Allgemeines!$C$13,$S729-$AE729,OFFSET(AE729,0,Allgemeines!$C$13-2022)-$AE729)</f>
        <v>0</v>
      </c>
      <c r="AE729" s="624">
        <f ca="1">IFERROR(OFFSET(AE729,0,Allgemeines!$C$13-2021),0)</f>
        <v>0</v>
      </c>
      <c r="AF729" s="624">
        <f t="shared" si="92"/>
        <v>0</v>
      </c>
      <c r="AG729" s="624">
        <f t="shared" si="87"/>
        <v>0</v>
      </c>
      <c r="AH729" s="624">
        <f t="shared" si="87"/>
        <v>0</v>
      </c>
      <c r="AI729" s="624">
        <f t="shared" si="87"/>
        <v>0</v>
      </c>
      <c r="AJ729" s="624">
        <f t="shared" si="86"/>
        <v>0</v>
      </c>
      <c r="AK729" s="624">
        <f t="shared" si="86"/>
        <v>0</v>
      </c>
      <c r="AL729" s="624">
        <f t="shared" si="86"/>
        <v>0</v>
      </c>
      <c r="AN729" s="625"/>
    </row>
    <row r="730" spans="1:40" x14ac:dyDescent="0.25">
      <c r="A730" s="612"/>
      <c r="B730" s="613"/>
      <c r="C730" s="614"/>
      <c r="D730" s="626"/>
      <c r="E730" s="627"/>
      <c r="F730" s="627"/>
      <c r="G730" s="630">
        <f t="shared" si="93"/>
        <v>0</v>
      </c>
      <c r="H730" s="626"/>
      <c r="I730" s="626"/>
      <c r="J730" s="626"/>
      <c r="K730" s="626"/>
      <c r="L730" s="626"/>
      <c r="M730" s="626"/>
      <c r="N730" s="629"/>
      <c r="O730" s="629"/>
      <c r="P730" s="629"/>
      <c r="Q730" s="619">
        <f>IF(C730&gt;Allgemeines!$C$13,0,SUM(G730,H730,J730,K730,M730,N730)-SUM(I730,L730,O730,P730))</f>
        <v>0</v>
      </c>
      <c r="R730" s="613"/>
      <c r="S730" s="621">
        <f t="shared" si="89"/>
        <v>0</v>
      </c>
      <c r="T730" s="622">
        <f>IF(ISBLANK($B730),0,VLOOKUP($B730,Listen!$A$2:$C$44,2,FALSE))</f>
        <v>0</v>
      </c>
      <c r="U730" s="622">
        <f>IF(ISBLANK($B730),0,VLOOKUP($B730,Listen!$A$2:$C$44,3,FALSE))</f>
        <v>0</v>
      </c>
      <c r="V730" s="623">
        <f t="shared" si="90"/>
        <v>0</v>
      </c>
      <c r="W730" s="623">
        <f t="shared" si="95"/>
        <v>0</v>
      </c>
      <c r="X730" s="623">
        <f t="shared" si="95"/>
        <v>0</v>
      </c>
      <c r="Y730" s="623">
        <f t="shared" si="95"/>
        <v>0</v>
      </c>
      <c r="Z730" s="623">
        <f t="shared" si="95"/>
        <v>0</v>
      </c>
      <c r="AA730" s="623">
        <f t="shared" si="95"/>
        <v>0</v>
      </c>
      <c r="AB730" s="623">
        <f t="shared" si="95"/>
        <v>0</v>
      </c>
      <c r="AC730" s="624">
        <f t="shared" ca="1" si="91"/>
        <v>0</v>
      </c>
      <c r="AD730" s="624">
        <f ca="1">IF(C730=Allgemeines!$C$13,$S730-$AE730,OFFSET(AE730,0,Allgemeines!$C$13-2022)-$AE730)</f>
        <v>0</v>
      </c>
      <c r="AE730" s="624">
        <f ca="1">IFERROR(OFFSET(AE730,0,Allgemeines!$C$13-2021),0)</f>
        <v>0</v>
      </c>
      <c r="AF730" s="624">
        <f t="shared" si="92"/>
        <v>0</v>
      </c>
      <c r="AG730" s="624">
        <f t="shared" si="87"/>
        <v>0</v>
      </c>
      <c r="AH730" s="624">
        <f t="shared" si="87"/>
        <v>0</v>
      </c>
      <c r="AI730" s="624">
        <f t="shared" si="87"/>
        <v>0</v>
      </c>
      <c r="AJ730" s="624">
        <f t="shared" si="86"/>
        <v>0</v>
      </c>
      <c r="AK730" s="624">
        <f t="shared" si="86"/>
        <v>0</v>
      </c>
      <c r="AL730" s="624">
        <f t="shared" si="86"/>
        <v>0</v>
      </c>
      <c r="AN730" s="625"/>
    </row>
    <row r="731" spans="1:40" x14ac:dyDescent="0.25">
      <c r="A731" s="612"/>
      <c r="B731" s="613"/>
      <c r="C731" s="614"/>
      <c r="D731" s="626"/>
      <c r="E731" s="627"/>
      <c r="F731" s="627"/>
      <c r="G731" s="630">
        <f t="shared" si="93"/>
        <v>0</v>
      </c>
      <c r="H731" s="626"/>
      <c r="I731" s="626"/>
      <c r="J731" s="626"/>
      <c r="K731" s="626"/>
      <c r="L731" s="626"/>
      <c r="M731" s="626"/>
      <c r="N731" s="629"/>
      <c r="O731" s="629"/>
      <c r="P731" s="629"/>
      <c r="Q731" s="619">
        <f>IF(C731&gt;Allgemeines!$C$13,0,SUM(G731,H731,J731,K731,M731,N731)-SUM(I731,L731,O731,P731))</f>
        <v>0</v>
      </c>
      <c r="R731" s="613"/>
      <c r="S731" s="621">
        <f t="shared" si="89"/>
        <v>0</v>
      </c>
      <c r="T731" s="622">
        <f>IF(ISBLANK($B731),0,VLOOKUP($B731,Listen!$A$2:$C$44,2,FALSE))</f>
        <v>0</v>
      </c>
      <c r="U731" s="622">
        <f>IF(ISBLANK($B731),0,VLOOKUP($B731,Listen!$A$2:$C$44,3,FALSE))</f>
        <v>0</v>
      </c>
      <c r="V731" s="623">
        <f t="shared" si="90"/>
        <v>0</v>
      </c>
      <c r="W731" s="623">
        <f t="shared" si="95"/>
        <v>0</v>
      </c>
      <c r="X731" s="623">
        <f t="shared" si="95"/>
        <v>0</v>
      </c>
      <c r="Y731" s="623">
        <f t="shared" si="95"/>
        <v>0</v>
      </c>
      <c r="Z731" s="623">
        <f t="shared" si="95"/>
        <v>0</v>
      </c>
      <c r="AA731" s="623">
        <f t="shared" si="95"/>
        <v>0</v>
      </c>
      <c r="AB731" s="623">
        <f t="shared" si="95"/>
        <v>0</v>
      </c>
      <c r="AC731" s="624">
        <f t="shared" ca="1" si="91"/>
        <v>0</v>
      </c>
      <c r="AD731" s="624">
        <f ca="1">IF(C731=Allgemeines!$C$13,$S731-$AE731,OFFSET(AE731,0,Allgemeines!$C$13-2022)-$AE731)</f>
        <v>0</v>
      </c>
      <c r="AE731" s="624">
        <f ca="1">IFERROR(OFFSET(AE731,0,Allgemeines!$C$13-2021),0)</f>
        <v>0</v>
      </c>
      <c r="AF731" s="624">
        <f t="shared" si="92"/>
        <v>0</v>
      </c>
      <c r="AG731" s="624">
        <f t="shared" si="87"/>
        <v>0</v>
      </c>
      <c r="AH731" s="624">
        <f t="shared" si="87"/>
        <v>0</v>
      </c>
      <c r="AI731" s="624">
        <f t="shared" si="87"/>
        <v>0</v>
      </c>
      <c r="AJ731" s="624">
        <f t="shared" si="86"/>
        <v>0</v>
      </c>
      <c r="AK731" s="624">
        <f t="shared" si="86"/>
        <v>0</v>
      </c>
      <c r="AL731" s="624">
        <f t="shared" si="86"/>
        <v>0</v>
      </c>
      <c r="AN731" s="625"/>
    </row>
    <row r="732" spans="1:40" x14ac:dyDescent="0.25">
      <c r="A732" s="612"/>
      <c r="B732" s="613"/>
      <c r="C732" s="614"/>
      <c r="D732" s="626"/>
      <c r="E732" s="627"/>
      <c r="F732" s="627"/>
      <c r="G732" s="630">
        <f t="shared" si="93"/>
        <v>0</v>
      </c>
      <c r="H732" s="626"/>
      <c r="I732" s="626"/>
      <c r="J732" s="626"/>
      <c r="K732" s="626"/>
      <c r="L732" s="626"/>
      <c r="M732" s="626"/>
      <c r="N732" s="629"/>
      <c r="O732" s="629"/>
      <c r="P732" s="629"/>
      <c r="Q732" s="619">
        <f>IF(C732&gt;Allgemeines!$C$13,0,SUM(G732,H732,J732,K732,M732,N732)-SUM(I732,L732,O732,P732))</f>
        <v>0</v>
      </c>
      <c r="R732" s="613"/>
      <c r="S732" s="621">
        <f t="shared" si="89"/>
        <v>0</v>
      </c>
      <c r="T732" s="622">
        <f>IF(ISBLANK($B732),0,VLOOKUP($B732,Listen!$A$2:$C$44,2,FALSE))</f>
        <v>0</v>
      </c>
      <c r="U732" s="622">
        <f>IF(ISBLANK($B732),0,VLOOKUP($B732,Listen!$A$2:$C$44,3,FALSE))</f>
        <v>0</v>
      </c>
      <c r="V732" s="623">
        <f t="shared" si="90"/>
        <v>0</v>
      </c>
      <c r="W732" s="623">
        <f t="shared" si="95"/>
        <v>0</v>
      </c>
      <c r="X732" s="623">
        <f t="shared" si="95"/>
        <v>0</v>
      </c>
      <c r="Y732" s="623">
        <f t="shared" si="95"/>
        <v>0</v>
      </c>
      <c r="Z732" s="623">
        <f t="shared" si="95"/>
        <v>0</v>
      </c>
      <c r="AA732" s="623">
        <f t="shared" si="95"/>
        <v>0</v>
      </c>
      <c r="AB732" s="623">
        <f t="shared" si="95"/>
        <v>0</v>
      </c>
      <c r="AC732" s="624">
        <f t="shared" ca="1" si="91"/>
        <v>0</v>
      </c>
      <c r="AD732" s="624">
        <f ca="1">IF(C732=Allgemeines!$C$13,$S732-$AE732,OFFSET(AE732,0,Allgemeines!$C$13-2022)-$AE732)</f>
        <v>0</v>
      </c>
      <c r="AE732" s="624">
        <f ca="1">IFERROR(OFFSET(AE732,0,Allgemeines!$C$13-2021),0)</f>
        <v>0</v>
      </c>
      <c r="AF732" s="624">
        <f t="shared" si="92"/>
        <v>0</v>
      </c>
      <c r="AG732" s="624">
        <f t="shared" si="87"/>
        <v>0</v>
      </c>
      <c r="AH732" s="624">
        <f t="shared" si="87"/>
        <v>0</v>
      </c>
      <c r="AI732" s="624">
        <f t="shared" si="87"/>
        <v>0</v>
      </c>
      <c r="AJ732" s="624">
        <f t="shared" si="86"/>
        <v>0</v>
      </c>
      <c r="AK732" s="624">
        <f t="shared" si="86"/>
        <v>0</v>
      </c>
      <c r="AL732" s="624">
        <f t="shared" si="86"/>
        <v>0</v>
      </c>
      <c r="AN732" s="625"/>
    </row>
    <row r="733" spans="1:40" x14ac:dyDescent="0.25">
      <c r="A733" s="612"/>
      <c r="B733" s="613"/>
      <c r="C733" s="614"/>
      <c r="D733" s="626"/>
      <c r="E733" s="627"/>
      <c r="F733" s="627"/>
      <c r="G733" s="630">
        <f t="shared" si="93"/>
        <v>0</v>
      </c>
      <c r="H733" s="626"/>
      <c r="I733" s="626"/>
      <c r="J733" s="626"/>
      <c r="K733" s="626"/>
      <c r="L733" s="626"/>
      <c r="M733" s="626"/>
      <c r="N733" s="629"/>
      <c r="O733" s="629"/>
      <c r="P733" s="629"/>
      <c r="Q733" s="619">
        <f>IF(C733&gt;Allgemeines!$C$13,0,SUM(G733,H733,J733,K733,M733,N733)-SUM(I733,L733,O733,P733))</f>
        <v>0</v>
      </c>
      <c r="R733" s="613"/>
      <c r="S733" s="621">
        <f t="shared" si="89"/>
        <v>0</v>
      </c>
      <c r="T733" s="622">
        <f>IF(ISBLANK($B733),0,VLOOKUP($B733,Listen!$A$2:$C$44,2,FALSE))</f>
        <v>0</v>
      </c>
      <c r="U733" s="622">
        <f>IF(ISBLANK($B733),0,VLOOKUP($B733,Listen!$A$2:$C$44,3,FALSE))</f>
        <v>0</v>
      </c>
      <c r="V733" s="623">
        <f t="shared" si="90"/>
        <v>0</v>
      </c>
      <c r="W733" s="623">
        <f t="shared" si="95"/>
        <v>0</v>
      </c>
      <c r="X733" s="623">
        <f t="shared" si="95"/>
        <v>0</v>
      </c>
      <c r="Y733" s="623">
        <f t="shared" si="95"/>
        <v>0</v>
      </c>
      <c r="Z733" s="623">
        <f t="shared" si="95"/>
        <v>0</v>
      </c>
      <c r="AA733" s="623">
        <f t="shared" si="95"/>
        <v>0</v>
      </c>
      <c r="AB733" s="623">
        <f t="shared" si="95"/>
        <v>0</v>
      </c>
      <c r="AC733" s="624">
        <f t="shared" ca="1" si="91"/>
        <v>0</v>
      </c>
      <c r="AD733" s="624">
        <f ca="1">IF(C733=Allgemeines!$C$13,$S733-$AE733,OFFSET(AE733,0,Allgemeines!$C$13-2022)-$AE733)</f>
        <v>0</v>
      </c>
      <c r="AE733" s="624">
        <f ca="1">IFERROR(OFFSET(AE733,0,Allgemeines!$C$13-2021),0)</f>
        <v>0</v>
      </c>
      <c r="AF733" s="624">
        <f t="shared" si="92"/>
        <v>0</v>
      </c>
      <c r="AG733" s="624">
        <f t="shared" si="87"/>
        <v>0</v>
      </c>
      <c r="AH733" s="624">
        <f t="shared" si="87"/>
        <v>0</v>
      </c>
      <c r="AI733" s="624">
        <f t="shared" si="87"/>
        <v>0</v>
      </c>
      <c r="AJ733" s="624">
        <f t="shared" si="86"/>
        <v>0</v>
      </c>
      <c r="AK733" s="624">
        <f t="shared" si="86"/>
        <v>0</v>
      </c>
      <c r="AL733" s="624">
        <f t="shared" si="86"/>
        <v>0</v>
      </c>
      <c r="AN733" s="625"/>
    </row>
    <row r="734" spans="1:40" x14ac:dyDescent="0.25">
      <c r="A734" s="612"/>
      <c r="B734" s="613"/>
      <c r="C734" s="614"/>
      <c r="D734" s="626"/>
      <c r="E734" s="627"/>
      <c r="F734" s="627"/>
      <c r="G734" s="630">
        <f t="shared" si="93"/>
        <v>0</v>
      </c>
      <c r="H734" s="626"/>
      <c r="I734" s="626"/>
      <c r="J734" s="626"/>
      <c r="K734" s="626"/>
      <c r="L734" s="626"/>
      <c r="M734" s="626"/>
      <c r="N734" s="629"/>
      <c r="O734" s="629"/>
      <c r="P734" s="629"/>
      <c r="Q734" s="619">
        <f>IF(C734&gt;Allgemeines!$C$13,0,SUM(G734,H734,J734,K734,M734,N734)-SUM(I734,L734,O734,P734))</f>
        <v>0</v>
      </c>
      <c r="R734" s="613"/>
      <c r="S734" s="621">
        <f t="shared" si="89"/>
        <v>0</v>
      </c>
      <c r="T734" s="622">
        <f>IF(ISBLANK($B734),0,VLOOKUP($B734,Listen!$A$2:$C$44,2,FALSE))</f>
        <v>0</v>
      </c>
      <c r="U734" s="622">
        <f>IF(ISBLANK($B734),0,VLOOKUP($B734,Listen!$A$2:$C$44,3,FALSE))</f>
        <v>0</v>
      </c>
      <c r="V734" s="623">
        <f t="shared" si="90"/>
        <v>0</v>
      </c>
      <c r="W734" s="623">
        <f t="shared" si="95"/>
        <v>0</v>
      </c>
      <c r="X734" s="623">
        <f t="shared" si="95"/>
        <v>0</v>
      </c>
      <c r="Y734" s="623">
        <f t="shared" si="95"/>
        <v>0</v>
      </c>
      <c r="Z734" s="623">
        <f t="shared" si="95"/>
        <v>0</v>
      </c>
      <c r="AA734" s="623">
        <f t="shared" si="95"/>
        <v>0</v>
      </c>
      <c r="AB734" s="623">
        <f t="shared" si="95"/>
        <v>0</v>
      </c>
      <c r="AC734" s="624">
        <f t="shared" ca="1" si="91"/>
        <v>0</v>
      </c>
      <c r="AD734" s="624">
        <f ca="1">IF(C734=Allgemeines!$C$13,$S734-$AE734,OFFSET(AE734,0,Allgemeines!$C$13-2022)-$AE734)</f>
        <v>0</v>
      </c>
      <c r="AE734" s="624">
        <f ca="1">IFERROR(OFFSET(AE734,0,Allgemeines!$C$13-2021),0)</f>
        <v>0</v>
      </c>
      <c r="AF734" s="624">
        <f t="shared" si="92"/>
        <v>0</v>
      </c>
      <c r="AG734" s="624">
        <f t="shared" si="87"/>
        <v>0</v>
      </c>
      <c r="AH734" s="624">
        <f t="shared" si="87"/>
        <v>0</v>
      </c>
      <c r="AI734" s="624">
        <f t="shared" si="87"/>
        <v>0</v>
      </c>
      <c r="AJ734" s="624">
        <f t="shared" si="86"/>
        <v>0</v>
      </c>
      <c r="AK734" s="624">
        <f t="shared" si="86"/>
        <v>0</v>
      </c>
      <c r="AL734" s="624">
        <f t="shared" si="86"/>
        <v>0</v>
      </c>
      <c r="AN734" s="625"/>
    </row>
    <row r="735" spans="1:40" x14ac:dyDescent="0.25">
      <c r="A735" s="612"/>
      <c r="B735" s="613"/>
      <c r="C735" s="614"/>
      <c r="D735" s="626"/>
      <c r="E735" s="627"/>
      <c r="F735" s="627"/>
      <c r="G735" s="630">
        <f t="shared" si="93"/>
        <v>0</v>
      </c>
      <c r="H735" s="626"/>
      <c r="I735" s="626"/>
      <c r="J735" s="626"/>
      <c r="K735" s="626"/>
      <c r="L735" s="626"/>
      <c r="M735" s="626"/>
      <c r="N735" s="629"/>
      <c r="O735" s="629"/>
      <c r="P735" s="629"/>
      <c r="Q735" s="619">
        <f>IF(C735&gt;Allgemeines!$C$13,0,SUM(G735,H735,J735,K735,M735,N735)-SUM(I735,L735,O735,P735))</f>
        <v>0</v>
      </c>
      <c r="R735" s="613"/>
      <c r="S735" s="621">
        <f t="shared" si="89"/>
        <v>0</v>
      </c>
      <c r="T735" s="622">
        <f>IF(ISBLANK($B735),0,VLOOKUP($B735,Listen!$A$2:$C$44,2,FALSE))</f>
        <v>0</v>
      </c>
      <c r="U735" s="622">
        <f>IF(ISBLANK($B735),0,VLOOKUP($B735,Listen!$A$2:$C$44,3,FALSE))</f>
        <v>0</v>
      </c>
      <c r="V735" s="623">
        <f t="shared" si="90"/>
        <v>0</v>
      </c>
      <c r="W735" s="623">
        <f t="shared" si="95"/>
        <v>0</v>
      </c>
      <c r="X735" s="623">
        <f t="shared" si="95"/>
        <v>0</v>
      </c>
      <c r="Y735" s="623">
        <f t="shared" si="95"/>
        <v>0</v>
      </c>
      <c r="Z735" s="623">
        <f t="shared" si="95"/>
        <v>0</v>
      </c>
      <c r="AA735" s="623">
        <f t="shared" si="95"/>
        <v>0</v>
      </c>
      <c r="AB735" s="623">
        <f t="shared" si="95"/>
        <v>0</v>
      </c>
      <c r="AC735" s="624">
        <f t="shared" ca="1" si="91"/>
        <v>0</v>
      </c>
      <c r="AD735" s="624">
        <f ca="1">IF(C735=Allgemeines!$C$13,$S735-$AE735,OFFSET(AE735,0,Allgemeines!$C$13-2022)-$AE735)</f>
        <v>0</v>
      </c>
      <c r="AE735" s="624">
        <f ca="1">IFERROR(OFFSET(AE735,0,Allgemeines!$C$13-2021),0)</f>
        <v>0</v>
      </c>
      <c r="AF735" s="624">
        <f t="shared" si="92"/>
        <v>0</v>
      </c>
      <c r="AG735" s="624">
        <f t="shared" si="87"/>
        <v>0</v>
      </c>
      <c r="AH735" s="624">
        <f t="shared" si="87"/>
        <v>0</v>
      </c>
      <c r="AI735" s="624">
        <f t="shared" si="87"/>
        <v>0</v>
      </c>
      <c r="AJ735" s="624">
        <f t="shared" si="86"/>
        <v>0</v>
      </c>
      <c r="AK735" s="624">
        <f t="shared" si="86"/>
        <v>0</v>
      </c>
      <c r="AL735" s="624">
        <f t="shared" si="86"/>
        <v>0</v>
      </c>
      <c r="AN735" s="625"/>
    </row>
    <row r="736" spans="1:40" x14ac:dyDescent="0.25">
      <c r="A736" s="612"/>
      <c r="B736" s="613"/>
      <c r="C736" s="614"/>
      <c r="D736" s="626"/>
      <c r="E736" s="627"/>
      <c r="F736" s="627"/>
      <c r="G736" s="630">
        <f t="shared" si="93"/>
        <v>0</v>
      </c>
      <c r="H736" s="626"/>
      <c r="I736" s="626"/>
      <c r="J736" s="626"/>
      <c r="K736" s="626"/>
      <c r="L736" s="626"/>
      <c r="M736" s="626"/>
      <c r="N736" s="629"/>
      <c r="O736" s="629"/>
      <c r="P736" s="629"/>
      <c r="Q736" s="619">
        <f>IF(C736&gt;Allgemeines!$C$13,0,SUM(G736,H736,J736,K736,M736,N736)-SUM(I736,L736,O736,P736))</f>
        <v>0</v>
      </c>
      <c r="R736" s="613"/>
      <c r="S736" s="621">
        <f t="shared" si="89"/>
        <v>0</v>
      </c>
      <c r="T736" s="622">
        <f>IF(ISBLANK($B736),0,VLOOKUP($B736,Listen!$A$2:$C$44,2,FALSE))</f>
        <v>0</v>
      </c>
      <c r="U736" s="622">
        <f>IF(ISBLANK($B736),0,VLOOKUP($B736,Listen!$A$2:$C$44,3,FALSE))</f>
        <v>0</v>
      </c>
      <c r="V736" s="623">
        <f t="shared" si="90"/>
        <v>0</v>
      </c>
      <c r="W736" s="623">
        <f t="shared" si="95"/>
        <v>0</v>
      </c>
      <c r="X736" s="623">
        <f t="shared" si="95"/>
        <v>0</v>
      </c>
      <c r="Y736" s="623">
        <f t="shared" si="95"/>
        <v>0</v>
      </c>
      <c r="Z736" s="623">
        <f t="shared" si="95"/>
        <v>0</v>
      </c>
      <c r="AA736" s="623">
        <f t="shared" si="95"/>
        <v>0</v>
      </c>
      <c r="AB736" s="623">
        <f t="shared" si="95"/>
        <v>0</v>
      </c>
      <c r="AC736" s="624">
        <f t="shared" ca="1" si="91"/>
        <v>0</v>
      </c>
      <c r="AD736" s="624">
        <f ca="1">IF(C736=Allgemeines!$C$13,$S736-$AE736,OFFSET(AE736,0,Allgemeines!$C$13-2022)-$AE736)</f>
        <v>0</v>
      </c>
      <c r="AE736" s="624">
        <f ca="1">IFERROR(OFFSET(AE736,0,Allgemeines!$C$13-2021),0)</f>
        <v>0</v>
      </c>
      <c r="AF736" s="624">
        <f t="shared" si="92"/>
        <v>0</v>
      </c>
      <c r="AG736" s="624">
        <f t="shared" si="87"/>
        <v>0</v>
      </c>
      <c r="AH736" s="624">
        <f t="shared" si="87"/>
        <v>0</v>
      </c>
      <c r="AI736" s="624">
        <f t="shared" si="87"/>
        <v>0</v>
      </c>
      <c r="AJ736" s="624">
        <f t="shared" si="86"/>
        <v>0</v>
      </c>
      <c r="AK736" s="624">
        <f t="shared" si="86"/>
        <v>0</v>
      </c>
      <c r="AL736" s="624">
        <f t="shared" si="86"/>
        <v>0</v>
      </c>
      <c r="AN736" s="625"/>
    </row>
    <row r="737" spans="1:40" x14ac:dyDescent="0.25">
      <c r="A737" s="612"/>
      <c r="B737" s="613"/>
      <c r="C737" s="614"/>
      <c r="D737" s="626"/>
      <c r="E737" s="627"/>
      <c r="F737" s="627"/>
      <c r="G737" s="630">
        <f t="shared" si="93"/>
        <v>0</v>
      </c>
      <c r="H737" s="626"/>
      <c r="I737" s="626"/>
      <c r="J737" s="626"/>
      <c r="K737" s="626"/>
      <c r="L737" s="626"/>
      <c r="M737" s="626"/>
      <c r="N737" s="629"/>
      <c r="O737" s="629"/>
      <c r="P737" s="629"/>
      <c r="Q737" s="619">
        <f>IF(C737&gt;Allgemeines!$C$13,0,SUM(G737,H737,J737,K737,M737,N737)-SUM(I737,L737,O737,P737))</f>
        <v>0</v>
      </c>
      <c r="R737" s="613"/>
      <c r="S737" s="621">
        <f t="shared" si="89"/>
        <v>0</v>
      </c>
      <c r="T737" s="622">
        <f>IF(ISBLANK($B737),0,VLOOKUP($B737,Listen!$A$2:$C$44,2,FALSE))</f>
        <v>0</v>
      </c>
      <c r="U737" s="622">
        <f>IF(ISBLANK($B737),0,VLOOKUP($B737,Listen!$A$2:$C$44,3,FALSE))</f>
        <v>0</v>
      </c>
      <c r="V737" s="623">
        <f t="shared" si="90"/>
        <v>0</v>
      </c>
      <c r="W737" s="623">
        <f t="shared" si="95"/>
        <v>0</v>
      </c>
      <c r="X737" s="623">
        <f t="shared" si="95"/>
        <v>0</v>
      </c>
      <c r="Y737" s="623">
        <f t="shared" si="95"/>
        <v>0</v>
      </c>
      <c r="Z737" s="623">
        <f t="shared" si="95"/>
        <v>0</v>
      </c>
      <c r="AA737" s="623">
        <f t="shared" si="95"/>
        <v>0</v>
      </c>
      <c r="AB737" s="623">
        <f t="shared" si="95"/>
        <v>0</v>
      </c>
      <c r="AC737" s="624">
        <f t="shared" ca="1" si="91"/>
        <v>0</v>
      </c>
      <c r="AD737" s="624">
        <f ca="1">IF(C737=Allgemeines!$C$13,$S737-$AE737,OFFSET(AE737,0,Allgemeines!$C$13-2022)-$AE737)</f>
        <v>0</v>
      </c>
      <c r="AE737" s="624">
        <f ca="1">IFERROR(OFFSET(AE737,0,Allgemeines!$C$13-2021),0)</f>
        <v>0</v>
      </c>
      <c r="AF737" s="624">
        <f t="shared" si="92"/>
        <v>0</v>
      </c>
      <c r="AG737" s="624">
        <f t="shared" si="87"/>
        <v>0</v>
      </c>
      <c r="AH737" s="624">
        <f t="shared" si="87"/>
        <v>0</v>
      </c>
      <c r="AI737" s="624">
        <f t="shared" si="87"/>
        <v>0</v>
      </c>
      <c r="AJ737" s="624">
        <f t="shared" si="86"/>
        <v>0</v>
      </c>
      <c r="AK737" s="624">
        <f t="shared" si="86"/>
        <v>0</v>
      </c>
      <c r="AL737" s="624">
        <f t="shared" si="86"/>
        <v>0</v>
      </c>
      <c r="AN737" s="625"/>
    </row>
    <row r="738" spans="1:40" x14ac:dyDescent="0.25">
      <c r="A738" s="612"/>
      <c r="B738" s="613"/>
      <c r="C738" s="614"/>
      <c r="D738" s="626"/>
      <c r="E738" s="627"/>
      <c r="F738" s="627"/>
      <c r="G738" s="630">
        <f t="shared" si="93"/>
        <v>0</v>
      </c>
      <c r="H738" s="626"/>
      <c r="I738" s="626"/>
      <c r="J738" s="626"/>
      <c r="K738" s="626"/>
      <c r="L738" s="626"/>
      <c r="M738" s="626"/>
      <c r="N738" s="629"/>
      <c r="O738" s="629"/>
      <c r="P738" s="629"/>
      <c r="Q738" s="619">
        <f>IF(C738&gt;Allgemeines!$C$13,0,SUM(G738,H738,J738,K738,M738,N738)-SUM(I738,L738,O738,P738))</f>
        <v>0</v>
      </c>
      <c r="R738" s="613"/>
      <c r="S738" s="621">
        <f t="shared" si="89"/>
        <v>0</v>
      </c>
      <c r="T738" s="622">
        <f>IF(ISBLANK($B738),0,VLOOKUP($B738,Listen!$A$2:$C$44,2,FALSE))</f>
        <v>0</v>
      </c>
      <c r="U738" s="622">
        <f>IF(ISBLANK($B738),0,VLOOKUP($B738,Listen!$A$2:$C$44,3,FALSE))</f>
        <v>0</v>
      </c>
      <c r="V738" s="623">
        <f t="shared" si="90"/>
        <v>0</v>
      </c>
      <c r="W738" s="623">
        <f t="shared" si="95"/>
        <v>0</v>
      </c>
      <c r="X738" s="623">
        <f t="shared" si="95"/>
        <v>0</v>
      </c>
      <c r="Y738" s="623">
        <f t="shared" si="95"/>
        <v>0</v>
      </c>
      <c r="Z738" s="623">
        <f t="shared" si="95"/>
        <v>0</v>
      </c>
      <c r="AA738" s="623">
        <f t="shared" si="95"/>
        <v>0</v>
      </c>
      <c r="AB738" s="623">
        <f t="shared" si="95"/>
        <v>0</v>
      </c>
      <c r="AC738" s="624">
        <f t="shared" ca="1" si="91"/>
        <v>0</v>
      </c>
      <c r="AD738" s="624">
        <f ca="1">IF(C738=Allgemeines!$C$13,$S738-$AE738,OFFSET(AE738,0,Allgemeines!$C$13-2022)-$AE738)</f>
        <v>0</v>
      </c>
      <c r="AE738" s="624">
        <f ca="1">IFERROR(OFFSET(AE738,0,Allgemeines!$C$13-2021),0)</f>
        <v>0</v>
      </c>
      <c r="AF738" s="624">
        <f t="shared" si="92"/>
        <v>0</v>
      </c>
      <c r="AG738" s="624">
        <f t="shared" si="87"/>
        <v>0</v>
      </c>
      <c r="AH738" s="624">
        <f t="shared" si="87"/>
        <v>0</v>
      </c>
      <c r="AI738" s="624">
        <f t="shared" si="87"/>
        <v>0</v>
      </c>
      <c r="AJ738" s="624">
        <f t="shared" si="86"/>
        <v>0</v>
      </c>
      <c r="AK738" s="624">
        <f t="shared" si="86"/>
        <v>0</v>
      </c>
      <c r="AL738" s="624">
        <f t="shared" si="86"/>
        <v>0</v>
      </c>
      <c r="AN738" s="625"/>
    </row>
    <row r="739" spans="1:40" x14ac:dyDescent="0.25">
      <c r="A739" s="612"/>
      <c r="B739" s="613"/>
      <c r="C739" s="614"/>
      <c r="D739" s="626"/>
      <c r="E739" s="627"/>
      <c r="F739" s="627"/>
      <c r="G739" s="630">
        <f t="shared" si="93"/>
        <v>0</v>
      </c>
      <c r="H739" s="626"/>
      <c r="I739" s="626"/>
      <c r="J739" s="626"/>
      <c r="K739" s="626"/>
      <c r="L739" s="626"/>
      <c r="M739" s="626"/>
      <c r="N739" s="629"/>
      <c r="O739" s="629"/>
      <c r="P739" s="629"/>
      <c r="Q739" s="619">
        <f>IF(C739&gt;Allgemeines!$C$13,0,SUM(G739,H739,J739,K739,M739,N739)-SUM(I739,L739,O739,P739))</f>
        <v>0</v>
      </c>
      <c r="R739" s="613"/>
      <c r="S739" s="621">
        <f t="shared" si="89"/>
        <v>0</v>
      </c>
      <c r="T739" s="622">
        <f>IF(ISBLANK($B739),0,VLOOKUP($B739,Listen!$A$2:$C$44,2,FALSE))</f>
        <v>0</v>
      </c>
      <c r="U739" s="622">
        <f>IF(ISBLANK($B739),0,VLOOKUP($B739,Listen!$A$2:$C$44,3,FALSE))</f>
        <v>0</v>
      </c>
      <c r="V739" s="623">
        <f t="shared" si="90"/>
        <v>0</v>
      </c>
      <c r="W739" s="623">
        <f t="shared" si="95"/>
        <v>0</v>
      </c>
      <c r="X739" s="623">
        <f t="shared" si="95"/>
        <v>0</v>
      </c>
      <c r="Y739" s="623">
        <f t="shared" si="95"/>
        <v>0</v>
      </c>
      <c r="Z739" s="623">
        <f t="shared" si="95"/>
        <v>0</v>
      </c>
      <c r="AA739" s="623">
        <f t="shared" si="95"/>
        <v>0</v>
      </c>
      <c r="AB739" s="623">
        <f t="shared" si="95"/>
        <v>0</v>
      </c>
      <c r="AC739" s="624">
        <f t="shared" ca="1" si="91"/>
        <v>0</v>
      </c>
      <c r="AD739" s="624">
        <f ca="1">IF(C739=Allgemeines!$C$13,$S739-$AE739,OFFSET(AE739,0,Allgemeines!$C$13-2022)-$AE739)</f>
        <v>0</v>
      </c>
      <c r="AE739" s="624">
        <f ca="1">IFERROR(OFFSET(AE739,0,Allgemeines!$C$13-2021),0)</f>
        <v>0</v>
      </c>
      <c r="AF739" s="624">
        <f t="shared" si="92"/>
        <v>0</v>
      </c>
      <c r="AG739" s="624">
        <f t="shared" si="87"/>
        <v>0</v>
      </c>
      <c r="AH739" s="624">
        <f t="shared" si="87"/>
        <v>0</v>
      </c>
      <c r="AI739" s="624">
        <f t="shared" si="87"/>
        <v>0</v>
      </c>
      <c r="AJ739" s="624">
        <f t="shared" si="86"/>
        <v>0</v>
      </c>
      <c r="AK739" s="624">
        <f t="shared" si="86"/>
        <v>0</v>
      </c>
      <c r="AL739" s="624">
        <f t="shared" si="86"/>
        <v>0</v>
      </c>
      <c r="AN739" s="625"/>
    </row>
    <row r="740" spans="1:40" x14ac:dyDescent="0.25">
      <c r="A740" s="612"/>
      <c r="B740" s="613"/>
      <c r="C740" s="614"/>
      <c r="D740" s="626"/>
      <c r="E740" s="627"/>
      <c r="F740" s="627"/>
      <c r="G740" s="630">
        <f t="shared" si="93"/>
        <v>0</v>
      </c>
      <c r="H740" s="626"/>
      <c r="I740" s="626"/>
      <c r="J740" s="626"/>
      <c r="K740" s="626"/>
      <c r="L740" s="626"/>
      <c r="M740" s="626"/>
      <c r="N740" s="629"/>
      <c r="O740" s="629"/>
      <c r="P740" s="629"/>
      <c r="Q740" s="619">
        <f>IF(C740&gt;Allgemeines!$C$13,0,SUM(G740,H740,J740,K740,M740,N740)-SUM(I740,L740,O740,P740))</f>
        <v>0</v>
      </c>
      <c r="R740" s="613"/>
      <c r="S740" s="621">
        <f t="shared" si="89"/>
        <v>0</v>
      </c>
      <c r="T740" s="622">
        <f>IF(ISBLANK($B740),0,VLOOKUP($B740,Listen!$A$2:$C$44,2,FALSE))</f>
        <v>0</v>
      </c>
      <c r="U740" s="622">
        <f>IF(ISBLANK($B740),0,VLOOKUP($B740,Listen!$A$2:$C$44,3,FALSE))</f>
        <v>0</v>
      </c>
      <c r="V740" s="623">
        <f t="shared" si="90"/>
        <v>0</v>
      </c>
      <c r="W740" s="623">
        <f t="shared" si="95"/>
        <v>0</v>
      </c>
      <c r="X740" s="623">
        <f t="shared" si="95"/>
        <v>0</v>
      </c>
      <c r="Y740" s="623">
        <f t="shared" si="95"/>
        <v>0</v>
      </c>
      <c r="Z740" s="623">
        <f t="shared" si="95"/>
        <v>0</v>
      </c>
      <c r="AA740" s="623">
        <f t="shared" si="95"/>
        <v>0</v>
      </c>
      <c r="AB740" s="623">
        <f t="shared" si="95"/>
        <v>0</v>
      </c>
      <c r="AC740" s="624">
        <f t="shared" ca="1" si="91"/>
        <v>0</v>
      </c>
      <c r="AD740" s="624">
        <f ca="1">IF(C740=Allgemeines!$C$13,$S740-$AE740,OFFSET(AE740,0,Allgemeines!$C$13-2022)-$AE740)</f>
        <v>0</v>
      </c>
      <c r="AE740" s="624">
        <f ca="1">IFERROR(OFFSET(AE740,0,Allgemeines!$C$13-2021),0)</f>
        <v>0</v>
      </c>
      <c r="AF740" s="624">
        <f t="shared" si="92"/>
        <v>0</v>
      </c>
      <c r="AG740" s="624">
        <f t="shared" si="87"/>
        <v>0</v>
      </c>
      <c r="AH740" s="624">
        <f t="shared" si="87"/>
        <v>0</v>
      </c>
      <c r="AI740" s="624">
        <f t="shared" si="87"/>
        <v>0</v>
      </c>
      <c r="AJ740" s="624">
        <f t="shared" si="86"/>
        <v>0</v>
      </c>
      <c r="AK740" s="624">
        <f t="shared" si="86"/>
        <v>0</v>
      </c>
      <c r="AL740" s="624">
        <f t="shared" si="86"/>
        <v>0</v>
      </c>
      <c r="AN740" s="625"/>
    </row>
    <row r="741" spans="1:40" x14ac:dyDescent="0.25">
      <c r="A741" s="612"/>
      <c r="B741" s="613"/>
      <c r="C741" s="614"/>
      <c r="D741" s="626"/>
      <c r="E741" s="627"/>
      <c r="F741" s="627"/>
      <c r="G741" s="630">
        <f t="shared" si="93"/>
        <v>0</v>
      </c>
      <c r="H741" s="626"/>
      <c r="I741" s="626"/>
      <c r="J741" s="626"/>
      <c r="K741" s="626"/>
      <c r="L741" s="626"/>
      <c r="M741" s="626"/>
      <c r="N741" s="629"/>
      <c r="O741" s="629"/>
      <c r="P741" s="629"/>
      <c r="Q741" s="619">
        <f>IF(C741&gt;Allgemeines!$C$13,0,SUM(G741,H741,J741,K741,M741,N741)-SUM(I741,L741,O741,P741))</f>
        <v>0</v>
      </c>
      <c r="R741" s="613"/>
      <c r="S741" s="621">
        <f t="shared" si="89"/>
        <v>0</v>
      </c>
      <c r="T741" s="622">
        <f>IF(ISBLANK($B741),0,VLOOKUP($B741,Listen!$A$2:$C$44,2,FALSE))</f>
        <v>0</v>
      </c>
      <c r="U741" s="622">
        <f>IF(ISBLANK($B741),0,VLOOKUP($B741,Listen!$A$2:$C$44,3,FALSE))</f>
        <v>0</v>
      </c>
      <c r="V741" s="623">
        <f t="shared" si="90"/>
        <v>0</v>
      </c>
      <c r="W741" s="623">
        <f t="shared" si="95"/>
        <v>0</v>
      </c>
      <c r="X741" s="623">
        <f t="shared" si="95"/>
        <v>0</v>
      </c>
      <c r="Y741" s="623">
        <f t="shared" si="95"/>
        <v>0</v>
      </c>
      <c r="Z741" s="623">
        <f t="shared" si="95"/>
        <v>0</v>
      </c>
      <c r="AA741" s="623">
        <f t="shared" si="95"/>
        <v>0</v>
      </c>
      <c r="AB741" s="623">
        <f t="shared" si="95"/>
        <v>0</v>
      </c>
      <c r="AC741" s="624">
        <f t="shared" ca="1" si="91"/>
        <v>0</v>
      </c>
      <c r="AD741" s="624">
        <f ca="1">IF(C741=Allgemeines!$C$13,$S741-$AE741,OFFSET(AE741,0,Allgemeines!$C$13-2022)-$AE741)</f>
        <v>0</v>
      </c>
      <c r="AE741" s="624">
        <f ca="1">IFERROR(OFFSET(AE741,0,Allgemeines!$C$13-2021),0)</f>
        <v>0</v>
      </c>
      <c r="AF741" s="624">
        <f t="shared" si="92"/>
        <v>0</v>
      </c>
      <c r="AG741" s="624">
        <f t="shared" si="87"/>
        <v>0</v>
      </c>
      <c r="AH741" s="624">
        <f t="shared" si="87"/>
        <v>0</v>
      </c>
      <c r="AI741" s="624">
        <f t="shared" si="87"/>
        <v>0</v>
      </c>
      <c r="AJ741" s="624">
        <f t="shared" si="86"/>
        <v>0</v>
      </c>
      <c r="AK741" s="624">
        <f t="shared" si="86"/>
        <v>0</v>
      </c>
      <c r="AL741" s="624">
        <f t="shared" si="86"/>
        <v>0</v>
      </c>
      <c r="AN741" s="625"/>
    </row>
    <row r="742" spans="1:40" x14ac:dyDescent="0.25">
      <c r="A742" s="612"/>
      <c r="B742" s="613"/>
      <c r="C742" s="614"/>
      <c r="D742" s="626"/>
      <c r="E742" s="627"/>
      <c r="F742" s="627"/>
      <c r="G742" s="630">
        <f t="shared" si="93"/>
        <v>0</v>
      </c>
      <c r="H742" s="626"/>
      <c r="I742" s="626"/>
      <c r="J742" s="626"/>
      <c r="K742" s="626"/>
      <c r="L742" s="626"/>
      <c r="M742" s="626"/>
      <c r="N742" s="629"/>
      <c r="O742" s="629"/>
      <c r="P742" s="629"/>
      <c r="Q742" s="619">
        <f>IF(C742&gt;Allgemeines!$C$13,0,SUM(G742,H742,J742,K742,M742,N742)-SUM(I742,L742,O742,P742))</f>
        <v>0</v>
      </c>
      <c r="R742" s="613"/>
      <c r="S742" s="621">
        <f t="shared" si="89"/>
        <v>0</v>
      </c>
      <c r="T742" s="622">
        <f>IF(ISBLANK($B742),0,VLOOKUP($B742,Listen!$A$2:$C$44,2,FALSE))</f>
        <v>0</v>
      </c>
      <c r="U742" s="622">
        <f>IF(ISBLANK($B742),0,VLOOKUP($B742,Listen!$A$2:$C$44,3,FALSE))</f>
        <v>0</v>
      </c>
      <c r="V742" s="623">
        <f t="shared" si="90"/>
        <v>0</v>
      </c>
      <c r="W742" s="623">
        <f t="shared" si="95"/>
        <v>0</v>
      </c>
      <c r="X742" s="623">
        <f t="shared" si="95"/>
        <v>0</v>
      </c>
      <c r="Y742" s="623">
        <f t="shared" si="95"/>
        <v>0</v>
      </c>
      <c r="Z742" s="623">
        <f t="shared" si="95"/>
        <v>0</v>
      </c>
      <c r="AA742" s="623">
        <f t="shared" si="95"/>
        <v>0</v>
      </c>
      <c r="AB742" s="623">
        <f t="shared" si="95"/>
        <v>0</v>
      </c>
      <c r="AC742" s="624">
        <f t="shared" ca="1" si="91"/>
        <v>0</v>
      </c>
      <c r="AD742" s="624">
        <f ca="1">IF(C742=Allgemeines!$C$13,$S742-$AE742,OFFSET(AE742,0,Allgemeines!$C$13-2022)-$AE742)</f>
        <v>0</v>
      </c>
      <c r="AE742" s="624">
        <f ca="1">IFERROR(OFFSET(AE742,0,Allgemeines!$C$13-2021),0)</f>
        <v>0</v>
      </c>
      <c r="AF742" s="624">
        <f t="shared" si="92"/>
        <v>0</v>
      </c>
      <c r="AG742" s="624">
        <f t="shared" si="87"/>
        <v>0</v>
      </c>
      <c r="AH742" s="624">
        <f t="shared" si="87"/>
        <v>0</v>
      </c>
      <c r="AI742" s="624">
        <f t="shared" si="87"/>
        <v>0</v>
      </c>
      <c r="AJ742" s="624">
        <f t="shared" si="86"/>
        <v>0</v>
      </c>
      <c r="AK742" s="624">
        <f t="shared" si="86"/>
        <v>0</v>
      </c>
      <c r="AL742" s="624">
        <f t="shared" si="86"/>
        <v>0</v>
      </c>
      <c r="AN742" s="625"/>
    </row>
    <row r="743" spans="1:40" x14ac:dyDescent="0.25">
      <c r="A743" s="612"/>
      <c r="B743" s="613"/>
      <c r="C743" s="614"/>
      <c r="D743" s="626"/>
      <c r="E743" s="627"/>
      <c r="F743" s="627"/>
      <c r="G743" s="630">
        <f t="shared" si="93"/>
        <v>0</v>
      </c>
      <c r="H743" s="626"/>
      <c r="I743" s="626"/>
      <c r="J743" s="626"/>
      <c r="K743" s="626"/>
      <c r="L743" s="626"/>
      <c r="M743" s="626"/>
      <c r="N743" s="629"/>
      <c r="O743" s="629"/>
      <c r="P743" s="629"/>
      <c r="Q743" s="619">
        <f>IF(C743&gt;Allgemeines!$C$13,0,SUM(G743,H743,J743,K743,M743,N743)-SUM(I743,L743,O743,P743))</f>
        <v>0</v>
      </c>
      <c r="R743" s="613"/>
      <c r="S743" s="621">
        <f t="shared" si="89"/>
        <v>0</v>
      </c>
      <c r="T743" s="622">
        <f>IF(ISBLANK($B743),0,VLOOKUP($B743,Listen!$A$2:$C$44,2,FALSE))</f>
        <v>0</v>
      </c>
      <c r="U743" s="622">
        <f>IF(ISBLANK($B743),0,VLOOKUP($B743,Listen!$A$2:$C$44,3,FALSE))</f>
        <v>0</v>
      </c>
      <c r="V743" s="623">
        <f t="shared" si="90"/>
        <v>0</v>
      </c>
      <c r="W743" s="623">
        <f t="shared" ref="W743:AB758" si="96">V743</f>
        <v>0</v>
      </c>
      <c r="X743" s="623">
        <f t="shared" si="96"/>
        <v>0</v>
      </c>
      <c r="Y743" s="623">
        <f t="shared" si="96"/>
        <v>0</v>
      </c>
      <c r="Z743" s="623">
        <f t="shared" si="96"/>
        <v>0</v>
      </c>
      <c r="AA743" s="623">
        <f t="shared" si="96"/>
        <v>0</v>
      </c>
      <c r="AB743" s="623">
        <f t="shared" si="96"/>
        <v>0</v>
      </c>
      <c r="AC743" s="624">
        <f t="shared" ca="1" si="91"/>
        <v>0</v>
      </c>
      <c r="AD743" s="624">
        <f ca="1">IF(C743=Allgemeines!$C$13,$S743-$AE743,OFFSET(AE743,0,Allgemeines!$C$13-2022)-$AE743)</f>
        <v>0</v>
      </c>
      <c r="AE743" s="624">
        <f ca="1">IFERROR(OFFSET(AE743,0,Allgemeines!$C$13-2021),0)</f>
        <v>0</v>
      </c>
      <c r="AF743" s="624">
        <f t="shared" si="92"/>
        <v>0</v>
      </c>
      <c r="AG743" s="624">
        <f t="shared" si="87"/>
        <v>0</v>
      </c>
      <c r="AH743" s="624">
        <f t="shared" si="87"/>
        <v>0</v>
      </c>
      <c r="AI743" s="624">
        <f t="shared" si="87"/>
        <v>0</v>
      </c>
      <c r="AJ743" s="624">
        <f t="shared" si="86"/>
        <v>0</v>
      </c>
      <c r="AK743" s="624">
        <f t="shared" si="86"/>
        <v>0</v>
      </c>
      <c r="AL743" s="624">
        <f t="shared" si="86"/>
        <v>0</v>
      </c>
      <c r="AN743" s="625"/>
    </row>
    <row r="744" spans="1:40" x14ac:dyDescent="0.25">
      <c r="A744" s="612"/>
      <c r="B744" s="613"/>
      <c r="C744" s="614"/>
      <c r="D744" s="626"/>
      <c r="E744" s="627"/>
      <c r="F744" s="627"/>
      <c r="G744" s="630">
        <f t="shared" si="93"/>
        <v>0</v>
      </c>
      <c r="H744" s="626"/>
      <c r="I744" s="626"/>
      <c r="J744" s="626"/>
      <c r="K744" s="626"/>
      <c r="L744" s="626"/>
      <c r="M744" s="626"/>
      <c r="N744" s="629"/>
      <c r="O744" s="629"/>
      <c r="P744" s="629"/>
      <c r="Q744" s="619">
        <f>IF(C744&gt;Allgemeines!$C$13,0,SUM(G744,H744,J744,K744,M744,N744)-SUM(I744,L744,O744,P744))</f>
        <v>0</v>
      </c>
      <c r="R744" s="613"/>
      <c r="S744" s="621">
        <f t="shared" si="89"/>
        <v>0</v>
      </c>
      <c r="T744" s="622">
        <f>IF(ISBLANK($B744),0,VLOOKUP($B744,Listen!$A$2:$C$44,2,FALSE))</f>
        <v>0</v>
      </c>
      <c r="U744" s="622">
        <f>IF(ISBLANK($B744),0,VLOOKUP($B744,Listen!$A$2:$C$44,3,FALSE))</f>
        <v>0</v>
      </c>
      <c r="V744" s="623">
        <f t="shared" si="90"/>
        <v>0</v>
      </c>
      <c r="W744" s="623">
        <f t="shared" si="96"/>
        <v>0</v>
      </c>
      <c r="X744" s="623">
        <f t="shared" si="96"/>
        <v>0</v>
      </c>
      <c r="Y744" s="623">
        <f t="shared" si="96"/>
        <v>0</v>
      </c>
      <c r="Z744" s="623">
        <f t="shared" si="96"/>
        <v>0</v>
      </c>
      <c r="AA744" s="623">
        <f t="shared" si="96"/>
        <v>0</v>
      </c>
      <c r="AB744" s="623">
        <f t="shared" si="96"/>
        <v>0</v>
      </c>
      <c r="AC744" s="624">
        <f t="shared" ca="1" si="91"/>
        <v>0</v>
      </c>
      <c r="AD744" s="624">
        <f ca="1">IF(C744=Allgemeines!$C$13,$S744-$AE744,OFFSET(AE744,0,Allgemeines!$C$13-2022)-$AE744)</f>
        <v>0</v>
      </c>
      <c r="AE744" s="624">
        <f ca="1">IFERROR(OFFSET(AE744,0,Allgemeines!$C$13-2021),0)</f>
        <v>0</v>
      </c>
      <c r="AF744" s="624">
        <f t="shared" si="92"/>
        <v>0</v>
      </c>
      <c r="AG744" s="624">
        <f t="shared" si="87"/>
        <v>0</v>
      </c>
      <c r="AH744" s="624">
        <f t="shared" si="87"/>
        <v>0</v>
      </c>
      <c r="AI744" s="624">
        <f t="shared" si="87"/>
        <v>0</v>
      </c>
      <c r="AJ744" s="624">
        <f t="shared" si="86"/>
        <v>0</v>
      </c>
      <c r="AK744" s="624">
        <f t="shared" si="86"/>
        <v>0</v>
      </c>
      <c r="AL744" s="624">
        <f t="shared" si="86"/>
        <v>0</v>
      </c>
      <c r="AN744" s="625"/>
    </row>
    <row r="745" spans="1:40" x14ac:dyDescent="0.25">
      <c r="A745" s="612"/>
      <c r="B745" s="613"/>
      <c r="C745" s="614"/>
      <c r="D745" s="626"/>
      <c r="E745" s="627"/>
      <c r="F745" s="627"/>
      <c r="G745" s="630">
        <f t="shared" si="93"/>
        <v>0</v>
      </c>
      <c r="H745" s="626"/>
      <c r="I745" s="626"/>
      <c r="J745" s="626"/>
      <c r="K745" s="626"/>
      <c r="L745" s="626"/>
      <c r="M745" s="626"/>
      <c r="N745" s="629"/>
      <c r="O745" s="629"/>
      <c r="P745" s="629"/>
      <c r="Q745" s="619">
        <f>IF(C745&gt;Allgemeines!$C$13,0,SUM(G745,H745,J745,K745,M745,N745)-SUM(I745,L745,O745,P745))</f>
        <v>0</v>
      </c>
      <c r="R745" s="613"/>
      <c r="S745" s="621">
        <f t="shared" si="89"/>
        <v>0</v>
      </c>
      <c r="T745" s="622">
        <f>IF(ISBLANK($B745),0,VLOOKUP($B745,Listen!$A$2:$C$44,2,FALSE))</f>
        <v>0</v>
      </c>
      <c r="U745" s="622">
        <f>IF(ISBLANK($B745),0,VLOOKUP($B745,Listen!$A$2:$C$44,3,FALSE))</f>
        <v>0</v>
      </c>
      <c r="V745" s="623">
        <f t="shared" si="90"/>
        <v>0</v>
      </c>
      <c r="W745" s="623">
        <f t="shared" si="96"/>
        <v>0</v>
      </c>
      <c r="X745" s="623">
        <f t="shared" si="96"/>
        <v>0</v>
      </c>
      <c r="Y745" s="623">
        <f t="shared" si="96"/>
        <v>0</v>
      </c>
      <c r="Z745" s="623">
        <f t="shared" si="96"/>
        <v>0</v>
      </c>
      <c r="AA745" s="623">
        <f t="shared" si="96"/>
        <v>0</v>
      </c>
      <c r="AB745" s="623">
        <f t="shared" si="96"/>
        <v>0</v>
      </c>
      <c r="AC745" s="624">
        <f t="shared" ca="1" si="91"/>
        <v>0</v>
      </c>
      <c r="AD745" s="624">
        <f ca="1">IF(C745=Allgemeines!$C$13,$S745-$AE745,OFFSET(AE745,0,Allgemeines!$C$13-2022)-$AE745)</f>
        <v>0</v>
      </c>
      <c r="AE745" s="624">
        <f ca="1">IFERROR(OFFSET(AE745,0,Allgemeines!$C$13-2021),0)</f>
        <v>0</v>
      </c>
      <c r="AF745" s="624">
        <f t="shared" si="92"/>
        <v>0</v>
      </c>
      <c r="AG745" s="624">
        <f t="shared" si="87"/>
        <v>0</v>
      </c>
      <c r="AH745" s="624">
        <f t="shared" si="87"/>
        <v>0</v>
      </c>
      <c r="AI745" s="624">
        <f t="shared" si="87"/>
        <v>0</v>
      </c>
      <c r="AJ745" s="624">
        <f t="shared" si="86"/>
        <v>0</v>
      </c>
      <c r="AK745" s="624">
        <f t="shared" si="86"/>
        <v>0</v>
      </c>
      <c r="AL745" s="624">
        <f t="shared" si="86"/>
        <v>0</v>
      </c>
      <c r="AN745" s="625"/>
    </row>
    <row r="746" spans="1:40" x14ac:dyDescent="0.25">
      <c r="A746" s="612"/>
      <c r="B746" s="613"/>
      <c r="C746" s="614"/>
      <c r="D746" s="626"/>
      <c r="E746" s="627"/>
      <c r="F746" s="627"/>
      <c r="G746" s="630">
        <f t="shared" si="93"/>
        <v>0</v>
      </c>
      <c r="H746" s="626"/>
      <c r="I746" s="626"/>
      <c r="J746" s="626"/>
      <c r="K746" s="626"/>
      <c r="L746" s="626"/>
      <c r="M746" s="626"/>
      <c r="N746" s="629"/>
      <c r="O746" s="629"/>
      <c r="P746" s="629"/>
      <c r="Q746" s="619">
        <f>IF(C746&gt;Allgemeines!$C$13,0,SUM(G746,H746,J746,K746,M746,N746)-SUM(I746,L746,O746,P746))</f>
        <v>0</v>
      </c>
      <c r="R746" s="613"/>
      <c r="S746" s="621">
        <f t="shared" si="89"/>
        <v>0</v>
      </c>
      <c r="T746" s="622">
        <f>IF(ISBLANK($B746),0,VLOOKUP($B746,Listen!$A$2:$C$44,2,FALSE))</f>
        <v>0</v>
      </c>
      <c r="U746" s="622">
        <f>IF(ISBLANK($B746),0,VLOOKUP($B746,Listen!$A$2:$C$44,3,FALSE))</f>
        <v>0</v>
      </c>
      <c r="V746" s="623">
        <f t="shared" si="90"/>
        <v>0</v>
      </c>
      <c r="W746" s="623">
        <f t="shared" si="96"/>
        <v>0</v>
      </c>
      <c r="X746" s="623">
        <f t="shared" si="96"/>
        <v>0</v>
      </c>
      <c r="Y746" s="623">
        <f t="shared" si="96"/>
        <v>0</v>
      </c>
      <c r="Z746" s="623">
        <f t="shared" si="96"/>
        <v>0</v>
      </c>
      <c r="AA746" s="623">
        <f t="shared" si="96"/>
        <v>0</v>
      </c>
      <c r="AB746" s="623">
        <f t="shared" si="96"/>
        <v>0</v>
      </c>
      <c r="AC746" s="624">
        <f t="shared" ca="1" si="91"/>
        <v>0</v>
      </c>
      <c r="AD746" s="624">
        <f ca="1">IF(C746=Allgemeines!$C$13,$S746-$AE746,OFFSET(AE746,0,Allgemeines!$C$13-2022)-$AE746)</f>
        <v>0</v>
      </c>
      <c r="AE746" s="624">
        <f ca="1">IFERROR(OFFSET(AE746,0,Allgemeines!$C$13-2021),0)</f>
        <v>0</v>
      </c>
      <c r="AF746" s="624">
        <f t="shared" si="92"/>
        <v>0</v>
      </c>
      <c r="AG746" s="624">
        <f t="shared" si="87"/>
        <v>0</v>
      </c>
      <c r="AH746" s="624">
        <f t="shared" si="87"/>
        <v>0</v>
      </c>
      <c r="AI746" s="624">
        <f t="shared" si="87"/>
        <v>0</v>
      </c>
      <c r="AJ746" s="624">
        <f t="shared" si="86"/>
        <v>0</v>
      </c>
      <c r="AK746" s="624">
        <f t="shared" si="86"/>
        <v>0</v>
      </c>
      <c r="AL746" s="624">
        <f t="shared" si="86"/>
        <v>0</v>
      </c>
      <c r="AN746" s="625"/>
    </row>
    <row r="747" spans="1:40" x14ac:dyDescent="0.25">
      <c r="A747" s="612"/>
      <c r="B747" s="613"/>
      <c r="C747" s="614"/>
      <c r="D747" s="626"/>
      <c r="E747" s="627"/>
      <c r="F747" s="627"/>
      <c r="G747" s="630">
        <f t="shared" si="93"/>
        <v>0</v>
      </c>
      <c r="H747" s="626"/>
      <c r="I747" s="626"/>
      <c r="J747" s="626"/>
      <c r="K747" s="626"/>
      <c r="L747" s="626"/>
      <c r="M747" s="626"/>
      <c r="N747" s="629"/>
      <c r="O747" s="629"/>
      <c r="P747" s="629"/>
      <c r="Q747" s="619">
        <f>IF(C747&gt;Allgemeines!$C$13,0,SUM(G747,H747,J747,K747,M747,N747)-SUM(I747,L747,O747,P747))</f>
        <v>0</v>
      </c>
      <c r="R747" s="613"/>
      <c r="S747" s="621">
        <f t="shared" si="89"/>
        <v>0</v>
      </c>
      <c r="T747" s="622">
        <f>IF(ISBLANK($B747),0,VLOOKUP($B747,Listen!$A$2:$C$44,2,FALSE))</f>
        <v>0</v>
      </c>
      <c r="U747" s="622">
        <f>IF(ISBLANK($B747),0,VLOOKUP($B747,Listen!$A$2:$C$44,3,FALSE))</f>
        <v>0</v>
      </c>
      <c r="V747" s="623">
        <f t="shared" si="90"/>
        <v>0</v>
      </c>
      <c r="W747" s="623">
        <f t="shared" si="96"/>
        <v>0</v>
      </c>
      <c r="X747" s="623">
        <f t="shared" si="96"/>
        <v>0</v>
      </c>
      <c r="Y747" s="623">
        <f t="shared" si="96"/>
        <v>0</v>
      </c>
      <c r="Z747" s="623">
        <f t="shared" si="96"/>
        <v>0</v>
      </c>
      <c r="AA747" s="623">
        <f t="shared" si="96"/>
        <v>0</v>
      </c>
      <c r="AB747" s="623">
        <f t="shared" si="96"/>
        <v>0</v>
      </c>
      <c r="AC747" s="624">
        <f t="shared" ca="1" si="91"/>
        <v>0</v>
      </c>
      <c r="AD747" s="624">
        <f ca="1">IF(C747=Allgemeines!$C$13,$S747-$AE747,OFFSET(AE747,0,Allgemeines!$C$13-2022)-$AE747)</f>
        <v>0</v>
      </c>
      <c r="AE747" s="624">
        <f ca="1">IFERROR(OFFSET(AE747,0,Allgemeines!$C$13-2021),0)</f>
        <v>0</v>
      </c>
      <c r="AF747" s="624">
        <f t="shared" si="92"/>
        <v>0</v>
      </c>
      <c r="AG747" s="624">
        <f t="shared" si="87"/>
        <v>0</v>
      </c>
      <c r="AH747" s="624">
        <f t="shared" si="87"/>
        <v>0</v>
      </c>
      <c r="AI747" s="624">
        <f t="shared" si="87"/>
        <v>0</v>
      </c>
      <c r="AJ747" s="624">
        <f t="shared" si="86"/>
        <v>0</v>
      </c>
      <c r="AK747" s="624">
        <f t="shared" si="86"/>
        <v>0</v>
      </c>
      <c r="AL747" s="624">
        <f t="shared" si="86"/>
        <v>0</v>
      </c>
      <c r="AN747" s="625"/>
    </row>
    <row r="748" spans="1:40" x14ac:dyDescent="0.25">
      <c r="A748" s="612"/>
      <c r="B748" s="613"/>
      <c r="C748" s="614"/>
      <c r="D748" s="626"/>
      <c r="E748" s="627"/>
      <c r="F748" s="627"/>
      <c r="G748" s="630">
        <f t="shared" si="93"/>
        <v>0</v>
      </c>
      <c r="H748" s="626"/>
      <c r="I748" s="626"/>
      <c r="J748" s="626"/>
      <c r="K748" s="626"/>
      <c r="L748" s="626"/>
      <c r="M748" s="626"/>
      <c r="N748" s="629"/>
      <c r="O748" s="629"/>
      <c r="P748" s="629"/>
      <c r="Q748" s="619">
        <f>IF(C748&gt;Allgemeines!$C$13,0,SUM(G748,H748,J748,K748,M748,N748)-SUM(I748,L748,O748,P748))</f>
        <v>0</v>
      </c>
      <c r="R748" s="613"/>
      <c r="S748" s="621">
        <f t="shared" si="89"/>
        <v>0</v>
      </c>
      <c r="T748" s="622">
        <f>IF(ISBLANK($B748),0,VLOOKUP($B748,Listen!$A$2:$C$44,2,FALSE))</f>
        <v>0</v>
      </c>
      <c r="U748" s="622">
        <f>IF(ISBLANK($B748),0,VLOOKUP($B748,Listen!$A$2:$C$44,3,FALSE))</f>
        <v>0</v>
      </c>
      <c r="V748" s="623">
        <f t="shared" si="90"/>
        <v>0</v>
      </c>
      <c r="W748" s="623">
        <f t="shared" si="96"/>
        <v>0</v>
      </c>
      <c r="X748" s="623">
        <f t="shared" si="96"/>
        <v>0</v>
      </c>
      <c r="Y748" s="623">
        <f t="shared" si="96"/>
        <v>0</v>
      </c>
      <c r="Z748" s="623">
        <f t="shared" si="96"/>
        <v>0</v>
      </c>
      <c r="AA748" s="623">
        <f t="shared" si="96"/>
        <v>0</v>
      </c>
      <c r="AB748" s="623">
        <f t="shared" si="96"/>
        <v>0</v>
      </c>
      <c r="AC748" s="624">
        <f t="shared" ca="1" si="91"/>
        <v>0</v>
      </c>
      <c r="AD748" s="624">
        <f ca="1">IF(C748=Allgemeines!$C$13,$S748-$AE748,OFFSET(AE748,0,Allgemeines!$C$13-2022)-$AE748)</f>
        <v>0</v>
      </c>
      <c r="AE748" s="624">
        <f ca="1">IFERROR(OFFSET(AE748,0,Allgemeines!$C$13-2021),0)</f>
        <v>0</v>
      </c>
      <c r="AF748" s="624">
        <f t="shared" si="92"/>
        <v>0</v>
      </c>
      <c r="AG748" s="624">
        <f t="shared" si="87"/>
        <v>0</v>
      </c>
      <c r="AH748" s="624">
        <f t="shared" si="87"/>
        <v>0</v>
      </c>
      <c r="AI748" s="624">
        <f t="shared" si="87"/>
        <v>0</v>
      </c>
      <c r="AJ748" s="624">
        <f t="shared" si="86"/>
        <v>0</v>
      </c>
      <c r="AK748" s="624">
        <f t="shared" si="86"/>
        <v>0</v>
      </c>
      <c r="AL748" s="624">
        <f t="shared" si="86"/>
        <v>0</v>
      </c>
      <c r="AN748" s="625"/>
    </row>
    <row r="749" spans="1:40" x14ac:dyDescent="0.25">
      <c r="A749" s="612"/>
      <c r="B749" s="613"/>
      <c r="C749" s="614"/>
      <c r="D749" s="626"/>
      <c r="E749" s="627"/>
      <c r="F749" s="627"/>
      <c r="G749" s="630">
        <f t="shared" si="93"/>
        <v>0</v>
      </c>
      <c r="H749" s="626"/>
      <c r="I749" s="626"/>
      <c r="J749" s="626"/>
      <c r="K749" s="626"/>
      <c r="L749" s="626"/>
      <c r="M749" s="626"/>
      <c r="N749" s="629"/>
      <c r="O749" s="629"/>
      <c r="P749" s="629"/>
      <c r="Q749" s="619">
        <f>IF(C749&gt;Allgemeines!$C$13,0,SUM(G749,H749,J749,K749,M749,N749)-SUM(I749,L749,O749,P749))</f>
        <v>0</v>
      </c>
      <c r="R749" s="613"/>
      <c r="S749" s="621">
        <f t="shared" si="89"/>
        <v>0</v>
      </c>
      <c r="T749" s="622">
        <f>IF(ISBLANK($B749),0,VLOOKUP($B749,Listen!$A$2:$C$44,2,FALSE))</f>
        <v>0</v>
      </c>
      <c r="U749" s="622">
        <f>IF(ISBLANK($B749),0,VLOOKUP($B749,Listen!$A$2:$C$44,3,FALSE))</f>
        <v>0</v>
      </c>
      <c r="V749" s="623">
        <f t="shared" si="90"/>
        <v>0</v>
      </c>
      <c r="W749" s="623">
        <f t="shared" si="96"/>
        <v>0</v>
      </c>
      <c r="X749" s="623">
        <f t="shared" si="96"/>
        <v>0</v>
      </c>
      <c r="Y749" s="623">
        <f t="shared" si="96"/>
        <v>0</v>
      </c>
      <c r="Z749" s="623">
        <f t="shared" si="96"/>
        <v>0</v>
      </c>
      <c r="AA749" s="623">
        <f t="shared" si="96"/>
        <v>0</v>
      </c>
      <c r="AB749" s="623">
        <f t="shared" si="96"/>
        <v>0</v>
      </c>
      <c r="AC749" s="624">
        <f t="shared" ca="1" si="91"/>
        <v>0</v>
      </c>
      <c r="AD749" s="624">
        <f ca="1">IF(C749=Allgemeines!$C$13,$S749-$AE749,OFFSET(AE749,0,Allgemeines!$C$13-2022)-$AE749)</f>
        <v>0</v>
      </c>
      <c r="AE749" s="624">
        <f ca="1">IFERROR(OFFSET(AE749,0,Allgemeines!$C$13-2021),0)</f>
        <v>0</v>
      </c>
      <c r="AF749" s="624">
        <f t="shared" si="92"/>
        <v>0</v>
      </c>
      <c r="AG749" s="624">
        <f t="shared" si="87"/>
        <v>0</v>
      </c>
      <c r="AH749" s="624">
        <f t="shared" si="87"/>
        <v>0</v>
      </c>
      <c r="AI749" s="624">
        <f t="shared" si="87"/>
        <v>0</v>
      </c>
      <c r="AJ749" s="624">
        <f t="shared" si="86"/>
        <v>0</v>
      </c>
      <c r="AK749" s="624">
        <f t="shared" si="86"/>
        <v>0</v>
      </c>
      <c r="AL749" s="624">
        <f t="shared" si="86"/>
        <v>0</v>
      </c>
      <c r="AN749" s="625"/>
    </row>
    <row r="750" spans="1:40" x14ac:dyDescent="0.25">
      <c r="A750" s="612"/>
      <c r="B750" s="613"/>
      <c r="C750" s="614"/>
      <c r="D750" s="626"/>
      <c r="E750" s="627"/>
      <c r="F750" s="627"/>
      <c r="G750" s="630">
        <f t="shared" si="93"/>
        <v>0</v>
      </c>
      <c r="H750" s="626"/>
      <c r="I750" s="626"/>
      <c r="J750" s="626"/>
      <c r="K750" s="626"/>
      <c r="L750" s="626"/>
      <c r="M750" s="626"/>
      <c r="N750" s="629"/>
      <c r="O750" s="629"/>
      <c r="P750" s="629"/>
      <c r="Q750" s="619">
        <f>IF(C750&gt;Allgemeines!$C$13,0,SUM(G750,H750,J750,K750,M750,N750)-SUM(I750,L750,O750,P750))</f>
        <v>0</v>
      </c>
      <c r="R750" s="613"/>
      <c r="S750" s="621">
        <f t="shared" si="89"/>
        <v>0</v>
      </c>
      <c r="T750" s="622">
        <f>IF(ISBLANK($B750),0,VLOOKUP($B750,Listen!$A$2:$C$44,2,FALSE))</f>
        <v>0</v>
      </c>
      <c r="U750" s="622">
        <f>IF(ISBLANK($B750),0,VLOOKUP($B750,Listen!$A$2:$C$44,3,FALSE))</f>
        <v>0</v>
      </c>
      <c r="V750" s="623">
        <f t="shared" si="90"/>
        <v>0</v>
      </c>
      <c r="W750" s="623">
        <f t="shared" si="96"/>
        <v>0</v>
      </c>
      <c r="X750" s="623">
        <f t="shared" si="96"/>
        <v>0</v>
      </c>
      <c r="Y750" s="623">
        <f t="shared" si="96"/>
        <v>0</v>
      </c>
      <c r="Z750" s="623">
        <f t="shared" si="96"/>
        <v>0</v>
      </c>
      <c r="AA750" s="623">
        <f t="shared" si="96"/>
        <v>0</v>
      </c>
      <c r="AB750" s="623">
        <f t="shared" si="96"/>
        <v>0</v>
      </c>
      <c r="AC750" s="624">
        <f t="shared" ca="1" si="91"/>
        <v>0</v>
      </c>
      <c r="AD750" s="624">
        <f ca="1">IF(C750=Allgemeines!$C$13,$S750-$AE750,OFFSET(AE750,0,Allgemeines!$C$13-2022)-$AE750)</f>
        <v>0</v>
      </c>
      <c r="AE750" s="624">
        <f ca="1">IFERROR(OFFSET(AE750,0,Allgemeines!$C$13-2021),0)</f>
        <v>0</v>
      </c>
      <c r="AF750" s="624">
        <f t="shared" si="92"/>
        <v>0</v>
      </c>
      <c r="AG750" s="624">
        <f t="shared" si="87"/>
        <v>0</v>
      </c>
      <c r="AH750" s="624">
        <f t="shared" si="87"/>
        <v>0</v>
      </c>
      <c r="AI750" s="624">
        <f t="shared" si="87"/>
        <v>0</v>
      </c>
      <c r="AJ750" s="624">
        <f t="shared" si="86"/>
        <v>0</v>
      </c>
      <c r="AK750" s="624">
        <f t="shared" si="86"/>
        <v>0</v>
      </c>
      <c r="AL750" s="624">
        <f t="shared" si="86"/>
        <v>0</v>
      </c>
      <c r="AN750" s="625"/>
    </row>
    <row r="751" spans="1:40" x14ac:dyDescent="0.25">
      <c r="A751" s="612"/>
      <c r="B751" s="613"/>
      <c r="C751" s="614"/>
      <c r="D751" s="626"/>
      <c r="E751" s="627"/>
      <c r="F751" s="627"/>
      <c r="G751" s="630">
        <f t="shared" si="93"/>
        <v>0</v>
      </c>
      <c r="H751" s="626"/>
      <c r="I751" s="626"/>
      <c r="J751" s="626"/>
      <c r="K751" s="626"/>
      <c r="L751" s="626"/>
      <c r="M751" s="626"/>
      <c r="N751" s="629"/>
      <c r="O751" s="629"/>
      <c r="P751" s="629"/>
      <c r="Q751" s="619">
        <f>IF(C751&gt;Allgemeines!$C$13,0,SUM(G751,H751,J751,K751,M751,N751)-SUM(I751,L751,O751,P751))</f>
        <v>0</v>
      </c>
      <c r="R751" s="613"/>
      <c r="S751" s="621">
        <f t="shared" si="89"/>
        <v>0</v>
      </c>
      <c r="T751" s="622">
        <f>IF(ISBLANK($B751),0,VLOOKUP($B751,Listen!$A$2:$C$44,2,FALSE))</f>
        <v>0</v>
      </c>
      <c r="U751" s="622">
        <f>IF(ISBLANK($B751),0,VLOOKUP($B751,Listen!$A$2:$C$44,3,FALSE))</f>
        <v>0</v>
      </c>
      <c r="V751" s="623">
        <f t="shared" si="90"/>
        <v>0</v>
      </c>
      <c r="W751" s="623">
        <f t="shared" si="96"/>
        <v>0</v>
      </c>
      <c r="X751" s="623">
        <f t="shared" si="96"/>
        <v>0</v>
      </c>
      <c r="Y751" s="623">
        <f t="shared" si="96"/>
        <v>0</v>
      </c>
      <c r="Z751" s="623">
        <f t="shared" si="96"/>
        <v>0</v>
      </c>
      <c r="AA751" s="623">
        <f t="shared" si="96"/>
        <v>0</v>
      </c>
      <c r="AB751" s="623">
        <f t="shared" si="96"/>
        <v>0</v>
      </c>
      <c r="AC751" s="624">
        <f t="shared" ca="1" si="91"/>
        <v>0</v>
      </c>
      <c r="AD751" s="624">
        <f ca="1">IF(C751=Allgemeines!$C$13,$S751-$AE751,OFFSET(AE751,0,Allgemeines!$C$13-2022)-$AE751)</f>
        <v>0</v>
      </c>
      <c r="AE751" s="624">
        <f ca="1">IFERROR(OFFSET(AE751,0,Allgemeines!$C$13-2021),0)</f>
        <v>0</v>
      </c>
      <c r="AF751" s="624">
        <f t="shared" si="92"/>
        <v>0</v>
      </c>
      <c r="AG751" s="624">
        <f t="shared" si="87"/>
        <v>0</v>
      </c>
      <c r="AH751" s="624">
        <f t="shared" si="87"/>
        <v>0</v>
      </c>
      <c r="AI751" s="624">
        <f t="shared" si="87"/>
        <v>0</v>
      </c>
      <c r="AJ751" s="624">
        <f t="shared" si="86"/>
        <v>0</v>
      </c>
      <c r="AK751" s="624">
        <f t="shared" si="86"/>
        <v>0</v>
      </c>
      <c r="AL751" s="624">
        <f t="shared" si="86"/>
        <v>0</v>
      </c>
      <c r="AN751" s="625"/>
    </row>
    <row r="752" spans="1:40" x14ac:dyDescent="0.25">
      <c r="A752" s="612"/>
      <c r="B752" s="613"/>
      <c r="C752" s="614"/>
      <c r="D752" s="626"/>
      <c r="E752" s="627"/>
      <c r="F752" s="627"/>
      <c r="G752" s="630">
        <f t="shared" si="93"/>
        <v>0</v>
      </c>
      <c r="H752" s="626"/>
      <c r="I752" s="626"/>
      <c r="J752" s="626"/>
      <c r="K752" s="626"/>
      <c r="L752" s="626"/>
      <c r="M752" s="626"/>
      <c r="N752" s="629"/>
      <c r="O752" s="629"/>
      <c r="P752" s="629"/>
      <c r="Q752" s="619">
        <f>IF(C752&gt;Allgemeines!$C$13,0,SUM(G752,H752,J752,K752,M752,N752)-SUM(I752,L752,O752,P752))</f>
        <v>0</v>
      </c>
      <c r="R752" s="613"/>
      <c r="S752" s="621">
        <f t="shared" si="89"/>
        <v>0</v>
      </c>
      <c r="T752" s="622">
        <f>IF(ISBLANK($B752),0,VLOOKUP($B752,Listen!$A$2:$C$44,2,FALSE))</f>
        <v>0</v>
      </c>
      <c r="U752" s="622">
        <f>IF(ISBLANK($B752),0,VLOOKUP($B752,Listen!$A$2:$C$44,3,FALSE))</f>
        <v>0</v>
      </c>
      <c r="V752" s="623">
        <f t="shared" si="90"/>
        <v>0</v>
      </c>
      <c r="W752" s="623">
        <f t="shared" si="96"/>
        <v>0</v>
      </c>
      <c r="X752" s="623">
        <f t="shared" si="96"/>
        <v>0</v>
      </c>
      <c r="Y752" s="623">
        <f t="shared" si="96"/>
        <v>0</v>
      </c>
      <c r="Z752" s="623">
        <f t="shared" si="96"/>
        <v>0</v>
      </c>
      <c r="AA752" s="623">
        <f t="shared" si="96"/>
        <v>0</v>
      </c>
      <c r="AB752" s="623">
        <f t="shared" si="96"/>
        <v>0</v>
      </c>
      <c r="AC752" s="624">
        <f t="shared" ca="1" si="91"/>
        <v>0</v>
      </c>
      <c r="AD752" s="624">
        <f ca="1">IF(C752=Allgemeines!$C$13,$S752-$AE752,OFFSET(AE752,0,Allgemeines!$C$13-2022)-$AE752)</f>
        <v>0</v>
      </c>
      <c r="AE752" s="624">
        <f ca="1">IFERROR(OFFSET(AE752,0,Allgemeines!$C$13-2021),0)</f>
        <v>0</v>
      </c>
      <c r="AF752" s="624">
        <f t="shared" si="92"/>
        <v>0</v>
      </c>
      <c r="AG752" s="624">
        <f t="shared" si="87"/>
        <v>0</v>
      </c>
      <c r="AH752" s="624">
        <f t="shared" si="87"/>
        <v>0</v>
      </c>
      <c r="AI752" s="624">
        <f t="shared" si="87"/>
        <v>0</v>
      </c>
      <c r="AJ752" s="624">
        <f t="shared" si="86"/>
        <v>0</v>
      </c>
      <c r="AK752" s="624">
        <f t="shared" si="86"/>
        <v>0</v>
      </c>
      <c r="AL752" s="624">
        <f t="shared" si="86"/>
        <v>0</v>
      </c>
      <c r="AN752" s="625"/>
    </row>
    <row r="753" spans="1:40" x14ac:dyDescent="0.25">
      <c r="A753" s="612"/>
      <c r="B753" s="613"/>
      <c r="C753" s="614"/>
      <c r="D753" s="626"/>
      <c r="E753" s="627"/>
      <c r="F753" s="627"/>
      <c r="G753" s="630">
        <f t="shared" si="93"/>
        <v>0</v>
      </c>
      <c r="H753" s="626"/>
      <c r="I753" s="626"/>
      <c r="J753" s="626"/>
      <c r="K753" s="626"/>
      <c r="L753" s="626"/>
      <c r="M753" s="626"/>
      <c r="N753" s="629"/>
      <c r="O753" s="629"/>
      <c r="P753" s="629"/>
      <c r="Q753" s="619">
        <f>IF(C753&gt;Allgemeines!$C$13,0,SUM(G753,H753,J753,K753,M753,N753)-SUM(I753,L753,O753,P753))</f>
        <v>0</v>
      </c>
      <c r="R753" s="613"/>
      <c r="S753" s="621">
        <f t="shared" si="89"/>
        <v>0</v>
      </c>
      <c r="T753" s="622">
        <f>IF(ISBLANK($B753),0,VLOOKUP($B753,Listen!$A$2:$C$44,2,FALSE))</f>
        <v>0</v>
      </c>
      <c r="U753" s="622">
        <f>IF(ISBLANK($B753),0,VLOOKUP($B753,Listen!$A$2:$C$44,3,FALSE))</f>
        <v>0</v>
      </c>
      <c r="V753" s="623">
        <f t="shared" si="90"/>
        <v>0</v>
      </c>
      <c r="W753" s="623">
        <f t="shared" si="96"/>
        <v>0</v>
      </c>
      <c r="X753" s="623">
        <f t="shared" si="96"/>
        <v>0</v>
      </c>
      <c r="Y753" s="623">
        <f t="shared" si="96"/>
        <v>0</v>
      </c>
      <c r="Z753" s="623">
        <f t="shared" si="96"/>
        <v>0</v>
      </c>
      <c r="AA753" s="623">
        <f t="shared" si="96"/>
        <v>0</v>
      </c>
      <c r="AB753" s="623">
        <f t="shared" si="96"/>
        <v>0</v>
      </c>
      <c r="AC753" s="624">
        <f t="shared" ca="1" si="91"/>
        <v>0</v>
      </c>
      <c r="AD753" s="624">
        <f ca="1">IF(C753=Allgemeines!$C$13,$S753-$AE753,OFFSET(AE753,0,Allgemeines!$C$13-2022)-$AE753)</f>
        <v>0</v>
      </c>
      <c r="AE753" s="624">
        <f ca="1">IFERROR(OFFSET(AE753,0,Allgemeines!$C$13-2021),0)</f>
        <v>0</v>
      </c>
      <c r="AF753" s="624">
        <f t="shared" si="92"/>
        <v>0</v>
      </c>
      <c r="AG753" s="624">
        <f t="shared" si="87"/>
        <v>0</v>
      </c>
      <c r="AH753" s="624">
        <f t="shared" si="87"/>
        <v>0</v>
      </c>
      <c r="AI753" s="624">
        <f t="shared" si="87"/>
        <v>0</v>
      </c>
      <c r="AJ753" s="624">
        <f t="shared" si="86"/>
        <v>0</v>
      </c>
      <c r="AK753" s="624">
        <f t="shared" si="86"/>
        <v>0</v>
      </c>
      <c r="AL753" s="624">
        <f t="shared" si="86"/>
        <v>0</v>
      </c>
      <c r="AN753" s="625"/>
    </row>
    <row r="754" spans="1:40" x14ac:dyDescent="0.25">
      <c r="A754" s="612"/>
      <c r="B754" s="613"/>
      <c r="C754" s="614"/>
      <c r="D754" s="626"/>
      <c r="E754" s="627"/>
      <c r="F754" s="627"/>
      <c r="G754" s="630">
        <f t="shared" si="93"/>
        <v>0</v>
      </c>
      <c r="H754" s="626"/>
      <c r="I754" s="626"/>
      <c r="J754" s="626"/>
      <c r="K754" s="626"/>
      <c r="L754" s="626"/>
      <c r="M754" s="626"/>
      <c r="N754" s="629"/>
      <c r="O754" s="629"/>
      <c r="P754" s="629"/>
      <c r="Q754" s="619">
        <f>IF(C754&gt;Allgemeines!$C$13,0,SUM(G754,H754,J754,K754,M754,N754)-SUM(I754,L754,O754,P754))</f>
        <v>0</v>
      </c>
      <c r="R754" s="613"/>
      <c r="S754" s="621">
        <f t="shared" si="89"/>
        <v>0</v>
      </c>
      <c r="T754" s="622">
        <f>IF(ISBLANK($B754),0,VLOOKUP($B754,Listen!$A$2:$C$44,2,FALSE))</f>
        <v>0</v>
      </c>
      <c r="U754" s="622">
        <f>IF(ISBLANK($B754),0,VLOOKUP($B754,Listen!$A$2:$C$44,3,FALSE))</f>
        <v>0</v>
      </c>
      <c r="V754" s="623">
        <f t="shared" si="90"/>
        <v>0</v>
      </c>
      <c r="W754" s="623">
        <f t="shared" si="96"/>
        <v>0</v>
      </c>
      <c r="X754" s="623">
        <f t="shared" si="96"/>
        <v>0</v>
      </c>
      <c r="Y754" s="623">
        <f t="shared" si="96"/>
        <v>0</v>
      </c>
      <c r="Z754" s="623">
        <f t="shared" si="96"/>
        <v>0</v>
      </c>
      <c r="AA754" s="623">
        <f t="shared" si="96"/>
        <v>0</v>
      </c>
      <c r="AB754" s="623">
        <f t="shared" si="96"/>
        <v>0</v>
      </c>
      <c r="AC754" s="624">
        <f t="shared" ca="1" si="91"/>
        <v>0</v>
      </c>
      <c r="AD754" s="624">
        <f ca="1">IF(C754=Allgemeines!$C$13,$S754-$AE754,OFFSET(AE754,0,Allgemeines!$C$13-2022)-$AE754)</f>
        <v>0</v>
      </c>
      <c r="AE754" s="624">
        <f ca="1">IFERROR(OFFSET(AE754,0,Allgemeines!$C$13-2021),0)</f>
        <v>0</v>
      </c>
      <c r="AF754" s="624">
        <f t="shared" si="92"/>
        <v>0</v>
      </c>
      <c r="AG754" s="624">
        <f t="shared" si="87"/>
        <v>0</v>
      </c>
      <c r="AH754" s="624">
        <f t="shared" si="87"/>
        <v>0</v>
      </c>
      <c r="AI754" s="624">
        <f t="shared" si="87"/>
        <v>0</v>
      </c>
      <c r="AJ754" s="624">
        <f t="shared" si="86"/>
        <v>0</v>
      </c>
      <c r="AK754" s="624">
        <f t="shared" si="86"/>
        <v>0</v>
      </c>
      <c r="AL754" s="624">
        <f t="shared" si="86"/>
        <v>0</v>
      </c>
      <c r="AN754" s="625"/>
    </row>
    <row r="755" spans="1:40" x14ac:dyDescent="0.25">
      <c r="A755" s="612"/>
      <c r="B755" s="613"/>
      <c r="C755" s="614"/>
      <c r="D755" s="626"/>
      <c r="E755" s="627"/>
      <c r="F755" s="627"/>
      <c r="G755" s="630">
        <f t="shared" si="93"/>
        <v>0</v>
      </c>
      <c r="H755" s="626"/>
      <c r="I755" s="626"/>
      <c r="J755" s="626"/>
      <c r="K755" s="626"/>
      <c r="L755" s="626"/>
      <c r="M755" s="626"/>
      <c r="N755" s="629"/>
      <c r="O755" s="629"/>
      <c r="P755" s="629"/>
      <c r="Q755" s="619">
        <f>IF(C755&gt;Allgemeines!$C$13,0,SUM(G755,H755,J755,K755,M755,N755)-SUM(I755,L755,O755,P755))</f>
        <v>0</v>
      </c>
      <c r="R755" s="613"/>
      <c r="S755" s="621">
        <f t="shared" si="89"/>
        <v>0</v>
      </c>
      <c r="T755" s="622">
        <f>IF(ISBLANK($B755),0,VLOOKUP($B755,Listen!$A$2:$C$44,2,FALSE))</f>
        <v>0</v>
      </c>
      <c r="U755" s="622">
        <f>IF(ISBLANK($B755),0,VLOOKUP($B755,Listen!$A$2:$C$44,3,FALSE))</f>
        <v>0</v>
      </c>
      <c r="V755" s="623">
        <f t="shared" si="90"/>
        <v>0</v>
      </c>
      <c r="W755" s="623">
        <f t="shared" si="96"/>
        <v>0</v>
      </c>
      <c r="X755" s="623">
        <f t="shared" si="96"/>
        <v>0</v>
      </c>
      <c r="Y755" s="623">
        <f t="shared" si="96"/>
        <v>0</v>
      </c>
      <c r="Z755" s="623">
        <f t="shared" si="96"/>
        <v>0</v>
      </c>
      <c r="AA755" s="623">
        <f t="shared" si="96"/>
        <v>0</v>
      </c>
      <c r="AB755" s="623">
        <f t="shared" si="96"/>
        <v>0</v>
      </c>
      <c r="AC755" s="624">
        <f t="shared" ca="1" si="91"/>
        <v>0</v>
      </c>
      <c r="AD755" s="624">
        <f ca="1">IF(C755=Allgemeines!$C$13,$S755-$AE755,OFFSET(AE755,0,Allgemeines!$C$13-2022)-$AE755)</f>
        <v>0</v>
      </c>
      <c r="AE755" s="624">
        <f ca="1">IFERROR(OFFSET(AE755,0,Allgemeines!$C$13-2021),0)</f>
        <v>0</v>
      </c>
      <c r="AF755" s="624">
        <f t="shared" si="92"/>
        <v>0</v>
      </c>
      <c r="AG755" s="624">
        <f t="shared" si="87"/>
        <v>0</v>
      </c>
      <c r="AH755" s="624">
        <f t="shared" si="87"/>
        <v>0</v>
      </c>
      <c r="AI755" s="624">
        <f t="shared" si="87"/>
        <v>0</v>
      </c>
      <c r="AJ755" s="624">
        <f t="shared" si="86"/>
        <v>0</v>
      </c>
      <c r="AK755" s="624">
        <f t="shared" si="86"/>
        <v>0</v>
      </c>
      <c r="AL755" s="624">
        <f t="shared" si="86"/>
        <v>0</v>
      </c>
      <c r="AN755" s="625"/>
    </row>
    <row r="756" spans="1:40" x14ac:dyDescent="0.25">
      <c r="A756" s="612"/>
      <c r="B756" s="613"/>
      <c r="C756" s="614"/>
      <c r="D756" s="626"/>
      <c r="E756" s="627"/>
      <c r="F756" s="627"/>
      <c r="G756" s="630">
        <f t="shared" si="93"/>
        <v>0</v>
      </c>
      <c r="H756" s="626"/>
      <c r="I756" s="626"/>
      <c r="J756" s="626"/>
      <c r="K756" s="626"/>
      <c r="L756" s="626"/>
      <c r="M756" s="626"/>
      <c r="N756" s="629"/>
      <c r="O756" s="629"/>
      <c r="P756" s="629"/>
      <c r="Q756" s="619">
        <f>IF(C756&gt;Allgemeines!$C$13,0,SUM(G756,H756,J756,K756,M756,N756)-SUM(I756,L756,O756,P756))</f>
        <v>0</v>
      </c>
      <c r="R756" s="613"/>
      <c r="S756" s="621">
        <f t="shared" si="89"/>
        <v>0</v>
      </c>
      <c r="T756" s="622">
        <f>IF(ISBLANK($B756),0,VLOOKUP($B756,Listen!$A$2:$C$44,2,FALSE))</f>
        <v>0</v>
      </c>
      <c r="U756" s="622">
        <f>IF(ISBLANK($B756),0,VLOOKUP($B756,Listen!$A$2:$C$44,3,FALSE))</f>
        <v>0</v>
      </c>
      <c r="V756" s="623">
        <f t="shared" si="90"/>
        <v>0</v>
      </c>
      <c r="W756" s="623">
        <f t="shared" si="96"/>
        <v>0</v>
      </c>
      <c r="X756" s="623">
        <f t="shared" si="96"/>
        <v>0</v>
      </c>
      <c r="Y756" s="623">
        <f t="shared" si="96"/>
        <v>0</v>
      </c>
      <c r="Z756" s="623">
        <f t="shared" si="96"/>
        <v>0</v>
      </c>
      <c r="AA756" s="623">
        <f t="shared" si="96"/>
        <v>0</v>
      </c>
      <c r="AB756" s="623">
        <f t="shared" si="96"/>
        <v>0</v>
      </c>
      <c r="AC756" s="624">
        <f t="shared" ca="1" si="91"/>
        <v>0</v>
      </c>
      <c r="AD756" s="624">
        <f ca="1">IF(C756=Allgemeines!$C$13,$S756-$AE756,OFFSET(AE756,0,Allgemeines!$C$13-2022)-$AE756)</f>
        <v>0</v>
      </c>
      <c r="AE756" s="624">
        <f ca="1">IFERROR(OFFSET(AE756,0,Allgemeines!$C$13-2021),0)</f>
        <v>0</v>
      </c>
      <c r="AF756" s="624">
        <f t="shared" si="92"/>
        <v>0</v>
      </c>
      <c r="AG756" s="624">
        <f t="shared" si="87"/>
        <v>0</v>
      </c>
      <c r="AH756" s="624">
        <f t="shared" si="87"/>
        <v>0</v>
      </c>
      <c r="AI756" s="624">
        <f t="shared" si="87"/>
        <v>0</v>
      </c>
      <c r="AJ756" s="624">
        <f t="shared" si="86"/>
        <v>0</v>
      </c>
      <c r="AK756" s="624">
        <f t="shared" si="86"/>
        <v>0</v>
      </c>
      <c r="AL756" s="624">
        <f t="shared" si="86"/>
        <v>0</v>
      </c>
      <c r="AN756" s="625"/>
    </row>
    <row r="757" spans="1:40" x14ac:dyDescent="0.25">
      <c r="A757" s="612"/>
      <c r="B757" s="613"/>
      <c r="C757" s="614"/>
      <c r="D757" s="626"/>
      <c r="E757" s="627"/>
      <c r="F757" s="627"/>
      <c r="G757" s="630">
        <f t="shared" si="93"/>
        <v>0</v>
      </c>
      <c r="H757" s="626"/>
      <c r="I757" s="626"/>
      <c r="J757" s="626"/>
      <c r="K757" s="626"/>
      <c r="L757" s="626"/>
      <c r="M757" s="626"/>
      <c r="N757" s="629"/>
      <c r="O757" s="629"/>
      <c r="P757" s="629"/>
      <c r="Q757" s="619">
        <f>IF(C757&gt;Allgemeines!$C$13,0,SUM(G757,H757,J757,K757,M757,N757)-SUM(I757,L757,O757,P757))</f>
        <v>0</v>
      </c>
      <c r="R757" s="613"/>
      <c r="S757" s="621">
        <f t="shared" si="89"/>
        <v>0</v>
      </c>
      <c r="T757" s="622">
        <f>IF(ISBLANK($B757),0,VLOOKUP($B757,Listen!$A$2:$C$44,2,FALSE))</f>
        <v>0</v>
      </c>
      <c r="U757" s="622">
        <f>IF(ISBLANK($B757),0,VLOOKUP($B757,Listen!$A$2:$C$44,3,FALSE))</f>
        <v>0</v>
      </c>
      <c r="V757" s="623">
        <f t="shared" si="90"/>
        <v>0</v>
      </c>
      <c r="W757" s="623">
        <f t="shared" si="96"/>
        <v>0</v>
      </c>
      <c r="X757" s="623">
        <f t="shared" si="96"/>
        <v>0</v>
      </c>
      <c r="Y757" s="623">
        <f t="shared" si="96"/>
        <v>0</v>
      </c>
      <c r="Z757" s="623">
        <f t="shared" si="96"/>
        <v>0</v>
      </c>
      <c r="AA757" s="623">
        <f t="shared" si="96"/>
        <v>0</v>
      </c>
      <c r="AB757" s="623">
        <f t="shared" si="96"/>
        <v>0</v>
      </c>
      <c r="AC757" s="624">
        <f t="shared" ca="1" si="91"/>
        <v>0</v>
      </c>
      <c r="AD757" s="624">
        <f ca="1">IF(C757=Allgemeines!$C$13,$S757-$AE757,OFFSET(AE757,0,Allgemeines!$C$13-2022)-$AE757)</f>
        <v>0</v>
      </c>
      <c r="AE757" s="624">
        <f ca="1">IFERROR(OFFSET(AE757,0,Allgemeines!$C$13-2021),0)</f>
        <v>0</v>
      </c>
      <c r="AF757" s="624">
        <f t="shared" si="92"/>
        <v>0</v>
      </c>
      <c r="AG757" s="624">
        <f t="shared" si="87"/>
        <v>0</v>
      </c>
      <c r="AH757" s="624">
        <f t="shared" si="87"/>
        <v>0</v>
      </c>
      <c r="AI757" s="624">
        <f t="shared" si="87"/>
        <v>0</v>
      </c>
      <c r="AJ757" s="624">
        <f t="shared" si="87"/>
        <v>0</v>
      </c>
      <c r="AK757" s="624">
        <f t="shared" si="87"/>
        <v>0</v>
      </c>
      <c r="AL757" s="624">
        <f t="shared" si="87"/>
        <v>0</v>
      </c>
      <c r="AN757" s="625"/>
    </row>
    <row r="758" spans="1:40" x14ac:dyDescent="0.25">
      <c r="A758" s="612"/>
      <c r="B758" s="613"/>
      <c r="C758" s="614"/>
      <c r="D758" s="626"/>
      <c r="E758" s="627"/>
      <c r="F758" s="627"/>
      <c r="G758" s="630">
        <f t="shared" si="93"/>
        <v>0</v>
      </c>
      <c r="H758" s="626"/>
      <c r="I758" s="626"/>
      <c r="J758" s="626"/>
      <c r="K758" s="626"/>
      <c r="L758" s="626"/>
      <c r="M758" s="626"/>
      <c r="N758" s="629"/>
      <c r="O758" s="629"/>
      <c r="P758" s="629"/>
      <c r="Q758" s="619">
        <f>IF(C758&gt;Allgemeines!$C$13,0,SUM(G758,H758,J758,K758,M758,N758)-SUM(I758,L758,O758,P758))</f>
        <v>0</v>
      </c>
      <c r="R758" s="613"/>
      <c r="S758" s="621">
        <f t="shared" si="89"/>
        <v>0</v>
      </c>
      <c r="T758" s="622">
        <f>IF(ISBLANK($B758),0,VLOOKUP($B758,Listen!$A$2:$C$44,2,FALSE))</f>
        <v>0</v>
      </c>
      <c r="U758" s="622">
        <f>IF(ISBLANK($B758),0,VLOOKUP($B758,Listen!$A$2:$C$44,3,FALSE))</f>
        <v>0</v>
      </c>
      <c r="V758" s="623">
        <f t="shared" si="90"/>
        <v>0</v>
      </c>
      <c r="W758" s="623">
        <f t="shared" si="96"/>
        <v>0</v>
      </c>
      <c r="X758" s="623">
        <f t="shared" si="96"/>
        <v>0</v>
      </c>
      <c r="Y758" s="623">
        <f t="shared" si="96"/>
        <v>0</v>
      </c>
      <c r="Z758" s="623">
        <f t="shared" si="96"/>
        <v>0</v>
      </c>
      <c r="AA758" s="623">
        <f t="shared" si="96"/>
        <v>0</v>
      </c>
      <c r="AB758" s="623">
        <f t="shared" si="96"/>
        <v>0</v>
      </c>
      <c r="AC758" s="624">
        <f t="shared" ca="1" si="91"/>
        <v>0</v>
      </c>
      <c r="AD758" s="624">
        <f ca="1">IF(C758=Allgemeines!$C$13,$S758-$AE758,OFFSET(AE758,0,Allgemeines!$C$13-2022)-$AE758)</f>
        <v>0</v>
      </c>
      <c r="AE758" s="624">
        <f ca="1">IFERROR(OFFSET(AE758,0,Allgemeines!$C$13-2021),0)</f>
        <v>0</v>
      </c>
      <c r="AF758" s="624">
        <f t="shared" si="92"/>
        <v>0</v>
      </c>
      <c r="AG758" s="624">
        <f t="shared" ref="AG758:AL800" si="97">IF(OR($C758=0,$S758=0,W758-(VALUE(AG$4)-$C758)=0),0,
IF($C758&lt;VALUE(AG$4),AF758-AF758/(W758-(VALUE(AG$4)-$C758)),
IF($C758=VALUE(AG$4),$S758-$S758/W758,0)))</f>
        <v>0</v>
      </c>
      <c r="AH758" s="624">
        <f t="shared" si="97"/>
        <v>0</v>
      </c>
      <c r="AI758" s="624">
        <f t="shared" si="97"/>
        <v>0</v>
      </c>
      <c r="AJ758" s="624">
        <f t="shared" si="97"/>
        <v>0</v>
      </c>
      <c r="AK758" s="624">
        <f t="shared" si="97"/>
        <v>0</v>
      </c>
      <c r="AL758" s="624">
        <f t="shared" si="97"/>
        <v>0</v>
      </c>
      <c r="AN758" s="625"/>
    </row>
    <row r="759" spans="1:40" x14ac:dyDescent="0.25">
      <c r="A759" s="612"/>
      <c r="B759" s="613"/>
      <c r="C759" s="614"/>
      <c r="D759" s="626"/>
      <c r="E759" s="627"/>
      <c r="F759" s="627"/>
      <c r="G759" s="630">
        <f t="shared" si="93"/>
        <v>0</v>
      </c>
      <c r="H759" s="626"/>
      <c r="I759" s="626"/>
      <c r="J759" s="626"/>
      <c r="K759" s="626"/>
      <c r="L759" s="626"/>
      <c r="M759" s="626"/>
      <c r="N759" s="629"/>
      <c r="O759" s="629"/>
      <c r="P759" s="629"/>
      <c r="Q759" s="619">
        <f>IF(C759&gt;Allgemeines!$C$13,0,SUM(G759,H759,J759,K759,M759,N759)-SUM(I759,L759,O759,P759))</f>
        <v>0</v>
      </c>
      <c r="R759" s="613"/>
      <c r="S759" s="621">
        <f t="shared" si="89"/>
        <v>0</v>
      </c>
      <c r="T759" s="622">
        <f>IF(ISBLANK($B759),0,VLOOKUP($B759,Listen!$A$2:$C$44,2,FALSE))</f>
        <v>0</v>
      </c>
      <c r="U759" s="622">
        <f>IF(ISBLANK($B759),0,VLOOKUP($B759,Listen!$A$2:$C$44,3,FALSE))</f>
        <v>0</v>
      </c>
      <c r="V759" s="623">
        <f t="shared" si="90"/>
        <v>0</v>
      </c>
      <c r="W759" s="623">
        <f t="shared" ref="W759:AB774" si="98">V759</f>
        <v>0</v>
      </c>
      <c r="X759" s="623">
        <f t="shared" si="98"/>
        <v>0</v>
      </c>
      <c r="Y759" s="623">
        <f t="shared" si="98"/>
        <v>0</v>
      </c>
      <c r="Z759" s="623">
        <f t="shared" si="98"/>
        <v>0</v>
      </c>
      <c r="AA759" s="623">
        <f t="shared" si="98"/>
        <v>0</v>
      </c>
      <c r="AB759" s="623">
        <f t="shared" si="98"/>
        <v>0</v>
      </c>
      <c r="AC759" s="624">
        <f t="shared" ca="1" si="91"/>
        <v>0</v>
      </c>
      <c r="AD759" s="624">
        <f ca="1">IF(C759=Allgemeines!$C$13,$S759-$AE759,OFFSET(AE759,0,Allgemeines!$C$13-2022)-$AE759)</f>
        <v>0</v>
      </c>
      <c r="AE759" s="624">
        <f ca="1">IFERROR(OFFSET(AE759,0,Allgemeines!$C$13-2021),0)</f>
        <v>0</v>
      </c>
      <c r="AF759" s="624">
        <f t="shared" si="92"/>
        <v>0</v>
      </c>
      <c r="AG759" s="624">
        <f t="shared" si="97"/>
        <v>0</v>
      </c>
      <c r="AH759" s="624">
        <f t="shared" si="97"/>
        <v>0</v>
      </c>
      <c r="AI759" s="624">
        <f t="shared" si="97"/>
        <v>0</v>
      </c>
      <c r="AJ759" s="624">
        <f t="shared" si="97"/>
        <v>0</v>
      </c>
      <c r="AK759" s="624">
        <f t="shared" si="97"/>
        <v>0</v>
      </c>
      <c r="AL759" s="624">
        <f t="shared" si="97"/>
        <v>0</v>
      </c>
      <c r="AN759" s="625"/>
    </row>
    <row r="760" spans="1:40" x14ac:dyDescent="0.25">
      <c r="A760" s="612"/>
      <c r="B760" s="613"/>
      <c r="C760" s="614"/>
      <c r="D760" s="626"/>
      <c r="E760" s="627"/>
      <c r="F760" s="627"/>
      <c r="G760" s="630">
        <f t="shared" si="93"/>
        <v>0</v>
      </c>
      <c r="H760" s="626"/>
      <c r="I760" s="626"/>
      <c r="J760" s="626"/>
      <c r="K760" s="626"/>
      <c r="L760" s="626"/>
      <c r="M760" s="626"/>
      <c r="N760" s="629"/>
      <c r="O760" s="629"/>
      <c r="P760" s="629"/>
      <c r="Q760" s="619">
        <f>IF(C760&gt;Allgemeines!$C$13,0,SUM(G760,H760,J760,K760,M760,N760)-SUM(I760,L760,O760,P760))</f>
        <v>0</v>
      </c>
      <c r="R760" s="613"/>
      <c r="S760" s="621">
        <f t="shared" si="89"/>
        <v>0</v>
      </c>
      <c r="T760" s="622">
        <f>IF(ISBLANK($B760),0,VLOOKUP($B760,Listen!$A$2:$C$44,2,FALSE))</f>
        <v>0</v>
      </c>
      <c r="U760" s="622">
        <f>IF(ISBLANK($B760),0,VLOOKUP($B760,Listen!$A$2:$C$44,3,FALSE))</f>
        <v>0</v>
      </c>
      <c r="V760" s="623">
        <f t="shared" si="90"/>
        <v>0</v>
      </c>
      <c r="W760" s="623">
        <f t="shared" si="98"/>
        <v>0</v>
      </c>
      <c r="X760" s="623">
        <f t="shared" si="98"/>
        <v>0</v>
      </c>
      <c r="Y760" s="623">
        <f t="shared" si="98"/>
        <v>0</v>
      </c>
      <c r="Z760" s="623">
        <f t="shared" si="98"/>
        <v>0</v>
      </c>
      <c r="AA760" s="623">
        <f t="shared" si="98"/>
        <v>0</v>
      </c>
      <c r="AB760" s="623">
        <f t="shared" si="98"/>
        <v>0</v>
      </c>
      <c r="AC760" s="624">
        <f t="shared" ca="1" si="91"/>
        <v>0</v>
      </c>
      <c r="AD760" s="624">
        <f ca="1">IF(C760=Allgemeines!$C$13,$S760-$AE760,OFFSET(AE760,0,Allgemeines!$C$13-2022)-$AE760)</f>
        <v>0</v>
      </c>
      <c r="AE760" s="624">
        <f ca="1">IFERROR(OFFSET(AE760,0,Allgemeines!$C$13-2021),0)</f>
        <v>0</v>
      </c>
      <c r="AF760" s="624">
        <f t="shared" si="92"/>
        <v>0</v>
      </c>
      <c r="AG760" s="624">
        <f t="shared" si="97"/>
        <v>0</v>
      </c>
      <c r="AH760" s="624">
        <f t="shared" si="97"/>
        <v>0</v>
      </c>
      <c r="AI760" s="624">
        <f t="shared" si="97"/>
        <v>0</v>
      </c>
      <c r="AJ760" s="624">
        <f t="shared" si="97"/>
        <v>0</v>
      </c>
      <c r="AK760" s="624">
        <f t="shared" si="97"/>
        <v>0</v>
      </c>
      <c r="AL760" s="624">
        <f t="shared" si="97"/>
        <v>0</v>
      </c>
      <c r="AN760" s="625"/>
    </row>
    <row r="761" spans="1:40" x14ac:dyDescent="0.25">
      <c r="A761" s="612"/>
      <c r="B761" s="613"/>
      <c r="C761" s="614"/>
      <c r="D761" s="626"/>
      <c r="E761" s="627"/>
      <c r="F761" s="627"/>
      <c r="G761" s="630">
        <f t="shared" si="93"/>
        <v>0</v>
      </c>
      <c r="H761" s="626"/>
      <c r="I761" s="626"/>
      <c r="J761" s="626"/>
      <c r="K761" s="626"/>
      <c r="L761" s="626"/>
      <c r="M761" s="626"/>
      <c r="N761" s="629"/>
      <c r="O761" s="629"/>
      <c r="P761" s="629"/>
      <c r="Q761" s="619">
        <f>IF(C761&gt;Allgemeines!$C$13,0,SUM(G761,H761,J761,K761,M761,N761)-SUM(I761,L761,O761,P761))</f>
        <v>0</v>
      </c>
      <c r="R761" s="613"/>
      <c r="S761" s="621">
        <f t="shared" si="89"/>
        <v>0</v>
      </c>
      <c r="T761" s="622">
        <f>IF(ISBLANK($B761),0,VLOOKUP($B761,Listen!$A$2:$C$44,2,FALSE))</f>
        <v>0</v>
      </c>
      <c r="U761" s="622">
        <f>IF(ISBLANK($B761),0,VLOOKUP($B761,Listen!$A$2:$C$44,3,FALSE))</f>
        <v>0</v>
      </c>
      <c r="V761" s="623">
        <f t="shared" si="90"/>
        <v>0</v>
      </c>
      <c r="W761" s="623">
        <f t="shared" si="98"/>
        <v>0</v>
      </c>
      <c r="X761" s="623">
        <f t="shared" si="98"/>
        <v>0</v>
      </c>
      <c r="Y761" s="623">
        <f t="shared" si="98"/>
        <v>0</v>
      </c>
      <c r="Z761" s="623">
        <f t="shared" si="98"/>
        <v>0</v>
      </c>
      <c r="AA761" s="623">
        <f t="shared" si="98"/>
        <v>0</v>
      </c>
      <c r="AB761" s="623">
        <f t="shared" si="98"/>
        <v>0</v>
      </c>
      <c r="AC761" s="624">
        <f t="shared" ca="1" si="91"/>
        <v>0</v>
      </c>
      <c r="AD761" s="624">
        <f ca="1">IF(C761=Allgemeines!$C$13,$S761-$AE761,OFFSET(AE761,0,Allgemeines!$C$13-2022)-$AE761)</f>
        <v>0</v>
      </c>
      <c r="AE761" s="624">
        <f ca="1">IFERROR(OFFSET(AE761,0,Allgemeines!$C$13-2021),0)</f>
        <v>0</v>
      </c>
      <c r="AF761" s="624">
        <f t="shared" si="92"/>
        <v>0</v>
      </c>
      <c r="AG761" s="624">
        <f t="shared" si="97"/>
        <v>0</v>
      </c>
      <c r="AH761" s="624">
        <f t="shared" si="97"/>
        <v>0</v>
      </c>
      <c r="AI761" s="624">
        <f t="shared" si="97"/>
        <v>0</v>
      </c>
      <c r="AJ761" s="624">
        <f t="shared" si="97"/>
        <v>0</v>
      </c>
      <c r="AK761" s="624">
        <f t="shared" si="97"/>
        <v>0</v>
      </c>
      <c r="AL761" s="624">
        <f t="shared" si="97"/>
        <v>0</v>
      </c>
      <c r="AN761" s="625"/>
    </row>
    <row r="762" spans="1:40" x14ac:dyDescent="0.25">
      <c r="A762" s="612"/>
      <c r="B762" s="613"/>
      <c r="C762" s="614"/>
      <c r="D762" s="626"/>
      <c r="E762" s="627"/>
      <c r="F762" s="627"/>
      <c r="G762" s="630">
        <f t="shared" si="93"/>
        <v>0</v>
      </c>
      <c r="H762" s="626"/>
      <c r="I762" s="626"/>
      <c r="J762" s="626"/>
      <c r="K762" s="626"/>
      <c r="L762" s="626"/>
      <c r="M762" s="626"/>
      <c r="N762" s="629"/>
      <c r="O762" s="629"/>
      <c r="P762" s="629"/>
      <c r="Q762" s="619">
        <f>IF(C762&gt;Allgemeines!$C$13,0,SUM(G762,H762,J762,K762,M762,N762)-SUM(I762,L762,O762,P762))</f>
        <v>0</v>
      </c>
      <c r="R762" s="613"/>
      <c r="S762" s="621">
        <f t="shared" si="89"/>
        <v>0</v>
      </c>
      <c r="T762" s="622">
        <f>IF(ISBLANK($B762),0,VLOOKUP($B762,Listen!$A$2:$C$44,2,FALSE))</f>
        <v>0</v>
      </c>
      <c r="U762" s="622">
        <f>IF(ISBLANK($B762),0,VLOOKUP($B762,Listen!$A$2:$C$44,3,FALSE))</f>
        <v>0</v>
      </c>
      <c r="V762" s="623">
        <f t="shared" si="90"/>
        <v>0</v>
      </c>
      <c r="W762" s="623">
        <f t="shared" si="98"/>
        <v>0</v>
      </c>
      <c r="X762" s="623">
        <f t="shared" si="98"/>
        <v>0</v>
      </c>
      <c r="Y762" s="623">
        <f t="shared" si="98"/>
        <v>0</v>
      </c>
      <c r="Z762" s="623">
        <f t="shared" si="98"/>
        <v>0</v>
      </c>
      <c r="AA762" s="623">
        <f t="shared" si="98"/>
        <v>0</v>
      </c>
      <c r="AB762" s="623">
        <f t="shared" si="98"/>
        <v>0</v>
      </c>
      <c r="AC762" s="624">
        <f t="shared" ca="1" si="91"/>
        <v>0</v>
      </c>
      <c r="AD762" s="624">
        <f ca="1">IF(C762=Allgemeines!$C$13,$S762-$AE762,OFFSET(AE762,0,Allgemeines!$C$13-2022)-$AE762)</f>
        <v>0</v>
      </c>
      <c r="AE762" s="624">
        <f ca="1">IFERROR(OFFSET(AE762,0,Allgemeines!$C$13-2021),0)</f>
        <v>0</v>
      </c>
      <c r="AF762" s="624">
        <f t="shared" si="92"/>
        <v>0</v>
      </c>
      <c r="AG762" s="624">
        <f t="shared" si="97"/>
        <v>0</v>
      </c>
      <c r="AH762" s="624">
        <f t="shared" si="97"/>
        <v>0</v>
      </c>
      <c r="AI762" s="624">
        <f t="shared" si="97"/>
        <v>0</v>
      </c>
      <c r="AJ762" s="624">
        <f t="shared" si="97"/>
        <v>0</v>
      </c>
      <c r="AK762" s="624">
        <f t="shared" si="97"/>
        <v>0</v>
      </c>
      <c r="AL762" s="624">
        <f t="shared" si="97"/>
        <v>0</v>
      </c>
      <c r="AN762" s="625"/>
    </row>
    <row r="763" spans="1:40" x14ac:dyDescent="0.25">
      <c r="A763" s="612"/>
      <c r="B763" s="613"/>
      <c r="C763" s="614"/>
      <c r="D763" s="626"/>
      <c r="E763" s="627"/>
      <c r="F763" s="627"/>
      <c r="G763" s="630">
        <f t="shared" si="93"/>
        <v>0</v>
      </c>
      <c r="H763" s="626"/>
      <c r="I763" s="626"/>
      <c r="J763" s="626"/>
      <c r="K763" s="626"/>
      <c r="L763" s="626"/>
      <c r="M763" s="626"/>
      <c r="N763" s="629"/>
      <c r="O763" s="629"/>
      <c r="P763" s="629"/>
      <c r="Q763" s="619">
        <f>IF(C763&gt;Allgemeines!$C$13,0,SUM(G763,H763,J763,K763,M763,N763)-SUM(I763,L763,O763,P763))</f>
        <v>0</v>
      </c>
      <c r="R763" s="613"/>
      <c r="S763" s="621">
        <f t="shared" si="89"/>
        <v>0</v>
      </c>
      <c r="T763" s="622">
        <f>IF(ISBLANK($B763),0,VLOOKUP($B763,Listen!$A$2:$C$44,2,FALSE))</f>
        <v>0</v>
      </c>
      <c r="U763" s="622">
        <f>IF(ISBLANK($B763),0,VLOOKUP($B763,Listen!$A$2:$C$44,3,FALSE))</f>
        <v>0</v>
      </c>
      <c r="V763" s="623">
        <f t="shared" si="90"/>
        <v>0</v>
      </c>
      <c r="W763" s="623">
        <f t="shared" si="98"/>
        <v>0</v>
      </c>
      <c r="X763" s="623">
        <f t="shared" si="98"/>
        <v>0</v>
      </c>
      <c r="Y763" s="623">
        <f t="shared" si="98"/>
        <v>0</v>
      </c>
      <c r="Z763" s="623">
        <f t="shared" si="98"/>
        <v>0</v>
      </c>
      <c r="AA763" s="623">
        <f t="shared" si="98"/>
        <v>0</v>
      </c>
      <c r="AB763" s="623">
        <f t="shared" si="98"/>
        <v>0</v>
      </c>
      <c r="AC763" s="624">
        <f t="shared" ca="1" si="91"/>
        <v>0</v>
      </c>
      <c r="AD763" s="624">
        <f ca="1">IF(C763=Allgemeines!$C$13,$S763-$AE763,OFFSET(AE763,0,Allgemeines!$C$13-2022)-$AE763)</f>
        <v>0</v>
      </c>
      <c r="AE763" s="624">
        <f ca="1">IFERROR(OFFSET(AE763,0,Allgemeines!$C$13-2021),0)</f>
        <v>0</v>
      </c>
      <c r="AF763" s="624">
        <f t="shared" si="92"/>
        <v>0</v>
      </c>
      <c r="AG763" s="624">
        <f t="shared" si="97"/>
        <v>0</v>
      </c>
      <c r="AH763" s="624">
        <f t="shared" si="97"/>
        <v>0</v>
      </c>
      <c r="AI763" s="624">
        <f t="shared" si="97"/>
        <v>0</v>
      </c>
      <c r="AJ763" s="624">
        <f t="shared" si="97"/>
        <v>0</v>
      </c>
      <c r="AK763" s="624">
        <f t="shared" si="97"/>
        <v>0</v>
      </c>
      <c r="AL763" s="624">
        <f t="shared" si="97"/>
        <v>0</v>
      </c>
      <c r="AN763" s="625"/>
    </row>
    <row r="764" spans="1:40" x14ac:dyDescent="0.25">
      <c r="A764" s="612"/>
      <c r="B764" s="613"/>
      <c r="C764" s="614"/>
      <c r="D764" s="626"/>
      <c r="E764" s="627"/>
      <c r="F764" s="627"/>
      <c r="G764" s="630">
        <f t="shared" si="93"/>
        <v>0</v>
      </c>
      <c r="H764" s="626"/>
      <c r="I764" s="626"/>
      <c r="J764" s="626"/>
      <c r="K764" s="626"/>
      <c r="L764" s="626"/>
      <c r="M764" s="626"/>
      <c r="N764" s="629"/>
      <c r="O764" s="629"/>
      <c r="P764" s="629"/>
      <c r="Q764" s="619">
        <f>IF(C764&gt;Allgemeines!$C$13,0,SUM(G764,H764,J764,K764,M764,N764)-SUM(I764,L764,O764,P764))</f>
        <v>0</v>
      </c>
      <c r="R764" s="613"/>
      <c r="S764" s="621">
        <f t="shared" si="89"/>
        <v>0</v>
      </c>
      <c r="T764" s="622">
        <f>IF(ISBLANK($B764),0,VLOOKUP($B764,Listen!$A$2:$C$44,2,FALSE))</f>
        <v>0</v>
      </c>
      <c r="U764" s="622">
        <f>IF(ISBLANK($B764),0,VLOOKUP($B764,Listen!$A$2:$C$44,3,FALSE))</f>
        <v>0</v>
      </c>
      <c r="V764" s="623">
        <f t="shared" si="90"/>
        <v>0</v>
      </c>
      <c r="W764" s="623">
        <f t="shared" si="98"/>
        <v>0</v>
      </c>
      <c r="X764" s="623">
        <f t="shared" si="98"/>
        <v>0</v>
      </c>
      <c r="Y764" s="623">
        <f t="shared" si="98"/>
        <v>0</v>
      </c>
      <c r="Z764" s="623">
        <f t="shared" si="98"/>
        <v>0</v>
      </c>
      <c r="AA764" s="623">
        <f t="shared" si="98"/>
        <v>0</v>
      </c>
      <c r="AB764" s="623">
        <f t="shared" si="98"/>
        <v>0</v>
      </c>
      <c r="AC764" s="624">
        <f t="shared" ca="1" si="91"/>
        <v>0</v>
      </c>
      <c r="AD764" s="624">
        <f ca="1">IF(C764=Allgemeines!$C$13,$S764-$AE764,OFFSET(AE764,0,Allgemeines!$C$13-2022)-$AE764)</f>
        <v>0</v>
      </c>
      <c r="AE764" s="624">
        <f ca="1">IFERROR(OFFSET(AE764,0,Allgemeines!$C$13-2021),0)</f>
        <v>0</v>
      </c>
      <c r="AF764" s="624">
        <f t="shared" si="92"/>
        <v>0</v>
      </c>
      <c r="AG764" s="624">
        <f t="shared" si="97"/>
        <v>0</v>
      </c>
      <c r="AH764" s="624">
        <f t="shared" si="97"/>
        <v>0</v>
      </c>
      <c r="AI764" s="624">
        <f t="shared" si="97"/>
        <v>0</v>
      </c>
      <c r="AJ764" s="624">
        <f t="shared" si="97"/>
        <v>0</v>
      </c>
      <c r="AK764" s="624">
        <f t="shared" si="97"/>
        <v>0</v>
      </c>
      <c r="AL764" s="624">
        <f t="shared" si="97"/>
        <v>0</v>
      </c>
      <c r="AN764" s="625"/>
    </row>
    <row r="765" spans="1:40" x14ac:dyDescent="0.25">
      <c r="A765" s="612"/>
      <c r="B765" s="613"/>
      <c r="C765" s="614"/>
      <c r="D765" s="626"/>
      <c r="E765" s="627"/>
      <c r="F765" s="627"/>
      <c r="G765" s="630">
        <f t="shared" si="93"/>
        <v>0</v>
      </c>
      <c r="H765" s="626"/>
      <c r="I765" s="626"/>
      <c r="J765" s="626"/>
      <c r="K765" s="626"/>
      <c r="L765" s="626"/>
      <c r="M765" s="626"/>
      <c r="N765" s="629"/>
      <c r="O765" s="629"/>
      <c r="P765" s="629"/>
      <c r="Q765" s="619">
        <f>IF(C765&gt;Allgemeines!$C$13,0,SUM(G765,H765,J765,K765,M765,N765)-SUM(I765,L765,O765,P765))</f>
        <v>0</v>
      </c>
      <c r="R765" s="613"/>
      <c r="S765" s="621">
        <f t="shared" si="89"/>
        <v>0</v>
      </c>
      <c r="T765" s="622">
        <f>IF(ISBLANK($B765),0,VLOOKUP($B765,Listen!$A$2:$C$44,2,FALSE))</f>
        <v>0</v>
      </c>
      <c r="U765" s="622">
        <f>IF(ISBLANK($B765),0,VLOOKUP($B765,Listen!$A$2:$C$44,3,FALSE))</f>
        <v>0</v>
      </c>
      <c r="V765" s="623">
        <f t="shared" si="90"/>
        <v>0</v>
      </c>
      <c r="W765" s="623">
        <f t="shared" si="98"/>
        <v>0</v>
      </c>
      <c r="X765" s="623">
        <f t="shared" si="98"/>
        <v>0</v>
      </c>
      <c r="Y765" s="623">
        <f t="shared" si="98"/>
        <v>0</v>
      </c>
      <c r="Z765" s="623">
        <f t="shared" si="98"/>
        <v>0</v>
      </c>
      <c r="AA765" s="623">
        <f t="shared" si="98"/>
        <v>0</v>
      </c>
      <c r="AB765" s="623">
        <f t="shared" si="98"/>
        <v>0</v>
      </c>
      <c r="AC765" s="624">
        <f t="shared" ca="1" si="91"/>
        <v>0</v>
      </c>
      <c r="AD765" s="624">
        <f ca="1">IF(C765=Allgemeines!$C$13,$S765-$AE765,OFFSET(AE765,0,Allgemeines!$C$13-2022)-$AE765)</f>
        <v>0</v>
      </c>
      <c r="AE765" s="624">
        <f ca="1">IFERROR(OFFSET(AE765,0,Allgemeines!$C$13-2021),0)</f>
        <v>0</v>
      </c>
      <c r="AF765" s="624">
        <f t="shared" si="92"/>
        <v>0</v>
      </c>
      <c r="AG765" s="624">
        <f t="shared" si="97"/>
        <v>0</v>
      </c>
      <c r="AH765" s="624">
        <f t="shared" si="97"/>
        <v>0</v>
      </c>
      <c r="AI765" s="624">
        <f t="shared" si="97"/>
        <v>0</v>
      </c>
      <c r="AJ765" s="624">
        <f t="shared" si="97"/>
        <v>0</v>
      </c>
      <c r="AK765" s="624">
        <f t="shared" si="97"/>
        <v>0</v>
      </c>
      <c r="AL765" s="624">
        <f t="shared" si="97"/>
        <v>0</v>
      </c>
      <c r="AN765" s="625"/>
    </row>
    <row r="766" spans="1:40" x14ac:dyDescent="0.25">
      <c r="A766" s="612"/>
      <c r="B766" s="613"/>
      <c r="C766" s="614"/>
      <c r="D766" s="626"/>
      <c r="E766" s="627"/>
      <c r="F766" s="627"/>
      <c r="G766" s="630">
        <f t="shared" si="93"/>
        <v>0</v>
      </c>
      <c r="H766" s="626"/>
      <c r="I766" s="626"/>
      <c r="J766" s="626"/>
      <c r="K766" s="626"/>
      <c r="L766" s="626"/>
      <c r="M766" s="626"/>
      <c r="N766" s="629"/>
      <c r="O766" s="629"/>
      <c r="P766" s="629"/>
      <c r="Q766" s="619">
        <f>IF(C766&gt;Allgemeines!$C$13,0,SUM(G766,H766,J766,K766,M766,N766)-SUM(I766,L766,O766,P766))</f>
        <v>0</v>
      </c>
      <c r="R766" s="613"/>
      <c r="S766" s="621">
        <f t="shared" si="89"/>
        <v>0</v>
      </c>
      <c r="T766" s="622">
        <f>IF(ISBLANK($B766),0,VLOOKUP($B766,Listen!$A$2:$C$44,2,FALSE))</f>
        <v>0</v>
      </c>
      <c r="U766" s="622">
        <f>IF(ISBLANK($B766),0,VLOOKUP($B766,Listen!$A$2:$C$44,3,FALSE))</f>
        <v>0</v>
      </c>
      <c r="V766" s="623">
        <f t="shared" si="90"/>
        <v>0</v>
      </c>
      <c r="W766" s="623">
        <f t="shared" si="98"/>
        <v>0</v>
      </c>
      <c r="X766" s="623">
        <f t="shared" si="98"/>
        <v>0</v>
      </c>
      <c r="Y766" s="623">
        <f t="shared" si="98"/>
        <v>0</v>
      </c>
      <c r="Z766" s="623">
        <f t="shared" si="98"/>
        <v>0</v>
      </c>
      <c r="AA766" s="623">
        <f t="shared" si="98"/>
        <v>0</v>
      </c>
      <c r="AB766" s="623">
        <f t="shared" si="98"/>
        <v>0</v>
      </c>
      <c r="AC766" s="624">
        <f t="shared" ca="1" si="91"/>
        <v>0</v>
      </c>
      <c r="AD766" s="624">
        <f ca="1">IF(C766=Allgemeines!$C$13,$S766-$AE766,OFFSET(AE766,0,Allgemeines!$C$13-2022)-$AE766)</f>
        <v>0</v>
      </c>
      <c r="AE766" s="624">
        <f ca="1">IFERROR(OFFSET(AE766,0,Allgemeines!$C$13-2021),0)</f>
        <v>0</v>
      </c>
      <c r="AF766" s="624">
        <f t="shared" si="92"/>
        <v>0</v>
      </c>
      <c r="AG766" s="624">
        <f t="shared" si="97"/>
        <v>0</v>
      </c>
      <c r="AH766" s="624">
        <f t="shared" si="97"/>
        <v>0</v>
      </c>
      <c r="AI766" s="624">
        <f t="shared" si="97"/>
        <v>0</v>
      </c>
      <c r="AJ766" s="624">
        <f t="shared" si="97"/>
        <v>0</v>
      </c>
      <c r="AK766" s="624">
        <f t="shared" si="97"/>
        <v>0</v>
      </c>
      <c r="AL766" s="624">
        <f t="shared" si="97"/>
        <v>0</v>
      </c>
      <c r="AN766" s="625"/>
    </row>
    <row r="767" spans="1:40" x14ac:dyDescent="0.25">
      <c r="A767" s="612"/>
      <c r="B767" s="613"/>
      <c r="C767" s="614"/>
      <c r="D767" s="626"/>
      <c r="E767" s="627"/>
      <c r="F767" s="627"/>
      <c r="G767" s="630">
        <f t="shared" si="93"/>
        <v>0</v>
      </c>
      <c r="H767" s="626"/>
      <c r="I767" s="626"/>
      <c r="J767" s="626"/>
      <c r="K767" s="626"/>
      <c r="L767" s="626"/>
      <c r="M767" s="626"/>
      <c r="N767" s="629"/>
      <c r="O767" s="629"/>
      <c r="P767" s="629"/>
      <c r="Q767" s="619">
        <f>IF(C767&gt;Allgemeines!$C$13,0,SUM(G767,H767,J767,K767,M767,N767)-SUM(I767,L767,O767,P767))</f>
        <v>0</v>
      </c>
      <c r="R767" s="613"/>
      <c r="S767" s="621">
        <f t="shared" si="89"/>
        <v>0</v>
      </c>
      <c r="T767" s="622">
        <f>IF(ISBLANK($B767),0,VLOOKUP($B767,Listen!$A$2:$C$44,2,FALSE))</f>
        <v>0</v>
      </c>
      <c r="U767" s="622">
        <f>IF(ISBLANK($B767),0,VLOOKUP($B767,Listen!$A$2:$C$44,3,FALSE))</f>
        <v>0</v>
      </c>
      <c r="V767" s="623">
        <f t="shared" si="90"/>
        <v>0</v>
      </c>
      <c r="W767" s="623">
        <f t="shared" si="98"/>
        <v>0</v>
      </c>
      <c r="X767" s="623">
        <f t="shared" si="98"/>
        <v>0</v>
      </c>
      <c r="Y767" s="623">
        <f t="shared" si="98"/>
        <v>0</v>
      </c>
      <c r="Z767" s="623">
        <f t="shared" si="98"/>
        <v>0</v>
      </c>
      <c r="AA767" s="623">
        <f t="shared" si="98"/>
        <v>0</v>
      </c>
      <c r="AB767" s="623">
        <f t="shared" si="98"/>
        <v>0</v>
      </c>
      <c r="AC767" s="624">
        <f t="shared" ca="1" si="91"/>
        <v>0</v>
      </c>
      <c r="AD767" s="624">
        <f ca="1">IF(C767=Allgemeines!$C$13,$S767-$AE767,OFFSET(AE767,0,Allgemeines!$C$13-2022)-$AE767)</f>
        <v>0</v>
      </c>
      <c r="AE767" s="624">
        <f ca="1">IFERROR(OFFSET(AE767,0,Allgemeines!$C$13-2021),0)</f>
        <v>0</v>
      </c>
      <c r="AF767" s="624">
        <f t="shared" si="92"/>
        <v>0</v>
      </c>
      <c r="AG767" s="624">
        <f t="shared" si="97"/>
        <v>0</v>
      </c>
      <c r="AH767" s="624">
        <f t="shared" si="97"/>
        <v>0</v>
      </c>
      <c r="AI767" s="624">
        <f t="shared" si="97"/>
        <v>0</v>
      </c>
      <c r="AJ767" s="624">
        <f t="shared" si="97"/>
        <v>0</v>
      </c>
      <c r="AK767" s="624">
        <f t="shared" si="97"/>
        <v>0</v>
      </c>
      <c r="AL767" s="624">
        <f t="shared" si="97"/>
        <v>0</v>
      </c>
      <c r="AN767" s="625"/>
    </row>
    <row r="768" spans="1:40" x14ac:dyDescent="0.25">
      <c r="A768" s="612"/>
      <c r="B768" s="613"/>
      <c r="C768" s="614"/>
      <c r="D768" s="626"/>
      <c r="E768" s="627"/>
      <c r="F768" s="627"/>
      <c r="G768" s="630">
        <f t="shared" si="93"/>
        <v>0</v>
      </c>
      <c r="H768" s="626"/>
      <c r="I768" s="626"/>
      <c r="J768" s="626"/>
      <c r="K768" s="626"/>
      <c r="L768" s="626"/>
      <c r="M768" s="626"/>
      <c r="N768" s="629"/>
      <c r="O768" s="629"/>
      <c r="P768" s="629"/>
      <c r="Q768" s="619">
        <f>IF(C768&gt;Allgemeines!$C$13,0,SUM(G768,H768,J768,K768,M768,N768)-SUM(I768,L768,O768,P768))</f>
        <v>0</v>
      </c>
      <c r="R768" s="613"/>
      <c r="S768" s="621">
        <f t="shared" si="89"/>
        <v>0</v>
      </c>
      <c r="T768" s="622">
        <f>IF(ISBLANK($B768),0,VLOOKUP($B768,Listen!$A$2:$C$44,2,FALSE))</f>
        <v>0</v>
      </c>
      <c r="U768" s="622">
        <f>IF(ISBLANK($B768),0,VLOOKUP($B768,Listen!$A$2:$C$44,3,FALSE))</f>
        <v>0</v>
      </c>
      <c r="V768" s="623">
        <f t="shared" si="90"/>
        <v>0</v>
      </c>
      <c r="W768" s="623">
        <f t="shared" si="98"/>
        <v>0</v>
      </c>
      <c r="X768" s="623">
        <f t="shared" si="98"/>
        <v>0</v>
      </c>
      <c r="Y768" s="623">
        <f t="shared" si="98"/>
        <v>0</v>
      </c>
      <c r="Z768" s="623">
        <f t="shared" si="98"/>
        <v>0</v>
      </c>
      <c r="AA768" s="623">
        <f t="shared" si="98"/>
        <v>0</v>
      </c>
      <c r="AB768" s="623">
        <f t="shared" si="98"/>
        <v>0</v>
      </c>
      <c r="AC768" s="624">
        <f t="shared" ca="1" si="91"/>
        <v>0</v>
      </c>
      <c r="AD768" s="624">
        <f ca="1">IF(C768=Allgemeines!$C$13,$S768-$AE768,OFFSET(AE768,0,Allgemeines!$C$13-2022)-$AE768)</f>
        <v>0</v>
      </c>
      <c r="AE768" s="624">
        <f ca="1">IFERROR(OFFSET(AE768,0,Allgemeines!$C$13-2021),0)</f>
        <v>0</v>
      </c>
      <c r="AF768" s="624">
        <f t="shared" si="92"/>
        <v>0</v>
      </c>
      <c r="AG768" s="624">
        <f t="shared" si="97"/>
        <v>0</v>
      </c>
      <c r="AH768" s="624">
        <f t="shared" si="97"/>
        <v>0</v>
      </c>
      <c r="AI768" s="624">
        <f t="shared" si="97"/>
        <v>0</v>
      </c>
      <c r="AJ768" s="624">
        <f t="shared" si="97"/>
        <v>0</v>
      </c>
      <c r="AK768" s="624">
        <f t="shared" si="97"/>
        <v>0</v>
      </c>
      <c r="AL768" s="624">
        <f t="shared" si="97"/>
        <v>0</v>
      </c>
      <c r="AN768" s="625"/>
    </row>
    <row r="769" spans="1:40" x14ac:dyDescent="0.25">
      <c r="A769" s="612"/>
      <c r="B769" s="613"/>
      <c r="C769" s="614"/>
      <c r="D769" s="626"/>
      <c r="E769" s="627"/>
      <c r="F769" s="627"/>
      <c r="G769" s="630">
        <f t="shared" si="93"/>
        <v>0</v>
      </c>
      <c r="H769" s="626"/>
      <c r="I769" s="626"/>
      <c r="J769" s="626"/>
      <c r="K769" s="626"/>
      <c r="L769" s="626"/>
      <c r="M769" s="626"/>
      <c r="N769" s="629"/>
      <c r="O769" s="629"/>
      <c r="P769" s="629"/>
      <c r="Q769" s="619">
        <f>IF(C769&gt;Allgemeines!$C$13,0,SUM(G769,H769,J769,K769,M769,N769)-SUM(I769,L769,O769,P769))</f>
        <v>0</v>
      </c>
      <c r="R769" s="613"/>
      <c r="S769" s="621">
        <f t="shared" si="89"/>
        <v>0</v>
      </c>
      <c r="T769" s="622">
        <f>IF(ISBLANK($B769),0,VLOOKUP($B769,Listen!$A$2:$C$44,2,FALSE))</f>
        <v>0</v>
      </c>
      <c r="U769" s="622">
        <f>IF(ISBLANK($B769),0,VLOOKUP($B769,Listen!$A$2:$C$44,3,FALSE))</f>
        <v>0</v>
      </c>
      <c r="V769" s="623">
        <f t="shared" si="90"/>
        <v>0</v>
      </c>
      <c r="W769" s="623">
        <f t="shared" si="98"/>
        <v>0</v>
      </c>
      <c r="X769" s="623">
        <f t="shared" si="98"/>
        <v>0</v>
      </c>
      <c r="Y769" s="623">
        <f t="shared" si="98"/>
        <v>0</v>
      </c>
      <c r="Z769" s="623">
        <f t="shared" si="98"/>
        <v>0</v>
      </c>
      <c r="AA769" s="623">
        <f t="shared" si="98"/>
        <v>0</v>
      </c>
      <c r="AB769" s="623">
        <f t="shared" si="98"/>
        <v>0</v>
      </c>
      <c r="AC769" s="624">
        <f t="shared" ca="1" si="91"/>
        <v>0</v>
      </c>
      <c r="AD769" s="624">
        <f ca="1">IF(C769=Allgemeines!$C$13,$S769-$AE769,OFFSET(AE769,0,Allgemeines!$C$13-2022)-$AE769)</f>
        <v>0</v>
      </c>
      <c r="AE769" s="624">
        <f ca="1">IFERROR(OFFSET(AE769,0,Allgemeines!$C$13-2021),0)</f>
        <v>0</v>
      </c>
      <c r="AF769" s="624">
        <f t="shared" si="92"/>
        <v>0</v>
      </c>
      <c r="AG769" s="624">
        <f t="shared" si="97"/>
        <v>0</v>
      </c>
      <c r="AH769" s="624">
        <f t="shared" si="97"/>
        <v>0</v>
      </c>
      <c r="AI769" s="624">
        <f t="shared" si="97"/>
        <v>0</v>
      </c>
      <c r="AJ769" s="624">
        <f t="shared" si="97"/>
        <v>0</v>
      </c>
      <c r="AK769" s="624">
        <f t="shared" si="97"/>
        <v>0</v>
      </c>
      <c r="AL769" s="624">
        <f t="shared" si="97"/>
        <v>0</v>
      </c>
      <c r="AN769" s="625"/>
    </row>
    <row r="770" spans="1:40" x14ac:dyDescent="0.25">
      <c r="A770" s="612"/>
      <c r="B770" s="613"/>
      <c r="C770" s="614"/>
      <c r="D770" s="626"/>
      <c r="E770" s="627"/>
      <c r="F770" s="627"/>
      <c r="G770" s="630">
        <f t="shared" si="93"/>
        <v>0</v>
      </c>
      <c r="H770" s="626"/>
      <c r="I770" s="626"/>
      <c r="J770" s="626"/>
      <c r="K770" s="626"/>
      <c r="L770" s="626"/>
      <c r="M770" s="626"/>
      <c r="N770" s="629"/>
      <c r="O770" s="629"/>
      <c r="P770" s="629"/>
      <c r="Q770" s="619">
        <f>IF(C770&gt;Allgemeines!$C$13,0,SUM(G770,H770,J770,K770,M770,N770)-SUM(I770,L770,O770,P770))</f>
        <v>0</v>
      </c>
      <c r="R770" s="613"/>
      <c r="S770" s="621">
        <f t="shared" si="89"/>
        <v>0</v>
      </c>
      <c r="T770" s="622">
        <f>IF(ISBLANK($B770),0,VLOOKUP($B770,Listen!$A$2:$C$44,2,FALSE))</f>
        <v>0</v>
      </c>
      <c r="U770" s="622">
        <f>IF(ISBLANK($B770),0,VLOOKUP($B770,Listen!$A$2:$C$44,3,FALSE))</f>
        <v>0</v>
      </c>
      <c r="V770" s="623">
        <f t="shared" si="90"/>
        <v>0</v>
      </c>
      <c r="W770" s="623">
        <f t="shared" si="98"/>
        <v>0</v>
      </c>
      <c r="X770" s="623">
        <f t="shared" si="98"/>
        <v>0</v>
      </c>
      <c r="Y770" s="623">
        <f t="shared" si="98"/>
        <v>0</v>
      </c>
      <c r="Z770" s="623">
        <f t="shared" si="98"/>
        <v>0</v>
      </c>
      <c r="AA770" s="623">
        <f t="shared" si="98"/>
        <v>0</v>
      </c>
      <c r="AB770" s="623">
        <f t="shared" si="98"/>
        <v>0</v>
      </c>
      <c r="AC770" s="624">
        <f t="shared" ca="1" si="91"/>
        <v>0</v>
      </c>
      <c r="AD770" s="624">
        <f ca="1">IF(C770=Allgemeines!$C$13,$S770-$AE770,OFFSET(AE770,0,Allgemeines!$C$13-2022)-$AE770)</f>
        <v>0</v>
      </c>
      <c r="AE770" s="624">
        <f ca="1">IFERROR(OFFSET(AE770,0,Allgemeines!$C$13-2021),0)</f>
        <v>0</v>
      </c>
      <c r="AF770" s="624">
        <f t="shared" si="92"/>
        <v>0</v>
      </c>
      <c r="AG770" s="624">
        <f t="shared" si="97"/>
        <v>0</v>
      </c>
      <c r="AH770" s="624">
        <f t="shared" si="97"/>
        <v>0</v>
      </c>
      <c r="AI770" s="624">
        <f t="shared" si="97"/>
        <v>0</v>
      </c>
      <c r="AJ770" s="624">
        <f t="shared" si="97"/>
        <v>0</v>
      </c>
      <c r="AK770" s="624">
        <f t="shared" si="97"/>
        <v>0</v>
      </c>
      <c r="AL770" s="624">
        <f t="shared" si="97"/>
        <v>0</v>
      </c>
      <c r="AN770" s="625"/>
    </row>
    <row r="771" spans="1:40" x14ac:dyDescent="0.25">
      <c r="A771" s="612"/>
      <c r="B771" s="613"/>
      <c r="C771" s="614"/>
      <c r="D771" s="626"/>
      <c r="E771" s="627"/>
      <c r="F771" s="627"/>
      <c r="G771" s="630">
        <f t="shared" si="93"/>
        <v>0</v>
      </c>
      <c r="H771" s="626"/>
      <c r="I771" s="626"/>
      <c r="J771" s="626"/>
      <c r="K771" s="626"/>
      <c r="L771" s="626"/>
      <c r="M771" s="626"/>
      <c r="N771" s="629"/>
      <c r="O771" s="629"/>
      <c r="P771" s="629"/>
      <c r="Q771" s="619">
        <f>IF(C771&gt;Allgemeines!$C$13,0,SUM(G771,H771,J771,K771,M771,N771)-SUM(I771,L771,O771,P771))</f>
        <v>0</v>
      </c>
      <c r="R771" s="613"/>
      <c r="S771" s="621">
        <f t="shared" si="89"/>
        <v>0</v>
      </c>
      <c r="T771" s="622">
        <f>IF(ISBLANK($B771),0,VLOOKUP($B771,Listen!$A$2:$C$44,2,FALSE))</f>
        <v>0</v>
      </c>
      <c r="U771" s="622">
        <f>IF(ISBLANK($B771),0,VLOOKUP($B771,Listen!$A$2:$C$44,3,FALSE))</f>
        <v>0</v>
      </c>
      <c r="V771" s="623">
        <f t="shared" si="90"/>
        <v>0</v>
      </c>
      <c r="W771" s="623">
        <f t="shared" si="98"/>
        <v>0</v>
      </c>
      <c r="X771" s="623">
        <f t="shared" si="98"/>
        <v>0</v>
      </c>
      <c r="Y771" s="623">
        <f t="shared" si="98"/>
        <v>0</v>
      </c>
      <c r="Z771" s="623">
        <f t="shared" si="98"/>
        <v>0</v>
      </c>
      <c r="AA771" s="623">
        <f t="shared" si="98"/>
        <v>0</v>
      </c>
      <c r="AB771" s="623">
        <f t="shared" si="98"/>
        <v>0</v>
      </c>
      <c r="AC771" s="624">
        <f t="shared" ca="1" si="91"/>
        <v>0</v>
      </c>
      <c r="AD771" s="624">
        <f ca="1">IF(C771=Allgemeines!$C$13,$S771-$AE771,OFFSET(AE771,0,Allgemeines!$C$13-2022)-$AE771)</f>
        <v>0</v>
      </c>
      <c r="AE771" s="624">
        <f ca="1">IFERROR(OFFSET(AE771,0,Allgemeines!$C$13-2021),0)</f>
        <v>0</v>
      </c>
      <c r="AF771" s="624">
        <f t="shared" si="92"/>
        <v>0</v>
      </c>
      <c r="AG771" s="624">
        <f t="shared" si="97"/>
        <v>0</v>
      </c>
      <c r="AH771" s="624">
        <f t="shared" si="97"/>
        <v>0</v>
      </c>
      <c r="AI771" s="624">
        <f t="shared" si="97"/>
        <v>0</v>
      </c>
      <c r="AJ771" s="624">
        <f t="shared" si="97"/>
        <v>0</v>
      </c>
      <c r="AK771" s="624">
        <f t="shared" si="97"/>
        <v>0</v>
      </c>
      <c r="AL771" s="624">
        <f t="shared" si="97"/>
        <v>0</v>
      </c>
      <c r="AN771" s="625"/>
    </row>
    <row r="772" spans="1:40" x14ac:dyDescent="0.25">
      <c r="A772" s="612"/>
      <c r="B772" s="613"/>
      <c r="C772" s="614"/>
      <c r="D772" s="626"/>
      <c r="E772" s="627"/>
      <c r="F772" s="627"/>
      <c r="G772" s="630">
        <f t="shared" si="93"/>
        <v>0</v>
      </c>
      <c r="H772" s="626"/>
      <c r="I772" s="626"/>
      <c r="J772" s="626"/>
      <c r="K772" s="626"/>
      <c r="L772" s="626"/>
      <c r="M772" s="626"/>
      <c r="N772" s="629"/>
      <c r="O772" s="629"/>
      <c r="P772" s="629"/>
      <c r="Q772" s="619">
        <f>IF(C772&gt;Allgemeines!$C$13,0,SUM(G772,H772,J772,K772,M772,N772)-SUM(I772,L772,O772,P772))</f>
        <v>0</v>
      </c>
      <c r="R772" s="613"/>
      <c r="S772" s="621">
        <f t="shared" ref="S772:S835" si="99">Q772</f>
        <v>0</v>
      </c>
      <c r="T772" s="622">
        <f>IF(ISBLANK($B772),0,VLOOKUP($B772,Listen!$A$2:$C$44,2,FALSE))</f>
        <v>0</v>
      </c>
      <c r="U772" s="622">
        <f>IF(ISBLANK($B772),0,VLOOKUP($B772,Listen!$A$2:$C$44,3,FALSE))</f>
        <v>0</v>
      </c>
      <c r="V772" s="623">
        <f t="shared" ref="V772:V835" si="100">$T772</f>
        <v>0</v>
      </c>
      <c r="W772" s="623">
        <f t="shared" si="98"/>
        <v>0</v>
      </c>
      <c r="X772" s="623">
        <f t="shared" si="98"/>
        <v>0</v>
      </c>
      <c r="Y772" s="623">
        <f t="shared" si="98"/>
        <v>0</v>
      </c>
      <c r="Z772" s="623">
        <f t="shared" si="98"/>
        <v>0</v>
      </c>
      <c r="AA772" s="623">
        <f t="shared" si="98"/>
        <v>0</v>
      </c>
      <c r="AB772" s="623">
        <f t="shared" si="98"/>
        <v>0</v>
      </c>
      <c r="AC772" s="624">
        <f t="shared" ref="AC772:AC835" ca="1" si="101">AE772+AD772</f>
        <v>0</v>
      </c>
      <c r="AD772" s="624">
        <f ca="1">IF(C772=Allgemeines!$C$13,$S772-$AE772,OFFSET(AE772,0,Allgemeines!$C$13-2022)-$AE772)</f>
        <v>0</v>
      </c>
      <c r="AE772" s="624">
        <f ca="1">IFERROR(OFFSET(AE772,0,Allgemeines!$C$13-2021),0)</f>
        <v>0</v>
      </c>
      <c r="AF772" s="624">
        <f t="shared" ref="AF772:AF835" si="102">IF(OR($C772=0,$S772=0),0,IF($C772&lt;=VALUE(AF$4),$S772-$S772/V772*(VALUE(AF$4)-$C772+1),0))</f>
        <v>0</v>
      </c>
      <c r="AG772" s="624">
        <f t="shared" si="97"/>
        <v>0</v>
      </c>
      <c r="AH772" s="624">
        <f t="shared" si="97"/>
        <v>0</v>
      </c>
      <c r="AI772" s="624">
        <f t="shared" si="97"/>
        <v>0</v>
      </c>
      <c r="AJ772" s="624">
        <f t="shared" si="97"/>
        <v>0</v>
      </c>
      <c r="AK772" s="624">
        <f t="shared" si="97"/>
        <v>0</v>
      </c>
      <c r="AL772" s="624">
        <f t="shared" si="97"/>
        <v>0</v>
      </c>
      <c r="AN772" s="625"/>
    </row>
    <row r="773" spans="1:40" x14ac:dyDescent="0.25">
      <c r="A773" s="612"/>
      <c r="B773" s="613"/>
      <c r="C773" s="614"/>
      <c r="D773" s="626"/>
      <c r="E773" s="627"/>
      <c r="F773" s="627"/>
      <c r="G773" s="630">
        <f t="shared" ref="G773:G836" si="103">D773*E773/100</f>
        <v>0</v>
      </c>
      <c r="H773" s="626"/>
      <c r="I773" s="626"/>
      <c r="J773" s="626"/>
      <c r="K773" s="626"/>
      <c r="L773" s="626"/>
      <c r="M773" s="626"/>
      <c r="N773" s="629"/>
      <c r="O773" s="629"/>
      <c r="P773" s="629"/>
      <c r="Q773" s="619">
        <f>IF(C773&gt;Allgemeines!$C$13,0,SUM(G773,H773,J773,K773,M773,N773)-SUM(I773,L773,O773,P773))</f>
        <v>0</v>
      </c>
      <c r="R773" s="613"/>
      <c r="S773" s="621">
        <f t="shared" si="99"/>
        <v>0</v>
      </c>
      <c r="T773" s="622">
        <f>IF(ISBLANK($B773),0,VLOOKUP($B773,Listen!$A$2:$C$44,2,FALSE))</f>
        <v>0</v>
      </c>
      <c r="U773" s="622">
        <f>IF(ISBLANK($B773),0,VLOOKUP($B773,Listen!$A$2:$C$44,3,FALSE))</f>
        <v>0</v>
      </c>
      <c r="V773" s="623">
        <f t="shared" si="100"/>
        <v>0</v>
      </c>
      <c r="W773" s="623">
        <f t="shared" si="98"/>
        <v>0</v>
      </c>
      <c r="X773" s="623">
        <f t="shared" si="98"/>
        <v>0</v>
      </c>
      <c r="Y773" s="623">
        <f t="shared" si="98"/>
        <v>0</v>
      </c>
      <c r="Z773" s="623">
        <f t="shared" si="98"/>
        <v>0</v>
      </c>
      <c r="AA773" s="623">
        <f t="shared" si="98"/>
        <v>0</v>
      </c>
      <c r="AB773" s="623">
        <f t="shared" si="98"/>
        <v>0</v>
      </c>
      <c r="AC773" s="624">
        <f t="shared" ca="1" si="101"/>
        <v>0</v>
      </c>
      <c r="AD773" s="624">
        <f ca="1">IF(C773=Allgemeines!$C$13,$S773-$AE773,OFFSET(AE773,0,Allgemeines!$C$13-2022)-$AE773)</f>
        <v>0</v>
      </c>
      <c r="AE773" s="624">
        <f ca="1">IFERROR(OFFSET(AE773,0,Allgemeines!$C$13-2021),0)</f>
        <v>0</v>
      </c>
      <c r="AF773" s="624">
        <f t="shared" si="102"/>
        <v>0</v>
      </c>
      <c r="AG773" s="624">
        <f t="shared" si="97"/>
        <v>0</v>
      </c>
      <c r="AH773" s="624">
        <f t="shared" si="97"/>
        <v>0</v>
      </c>
      <c r="AI773" s="624">
        <f t="shared" si="97"/>
        <v>0</v>
      </c>
      <c r="AJ773" s="624">
        <f t="shared" si="97"/>
        <v>0</v>
      </c>
      <c r="AK773" s="624">
        <f t="shared" si="97"/>
        <v>0</v>
      </c>
      <c r="AL773" s="624">
        <f t="shared" si="97"/>
        <v>0</v>
      </c>
      <c r="AN773" s="625"/>
    </row>
    <row r="774" spans="1:40" x14ac:dyDescent="0.25">
      <c r="A774" s="612"/>
      <c r="B774" s="613"/>
      <c r="C774" s="614"/>
      <c r="D774" s="626"/>
      <c r="E774" s="627"/>
      <c r="F774" s="627"/>
      <c r="G774" s="630">
        <f t="shared" si="103"/>
        <v>0</v>
      </c>
      <c r="H774" s="626"/>
      <c r="I774" s="626"/>
      <c r="J774" s="626"/>
      <c r="K774" s="626"/>
      <c r="L774" s="626"/>
      <c r="M774" s="626"/>
      <c r="N774" s="629"/>
      <c r="O774" s="629"/>
      <c r="P774" s="629"/>
      <c r="Q774" s="619">
        <f>IF(C774&gt;Allgemeines!$C$13,0,SUM(G774,H774,J774,K774,M774,N774)-SUM(I774,L774,O774,P774))</f>
        <v>0</v>
      </c>
      <c r="R774" s="613"/>
      <c r="S774" s="621">
        <f t="shared" si="99"/>
        <v>0</v>
      </c>
      <c r="T774" s="622">
        <f>IF(ISBLANK($B774),0,VLOOKUP($B774,Listen!$A$2:$C$44,2,FALSE))</f>
        <v>0</v>
      </c>
      <c r="U774" s="622">
        <f>IF(ISBLANK($B774),0,VLOOKUP($B774,Listen!$A$2:$C$44,3,FALSE))</f>
        <v>0</v>
      </c>
      <c r="V774" s="623">
        <f t="shared" si="100"/>
        <v>0</v>
      </c>
      <c r="W774" s="623">
        <f t="shared" si="98"/>
        <v>0</v>
      </c>
      <c r="X774" s="623">
        <f t="shared" si="98"/>
        <v>0</v>
      </c>
      <c r="Y774" s="623">
        <f t="shared" si="98"/>
        <v>0</v>
      </c>
      <c r="Z774" s="623">
        <f t="shared" si="98"/>
        <v>0</v>
      </c>
      <c r="AA774" s="623">
        <f t="shared" si="98"/>
        <v>0</v>
      </c>
      <c r="AB774" s="623">
        <f t="shared" si="98"/>
        <v>0</v>
      </c>
      <c r="AC774" s="624">
        <f t="shared" ca="1" si="101"/>
        <v>0</v>
      </c>
      <c r="AD774" s="624">
        <f ca="1">IF(C774=Allgemeines!$C$13,$S774-$AE774,OFFSET(AE774,0,Allgemeines!$C$13-2022)-$AE774)</f>
        <v>0</v>
      </c>
      <c r="AE774" s="624">
        <f ca="1">IFERROR(OFFSET(AE774,0,Allgemeines!$C$13-2021),0)</f>
        <v>0</v>
      </c>
      <c r="AF774" s="624">
        <f t="shared" si="102"/>
        <v>0</v>
      </c>
      <c r="AG774" s="624">
        <f t="shared" si="97"/>
        <v>0</v>
      </c>
      <c r="AH774" s="624">
        <f t="shared" si="97"/>
        <v>0</v>
      </c>
      <c r="AI774" s="624">
        <f t="shared" si="97"/>
        <v>0</v>
      </c>
      <c r="AJ774" s="624">
        <f t="shared" si="97"/>
        <v>0</v>
      </c>
      <c r="AK774" s="624">
        <f t="shared" si="97"/>
        <v>0</v>
      </c>
      <c r="AL774" s="624">
        <f t="shared" si="97"/>
        <v>0</v>
      </c>
      <c r="AN774" s="625"/>
    </row>
    <row r="775" spans="1:40" x14ac:dyDescent="0.25">
      <c r="A775" s="612"/>
      <c r="B775" s="613"/>
      <c r="C775" s="614"/>
      <c r="D775" s="626"/>
      <c r="E775" s="627"/>
      <c r="F775" s="627"/>
      <c r="G775" s="630">
        <f t="shared" si="103"/>
        <v>0</v>
      </c>
      <c r="H775" s="626"/>
      <c r="I775" s="626"/>
      <c r="J775" s="626"/>
      <c r="K775" s="626"/>
      <c r="L775" s="626"/>
      <c r="M775" s="626"/>
      <c r="N775" s="629"/>
      <c r="O775" s="629"/>
      <c r="P775" s="629"/>
      <c r="Q775" s="619">
        <f>IF(C775&gt;Allgemeines!$C$13,0,SUM(G775,H775,J775,K775,M775,N775)-SUM(I775,L775,O775,P775))</f>
        <v>0</v>
      </c>
      <c r="R775" s="613"/>
      <c r="S775" s="621">
        <f t="shared" si="99"/>
        <v>0</v>
      </c>
      <c r="T775" s="622">
        <f>IF(ISBLANK($B775),0,VLOOKUP($B775,Listen!$A$2:$C$44,2,FALSE))</f>
        <v>0</v>
      </c>
      <c r="U775" s="622">
        <f>IF(ISBLANK($B775),0,VLOOKUP($B775,Listen!$A$2:$C$44,3,FALSE))</f>
        <v>0</v>
      </c>
      <c r="V775" s="623">
        <f t="shared" si="100"/>
        <v>0</v>
      </c>
      <c r="W775" s="623">
        <f t="shared" ref="W775:AB790" si="104">V775</f>
        <v>0</v>
      </c>
      <c r="X775" s="623">
        <f t="shared" si="104"/>
        <v>0</v>
      </c>
      <c r="Y775" s="623">
        <f t="shared" si="104"/>
        <v>0</v>
      </c>
      <c r="Z775" s="623">
        <f t="shared" si="104"/>
        <v>0</v>
      </c>
      <c r="AA775" s="623">
        <f t="shared" si="104"/>
        <v>0</v>
      </c>
      <c r="AB775" s="623">
        <f t="shared" si="104"/>
        <v>0</v>
      </c>
      <c r="AC775" s="624">
        <f t="shared" ca="1" si="101"/>
        <v>0</v>
      </c>
      <c r="AD775" s="624">
        <f ca="1">IF(C775=Allgemeines!$C$13,$S775-$AE775,OFFSET(AE775,0,Allgemeines!$C$13-2022)-$AE775)</f>
        <v>0</v>
      </c>
      <c r="AE775" s="624">
        <f ca="1">IFERROR(OFFSET(AE775,0,Allgemeines!$C$13-2021),0)</f>
        <v>0</v>
      </c>
      <c r="AF775" s="624">
        <f t="shared" si="102"/>
        <v>0</v>
      </c>
      <c r="AG775" s="624">
        <f t="shared" si="97"/>
        <v>0</v>
      </c>
      <c r="AH775" s="624">
        <f t="shared" si="97"/>
        <v>0</v>
      </c>
      <c r="AI775" s="624">
        <f t="shared" si="97"/>
        <v>0</v>
      </c>
      <c r="AJ775" s="624">
        <f t="shared" si="97"/>
        <v>0</v>
      </c>
      <c r="AK775" s="624">
        <f t="shared" si="97"/>
        <v>0</v>
      </c>
      <c r="AL775" s="624">
        <f t="shared" si="97"/>
        <v>0</v>
      </c>
      <c r="AN775" s="625"/>
    </row>
    <row r="776" spans="1:40" x14ac:dyDescent="0.25">
      <c r="A776" s="612"/>
      <c r="B776" s="613"/>
      <c r="C776" s="614"/>
      <c r="D776" s="626"/>
      <c r="E776" s="627"/>
      <c r="F776" s="627"/>
      <c r="G776" s="630">
        <f t="shared" si="103"/>
        <v>0</v>
      </c>
      <c r="H776" s="626"/>
      <c r="I776" s="626"/>
      <c r="J776" s="626"/>
      <c r="K776" s="626"/>
      <c r="L776" s="626"/>
      <c r="M776" s="626"/>
      <c r="N776" s="629"/>
      <c r="O776" s="629"/>
      <c r="P776" s="629"/>
      <c r="Q776" s="619">
        <f>IF(C776&gt;Allgemeines!$C$13,0,SUM(G776,H776,J776,K776,M776,N776)-SUM(I776,L776,O776,P776))</f>
        <v>0</v>
      </c>
      <c r="R776" s="613"/>
      <c r="S776" s="621">
        <f t="shared" si="99"/>
        <v>0</v>
      </c>
      <c r="T776" s="622">
        <f>IF(ISBLANK($B776),0,VLOOKUP($B776,Listen!$A$2:$C$44,2,FALSE))</f>
        <v>0</v>
      </c>
      <c r="U776" s="622">
        <f>IF(ISBLANK($B776),0,VLOOKUP($B776,Listen!$A$2:$C$44,3,FALSE))</f>
        <v>0</v>
      </c>
      <c r="V776" s="623">
        <f t="shared" si="100"/>
        <v>0</v>
      </c>
      <c r="W776" s="623">
        <f t="shared" si="104"/>
        <v>0</v>
      </c>
      <c r="X776" s="623">
        <f t="shared" si="104"/>
        <v>0</v>
      </c>
      <c r="Y776" s="623">
        <f t="shared" si="104"/>
        <v>0</v>
      </c>
      <c r="Z776" s="623">
        <f t="shared" si="104"/>
        <v>0</v>
      </c>
      <c r="AA776" s="623">
        <f t="shared" si="104"/>
        <v>0</v>
      </c>
      <c r="AB776" s="623">
        <f t="shared" si="104"/>
        <v>0</v>
      </c>
      <c r="AC776" s="624">
        <f t="shared" ca="1" si="101"/>
        <v>0</v>
      </c>
      <c r="AD776" s="624">
        <f ca="1">IF(C776=Allgemeines!$C$13,$S776-$AE776,OFFSET(AE776,0,Allgemeines!$C$13-2022)-$AE776)</f>
        <v>0</v>
      </c>
      <c r="AE776" s="624">
        <f ca="1">IFERROR(OFFSET(AE776,0,Allgemeines!$C$13-2021),0)</f>
        <v>0</v>
      </c>
      <c r="AF776" s="624">
        <f t="shared" si="102"/>
        <v>0</v>
      </c>
      <c r="AG776" s="624">
        <f t="shared" si="97"/>
        <v>0</v>
      </c>
      <c r="AH776" s="624">
        <f t="shared" si="97"/>
        <v>0</v>
      </c>
      <c r="AI776" s="624">
        <f t="shared" si="97"/>
        <v>0</v>
      </c>
      <c r="AJ776" s="624">
        <f t="shared" si="97"/>
        <v>0</v>
      </c>
      <c r="AK776" s="624">
        <f t="shared" si="97"/>
        <v>0</v>
      </c>
      <c r="AL776" s="624">
        <f t="shared" si="97"/>
        <v>0</v>
      </c>
      <c r="AN776" s="625"/>
    </row>
    <row r="777" spans="1:40" x14ac:dyDescent="0.25">
      <c r="A777" s="612"/>
      <c r="B777" s="613"/>
      <c r="C777" s="614"/>
      <c r="D777" s="626"/>
      <c r="E777" s="627"/>
      <c r="F777" s="627"/>
      <c r="G777" s="630">
        <f t="shared" si="103"/>
        <v>0</v>
      </c>
      <c r="H777" s="626"/>
      <c r="I777" s="626"/>
      <c r="J777" s="626"/>
      <c r="K777" s="626"/>
      <c r="L777" s="626"/>
      <c r="M777" s="626"/>
      <c r="N777" s="629"/>
      <c r="O777" s="629"/>
      <c r="P777" s="629"/>
      <c r="Q777" s="619">
        <f>IF(C777&gt;Allgemeines!$C$13,0,SUM(G777,H777,J777,K777,M777,N777)-SUM(I777,L777,O777,P777))</f>
        <v>0</v>
      </c>
      <c r="R777" s="613"/>
      <c r="S777" s="621">
        <f t="shared" si="99"/>
        <v>0</v>
      </c>
      <c r="T777" s="622">
        <f>IF(ISBLANK($B777),0,VLOOKUP($B777,Listen!$A$2:$C$44,2,FALSE))</f>
        <v>0</v>
      </c>
      <c r="U777" s="622">
        <f>IF(ISBLANK($B777),0,VLOOKUP($B777,Listen!$A$2:$C$44,3,FALSE))</f>
        <v>0</v>
      </c>
      <c r="V777" s="623">
        <f t="shared" si="100"/>
        <v>0</v>
      </c>
      <c r="W777" s="623">
        <f t="shared" si="104"/>
        <v>0</v>
      </c>
      <c r="X777" s="623">
        <f t="shared" si="104"/>
        <v>0</v>
      </c>
      <c r="Y777" s="623">
        <f t="shared" si="104"/>
        <v>0</v>
      </c>
      <c r="Z777" s="623">
        <f t="shared" si="104"/>
        <v>0</v>
      </c>
      <c r="AA777" s="623">
        <f t="shared" si="104"/>
        <v>0</v>
      </c>
      <c r="AB777" s="623">
        <f t="shared" si="104"/>
        <v>0</v>
      </c>
      <c r="AC777" s="624">
        <f t="shared" ca="1" si="101"/>
        <v>0</v>
      </c>
      <c r="AD777" s="624">
        <f ca="1">IF(C777=Allgemeines!$C$13,$S777-$AE777,OFFSET(AE777,0,Allgemeines!$C$13-2022)-$AE777)</f>
        <v>0</v>
      </c>
      <c r="AE777" s="624">
        <f ca="1">IFERROR(OFFSET(AE777,0,Allgemeines!$C$13-2021),0)</f>
        <v>0</v>
      </c>
      <c r="AF777" s="624">
        <f t="shared" si="102"/>
        <v>0</v>
      </c>
      <c r="AG777" s="624">
        <f t="shared" si="97"/>
        <v>0</v>
      </c>
      <c r="AH777" s="624">
        <f t="shared" si="97"/>
        <v>0</v>
      </c>
      <c r="AI777" s="624">
        <f t="shared" si="97"/>
        <v>0</v>
      </c>
      <c r="AJ777" s="624">
        <f t="shared" si="97"/>
        <v>0</v>
      </c>
      <c r="AK777" s="624">
        <f t="shared" si="97"/>
        <v>0</v>
      </c>
      <c r="AL777" s="624">
        <f t="shared" si="97"/>
        <v>0</v>
      </c>
      <c r="AN777" s="625"/>
    </row>
    <row r="778" spans="1:40" x14ac:dyDescent="0.25">
      <c r="A778" s="612"/>
      <c r="B778" s="613"/>
      <c r="C778" s="614"/>
      <c r="D778" s="626"/>
      <c r="E778" s="627"/>
      <c r="F778" s="627"/>
      <c r="G778" s="630">
        <f t="shared" si="103"/>
        <v>0</v>
      </c>
      <c r="H778" s="626"/>
      <c r="I778" s="626"/>
      <c r="J778" s="626"/>
      <c r="K778" s="626"/>
      <c r="L778" s="626"/>
      <c r="M778" s="626"/>
      <c r="N778" s="629"/>
      <c r="O778" s="629"/>
      <c r="P778" s="629"/>
      <c r="Q778" s="619">
        <f>IF(C778&gt;Allgemeines!$C$13,0,SUM(G778,H778,J778,K778,M778,N778)-SUM(I778,L778,O778,P778))</f>
        <v>0</v>
      </c>
      <c r="R778" s="613"/>
      <c r="S778" s="621">
        <f t="shared" si="99"/>
        <v>0</v>
      </c>
      <c r="T778" s="622">
        <f>IF(ISBLANK($B778),0,VLOOKUP($B778,Listen!$A$2:$C$44,2,FALSE))</f>
        <v>0</v>
      </c>
      <c r="U778" s="622">
        <f>IF(ISBLANK($B778),0,VLOOKUP($B778,Listen!$A$2:$C$44,3,FALSE))</f>
        <v>0</v>
      </c>
      <c r="V778" s="623">
        <f t="shared" si="100"/>
        <v>0</v>
      </c>
      <c r="W778" s="623">
        <f t="shared" si="104"/>
        <v>0</v>
      </c>
      <c r="X778" s="623">
        <f t="shared" si="104"/>
        <v>0</v>
      </c>
      <c r="Y778" s="623">
        <f t="shared" si="104"/>
        <v>0</v>
      </c>
      <c r="Z778" s="623">
        <f t="shared" si="104"/>
        <v>0</v>
      </c>
      <c r="AA778" s="623">
        <f t="shared" si="104"/>
        <v>0</v>
      </c>
      <c r="AB778" s="623">
        <f t="shared" si="104"/>
        <v>0</v>
      </c>
      <c r="AC778" s="624">
        <f t="shared" ca="1" si="101"/>
        <v>0</v>
      </c>
      <c r="AD778" s="624">
        <f ca="1">IF(C778=Allgemeines!$C$13,$S778-$AE778,OFFSET(AE778,0,Allgemeines!$C$13-2022)-$AE778)</f>
        <v>0</v>
      </c>
      <c r="AE778" s="624">
        <f ca="1">IFERROR(OFFSET(AE778,0,Allgemeines!$C$13-2021),0)</f>
        <v>0</v>
      </c>
      <c r="AF778" s="624">
        <f t="shared" si="102"/>
        <v>0</v>
      </c>
      <c r="AG778" s="624">
        <f t="shared" si="97"/>
        <v>0</v>
      </c>
      <c r="AH778" s="624">
        <f t="shared" si="97"/>
        <v>0</v>
      </c>
      <c r="AI778" s="624">
        <f t="shared" si="97"/>
        <v>0</v>
      </c>
      <c r="AJ778" s="624">
        <f t="shared" si="97"/>
        <v>0</v>
      </c>
      <c r="AK778" s="624">
        <f t="shared" si="97"/>
        <v>0</v>
      </c>
      <c r="AL778" s="624">
        <f t="shared" si="97"/>
        <v>0</v>
      </c>
      <c r="AN778" s="625"/>
    </row>
    <row r="779" spans="1:40" x14ac:dyDescent="0.25">
      <c r="A779" s="612"/>
      <c r="B779" s="613"/>
      <c r="C779" s="614"/>
      <c r="D779" s="626"/>
      <c r="E779" s="627"/>
      <c r="F779" s="627"/>
      <c r="G779" s="630">
        <f t="shared" si="103"/>
        <v>0</v>
      </c>
      <c r="H779" s="626"/>
      <c r="I779" s="626"/>
      <c r="J779" s="626"/>
      <c r="K779" s="626"/>
      <c r="L779" s="626"/>
      <c r="M779" s="626"/>
      <c r="N779" s="629"/>
      <c r="O779" s="629"/>
      <c r="P779" s="629"/>
      <c r="Q779" s="619">
        <f>IF(C779&gt;Allgemeines!$C$13,0,SUM(G779,H779,J779,K779,M779,N779)-SUM(I779,L779,O779,P779))</f>
        <v>0</v>
      </c>
      <c r="R779" s="613"/>
      <c r="S779" s="621">
        <f t="shared" si="99"/>
        <v>0</v>
      </c>
      <c r="T779" s="622">
        <f>IF(ISBLANK($B779),0,VLOOKUP($B779,Listen!$A$2:$C$44,2,FALSE))</f>
        <v>0</v>
      </c>
      <c r="U779" s="622">
        <f>IF(ISBLANK($B779),0,VLOOKUP($B779,Listen!$A$2:$C$44,3,FALSE))</f>
        <v>0</v>
      </c>
      <c r="V779" s="623">
        <f t="shared" si="100"/>
        <v>0</v>
      </c>
      <c r="W779" s="623">
        <f t="shared" si="104"/>
        <v>0</v>
      </c>
      <c r="X779" s="623">
        <f t="shared" si="104"/>
        <v>0</v>
      </c>
      <c r="Y779" s="623">
        <f t="shared" si="104"/>
        <v>0</v>
      </c>
      <c r="Z779" s="623">
        <f t="shared" si="104"/>
        <v>0</v>
      </c>
      <c r="AA779" s="623">
        <f t="shared" si="104"/>
        <v>0</v>
      </c>
      <c r="AB779" s="623">
        <f t="shared" si="104"/>
        <v>0</v>
      </c>
      <c r="AC779" s="624">
        <f t="shared" ca="1" si="101"/>
        <v>0</v>
      </c>
      <c r="AD779" s="624">
        <f ca="1">IF(C779=Allgemeines!$C$13,$S779-$AE779,OFFSET(AE779,0,Allgemeines!$C$13-2022)-$AE779)</f>
        <v>0</v>
      </c>
      <c r="AE779" s="624">
        <f ca="1">IFERROR(OFFSET(AE779,0,Allgemeines!$C$13-2021),0)</f>
        <v>0</v>
      </c>
      <c r="AF779" s="624">
        <f t="shared" si="102"/>
        <v>0</v>
      </c>
      <c r="AG779" s="624">
        <f t="shared" si="97"/>
        <v>0</v>
      </c>
      <c r="AH779" s="624">
        <f t="shared" si="97"/>
        <v>0</v>
      </c>
      <c r="AI779" s="624">
        <f t="shared" si="97"/>
        <v>0</v>
      </c>
      <c r="AJ779" s="624">
        <f t="shared" si="97"/>
        <v>0</v>
      </c>
      <c r="AK779" s="624">
        <f t="shared" si="97"/>
        <v>0</v>
      </c>
      <c r="AL779" s="624">
        <f t="shared" si="97"/>
        <v>0</v>
      </c>
      <c r="AN779" s="625"/>
    </row>
    <row r="780" spans="1:40" x14ac:dyDescent="0.25">
      <c r="A780" s="612"/>
      <c r="B780" s="613"/>
      <c r="C780" s="614"/>
      <c r="D780" s="626"/>
      <c r="E780" s="627"/>
      <c r="F780" s="627"/>
      <c r="G780" s="630">
        <f t="shared" si="103"/>
        <v>0</v>
      </c>
      <c r="H780" s="626"/>
      <c r="I780" s="626"/>
      <c r="J780" s="626"/>
      <c r="K780" s="626"/>
      <c r="L780" s="626"/>
      <c r="M780" s="626"/>
      <c r="N780" s="629"/>
      <c r="O780" s="629"/>
      <c r="P780" s="629"/>
      <c r="Q780" s="619">
        <f>IF(C780&gt;Allgemeines!$C$13,0,SUM(G780,H780,J780,K780,M780,N780)-SUM(I780,L780,O780,P780))</f>
        <v>0</v>
      </c>
      <c r="R780" s="613"/>
      <c r="S780" s="621">
        <f t="shared" si="99"/>
        <v>0</v>
      </c>
      <c r="T780" s="622">
        <f>IF(ISBLANK($B780),0,VLOOKUP($B780,Listen!$A$2:$C$44,2,FALSE))</f>
        <v>0</v>
      </c>
      <c r="U780" s="622">
        <f>IF(ISBLANK($B780),0,VLOOKUP($B780,Listen!$A$2:$C$44,3,FALSE))</f>
        <v>0</v>
      </c>
      <c r="V780" s="623">
        <f t="shared" si="100"/>
        <v>0</v>
      </c>
      <c r="W780" s="623">
        <f t="shared" si="104"/>
        <v>0</v>
      </c>
      <c r="X780" s="623">
        <f t="shared" si="104"/>
        <v>0</v>
      </c>
      <c r="Y780" s="623">
        <f t="shared" si="104"/>
        <v>0</v>
      </c>
      <c r="Z780" s="623">
        <f t="shared" si="104"/>
        <v>0</v>
      </c>
      <c r="AA780" s="623">
        <f t="shared" si="104"/>
        <v>0</v>
      </c>
      <c r="AB780" s="623">
        <f t="shared" si="104"/>
        <v>0</v>
      </c>
      <c r="AC780" s="624">
        <f t="shared" ca="1" si="101"/>
        <v>0</v>
      </c>
      <c r="AD780" s="624">
        <f ca="1">IF(C780=Allgemeines!$C$13,$S780-$AE780,OFFSET(AE780,0,Allgemeines!$C$13-2022)-$AE780)</f>
        <v>0</v>
      </c>
      <c r="AE780" s="624">
        <f ca="1">IFERROR(OFFSET(AE780,0,Allgemeines!$C$13-2021),0)</f>
        <v>0</v>
      </c>
      <c r="AF780" s="624">
        <f t="shared" si="102"/>
        <v>0</v>
      </c>
      <c r="AG780" s="624">
        <f t="shared" si="97"/>
        <v>0</v>
      </c>
      <c r="AH780" s="624">
        <f t="shared" si="97"/>
        <v>0</v>
      </c>
      <c r="AI780" s="624">
        <f t="shared" si="97"/>
        <v>0</v>
      </c>
      <c r="AJ780" s="624">
        <f t="shared" si="97"/>
        <v>0</v>
      </c>
      <c r="AK780" s="624">
        <f t="shared" si="97"/>
        <v>0</v>
      </c>
      <c r="AL780" s="624">
        <f t="shared" si="97"/>
        <v>0</v>
      </c>
      <c r="AN780" s="625"/>
    </row>
    <row r="781" spans="1:40" x14ac:dyDescent="0.25">
      <c r="A781" s="612"/>
      <c r="B781" s="613"/>
      <c r="C781" s="614"/>
      <c r="D781" s="626"/>
      <c r="E781" s="627"/>
      <c r="F781" s="627"/>
      <c r="G781" s="630">
        <f t="shared" si="103"/>
        <v>0</v>
      </c>
      <c r="H781" s="626"/>
      <c r="I781" s="626"/>
      <c r="J781" s="626"/>
      <c r="K781" s="626"/>
      <c r="L781" s="626"/>
      <c r="M781" s="626"/>
      <c r="N781" s="629"/>
      <c r="O781" s="629"/>
      <c r="P781" s="629"/>
      <c r="Q781" s="619">
        <f>IF(C781&gt;Allgemeines!$C$13,0,SUM(G781,H781,J781,K781,M781,N781)-SUM(I781,L781,O781,P781))</f>
        <v>0</v>
      </c>
      <c r="R781" s="613"/>
      <c r="S781" s="621">
        <f t="shared" si="99"/>
        <v>0</v>
      </c>
      <c r="T781" s="622">
        <f>IF(ISBLANK($B781),0,VLOOKUP($B781,Listen!$A$2:$C$44,2,FALSE))</f>
        <v>0</v>
      </c>
      <c r="U781" s="622">
        <f>IF(ISBLANK($B781),0,VLOOKUP($B781,Listen!$A$2:$C$44,3,FALSE))</f>
        <v>0</v>
      </c>
      <c r="V781" s="623">
        <f t="shared" si="100"/>
        <v>0</v>
      </c>
      <c r="W781" s="623">
        <f t="shared" si="104"/>
        <v>0</v>
      </c>
      <c r="X781" s="623">
        <f t="shared" si="104"/>
        <v>0</v>
      </c>
      <c r="Y781" s="623">
        <f t="shared" si="104"/>
        <v>0</v>
      </c>
      <c r="Z781" s="623">
        <f t="shared" si="104"/>
        <v>0</v>
      </c>
      <c r="AA781" s="623">
        <f t="shared" si="104"/>
        <v>0</v>
      </c>
      <c r="AB781" s="623">
        <f t="shared" si="104"/>
        <v>0</v>
      </c>
      <c r="AC781" s="624">
        <f t="shared" ca="1" si="101"/>
        <v>0</v>
      </c>
      <c r="AD781" s="624">
        <f ca="1">IF(C781=Allgemeines!$C$13,$S781-$AE781,OFFSET(AE781,0,Allgemeines!$C$13-2022)-$AE781)</f>
        <v>0</v>
      </c>
      <c r="AE781" s="624">
        <f ca="1">IFERROR(OFFSET(AE781,0,Allgemeines!$C$13-2021),0)</f>
        <v>0</v>
      </c>
      <c r="AF781" s="624">
        <f t="shared" si="102"/>
        <v>0</v>
      </c>
      <c r="AG781" s="624">
        <f t="shared" si="97"/>
        <v>0</v>
      </c>
      <c r="AH781" s="624">
        <f t="shared" si="97"/>
        <v>0</v>
      </c>
      <c r="AI781" s="624">
        <f t="shared" si="97"/>
        <v>0</v>
      </c>
      <c r="AJ781" s="624">
        <f t="shared" si="97"/>
        <v>0</v>
      </c>
      <c r="AK781" s="624">
        <f t="shared" si="97"/>
        <v>0</v>
      </c>
      <c r="AL781" s="624">
        <f t="shared" si="97"/>
        <v>0</v>
      </c>
      <c r="AN781" s="625"/>
    </row>
    <row r="782" spans="1:40" x14ac:dyDescent="0.25">
      <c r="A782" s="612"/>
      <c r="B782" s="613"/>
      <c r="C782" s="614"/>
      <c r="D782" s="626"/>
      <c r="E782" s="627"/>
      <c r="F782" s="627"/>
      <c r="G782" s="630">
        <f t="shared" si="103"/>
        <v>0</v>
      </c>
      <c r="H782" s="626"/>
      <c r="I782" s="626"/>
      <c r="J782" s="626"/>
      <c r="K782" s="626"/>
      <c r="L782" s="626"/>
      <c r="M782" s="626"/>
      <c r="N782" s="629"/>
      <c r="O782" s="629"/>
      <c r="P782" s="629"/>
      <c r="Q782" s="619">
        <f>IF(C782&gt;Allgemeines!$C$13,0,SUM(G782,H782,J782,K782,M782,N782)-SUM(I782,L782,O782,P782))</f>
        <v>0</v>
      </c>
      <c r="R782" s="613"/>
      <c r="S782" s="621">
        <f t="shared" si="99"/>
        <v>0</v>
      </c>
      <c r="T782" s="622">
        <f>IF(ISBLANK($B782),0,VLOOKUP($B782,Listen!$A$2:$C$44,2,FALSE))</f>
        <v>0</v>
      </c>
      <c r="U782" s="622">
        <f>IF(ISBLANK($B782),0,VLOOKUP($B782,Listen!$A$2:$C$44,3,FALSE))</f>
        <v>0</v>
      </c>
      <c r="V782" s="623">
        <f t="shared" si="100"/>
        <v>0</v>
      </c>
      <c r="W782" s="623">
        <f t="shared" si="104"/>
        <v>0</v>
      </c>
      <c r="X782" s="623">
        <f t="shared" si="104"/>
        <v>0</v>
      </c>
      <c r="Y782" s="623">
        <f t="shared" si="104"/>
        <v>0</v>
      </c>
      <c r="Z782" s="623">
        <f t="shared" si="104"/>
        <v>0</v>
      </c>
      <c r="AA782" s="623">
        <f t="shared" si="104"/>
        <v>0</v>
      </c>
      <c r="AB782" s="623">
        <f t="shared" si="104"/>
        <v>0</v>
      </c>
      <c r="AC782" s="624">
        <f t="shared" ca="1" si="101"/>
        <v>0</v>
      </c>
      <c r="AD782" s="624">
        <f ca="1">IF(C782=Allgemeines!$C$13,$S782-$AE782,OFFSET(AE782,0,Allgemeines!$C$13-2022)-$AE782)</f>
        <v>0</v>
      </c>
      <c r="AE782" s="624">
        <f ca="1">IFERROR(OFFSET(AE782,0,Allgemeines!$C$13-2021),0)</f>
        <v>0</v>
      </c>
      <c r="AF782" s="624">
        <f t="shared" si="102"/>
        <v>0</v>
      </c>
      <c r="AG782" s="624">
        <f t="shared" si="97"/>
        <v>0</v>
      </c>
      <c r="AH782" s="624">
        <f t="shared" si="97"/>
        <v>0</v>
      </c>
      <c r="AI782" s="624">
        <f t="shared" si="97"/>
        <v>0</v>
      </c>
      <c r="AJ782" s="624">
        <f t="shared" si="97"/>
        <v>0</v>
      </c>
      <c r="AK782" s="624">
        <f t="shared" si="97"/>
        <v>0</v>
      </c>
      <c r="AL782" s="624">
        <f t="shared" si="97"/>
        <v>0</v>
      </c>
      <c r="AN782" s="625"/>
    </row>
    <row r="783" spans="1:40" x14ac:dyDescent="0.25">
      <c r="A783" s="612"/>
      <c r="B783" s="613"/>
      <c r="C783" s="614"/>
      <c r="D783" s="626"/>
      <c r="E783" s="627"/>
      <c r="F783" s="627"/>
      <c r="G783" s="630">
        <f t="shared" si="103"/>
        <v>0</v>
      </c>
      <c r="H783" s="626"/>
      <c r="I783" s="626"/>
      <c r="J783" s="626"/>
      <c r="K783" s="626"/>
      <c r="L783" s="626"/>
      <c r="M783" s="626"/>
      <c r="N783" s="629"/>
      <c r="O783" s="629"/>
      <c r="P783" s="629"/>
      <c r="Q783" s="619">
        <f>IF(C783&gt;Allgemeines!$C$13,0,SUM(G783,H783,J783,K783,M783,N783)-SUM(I783,L783,O783,P783))</f>
        <v>0</v>
      </c>
      <c r="R783" s="613"/>
      <c r="S783" s="621">
        <f t="shared" si="99"/>
        <v>0</v>
      </c>
      <c r="T783" s="622">
        <f>IF(ISBLANK($B783),0,VLOOKUP($B783,Listen!$A$2:$C$44,2,FALSE))</f>
        <v>0</v>
      </c>
      <c r="U783" s="622">
        <f>IF(ISBLANK($B783),0,VLOOKUP($B783,Listen!$A$2:$C$44,3,FALSE))</f>
        <v>0</v>
      </c>
      <c r="V783" s="623">
        <f t="shared" si="100"/>
        <v>0</v>
      </c>
      <c r="W783" s="623">
        <f t="shared" si="104"/>
        <v>0</v>
      </c>
      <c r="X783" s="623">
        <f t="shared" si="104"/>
        <v>0</v>
      </c>
      <c r="Y783" s="623">
        <f t="shared" si="104"/>
        <v>0</v>
      </c>
      <c r="Z783" s="623">
        <f t="shared" si="104"/>
        <v>0</v>
      </c>
      <c r="AA783" s="623">
        <f t="shared" si="104"/>
        <v>0</v>
      </c>
      <c r="AB783" s="623">
        <f t="shared" si="104"/>
        <v>0</v>
      </c>
      <c r="AC783" s="624">
        <f t="shared" ca="1" si="101"/>
        <v>0</v>
      </c>
      <c r="AD783" s="624">
        <f ca="1">IF(C783=Allgemeines!$C$13,$S783-$AE783,OFFSET(AE783,0,Allgemeines!$C$13-2022)-$AE783)</f>
        <v>0</v>
      </c>
      <c r="AE783" s="624">
        <f ca="1">IFERROR(OFFSET(AE783,0,Allgemeines!$C$13-2021),0)</f>
        <v>0</v>
      </c>
      <c r="AF783" s="624">
        <f t="shared" si="102"/>
        <v>0</v>
      </c>
      <c r="AG783" s="624">
        <f t="shared" si="97"/>
        <v>0</v>
      </c>
      <c r="AH783" s="624">
        <f t="shared" si="97"/>
        <v>0</v>
      </c>
      <c r="AI783" s="624">
        <f t="shared" si="97"/>
        <v>0</v>
      </c>
      <c r="AJ783" s="624">
        <f t="shared" si="97"/>
        <v>0</v>
      </c>
      <c r="AK783" s="624">
        <f t="shared" si="97"/>
        <v>0</v>
      </c>
      <c r="AL783" s="624">
        <f t="shared" si="97"/>
        <v>0</v>
      </c>
      <c r="AN783" s="625"/>
    </row>
    <row r="784" spans="1:40" x14ac:dyDescent="0.25">
      <c r="A784" s="612"/>
      <c r="B784" s="613"/>
      <c r="C784" s="614"/>
      <c r="D784" s="626"/>
      <c r="E784" s="627"/>
      <c r="F784" s="627"/>
      <c r="G784" s="630">
        <f t="shared" si="103"/>
        <v>0</v>
      </c>
      <c r="H784" s="626"/>
      <c r="I784" s="626"/>
      <c r="J784" s="626"/>
      <c r="K784" s="626"/>
      <c r="L784" s="626"/>
      <c r="M784" s="626"/>
      <c r="N784" s="629"/>
      <c r="O784" s="629"/>
      <c r="P784" s="629"/>
      <c r="Q784" s="619">
        <f>IF(C784&gt;Allgemeines!$C$13,0,SUM(G784,H784,J784,K784,M784,N784)-SUM(I784,L784,O784,P784))</f>
        <v>0</v>
      </c>
      <c r="R784" s="613"/>
      <c r="S784" s="621">
        <f t="shared" si="99"/>
        <v>0</v>
      </c>
      <c r="T784" s="622">
        <f>IF(ISBLANK($B784),0,VLOOKUP($B784,Listen!$A$2:$C$44,2,FALSE))</f>
        <v>0</v>
      </c>
      <c r="U784" s="622">
        <f>IF(ISBLANK($B784),0,VLOOKUP($B784,Listen!$A$2:$C$44,3,FALSE))</f>
        <v>0</v>
      </c>
      <c r="V784" s="623">
        <f t="shared" si="100"/>
        <v>0</v>
      </c>
      <c r="W784" s="623">
        <f t="shared" si="104"/>
        <v>0</v>
      </c>
      <c r="X784" s="623">
        <f t="shared" si="104"/>
        <v>0</v>
      </c>
      <c r="Y784" s="623">
        <f t="shared" si="104"/>
        <v>0</v>
      </c>
      <c r="Z784" s="623">
        <f t="shared" si="104"/>
        <v>0</v>
      </c>
      <c r="AA784" s="623">
        <f t="shared" si="104"/>
        <v>0</v>
      </c>
      <c r="AB784" s="623">
        <f t="shared" si="104"/>
        <v>0</v>
      </c>
      <c r="AC784" s="624">
        <f t="shared" ca="1" si="101"/>
        <v>0</v>
      </c>
      <c r="AD784" s="624">
        <f ca="1">IF(C784=Allgemeines!$C$13,$S784-$AE784,OFFSET(AE784,0,Allgemeines!$C$13-2022)-$AE784)</f>
        <v>0</v>
      </c>
      <c r="AE784" s="624">
        <f ca="1">IFERROR(OFFSET(AE784,0,Allgemeines!$C$13-2021),0)</f>
        <v>0</v>
      </c>
      <c r="AF784" s="624">
        <f t="shared" si="102"/>
        <v>0</v>
      </c>
      <c r="AG784" s="624">
        <f t="shared" si="97"/>
        <v>0</v>
      </c>
      <c r="AH784" s="624">
        <f t="shared" si="97"/>
        <v>0</v>
      </c>
      <c r="AI784" s="624">
        <f t="shared" si="97"/>
        <v>0</v>
      </c>
      <c r="AJ784" s="624">
        <f t="shared" si="97"/>
        <v>0</v>
      </c>
      <c r="AK784" s="624">
        <f t="shared" si="97"/>
        <v>0</v>
      </c>
      <c r="AL784" s="624">
        <f t="shared" si="97"/>
        <v>0</v>
      </c>
      <c r="AN784" s="625"/>
    </row>
    <row r="785" spans="1:40" x14ac:dyDescent="0.25">
      <c r="A785" s="612"/>
      <c r="B785" s="613"/>
      <c r="C785" s="614"/>
      <c r="D785" s="626"/>
      <c r="E785" s="627"/>
      <c r="F785" s="627"/>
      <c r="G785" s="630">
        <f t="shared" si="103"/>
        <v>0</v>
      </c>
      <c r="H785" s="626"/>
      <c r="I785" s="626"/>
      <c r="J785" s="626"/>
      <c r="K785" s="626"/>
      <c r="L785" s="626"/>
      <c r="M785" s="626"/>
      <c r="N785" s="629"/>
      <c r="O785" s="629"/>
      <c r="P785" s="629"/>
      <c r="Q785" s="619">
        <f>IF(C785&gt;Allgemeines!$C$13,0,SUM(G785,H785,J785,K785,M785,N785)-SUM(I785,L785,O785,P785))</f>
        <v>0</v>
      </c>
      <c r="R785" s="613"/>
      <c r="S785" s="621">
        <f t="shared" si="99"/>
        <v>0</v>
      </c>
      <c r="T785" s="622">
        <f>IF(ISBLANK($B785),0,VLOOKUP($B785,Listen!$A$2:$C$44,2,FALSE))</f>
        <v>0</v>
      </c>
      <c r="U785" s="622">
        <f>IF(ISBLANK($B785),0,VLOOKUP($B785,Listen!$A$2:$C$44,3,FALSE))</f>
        <v>0</v>
      </c>
      <c r="V785" s="623">
        <f t="shared" si="100"/>
        <v>0</v>
      </c>
      <c r="W785" s="623">
        <f t="shared" si="104"/>
        <v>0</v>
      </c>
      <c r="X785" s="623">
        <f t="shared" si="104"/>
        <v>0</v>
      </c>
      <c r="Y785" s="623">
        <f t="shared" si="104"/>
        <v>0</v>
      </c>
      <c r="Z785" s="623">
        <f t="shared" si="104"/>
        <v>0</v>
      </c>
      <c r="AA785" s="623">
        <f t="shared" si="104"/>
        <v>0</v>
      </c>
      <c r="AB785" s="623">
        <f t="shared" si="104"/>
        <v>0</v>
      </c>
      <c r="AC785" s="624">
        <f t="shared" ca="1" si="101"/>
        <v>0</v>
      </c>
      <c r="AD785" s="624">
        <f ca="1">IF(C785=Allgemeines!$C$13,$S785-$AE785,OFFSET(AE785,0,Allgemeines!$C$13-2022)-$AE785)</f>
        <v>0</v>
      </c>
      <c r="AE785" s="624">
        <f ca="1">IFERROR(OFFSET(AE785,0,Allgemeines!$C$13-2021),0)</f>
        <v>0</v>
      </c>
      <c r="AF785" s="624">
        <f t="shared" si="102"/>
        <v>0</v>
      </c>
      <c r="AG785" s="624">
        <f t="shared" si="97"/>
        <v>0</v>
      </c>
      <c r="AH785" s="624">
        <f t="shared" si="97"/>
        <v>0</v>
      </c>
      <c r="AI785" s="624">
        <f t="shared" si="97"/>
        <v>0</v>
      </c>
      <c r="AJ785" s="624">
        <f t="shared" si="97"/>
        <v>0</v>
      </c>
      <c r="AK785" s="624">
        <f t="shared" si="97"/>
        <v>0</v>
      </c>
      <c r="AL785" s="624">
        <f t="shared" si="97"/>
        <v>0</v>
      </c>
      <c r="AN785" s="625"/>
    </row>
    <row r="786" spans="1:40" x14ac:dyDescent="0.25">
      <c r="A786" s="612"/>
      <c r="B786" s="613"/>
      <c r="C786" s="614"/>
      <c r="D786" s="626"/>
      <c r="E786" s="627"/>
      <c r="F786" s="627"/>
      <c r="G786" s="630">
        <f t="shared" si="103"/>
        <v>0</v>
      </c>
      <c r="H786" s="626"/>
      <c r="I786" s="626"/>
      <c r="J786" s="626"/>
      <c r="K786" s="626"/>
      <c r="L786" s="626"/>
      <c r="M786" s="626"/>
      <c r="N786" s="629"/>
      <c r="O786" s="629"/>
      <c r="P786" s="629"/>
      <c r="Q786" s="619">
        <f>IF(C786&gt;Allgemeines!$C$13,0,SUM(G786,H786,J786,K786,M786,N786)-SUM(I786,L786,O786,P786))</f>
        <v>0</v>
      </c>
      <c r="R786" s="613"/>
      <c r="S786" s="621">
        <f t="shared" si="99"/>
        <v>0</v>
      </c>
      <c r="T786" s="622">
        <f>IF(ISBLANK($B786),0,VLOOKUP($B786,Listen!$A$2:$C$44,2,FALSE))</f>
        <v>0</v>
      </c>
      <c r="U786" s="622">
        <f>IF(ISBLANK($B786),0,VLOOKUP($B786,Listen!$A$2:$C$44,3,FALSE))</f>
        <v>0</v>
      </c>
      <c r="V786" s="623">
        <f t="shared" si="100"/>
        <v>0</v>
      </c>
      <c r="W786" s="623">
        <f t="shared" si="104"/>
        <v>0</v>
      </c>
      <c r="X786" s="623">
        <f t="shared" si="104"/>
        <v>0</v>
      </c>
      <c r="Y786" s="623">
        <f t="shared" si="104"/>
        <v>0</v>
      </c>
      <c r="Z786" s="623">
        <f t="shared" si="104"/>
        <v>0</v>
      </c>
      <c r="AA786" s="623">
        <f t="shared" si="104"/>
        <v>0</v>
      </c>
      <c r="AB786" s="623">
        <f t="shared" si="104"/>
        <v>0</v>
      </c>
      <c r="AC786" s="624">
        <f t="shared" ca="1" si="101"/>
        <v>0</v>
      </c>
      <c r="AD786" s="624">
        <f ca="1">IF(C786=Allgemeines!$C$13,$S786-$AE786,OFFSET(AE786,0,Allgemeines!$C$13-2022)-$AE786)</f>
        <v>0</v>
      </c>
      <c r="AE786" s="624">
        <f ca="1">IFERROR(OFFSET(AE786,0,Allgemeines!$C$13-2021),0)</f>
        <v>0</v>
      </c>
      <c r="AF786" s="624">
        <f t="shared" si="102"/>
        <v>0</v>
      </c>
      <c r="AG786" s="624">
        <f t="shared" si="97"/>
        <v>0</v>
      </c>
      <c r="AH786" s="624">
        <f t="shared" si="97"/>
        <v>0</v>
      </c>
      <c r="AI786" s="624">
        <f t="shared" si="97"/>
        <v>0</v>
      </c>
      <c r="AJ786" s="624">
        <f t="shared" si="97"/>
        <v>0</v>
      </c>
      <c r="AK786" s="624">
        <f t="shared" si="97"/>
        <v>0</v>
      </c>
      <c r="AL786" s="624">
        <f t="shared" si="97"/>
        <v>0</v>
      </c>
      <c r="AN786" s="625"/>
    </row>
    <row r="787" spans="1:40" x14ac:dyDescent="0.25">
      <c r="A787" s="612"/>
      <c r="B787" s="613"/>
      <c r="C787" s="614"/>
      <c r="D787" s="626"/>
      <c r="E787" s="627"/>
      <c r="F787" s="627"/>
      <c r="G787" s="630">
        <f t="shared" si="103"/>
        <v>0</v>
      </c>
      <c r="H787" s="626"/>
      <c r="I787" s="626"/>
      <c r="J787" s="626"/>
      <c r="K787" s="626"/>
      <c r="L787" s="626"/>
      <c r="M787" s="626"/>
      <c r="N787" s="629"/>
      <c r="O787" s="629"/>
      <c r="P787" s="629"/>
      <c r="Q787" s="619">
        <f>IF(C787&gt;Allgemeines!$C$13,0,SUM(G787,H787,J787,K787,M787,N787)-SUM(I787,L787,O787,P787))</f>
        <v>0</v>
      </c>
      <c r="R787" s="613"/>
      <c r="S787" s="621">
        <f t="shared" si="99"/>
        <v>0</v>
      </c>
      <c r="T787" s="622">
        <f>IF(ISBLANK($B787),0,VLOOKUP($B787,Listen!$A$2:$C$44,2,FALSE))</f>
        <v>0</v>
      </c>
      <c r="U787" s="622">
        <f>IF(ISBLANK($B787),0,VLOOKUP($B787,Listen!$A$2:$C$44,3,FALSE))</f>
        <v>0</v>
      </c>
      <c r="V787" s="623">
        <f t="shared" si="100"/>
        <v>0</v>
      </c>
      <c r="W787" s="623">
        <f t="shared" si="104"/>
        <v>0</v>
      </c>
      <c r="X787" s="623">
        <f t="shared" si="104"/>
        <v>0</v>
      </c>
      <c r="Y787" s="623">
        <f t="shared" si="104"/>
        <v>0</v>
      </c>
      <c r="Z787" s="623">
        <f t="shared" si="104"/>
        <v>0</v>
      </c>
      <c r="AA787" s="623">
        <f t="shared" si="104"/>
        <v>0</v>
      </c>
      <c r="AB787" s="623">
        <f t="shared" si="104"/>
        <v>0</v>
      </c>
      <c r="AC787" s="624">
        <f t="shared" ca="1" si="101"/>
        <v>0</v>
      </c>
      <c r="AD787" s="624">
        <f ca="1">IF(C787=Allgemeines!$C$13,$S787-$AE787,OFFSET(AE787,0,Allgemeines!$C$13-2022)-$AE787)</f>
        <v>0</v>
      </c>
      <c r="AE787" s="624">
        <f ca="1">IFERROR(OFFSET(AE787,0,Allgemeines!$C$13-2021),0)</f>
        <v>0</v>
      </c>
      <c r="AF787" s="624">
        <f t="shared" si="102"/>
        <v>0</v>
      </c>
      <c r="AG787" s="624">
        <f t="shared" si="97"/>
        <v>0</v>
      </c>
      <c r="AH787" s="624">
        <f t="shared" si="97"/>
        <v>0</v>
      </c>
      <c r="AI787" s="624">
        <f t="shared" si="97"/>
        <v>0</v>
      </c>
      <c r="AJ787" s="624">
        <f t="shared" si="97"/>
        <v>0</v>
      </c>
      <c r="AK787" s="624">
        <f t="shared" si="97"/>
        <v>0</v>
      </c>
      <c r="AL787" s="624">
        <f t="shared" si="97"/>
        <v>0</v>
      </c>
      <c r="AN787" s="625"/>
    </row>
    <row r="788" spans="1:40" x14ac:dyDescent="0.25">
      <c r="A788" s="612"/>
      <c r="B788" s="613"/>
      <c r="C788" s="614"/>
      <c r="D788" s="626"/>
      <c r="E788" s="627"/>
      <c r="F788" s="627"/>
      <c r="G788" s="630">
        <f t="shared" si="103"/>
        <v>0</v>
      </c>
      <c r="H788" s="626"/>
      <c r="I788" s="626"/>
      <c r="J788" s="626"/>
      <c r="K788" s="626"/>
      <c r="L788" s="626"/>
      <c r="M788" s="626"/>
      <c r="N788" s="629"/>
      <c r="O788" s="629"/>
      <c r="P788" s="629"/>
      <c r="Q788" s="619">
        <f>IF(C788&gt;Allgemeines!$C$13,0,SUM(G788,H788,J788,K788,M788,N788)-SUM(I788,L788,O788,P788))</f>
        <v>0</v>
      </c>
      <c r="R788" s="613"/>
      <c r="S788" s="621">
        <f t="shared" si="99"/>
        <v>0</v>
      </c>
      <c r="T788" s="622">
        <f>IF(ISBLANK($B788),0,VLOOKUP($B788,Listen!$A$2:$C$44,2,FALSE))</f>
        <v>0</v>
      </c>
      <c r="U788" s="622">
        <f>IF(ISBLANK($B788),0,VLOOKUP($B788,Listen!$A$2:$C$44,3,FALSE))</f>
        <v>0</v>
      </c>
      <c r="V788" s="623">
        <f t="shared" si="100"/>
        <v>0</v>
      </c>
      <c r="W788" s="623">
        <f t="shared" si="104"/>
        <v>0</v>
      </c>
      <c r="X788" s="623">
        <f t="shared" si="104"/>
        <v>0</v>
      </c>
      <c r="Y788" s="623">
        <f t="shared" si="104"/>
        <v>0</v>
      </c>
      <c r="Z788" s="623">
        <f t="shared" si="104"/>
        <v>0</v>
      </c>
      <c r="AA788" s="623">
        <f t="shared" si="104"/>
        <v>0</v>
      </c>
      <c r="AB788" s="623">
        <f t="shared" si="104"/>
        <v>0</v>
      </c>
      <c r="AC788" s="624">
        <f t="shared" ca="1" si="101"/>
        <v>0</v>
      </c>
      <c r="AD788" s="624">
        <f ca="1">IF(C788=Allgemeines!$C$13,$S788-$AE788,OFFSET(AE788,0,Allgemeines!$C$13-2022)-$AE788)</f>
        <v>0</v>
      </c>
      <c r="AE788" s="624">
        <f ca="1">IFERROR(OFFSET(AE788,0,Allgemeines!$C$13-2021),0)</f>
        <v>0</v>
      </c>
      <c r="AF788" s="624">
        <f t="shared" si="102"/>
        <v>0</v>
      </c>
      <c r="AG788" s="624">
        <f t="shared" si="97"/>
        <v>0</v>
      </c>
      <c r="AH788" s="624">
        <f t="shared" si="97"/>
        <v>0</v>
      </c>
      <c r="AI788" s="624">
        <f t="shared" si="97"/>
        <v>0</v>
      </c>
      <c r="AJ788" s="624">
        <f t="shared" si="97"/>
        <v>0</v>
      </c>
      <c r="AK788" s="624">
        <f t="shared" si="97"/>
        <v>0</v>
      </c>
      <c r="AL788" s="624">
        <f t="shared" si="97"/>
        <v>0</v>
      </c>
      <c r="AN788" s="625"/>
    </row>
    <row r="789" spans="1:40" x14ac:dyDescent="0.25">
      <c r="A789" s="612"/>
      <c r="B789" s="613"/>
      <c r="C789" s="614"/>
      <c r="D789" s="626"/>
      <c r="E789" s="627"/>
      <c r="F789" s="627"/>
      <c r="G789" s="630">
        <f t="shared" si="103"/>
        <v>0</v>
      </c>
      <c r="H789" s="626"/>
      <c r="I789" s="626"/>
      <c r="J789" s="626"/>
      <c r="K789" s="626"/>
      <c r="L789" s="626"/>
      <c r="M789" s="626"/>
      <c r="N789" s="629"/>
      <c r="O789" s="629"/>
      <c r="P789" s="629"/>
      <c r="Q789" s="619">
        <f>IF(C789&gt;Allgemeines!$C$13,0,SUM(G789,H789,J789,K789,M789,N789)-SUM(I789,L789,O789,P789))</f>
        <v>0</v>
      </c>
      <c r="R789" s="613"/>
      <c r="S789" s="621">
        <f t="shared" si="99"/>
        <v>0</v>
      </c>
      <c r="T789" s="622">
        <f>IF(ISBLANK($B789),0,VLOOKUP($B789,Listen!$A$2:$C$44,2,FALSE))</f>
        <v>0</v>
      </c>
      <c r="U789" s="622">
        <f>IF(ISBLANK($B789),0,VLOOKUP($B789,Listen!$A$2:$C$44,3,FALSE))</f>
        <v>0</v>
      </c>
      <c r="V789" s="623">
        <f t="shared" si="100"/>
        <v>0</v>
      </c>
      <c r="W789" s="623">
        <f t="shared" si="104"/>
        <v>0</v>
      </c>
      <c r="X789" s="623">
        <f t="shared" si="104"/>
        <v>0</v>
      </c>
      <c r="Y789" s="623">
        <f t="shared" si="104"/>
        <v>0</v>
      </c>
      <c r="Z789" s="623">
        <f t="shared" si="104"/>
        <v>0</v>
      </c>
      <c r="AA789" s="623">
        <f t="shared" si="104"/>
        <v>0</v>
      </c>
      <c r="AB789" s="623">
        <f t="shared" si="104"/>
        <v>0</v>
      </c>
      <c r="AC789" s="624">
        <f t="shared" ca="1" si="101"/>
        <v>0</v>
      </c>
      <c r="AD789" s="624">
        <f ca="1">IF(C789=Allgemeines!$C$13,$S789-$AE789,OFFSET(AE789,0,Allgemeines!$C$13-2022)-$AE789)</f>
        <v>0</v>
      </c>
      <c r="AE789" s="624">
        <f ca="1">IFERROR(OFFSET(AE789,0,Allgemeines!$C$13-2021),0)</f>
        <v>0</v>
      </c>
      <c r="AF789" s="624">
        <f t="shared" si="102"/>
        <v>0</v>
      </c>
      <c r="AG789" s="624">
        <f t="shared" si="97"/>
        <v>0</v>
      </c>
      <c r="AH789" s="624">
        <f t="shared" si="97"/>
        <v>0</v>
      </c>
      <c r="AI789" s="624">
        <f t="shared" si="97"/>
        <v>0</v>
      </c>
      <c r="AJ789" s="624">
        <f t="shared" si="97"/>
        <v>0</v>
      </c>
      <c r="AK789" s="624">
        <f t="shared" si="97"/>
        <v>0</v>
      </c>
      <c r="AL789" s="624">
        <f t="shared" si="97"/>
        <v>0</v>
      </c>
      <c r="AN789" s="625"/>
    </row>
    <row r="790" spans="1:40" x14ac:dyDescent="0.25">
      <c r="A790" s="612"/>
      <c r="B790" s="613"/>
      <c r="C790" s="614"/>
      <c r="D790" s="626"/>
      <c r="E790" s="627"/>
      <c r="F790" s="627"/>
      <c r="G790" s="630">
        <f t="shared" si="103"/>
        <v>0</v>
      </c>
      <c r="H790" s="626"/>
      <c r="I790" s="626"/>
      <c r="J790" s="626"/>
      <c r="K790" s="626"/>
      <c r="L790" s="626"/>
      <c r="M790" s="626"/>
      <c r="N790" s="629"/>
      <c r="O790" s="629"/>
      <c r="P790" s="629"/>
      <c r="Q790" s="619">
        <f>IF(C790&gt;Allgemeines!$C$13,0,SUM(G790,H790,J790,K790,M790,N790)-SUM(I790,L790,O790,P790))</f>
        <v>0</v>
      </c>
      <c r="R790" s="613"/>
      <c r="S790" s="621">
        <f t="shared" si="99"/>
        <v>0</v>
      </c>
      <c r="T790" s="622">
        <f>IF(ISBLANK($B790),0,VLOOKUP($B790,Listen!$A$2:$C$44,2,FALSE))</f>
        <v>0</v>
      </c>
      <c r="U790" s="622">
        <f>IF(ISBLANK($B790),0,VLOOKUP($B790,Listen!$A$2:$C$44,3,FALSE))</f>
        <v>0</v>
      </c>
      <c r="V790" s="623">
        <f t="shared" si="100"/>
        <v>0</v>
      </c>
      <c r="W790" s="623">
        <f t="shared" si="104"/>
        <v>0</v>
      </c>
      <c r="X790" s="623">
        <f t="shared" si="104"/>
        <v>0</v>
      </c>
      <c r="Y790" s="623">
        <f t="shared" si="104"/>
        <v>0</v>
      </c>
      <c r="Z790" s="623">
        <f t="shared" si="104"/>
        <v>0</v>
      </c>
      <c r="AA790" s="623">
        <f t="shared" si="104"/>
        <v>0</v>
      </c>
      <c r="AB790" s="623">
        <f t="shared" si="104"/>
        <v>0</v>
      </c>
      <c r="AC790" s="624">
        <f t="shared" ca="1" si="101"/>
        <v>0</v>
      </c>
      <c r="AD790" s="624">
        <f ca="1">IF(C790=Allgemeines!$C$13,$S790-$AE790,OFFSET(AE790,0,Allgemeines!$C$13-2022)-$AE790)</f>
        <v>0</v>
      </c>
      <c r="AE790" s="624">
        <f ca="1">IFERROR(OFFSET(AE790,0,Allgemeines!$C$13-2021),0)</f>
        <v>0</v>
      </c>
      <c r="AF790" s="624">
        <f t="shared" si="102"/>
        <v>0</v>
      </c>
      <c r="AG790" s="624">
        <f t="shared" si="97"/>
        <v>0</v>
      </c>
      <c r="AH790" s="624">
        <f t="shared" si="97"/>
        <v>0</v>
      </c>
      <c r="AI790" s="624">
        <f t="shared" si="97"/>
        <v>0</v>
      </c>
      <c r="AJ790" s="624">
        <f t="shared" si="97"/>
        <v>0</v>
      </c>
      <c r="AK790" s="624">
        <f t="shared" si="97"/>
        <v>0</v>
      </c>
      <c r="AL790" s="624">
        <f t="shared" si="97"/>
        <v>0</v>
      </c>
      <c r="AN790" s="625"/>
    </row>
    <row r="791" spans="1:40" x14ac:dyDescent="0.25">
      <c r="A791" s="612"/>
      <c r="B791" s="613"/>
      <c r="C791" s="614"/>
      <c r="D791" s="626"/>
      <c r="E791" s="627"/>
      <c r="F791" s="627"/>
      <c r="G791" s="630">
        <f t="shared" si="103"/>
        <v>0</v>
      </c>
      <c r="H791" s="626"/>
      <c r="I791" s="626"/>
      <c r="J791" s="626"/>
      <c r="K791" s="626"/>
      <c r="L791" s="626"/>
      <c r="M791" s="626"/>
      <c r="N791" s="629"/>
      <c r="O791" s="629"/>
      <c r="P791" s="629"/>
      <c r="Q791" s="619">
        <f>IF(C791&gt;Allgemeines!$C$13,0,SUM(G791,H791,J791,K791,M791,N791)-SUM(I791,L791,O791,P791))</f>
        <v>0</v>
      </c>
      <c r="R791" s="613"/>
      <c r="S791" s="621">
        <f t="shared" si="99"/>
        <v>0</v>
      </c>
      <c r="T791" s="622">
        <f>IF(ISBLANK($B791),0,VLOOKUP($B791,Listen!$A$2:$C$44,2,FALSE))</f>
        <v>0</v>
      </c>
      <c r="U791" s="622">
        <f>IF(ISBLANK($B791),0,VLOOKUP($B791,Listen!$A$2:$C$44,3,FALSE))</f>
        <v>0</v>
      </c>
      <c r="V791" s="623">
        <f t="shared" si="100"/>
        <v>0</v>
      </c>
      <c r="W791" s="623">
        <f t="shared" ref="W791:AB806" si="105">V791</f>
        <v>0</v>
      </c>
      <c r="X791" s="623">
        <f t="shared" si="105"/>
        <v>0</v>
      </c>
      <c r="Y791" s="623">
        <f t="shared" si="105"/>
        <v>0</v>
      </c>
      <c r="Z791" s="623">
        <f t="shared" si="105"/>
        <v>0</v>
      </c>
      <c r="AA791" s="623">
        <f t="shared" si="105"/>
        <v>0</v>
      </c>
      <c r="AB791" s="623">
        <f t="shared" si="105"/>
        <v>0</v>
      </c>
      <c r="AC791" s="624">
        <f t="shared" ca="1" si="101"/>
        <v>0</v>
      </c>
      <c r="AD791" s="624">
        <f ca="1">IF(C791=Allgemeines!$C$13,$S791-$AE791,OFFSET(AE791,0,Allgemeines!$C$13-2022)-$AE791)</f>
        <v>0</v>
      </c>
      <c r="AE791" s="624">
        <f ca="1">IFERROR(OFFSET(AE791,0,Allgemeines!$C$13-2021),0)</f>
        <v>0</v>
      </c>
      <c r="AF791" s="624">
        <f t="shared" si="102"/>
        <v>0</v>
      </c>
      <c r="AG791" s="624">
        <f t="shared" si="97"/>
        <v>0</v>
      </c>
      <c r="AH791" s="624">
        <f t="shared" si="97"/>
        <v>0</v>
      </c>
      <c r="AI791" s="624">
        <f t="shared" si="97"/>
        <v>0</v>
      </c>
      <c r="AJ791" s="624">
        <f t="shared" si="97"/>
        <v>0</v>
      </c>
      <c r="AK791" s="624">
        <f t="shared" si="97"/>
        <v>0</v>
      </c>
      <c r="AL791" s="624">
        <f t="shared" si="97"/>
        <v>0</v>
      </c>
      <c r="AN791" s="625"/>
    </row>
    <row r="792" spans="1:40" x14ac:dyDescent="0.25">
      <c r="A792" s="612"/>
      <c r="B792" s="613"/>
      <c r="C792" s="614"/>
      <c r="D792" s="626"/>
      <c r="E792" s="627"/>
      <c r="F792" s="627"/>
      <c r="G792" s="630">
        <f t="shared" si="103"/>
        <v>0</v>
      </c>
      <c r="H792" s="626"/>
      <c r="I792" s="626"/>
      <c r="J792" s="626"/>
      <c r="K792" s="626"/>
      <c r="L792" s="626"/>
      <c r="M792" s="626"/>
      <c r="N792" s="629"/>
      <c r="O792" s="629"/>
      <c r="P792" s="629"/>
      <c r="Q792" s="619">
        <f>IF(C792&gt;Allgemeines!$C$13,0,SUM(G792,H792,J792,K792,M792,N792)-SUM(I792,L792,O792,P792))</f>
        <v>0</v>
      </c>
      <c r="R792" s="613"/>
      <c r="S792" s="621">
        <f t="shared" si="99"/>
        <v>0</v>
      </c>
      <c r="T792" s="622">
        <f>IF(ISBLANK($B792),0,VLOOKUP($B792,Listen!$A$2:$C$44,2,FALSE))</f>
        <v>0</v>
      </c>
      <c r="U792" s="622">
        <f>IF(ISBLANK($B792),0,VLOOKUP($B792,Listen!$A$2:$C$44,3,FALSE))</f>
        <v>0</v>
      </c>
      <c r="V792" s="623">
        <f t="shared" si="100"/>
        <v>0</v>
      </c>
      <c r="W792" s="623">
        <f t="shared" si="105"/>
        <v>0</v>
      </c>
      <c r="X792" s="623">
        <f t="shared" si="105"/>
        <v>0</v>
      </c>
      <c r="Y792" s="623">
        <f t="shared" si="105"/>
        <v>0</v>
      </c>
      <c r="Z792" s="623">
        <f t="shared" si="105"/>
        <v>0</v>
      </c>
      <c r="AA792" s="623">
        <f t="shared" si="105"/>
        <v>0</v>
      </c>
      <c r="AB792" s="623">
        <f t="shared" si="105"/>
        <v>0</v>
      </c>
      <c r="AC792" s="624">
        <f t="shared" ca="1" si="101"/>
        <v>0</v>
      </c>
      <c r="AD792" s="624">
        <f ca="1">IF(C792=Allgemeines!$C$13,$S792-$AE792,OFFSET(AE792,0,Allgemeines!$C$13-2022)-$AE792)</f>
        <v>0</v>
      </c>
      <c r="AE792" s="624">
        <f ca="1">IFERROR(OFFSET(AE792,0,Allgemeines!$C$13-2021),0)</f>
        <v>0</v>
      </c>
      <c r="AF792" s="624">
        <f t="shared" si="102"/>
        <v>0</v>
      </c>
      <c r="AG792" s="624">
        <f t="shared" si="97"/>
        <v>0</v>
      </c>
      <c r="AH792" s="624">
        <f t="shared" si="97"/>
        <v>0</v>
      </c>
      <c r="AI792" s="624">
        <f t="shared" si="97"/>
        <v>0</v>
      </c>
      <c r="AJ792" s="624">
        <f t="shared" si="97"/>
        <v>0</v>
      </c>
      <c r="AK792" s="624">
        <f t="shared" si="97"/>
        <v>0</v>
      </c>
      <c r="AL792" s="624">
        <f t="shared" si="97"/>
        <v>0</v>
      </c>
      <c r="AN792" s="625"/>
    </row>
    <row r="793" spans="1:40" x14ac:dyDescent="0.25">
      <c r="A793" s="612"/>
      <c r="B793" s="613"/>
      <c r="C793" s="614"/>
      <c r="D793" s="626"/>
      <c r="E793" s="627"/>
      <c r="F793" s="627"/>
      <c r="G793" s="630">
        <f t="shared" si="103"/>
        <v>0</v>
      </c>
      <c r="H793" s="626"/>
      <c r="I793" s="626"/>
      <c r="J793" s="626"/>
      <c r="K793" s="626"/>
      <c r="L793" s="626"/>
      <c r="M793" s="626"/>
      <c r="N793" s="629"/>
      <c r="O793" s="629"/>
      <c r="P793" s="629"/>
      <c r="Q793" s="619">
        <f>IF(C793&gt;Allgemeines!$C$13,0,SUM(G793,H793,J793,K793,M793,N793)-SUM(I793,L793,O793,P793))</f>
        <v>0</v>
      </c>
      <c r="R793" s="613"/>
      <c r="S793" s="621">
        <f t="shared" si="99"/>
        <v>0</v>
      </c>
      <c r="T793" s="622">
        <f>IF(ISBLANK($B793),0,VLOOKUP($B793,Listen!$A$2:$C$44,2,FALSE))</f>
        <v>0</v>
      </c>
      <c r="U793" s="622">
        <f>IF(ISBLANK($B793),0,VLOOKUP($B793,Listen!$A$2:$C$44,3,FALSE))</f>
        <v>0</v>
      </c>
      <c r="V793" s="623">
        <f t="shared" si="100"/>
        <v>0</v>
      </c>
      <c r="W793" s="623">
        <f t="shared" si="105"/>
        <v>0</v>
      </c>
      <c r="X793" s="623">
        <f t="shared" si="105"/>
        <v>0</v>
      </c>
      <c r="Y793" s="623">
        <f t="shared" si="105"/>
        <v>0</v>
      </c>
      <c r="Z793" s="623">
        <f t="shared" si="105"/>
        <v>0</v>
      </c>
      <c r="AA793" s="623">
        <f t="shared" si="105"/>
        <v>0</v>
      </c>
      <c r="AB793" s="623">
        <f t="shared" si="105"/>
        <v>0</v>
      </c>
      <c r="AC793" s="624">
        <f t="shared" ca="1" si="101"/>
        <v>0</v>
      </c>
      <c r="AD793" s="624">
        <f ca="1">IF(C793=Allgemeines!$C$13,$S793-$AE793,OFFSET(AE793,0,Allgemeines!$C$13-2022)-$AE793)</f>
        <v>0</v>
      </c>
      <c r="AE793" s="624">
        <f ca="1">IFERROR(OFFSET(AE793,0,Allgemeines!$C$13-2021),0)</f>
        <v>0</v>
      </c>
      <c r="AF793" s="624">
        <f t="shared" si="102"/>
        <v>0</v>
      </c>
      <c r="AG793" s="624">
        <f t="shared" si="97"/>
        <v>0</v>
      </c>
      <c r="AH793" s="624">
        <f t="shared" si="97"/>
        <v>0</v>
      </c>
      <c r="AI793" s="624">
        <f t="shared" si="97"/>
        <v>0</v>
      </c>
      <c r="AJ793" s="624">
        <f t="shared" si="97"/>
        <v>0</v>
      </c>
      <c r="AK793" s="624">
        <f t="shared" si="97"/>
        <v>0</v>
      </c>
      <c r="AL793" s="624">
        <f t="shared" si="97"/>
        <v>0</v>
      </c>
      <c r="AN793" s="625"/>
    </row>
    <row r="794" spans="1:40" x14ac:dyDescent="0.25">
      <c r="A794" s="612"/>
      <c r="B794" s="613"/>
      <c r="C794" s="614"/>
      <c r="D794" s="626"/>
      <c r="E794" s="627"/>
      <c r="F794" s="627"/>
      <c r="G794" s="630">
        <f t="shared" si="103"/>
        <v>0</v>
      </c>
      <c r="H794" s="626"/>
      <c r="I794" s="626"/>
      <c r="J794" s="626"/>
      <c r="K794" s="626"/>
      <c r="L794" s="626"/>
      <c r="M794" s="626"/>
      <c r="N794" s="629"/>
      <c r="O794" s="629"/>
      <c r="P794" s="629"/>
      <c r="Q794" s="619">
        <f>IF(C794&gt;Allgemeines!$C$13,0,SUM(G794,H794,J794,K794,M794,N794)-SUM(I794,L794,O794,P794))</f>
        <v>0</v>
      </c>
      <c r="R794" s="613"/>
      <c r="S794" s="621">
        <f t="shared" si="99"/>
        <v>0</v>
      </c>
      <c r="T794" s="622">
        <f>IF(ISBLANK($B794),0,VLOOKUP($B794,Listen!$A$2:$C$44,2,FALSE))</f>
        <v>0</v>
      </c>
      <c r="U794" s="622">
        <f>IF(ISBLANK($B794),0,VLOOKUP($B794,Listen!$A$2:$C$44,3,FALSE))</f>
        <v>0</v>
      </c>
      <c r="V794" s="623">
        <f t="shared" si="100"/>
        <v>0</v>
      </c>
      <c r="W794" s="623">
        <f t="shared" si="105"/>
        <v>0</v>
      </c>
      <c r="X794" s="623">
        <f t="shared" si="105"/>
        <v>0</v>
      </c>
      <c r="Y794" s="623">
        <f t="shared" si="105"/>
        <v>0</v>
      </c>
      <c r="Z794" s="623">
        <f t="shared" si="105"/>
        <v>0</v>
      </c>
      <c r="AA794" s="623">
        <f t="shared" si="105"/>
        <v>0</v>
      </c>
      <c r="AB794" s="623">
        <f t="shared" si="105"/>
        <v>0</v>
      </c>
      <c r="AC794" s="624">
        <f t="shared" ca="1" si="101"/>
        <v>0</v>
      </c>
      <c r="AD794" s="624">
        <f ca="1">IF(C794=Allgemeines!$C$13,$S794-$AE794,OFFSET(AE794,0,Allgemeines!$C$13-2022)-$AE794)</f>
        <v>0</v>
      </c>
      <c r="AE794" s="624">
        <f ca="1">IFERROR(OFFSET(AE794,0,Allgemeines!$C$13-2021),0)</f>
        <v>0</v>
      </c>
      <c r="AF794" s="624">
        <f t="shared" si="102"/>
        <v>0</v>
      </c>
      <c r="AG794" s="624">
        <f t="shared" si="97"/>
        <v>0</v>
      </c>
      <c r="AH794" s="624">
        <f t="shared" si="97"/>
        <v>0</v>
      </c>
      <c r="AI794" s="624">
        <f t="shared" si="97"/>
        <v>0</v>
      </c>
      <c r="AJ794" s="624">
        <f t="shared" si="97"/>
        <v>0</v>
      </c>
      <c r="AK794" s="624">
        <f t="shared" si="97"/>
        <v>0</v>
      </c>
      <c r="AL794" s="624">
        <f t="shared" si="97"/>
        <v>0</v>
      </c>
      <c r="AN794" s="625"/>
    </row>
    <row r="795" spans="1:40" x14ac:dyDescent="0.25">
      <c r="A795" s="612"/>
      <c r="B795" s="613"/>
      <c r="C795" s="614"/>
      <c r="D795" s="626"/>
      <c r="E795" s="627"/>
      <c r="F795" s="627"/>
      <c r="G795" s="630">
        <f t="shared" si="103"/>
        <v>0</v>
      </c>
      <c r="H795" s="626"/>
      <c r="I795" s="626"/>
      <c r="J795" s="626"/>
      <c r="K795" s="626"/>
      <c r="L795" s="626"/>
      <c r="M795" s="626"/>
      <c r="N795" s="629"/>
      <c r="O795" s="629"/>
      <c r="P795" s="629"/>
      <c r="Q795" s="619">
        <f>IF(C795&gt;Allgemeines!$C$13,0,SUM(G795,H795,J795,K795,M795,N795)-SUM(I795,L795,O795,P795))</f>
        <v>0</v>
      </c>
      <c r="R795" s="613"/>
      <c r="S795" s="621">
        <f t="shared" si="99"/>
        <v>0</v>
      </c>
      <c r="T795" s="622">
        <f>IF(ISBLANK($B795),0,VLOOKUP($B795,Listen!$A$2:$C$44,2,FALSE))</f>
        <v>0</v>
      </c>
      <c r="U795" s="622">
        <f>IF(ISBLANK($B795),0,VLOOKUP($B795,Listen!$A$2:$C$44,3,FALSE))</f>
        <v>0</v>
      </c>
      <c r="V795" s="623">
        <f t="shared" si="100"/>
        <v>0</v>
      </c>
      <c r="W795" s="623">
        <f t="shared" si="105"/>
        <v>0</v>
      </c>
      <c r="X795" s="623">
        <f t="shared" si="105"/>
        <v>0</v>
      </c>
      <c r="Y795" s="623">
        <f t="shared" si="105"/>
        <v>0</v>
      </c>
      <c r="Z795" s="623">
        <f t="shared" si="105"/>
        <v>0</v>
      </c>
      <c r="AA795" s="623">
        <f t="shared" si="105"/>
        <v>0</v>
      </c>
      <c r="AB795" s="623">
        <f t="shared" si="105"/>
        <v>0</v>
      </c>
      <c r="AC795" s="624">
        <f t="shared" ca="1" si="101"/>
        <v>0</v>
      </c>
      <c r="AD795" s="624">
        <f ca="1">IF(C795=Allgemeines!$C$13,$S795-$AE795,OFFSET(AE795,0,Allgemeines!$C$13-2022)-$AE795)</f>
        <v>0</v>
      </c>
      <c r="AE795" s="624">
        <f ca="1">IFERROR(OFFSET(AE795,0,Allgemeines!$C$13-2021),0)</f>
        <v>0</v>
      </c>
      <c r="AF795" s="624">
        <f t="shared" si="102"/>
        <v>0</v>
      </c>
      <c r="AG795" s="624">
        <f t="shared" si="97"/>
        <v>0</v>
      </c>
      <c r="AH795" s="624">
        <f t="shared" si="97"/>
        <v>0</v>
      </c>
      <c r="AI795" s="624">
        <f t="shared" si="97"/>
        <v>0</v>
      </c>
      <c r="AJ795" s="624">
        <f t="shared" si="97"/>
        <v>0</v>
      </c>
      <c r="AK795" s="624">
        <f t="shared" si="97"/>
        <v>0</v>
      </c>
      <c r="AL795" s="624">
        <f t="shared" si="97"/>
        <v>0</v>
      </c>
      <c r="AN795" s="625"/>
    </row>
    <row r="796" spans="1:40" x14ac:dyDescent="0.25">
      <c r="A796" s="612"/>
      <c r="B796" s="613"/>
      <c r="C796" s="614"/>
      <c r="D796" s="626"/>
      <c r="E796" s="627"/>
      <c r="F796" s="627"/>
      <c r="G796" s="630">
        <f t="shared" si="103"/>
        <v>0</v>
      </c>
      <c r="H796" s="626"/>
      <c r="I796" s="626"/>
      <c r="J796" s="626"/>
      <c r="K796" s="626"/>
      <c r="L796" s="626"/>
      <c r="M796" s="626"/>
      <c r="N796" s="629"/>
      <c r="O796" s="629"/>
      <c r="P796" s="629"/>
      <c r="Q796" s="619">
        <f>IF(C796&gt;Allgemeines!$C$13,0,SUM(G796,H796,J796,K796,M796,N796)-SUM(I796,L796,O796,P796))</f>
        <v>0</v>
      </c>
      <c r="R796" s="613"/>
      <c r="S796" s="621">
        <f t="shared" si="99"/>
        <v>0</v>
      </c>
      <c r="T796" s="622">
        <f>IF(ISBLANK($B796),0,VLOOKUP($B796,Listen!$A$2:$C$44,2,FALSE))</f>
        <v>0</v>
      </c>
      <c r="U796" s="622">
        <f>IF(ISBLANK($B796),0,VLOOKUP($B796,Listen!$A$2:$C$44,3,FALSE))</f>
        <v>0</v>
      </c>
      <c r="V796" s="623">
        <f t="shared" si="100"/>
        <v>0</v>
      </c>
      <c r="W796" s="623">
        <f t="shared" si="105"/>
        <v>0</v>
      </c>
      <c r="X796" s="623">
        <f t="shared" si="105"/>
        <v>0</v>
      </c>
      <c r="Y796" s="623">
        <f t="shared" si="105"/>
        <v>0</v>
      </c>
      <c r="Z796" s="623">
        <f t="shared" si="105"/>
        <v>0</v>
      </c>
      <c r="AA796" s="623">
        <f t="shared" si="105"/>
        <v>0</v>
      </c>
      <c r="AB796" s="623">
        <f t="shared" si="105"/>
        <v>0</v>
      </c>
      <c r="AC796" s="624">
        <f t="shared" ca="1" si="101"/>
        <v>0</v>
      </c>
      <c r="AD796" s="624">
        <f ca="1">IF(C796=Allgemeines!$C$13,$S796-$AE796,OFFSET(AE796,0,Allgemeines!$C$13-2022)-$AE796)</f>
        <v>0</v>
      </c>
      <c r="AE796" s="624">
        <f ca="1">IFERROR(OFFSET(AE796,0,Allgemeines!$C$13-2021),0)</f>
        <v>0</v>
      </c>
      <c r="AF796" s="624">
        <f t="shared" si="102"/>
        <v>0</v>
      </c>
      <c r="AG796" s="624">
        <f t="shared" si="97"/>
        <v>0</v>
      </c>
      <c r="AH796" s="624">
        <f t="shared" si="97"/>
        <v>0</v>
      </c>
      <c r="AI796" s="624">
        <f t="shared" si="97"/>
        <v>0</v>
      </c>
      <c r="AJ796" s="624">
        <f t="shared" si="97"/>
        <v>0</v>
      </c>
      <c r="AK796" s="624">
        <f t="shared" si="97"/>
        <v>0</v>
      </c>
      <c r="AL796" s="624">
        <f t="shared" si="97"/>
        <v>0</v>
      </c>
      <c r="AN796" s="625"/>
    </row>
    <row r="797" spans="1:40" x14ac:dyDescent="0.25">
      <c r="A797" s="612"/>
      <c r="B797" s="613"/>
      <c r="C797" s="614"/>
      <c r="D797" s="626"/>
      <c r="E797" s="627"/>
      <c r="F797" s="627"/>
      <c r="G797" s="630">
        <f t="shared" si="103"/>
        <v>0</v>
      </c>
      <c r="H797" s="626"/>
      <c r="I797" s="626"/>
      <c r="J797" s="626"/>
      <c r="K797" s="626"/>
      <c r="L797" s="626"/>
      <c r="M797" s="626"/>
      <c r="N797" s="629"/>
      <c r="O797" s="629"/>
      <c r="P797" s="629"/>
      <c r="Q797" s="619">
        <f>IF(C797&gt;Allgemeines!$C$13,0,SUM(G797,H797,J797,K797,M797,N797)-SUM(I797,L797,O797,P797))</f>
        <v>0</v>
      </c>
      <c r="R797" s="613"/>
      <c r="S797" s="621">
        <f t="shared" si="99"/>
        <v>0</v>
      </c>
      <c r="T797" s="622">
        <f>IF(ISBLANK($B797),0,VLOOKUP($B797,Listen!$A$2:$C$44,2,FALSE))</f>
        <v>0</v>
      </c>
      <c r="U797" s="622">
        <f>IF(ISBLANK($B797),0,VLOOKUP($B797,Listen!$A$2:$C$44,3,FALSE))</f>
        <v>0</v>
      </c>
      <c r="V797" s="623">
        <f t="shared" si="100"/>
        <v>0</v>
      </c>
      <c r="W797" s="623">
        <f t="shared" si="105"/>
        <v>0</v>
      </c>
      <c r="X797" s="623">
        <f t="shared" si="105"/>
        <v>0</v>
      </c>
      <c r="Y797" s="623">
        <f t="shared" si="105"/>
        <v>0</v>
      </c>
      <c r="Z797" s="623">
        <f t="shared" si="105"/>
        <v>0</v>
      </c>
      <c r="AA797" s="623">
        <f t="shared" si="105"/>
        <v>0</v>
      </c>
      <c r="AB797" s="623">
        <f t="shared" si="105"/>
        <v>0</v>
      </c>
      <c r="AC797" s="624">
        <f t="shared" ca="1" si="101"/>
        <v>0</v>
      </c>
      <c r="AD797" s="624">
        <f ca="1">IF(C797=Allgemeines!$C$13,$S797-$AE797,OFFSET(AE797,0,Allgemeines!$C$13-2022)-$AE797)</f>
        <v>0</v>
      </c>
      <c r="AE797" s="624">
        <f ca="1">IFERROR(OFFSET(AE797,0,Allgemeines!$C$13-2021),0)</f>
        <v>0</v>
      </c>
      <c r="AF797" s="624">
        <f t="shared" si="102"/>
        <v>0</v>
      </c>
      <c r="AG797" s="624">
        <f t="shared" si="97"/>
        <v>0</v>
      </c>
      <c r="AH797" s="624">
        <f t="shared" si="97"/>
        <v>0</v>
      </c>
      <c r="AI797" s="624">
        <f t="shared" si="97"/>
        <v>0</v>
      </c>
      <c r="AJ797" s="624">
        <f t="shared" si="97"/>
        <v>0</v>
      </c>
      <c r="AK797" s="624">
        <f t="shared" si="97"/>
        <v>0</v>
      </c>
      <c r="AL797" s="624">
        <f t="shared" si="97"/>
        <v>0</v>
      </c>
      <c r="AN797" s="625"/>
    </row>
    <row r="798" spans="1:40" x14ac:dyDescent="0.25">
      <c r="A798" s="612"/>
      <c r="B798" s="613"/>
      <c r="C798" s="614"/>
      <c r="D798" s="626"/>
      <c r="E798" s="627"/>
      <c r="F798" s="627"/>
      <c r="G798" s="630">
        <f t="shared" si="103"/>
        <v>0</v>
      </c>
      <c r="H798" s="626"/>
      <c r="I798" s="626"/>
      <c r="J798" s="626"/>
      <c r="K798" s="626"/>
      <c r="L798" s="626"/>
      <c r="M798" s="626"/>
      <c r="N798" s="629"/>
      <c r="O798" s="629"/>
      <c r="P798" s="629"/>
      <c r="Q798" s="619">
        <f>IF(C798&gt;Allgemeines!$C$13,0,SUM(G798,H798,J798,K798,M798,N798)-SUM(I798,L798,O798,P798))</f>
        <v>0</v>
      </c>
      <c r="R798" s="613"/>
      <c r="S798" s="621">
        <f t="shared" si="99"/>
        <v>0</v>
      </c>
      <c r="T798" s="622">
        <f>IF(ISBLANK($B798),0,VLOOKUP($B798,Listen!$A$2:$C$44,2,FALSE))</f>
        <v>0</v>
      </c>
      <c r="U798" s="622">
        <f>IF(ISBLANK($B798),0,VLOOKUP($B798,Listen!$A$2:$C$44,3,FALSE))</f>
        <v>0</v>
      </c>
      <c r="V798" s="623">
        <f t="shared" si="100"/>
        <v>0</v>
      </c>
      <c r="W798" s="623">
        <f t="shared" si="105"/>
        <v>0</v>
      </c>
      <c r="X798" s="623">
        <f t="shared" si="105"/>
        <v>0</v>
      </c>
      <c r="Y798" s="623">
        <f t="shared" si="105"/>
        <v>0</v>
      </c>
      <c r="Z798" s="623">
        <f t="shared" si="105"/>
        <v>0</v>
      </c>
      <c r="AA798" s="623">
        <f t="shared" si="105"/>
        <v>0</v>
      </c>
      <c r="AB798" s="623">
        <f t="shared" si="105"/>
        <v>0</v>
      </c>
      <c r="AC798" s="624">
        <f t="shared" ca="1" si="101"/>
        <v>0</v>
      </c>
      <c r="AD798" s="624">
        <f ca="1">IF(C798=Allgemeines!$C$13,$S798-$AE798,OFFSET(AE798,0,Allgemeines!$C$13-2022)-$AE798)</f>
        <v>0</v>
      </c>
      <c r="AE798" s="624">
        <f ca="1">IFERROR(OFFSET(AE798,0,Allgemeines!$C$13-2021),0)</f>
        <v>0</v>
      </c>
      <c r="AF798" s="624">
        <f t="shared" si="102"/>
        <v>0</v>
      </c>
      <c r="AG798" s="624">
        <f t="shared" si="97"/>
        <v>0</v>
      </c>
      <c r="AH798" s="624">
        <f t="shared" si="97"/>
        <v>0</v>
      </c>
      <c r="AI798" s="624">
        <f t="shared" si="97"/>
        <v>0</v>
      </c>
      <c r="AJ798" s="624">
        <f t="shared" si="97"/>
        <v>0</v>
      </c>
      <c r="AK798" s="624">
        <f t="shared" si="97"/>
        <v>0</v>
      </c>
      <c r="AL798" s="624">
        <f t="shared" si="97"/>
        <v>0</v>
      </c>
      <c r="AN798" s="625"/>
    </row>
    <row r="799" spans="1:40" x14ac:dyDescent="0.25">
      <c r="A799" s="612"/>
      <c r="B799" s="613"/>
      <c r="C799" s="614"/>
      <c r="D799" s="626"/>
      <c r="E799" s="627"/>
      <c r="F799" s="627"/>
      <c r="G799" s="630">
        <f t="shared" si="103"/>
        <v>0</v>
      </c>
      <c r="H799" s="626"/>
      <c r="I799" s="626"/>
      <c r="J799" s="626"/>
      <c r="K799" s="626"/>
      <c r="L799" s="626"/>
      <c r="M799" s="626"/>
      <c r="N799" s="629"/>
      <c r="O799" s="629"/>
      <c r="P799" s="629"/>
      <c r="Q799" s="619">
        <f>IF(C799&gt;Allgemeines!$C$13,0,SUM(G799,H799,J799,K799,M799,N799)-SUM(I799,L799,O799,P799))</f>
        <v>0</v>
      </c>
      <c r="R799" s="613"/>
      <c r="S799" s="621">
        <f t="shared" si="99"/>
        <v>0</v>
      </c>
      <c r="T799" s="622">
        <f>IF(ISBLANK($B799),0,VLOOKUP($B799,Listen!$A$2:$C$44,2,FALSE))</f>
        <v>0</v>
      </c>
      <c r="U799" s="622">
        <f>IF(ISBLANK($B799),0,VLOOKUP($B799,Listen!$A$2:$C$44,3,FALSE))</f>
        <v>0</v>
      </c>
      <c r="V799" s="623">
        <f t="shared" si="100"/>
        <v>0</v>
      </c>
      <c r="W799" s="623">
        <f t="shared" si="105"/>
        <v>0</v>
      </c>
      <c r="X799" s="623">
        <f t="shared" si="105"/>
        <v>0</v>
      </c>
      <c r="Y799" s="623">
        <f t="shared" si="105"/>
        <v>0</v>
      </c>
      <c r="Z799" s="623">
        <f t="shared" si="105"/>
        <v>0</v>
      </c>
      <c r="AA799" s="623">
        <f t="shared" si="105"/>
        <v>0</v>
      </c>
      <c r="AB799" s="623">
        <f t="shared" si="105"/>
        <v>0</v>
      </c>
      <c r="AC799" s="624">
        <f t="shared" ca="1" si="101"/>
        <v>0</v>
      </c>
      <c r="AD799" s="624">
        <f ca="1">IF(C799=Allgemeines!$C$13,$S799-$AE799,OFFSET(AE799,0,Allgemeines!$C$13-2022)-$AE799)</f>
        <v>0</v>
      </c>
      <c r="AE799" s="624">
        <f ca="1">IFERROR(OFFSET(AE799,0,Allgemeines!$C$13-2021),0)</f>
        <v>0</v>
      </c>
      <c r="AF799" s="624">
        <f t="shared" si="102"/>
        <v>0</v>
      </c>
      <c r="AG799" s="624">
        <f t="shared" si="97"/>
        <v>0</v>
      </c>
      <c r="AH799" s="624">
        <f t="shared" si="97"/>
        <v>0</v>
      </c>
      <c r="AI799" s="624">
        <f t="shared" si="97"/>
        <v>0</v>
      </c>
      <c r="AJ799" s="624">
        <f t="shared" si="97"/>
        <v>0</v>
      </c>
      <c r="AK799" s="624">
        <f t="shared" si="97"/>
        <v>0</v>
      </c>
      <c r="AL799" s="624">
        <f t="shared" si="97"/>
        <v>0</v>
      </c>
      <c r="AN799" s="625"/>
    </row>
    <row r="800" spans="1:40" x14ac:dyDescent="0.25">
      <c r="A800" s="612"/>
      <c r="B800" s="613"/>
      <c r="C800" s="614"/>
      <c r="D800" s="626"/>
      <c r="E800" s="627"/>
      <c r="F800" s="627"/>
      <c r="G800" s="630">
        <f t="shared" si="103"/>
        <v>0</v>
      </c>
      <c r="H800" s="626"/>
      <c r="I800" s="626"/>
      <c r="J800" s="626"/>
      <c r="K800" s="626"/>
      <c r="L800" s="626"/>
      <c r="M800" s="626"/>
      <c r="N800" s="629"/>
      <c r="O800" s="629"/>
      <c r="P800" s="629"/>
      <c r="Q800" s="619">
        <f>IF(C800&gt;Allgemeines!$C$13,0,SUM(G800,H800,J800,K800,M800,N800)-SUM(I800,L800,O800,P800))</f>
        <v>0</v>
      </c>
      <c r="R800" s="613"/>
      <c r="S800" s="621">
        <f t="shared" si="99"/>
        <v>0</v>
      </c>
      <c r="T800" s="622">
        <f>IF(ISBLANK($B800),0,VLOOKUP($B800,Listen!$A$2:$C$44,2,FALSE))</f>
        <v>0</v>
      </c>
      <c r="U800" s="622">
        <f>IF(ISBLANK($B800),0,VLOOKUP($B800,Listen!$A$2:$C$44,3,FALSE))</f>
        <v>0</v>
      </c>
      <c r="V800" s="623">
        <f t="shared" si="100"/>
        <v>0</v>
      </c>
      <c r="W800" s="623">
        <f t="shared" si="105"/>
        <v>0</v>
      </c>
      <c r="X800" s="623">
        <f t="shared" si="105"/>
        <v>0</v>
      </c>
      <c r="Y800" s="623">
        <f t="shared" si="105"/>
        <v>0</v>
      </c>
      <c r="Z800" s="623">
        <f t="shared" si="105"/>
        <v>0</v>
      </c>
      <c r="AA800" s="623">
        <f t="shared" si="105"/>
        <v>0</v>
      </c>
      <c r="AB800" s="623">
        <f t="shared" si="105"/>
        <v>0</v>
      </c>
      <c r="AC800" s="624">
        <f t="shared" ca="1" si="101"/>
        <v>0</v>
      </c>
      <c r="AD800" s="624">
        <f ca="1">IF(C800=Allgemeines!$C$13,$S800-$AE800,OFFSET(AE800,0,Allgemeines!$C$13-2022)-$AE800)</f>
        <v>0</v>
      </c>
      <c r="AE800" s="624">
        <f ca="1">IFERROR(OFFSET(AE800,0,Allgemeines!$C$13-2021),0)</f>
        <v>0</v>
      </c>
      <c r="AF800" s="624">
        <f t="shared" si="102"/>
        <v>0</v>
      </c>
      <c r="AG800" s="624">
        <f t="shared" si="97"/>
        <v>0</v>
      </c>
      <c r="AH800" s="624">
        <f t="shared" si="97"/>
        <v>0</v>
      </c>
      <c r="AI800" s="624">
        <f t="shared" si="97"/>
        <v>0</v>
      </c>
      <c r="AJ800" s="624">
        <f t="shared" ref="AJ800:AL863" si="106">IF(OR($C800=0,$S800=0,Z800-(VALUE(AJ$4)-$C800)=0),0,
IF($C800&lt;VALUE(AJ$4),AI800-AI800/(Z800-(VALUE(AJ$4)-$C800)),
IF($C800=VALUE(AJ$4),$S800-$S800/Z800,0)))</f>
        <v>0</v>
      </c>
      <c r="AK800" s="624">
        <f t="shared" si="106"/>
        <v>0</v>
      </c>
      <c r="AL800" s="624">
        <f t="shared" si="106"/>
        <v>0</v>
      </c>
      <c r="AN800" s="625"/>
    </row>
    <row r="801" spans="1:40" x14ac:dyDescent="0.25">
      <c r="A801" s="612"/>
      <c r="B801" s="613"/>
      <c r="C801" s="614"/>
      <c r="D801" s="626"/>
      <c r="E801" s="627"/>
      <c r="F801" s="627"/>
      <c r="G801" s="630">
        <f t="shared" si="103"/>
        <v>0</v>
      </c>
      <c r="H801" s="626"/>
      <c r="I801" s="626"/>
      <c r="J801" s="626"/>
      <c r="K801" s="626"/>
      <c r="L801" s="626"/>
      <c r="M801" s="626"/>
      <c r="N801" s="629"/>
      <c r="O801" s="629"/>
      <c r="P801" s="629"/>
      <c r="Q801" s="619">
        <f>IF(C801&gt;Allgemeines!$C$13,0,SUM(G801,H801,J801,K801,M801,N801)-SUM(I801,L801,O801,P801))</f>
        <v>0</v>
      </c>
      <c r="R801" s="613"/>
      <c r="S801" s="621">
        <f t="shared" si="99"/>
        <v>0</v>
      </c>
      <c r="T801" s="622">
        <f>IF(ISBLANK($B801),0,VLOOKUP($B801,Listen!$A$2:$C$44,2,FALSE))</f>
        <v>0</v>
      </c>
      <c r="U801" s="622">
        <f>IF(ISBLANK($B801),0,VLOOKUP($B801,Listen!$A$2:$C$44,3,FALSE))</f>
        <v>0</v>
      </c>
      <c r="V801" s="623">
        <f t="shared" si="100"/>
        <v>0</v>
      </c>
      <c r="W801" s="623">
        <f t="shared" si="105"/>
        <v>0</v>
      </c>
      <c r="X801" s="623">
        <f t="shared" si="105"/>
        <v>0</v>
      </c>
      <c r="Y801" s="623">
        <f t="shared" si="105"/>
        <v>0</v>
      </c>
      <c r="Z801" s="623">
        <f t="shared" si="105"/>
        <v>0</v>
      </c>
      <c r="AA801" s="623">
        <f t="shared" si="105"/>
        <v>0</v>
      </c>
      <c r="AB801" s="623">
        <f t="shared" si="105"/>
        <v>0</v>
      </c>
      <c r="AC801" s="624">
        <f t="shared" ca="1" si="101"/>
        <v>0</v>
      </c>
      <c r="AD801" s="624">
        <f ca="1">IF(C801=Allgemeines!$C$13,$S801-$AE801,OFFSET(AE801,0,Allgemeines!$C$13-2022)-$AE801)</f>
        <v>0</v>
      </c>
      <c r="AE801" s="624">
        <f ca="1">IFERROR(OFFSET(AE801,0,Allgemeines!$C$13-2021),0)</f>
        <v>0</v>
      </c>
      <c r="AF801" s="624">
        <f t="shared" si="102"/>
        <v>0</v>
      </c>
      <c r="AG801" s="624">
        <f t="shared" ref="AG801:AL864" si="107">IF(OR($C801=0,$S801=0,W801-(VALUE(AG$4)-$C801)=0),0,
IF($C801&lt;VALUE(AG$4),AF801-AF801/(W801-(VALUE(AG$4)-$C801)),
IF($C801=VALUE(AG$4),$S801-$S801/W801,0)))</f>
        <v>0</v>
      </c>
      <c r="AH801" s="624">
        <f t="shared" si="107"/>
        <v>0</v>
      </c>
      <c r="AI801" s="624">
        <f t="shared" si="107"/>
        <v>0</v>
      </c>
      <c r="AJ801" s="624">
        <f t="shared" si="106"/>
        <v>0</v>
      </c>
      <c r="AK801" s="624">
        <f t="shared" si="106"/>
        <v>0</v>
      </c>
      <c r="AL801" s="624">
        <f t="shared" si="106"/>
        <v>0</v>
      </c>
      <c r="AN801" s="625"/>
    </row>
    <row r="802" spans="1:40" x14ac:dyDescent="0.25">
      <c r="A802" s="612"/>
      <c r="B802" s="613"/>
      <c r="C802" s="614"/>
      <c r="D802" s="626"/>
      <c r="E802" s="627"/>
      <c r="F802" s="627"/>
      <c r="G802" s="630">
        <f t="shared" si="103"/>
        <v>0</v>
      </c>
      <c r="H802" s="626"/>
      <c r="I802" s="626"/>
      <c r="J802" s="626"/>
      <c r="K802" s="626"/>
      <c r="L802" s="626"/>
      <c r="M802" s="626"/>
      <c r="N802" s="629"/>
      <c r="O802" s="629"/>
      <c r="P802" s="629"/>
      <c r="Q802" s="619">
        <f>IF(C802&gt;Allgemeines!$C$13,0,SUM(G802,H802,J802,K802,M802,N802)-SUM(I802,L802,O802,P802))</f>
        <v>0</v>
      </c>
      <c r="R802" s="613"/>
      <c r="S802" s="621">
        <f t="shared" si="99"/>
        <v>0</v>
      </c>
      <c r="T802" s="622">
        <f>IF(ISBLANK($B802),0,VLOOKUP($B802,Listen!$A$2:$C$44,2,FALSE))</f>
        <v>0</v>
      </c>
      <c r="U802" s="622">
        <f>IF(ISBLANK($B802),0,VLOOKUP($B802,Listen!$A$2:$C$44,3,FALSE))</f>
        <v>0</v>
      </c>
      <c r="V802" s="623">
        <f t="shared" si="100"/>
        <v>0</v>
      </c>
      <c r="W802" s="623">
        <f t="shared" si="105"/>
        <v>0</v>
      </c>
      <c r="X802" s="623">
        <f t="shared" si="105"/>
        <v>0</v>
      </c>
      <c r="Y802" s="623">
        <f t="shared" si="105"/>
        <v>0</v>
      </c>
      <c r="Z802" s="623">
        <f t="shared" si="105"/>
        <v>0</v>
      </c>
      <c r="AA802" s="623">
        <f t="shared" si="105"/>
        <v>0</v>
      </c>
      <c r="AB802" s="623">
        <f t="shared" si="105"/>
        <v>0</v>
      </c>
      <c r="AC802" s="624">
        <f t="shared" ca="1" si="101"/>
        <v>0</v>
      </c>
      <c r="AD802" s="624">
        <f ca="1">IF(C802=Allgemeines!$C$13,$S802-$AE802,OFFSET(AE802,0,Allgemeines!$C$13-2022)-$AE802)</f>
        <v>0</v>
      </c>
      <c r="AE802" s="624">
        <f ca="1">IFERROR(OFFSET(AE802,0,Allgemeines!$C$13-2021),0)</f>
        <v>0</v>
      </c>
      <c r="AF802" s="624">
        <f t="shared" si="102"/>
        <v>0</v>
      </c>
      <c r="AG802" s="624">
        <f t="shared" si="107"/>
        <v>0</v>
      </c>
      <c r="AH802" s="624">
        <f t="shared" si="107"/>
        <v>0</v>
      </c>
      <c r="AI802" s="624">
        <f t="shared" si="107"/>
        <v>0</v>
      </c>
      <c r="AJ802" s="624">
        <f t="shared" si="106"/>
        <v>0</v>
      </c>
      <c r="AK802" s="624">
        <f t="shared" si="106"/>
        <v>0</v>
      </c>
      <c r="AL802" s="624">
        <f t="shared" si="106"/>
        <v>0</v>
      </c>
      <c r="AN802" s="625"/>
    </row>
    <row r="803" spans="1:40" x14ac:dyDescent="0.25">
      <c r="A803" s="612"/>
      <c r="B803" s="613"/>
      <c r="C803" s="614"/>
      <c r="D803" s="626"/>
      <c r="E803" s="627"/>
      <c r="F803" s="627"/>
      <c r="G803" s="630">
        <f t="shared" si="103"/>
        <v>0</v>
      </c>
      <c r="H803" s="626"/>
      <c r="I803" s="626"/>
      <c r="J803" s="626"/>
      <c r="K803" s="626"/>
      <c r="L803" s="626"/>
      <c r="M803" s="626"/>
      <c r="N803" s="629"/>
      <c r="O803" s="629"/>
      <c r="P803" s="629"/>
      <c r="Q803" s="619">
        <f>IF(C803&gt;Allgemeines!$C$13,0,SUM(G803,H803,J803,K803,M803,N803)-SUM(I803,L803,O803,P803))</f>
        <v>0</v>
      </c>
      <c r="R803" s="613"/>
      <c r="S803" s="621">
        <f t="shared" si="99"/>
        <v>0</v>
      </c>
      <c r="T803" s="622">
        <f>IF(ISBLANK($B803),0,VLOOKUP($B803,Listen!$A$2:$C$44,2,FALSE))</f>
        <v>0</v>
      </c>
      <c r="U803" s="622">
        <f>IF(ISBLANK($B803),0,VLOOKUP($B803,Listen!$A$2:$C$44,3,FALSE))</f>
        <v>0</v>
      </c>
      <c r="V803" s="623">
        <f t="shared" si="100"/>
        <v>0</v>
      </c>
      <c r="W803" s="623">
        <f t="shared" si="105"/>
        <v>0</v>
      </c>
      <c r="X803" s="623">
        <f t="shared" si="105"/>
        <v>0</v>
      </c>
      <c r="Y803" s="623">
        <f t="shared" si="105"/>
        <v>0</v>
      </c>
      <c r="Z803" s="623">
        <f t="shared" si="105"/>
        <v>0</v>
      </c>
      <c r="AA803" s="623">
        <f t="shared" si="105"/>
        <v>0</v>
      </c>
      <c r="AB803" s="623">
        <f t="shared" si="105"/>
        <v>0</v>
      </c>
      <c r="AC803" s="624">
        <f t="shared" ca="1" si="101"/>
        <v>0</v>
      </c>
      <c r="AD803" s="624">
        <f ca="1">IF(C803=Allgemeines!$C$13,$S803-$AE803,OFFSET(AE803,0,Allgemeines!$C$13-2022)-$AE803)</f>
        <v>0</v>
      </c>
      <c r="AE803" s="624">
        <f ca="1">IFERROR(OFFSET(AE803,0,Allgemeines!$C$13-2021),0)</f>
        <v>0</v>
      </c>
      <c r="AF803" s="624">
        <f t="shared" si="102"/>
        <v>0</v>
      </c>
      <c r="AG803" s="624">
        <f t="shared" si="107"/>
        <v>0</v>
      </c>
      <c r="AH803" s="624">
        <f t="shared" si="107"/>
        <v>0</v>
      </c>
      <c r="AI803" s="624">
        <f t="shared" si="107"/>
        <v>0</v>
      </c>
      <c r="AJ803" s="624">
        <f t="shared" si="106"/>
        <v>0</v>
      </c>
      <c r="AK803" s="624">
        <f t="shared" si="106"/>
        <v>0</v>
      </c>
      <c r="AL803" s="624">
        <f t="shared" si="106"/>
        <v>0</v>
      </c>
      <c r="AN803" s="625"/>
    </row>
    <row r="804" spans="1:40" x14ac:dyDescent="0.25">
      <c r="A804" s="612"/>
      <c r="B804" s="613"/>
      <c r="C804" s="614"/>
      <c r="D804" s="626"/>
      <c r="E804" s="627"/>
      <c r="F804" s="627"/>
      <c r="G804" s="630">
        <f t="shared" si="103"/>
        <v>0</v>
      </c>
      <c r="H804" s="626"/>
      <c r="I804" s="626"/>
      <c r="J804" s="626"/>
      <c r="K804" s="626"/>
      <c r="L804" s="626"/>
      <c r="M804" s="626"/>
      <c r="N804" s="629"/>
      <c r="O804" s="629"/>
      <c r="P804" s="629"/>
      <c r="Q804" s="619">
        <f>IF(C804&gt;Allgemeines!$C$13,0,SUM(G804,H804,J804,K804,M804,N804)-SUM(I804,L804,O804,P804))</f>
        <v>0</v>
      </c>
      <c r="R804" s="613"/>
      <c r="S804" s="621">
        <f t="shared" si="99"/>
        <v>0</v>
      </c>
      <c r="T804" s="622">
        <f>IF(ISBLANK($B804),0,VLOOKUP($B804,Listen!$A$2:$C$44,2,FALSE))</f>
        <v>0</v>
      </c>
      <c r="U804" s="622">
        <f>IF(ISBLANK($B804),0,VLOOKUP($B804,Listen!$A$2:$C$44,3,FALSE))</f>
        <v>0</v>
      </c>
      <c r="V804" s="623">
        <f t="shared" si="100"/>
        <v>0</v>
      </c>
      <c r="W804" s="623">
        <f t="shared" si="105"/>
        <v>0</v>
      </c>
      <c r="X804" s="623">
        <f t="shared" si="105"/>
        <v>0</v>
      </c>
      <c r="Y804" s="623">
        <f t="shared" si="105"/>
        <v>0</v>
      </c>
      <c r="Z804" s="623">
        <f t="shared" si="105"/>
        <v>0</v>
      </c>
      <c r="AA804" s="623">
        <f t="shared" si="105"/>
        <v>0</v>
      </c>
      <c r="AB804" s="623">
        <f t="shared" si="105"/>
        <v>0</v>
      </c>
      <c r="AC804" s="624">
        <f t="shared" ca="1" si="101"/>
        <v>0</v>
      </c>
      <c r="AD804" s="624">
        <f ca="1">IF(C804=Allgemeines!$C$13,$S804-$AE804,OFFSET(AE804,0,Allgemeines!$C$13-2022)-$AE804)</f>
        <v>0</v>
      </c>
      <c r="AE804" s="624">
        <f ca="1">IFERROR(OFFSET(AE804,0,Allgemeines!$C$13-2021),0)</f>
        <v>0</v>
      </c>
      <c r="AF804" s="624">
        <f t="shared" si="102"/>
        <v>0</v>
      </c>
      <c r="AG804" s="624">
        <f t="shared" si="107"/>
        <v>0</v>
      </c>
      <c r="AH804" s="624">
        <f t="shared" si="107"/>
        <v>0</v>
      </c>
      <c r="AI804" s="624">
        <f t="shared" si="107"/>
        <v>0</v>
      </c>
      <c r="AJ804" s="624">
        <f t="shared" si="106"/>
        <v>0</v>
      </c>
      <c r="AK804" s="624">
        <f t="shared" si="106"/>
        <v>0</v>
      </c>
      <c r="AL804" s="624">
        <f t="shared" si="106"/>
        <v>0</v>
      </c>
      <c r="AN804" s="625"/>
    </row>
    <row r="805" spans="1:40" x14ac:dyDescent="0.25">
      <c r="A805" s="612"/>
      <c r="B805" s="613"/>
      <c r="C805" s="614"/>
      <c r="D805" s="626"/>
      <c r="E805" s="627"/>
      <c r="F805" s="627"/>
      <c r="G805" s="630">
        <f t="shared" si="103"/>
        <v>0</v>
      </c>
      <c r="H805" s="626"/>
      <c r="I805" s="626"/>
      <c r="J805" s="626"/>
      <c r="K805" s="626"/>
      <c r="L805" s="626"/>
      <c r="M805" s="626"/>
      <c r="N805" s="629"/>
      <c r="O805" s="629"/>
      <c r="P805" s="629"/>
      <c r="Q805" s="619">
        <f>IF(C805&gt;Allgemeines!$C$13,0,SUM(G805,H805,J805,K805,M805,N805)-SUM(I805,L805,O805,P805))</f>
        <v>0</v>
      </c>
      <c r="R805" s="613"/>
      <c r="S805" s="621">
        <f t="shared" si="99"/>
        <v>0</v>
      </c>
      <c r="T805" s="622">
        <f>IF(ISBLANK($B805),0,VLOOKUP($B805,Listen!$A$2:$C$44,2,FALSE))</f>
        <v>0</v>
      </c>
      <c r="U805" s="622">
        <f>IF(ISBLANK($B805),0,VLOOKUP($B805,Listen!$A$2:$C$44,3,FALSE))</f>
        <v>0</v>
      </c>
      <c r="V805" s="623">
        <f t="shared" si="100"/>
        <v>0</v>
      </c>
      <c r="W805" s="623">
        <f t="shared" si="105"/>
        <v>0</v>
      </c>
      <c r="X805" s="623">
        <f t="shared" si="105"/>
        <v>0</v>
      </c>
      <c r="Y805" s="623">
        <f t="shared" si="105"/>
        <v>0</v>
      </c>
      <c r="Z805" s="623">
        <f t="shared" si="105"/>
        <v>0</v>
      </c>
      <c r="AA805" s="623">
        <f t="shared" si="105"/>
        <v>0</v>
      </c>
      <c r="AB805" s="623">
        <f t="shared" si="105"/>
        <v>0</v>
      </c>
      <c r="AC805" s="624">
        <f t="shared" ca="1" si="101"/>
        <v>0</v>
      </c>
      <c r="AD805" s="624">
        <f ca="1">IF(C805=Allgemeines!$C$13,$S805-$AE805,OFFSET(AE805,0,Allgemeines!$C$13-2022)-$AE805)</f>
        <v>0</v>
      </c>
      <c r="AE805" s="624">
        <f ca="1">IFERROR(OFFSET(AE805,0,Allgemeines!$C$13-2021),0)</f>
        <v>0</v>
      </c>
      <c r="AF805" s="624">
        <f t="shared" si="102"/>
        <v>0</v>
      </c>
      <c r="AG805" s="624">
        <f t="shared" si="107"/>
        <v>0</v>
      </c>
      <c r="AH805" s="624">
        <f t="shared" si="107"/>
        <v>0</v>
      </c>
      <c r="AI805" s="624">
        <f t="shared" si="107"/>
        <v>0</v>
      </c>
      <c r="AJ805" s="624">
        <f t="shared" si="106"/>
        <v>0</v>
      </c>
      <c r="AK805" s="624">
        <f t="shared" si="106"/>
        <v>0</v>
      </c>
      <c r="AL805" s="624">
        <f t="shared" si="106"/>
        <v>0</v>
      </c>
      <c r="AN805" s="625"/>
    </row>
    <row r="806" spans="1:40" x14ac:dyDescent="0.25">
      <c r="A806" s="612"/>
      <c r="B806" s="613"/>
      <c r="C806" s="614"/>
      <c r="D806" s="626"/>
      <c r="E806" s="627"/>
      <c r="F806" s="627"/>
      <c r="G806" s="630">
        <f t="shared" si="103"/>
        <v>0</v>
      </c>
      <c r="H806" s="626"/>
      <c r="I806" s="626"/>
      <c r="J806" s="626"/>
      <c r="K806" s="626"/>
      <c r="L806" s="626"/>
      <c r="M806" s="626"/>
      <c r="N806" s="629"/>
      <c r="O806" s="629"/>
      <c r="P806" s="629"/>
      <c r="Q806" s="619">
        <f>IF(C806&gt;Allgemeines!$C$13,0,SUM(G806,H806,J806,K806,M806,N806)-SUM(I806,L806,O806,P806))</f>
        <v>0</v>
      </c>
      <c r="R806" s="613"/>
      <c r="S806" s="621">
        <f t="shared" si="99"/>
        <v>0</v>
      </c>
      <c r="T806" s="622">
        <f>IF(ISBLANK($B806),0,VLOOKUP($B806,Listen!$A$2:$C$44,2,FALSE))</f>
        <v>0</v>
      </c>
      <c r="U806" s="622">
        <f>IF(ISBLANK($B806),0,VLOOKUP($B806,Listen!$A$2:$C$44,3,FALSE))</f>
        <v>0</v>
      </c>
      <c r="V806" s="623">
        <f t="shared" si="100"/>
        <v>0</v>
      </c>
      <c r="W806" s="623">
        <f t="shared" si="105"/>
        <v>0</v>
      </c>
      <c r="X806" s="623">
        <f t="shared" si="105"/>
        <v>0</v>
      </c>
      <c r="Y806" s="623">
        <f t="shared" si="105"/>
        <v>0</v>
      </c>
      <c r="Z806" s="623">
        <f t="shared" si="105"/>
        <v>0</v>
      </c>
      <c r="AA806" s="623">
        <f t="shared" si="105"/>
        <v>0</v>
      </c>
      <c r="AB806" s="623">
        <f t="shared" si="105"/>
        <v>0</v>
      </c>
      <c r="AC806" s="624">
        <f t="shared" ca="1" si="101"/>
        <v>0</v>
      </c>
      <c r="AD806" s="624">
        <f ca="1">IF(C806=Allgemeines!$C$13,$S806-$AE806,OFFSET(AE806,0,Allgemeines!$C$13-2022)-$AE806)</f>
        <v>0</v>
      </c>
      <c r="AE806" s="624">
        <f ca="1">IFERROR(OFFSET(AE806,0,Allgemeines!$C$13-2021),0)</f>
        <v>0</v>
      </c>
      <c r="AF806" s="624">
        <f t="shared" si="102"/>
        <v>0</v>
      </c>
      <c r="AG806" s="624">
        <f t="shared" si="107"/>
        <v>0</v>
      </c>
      <c r="AH806" s="624">
        <f t="shared" si="107"/>
        <v>0</v>
      </c>
      <c r="AI806" s="624">
        <f t="shared" si="107"/>
        <v>0</v>
      </c>
      <c r="AJ806" s="624">
        <f t="shared" si="106"/>
        <v>0</v>
      </c>
      <c r="AK806" s="624">
        <f t="shared" si="106"/>
        <v>0</v>
      </c>
      <c r="AL806" s="624">
        <f t="shared" si="106"/>
        <v>0</v>
      </c>
      <c r="AN806" s="625"/>
    </row>
    <row r="807" spans="1:40" x14ac:dyDescent="0.25">
      <c r="A807" s="612"/>
      <c r="B807" s="613"/>
      <c r="C807" s="614"/>
      <c r="D807" s="626"/>
      <c r="E807" s="627"/>
      <c r="F807" s="627"/>
      <c r="G807" s="630">
        <f t="shared" si="103"/>
        <v>0</v>
      </c>
      <c r="H807" s="626"/>
      <c r="I807" s="626"/>
      <c r="J807" s="626"/>
      <c r="K807" s="626"/>
      <c r="L807" s="626"/>
      <c r="M807" s="626"/>
      <c r="N807" s="629"/>
      <c r="O807" s="629"/>
      <c r="P807" s="629"/>
      <c r="Q807" s="619">
        <f>IF(C807&gt;Allgemeines!$C$13,0,SUM(G807,H807,J807,K807,M807,N807)-SUM(I807,L807,O807,P807))</f>
        <v>0</v>
      </c>
      <c r="R807" s="613"/>
      <c r="S807" s="621">
        <f t="shared" si="99"/>
        <v>0</v>
      </c>
      <c r="T807" s="622">
        <f>IF(ISBLANK($B807),0,VLOOKUP($B807,Listen!$A$2:$C$44,2,FALSE))</f>
        <v>0</v>
      </c>
      <c r="U807" s="622">
        <f>IF(ISBLANK($B807),0,VLOOKUP($B807,Listen!$A$2:$C$44,3,FALSE))</f>
        <v>0</v>
      </c>
      <c r="V807" s="623">
        <f t="shared" si="100"/>
        <v>0</v>
      </c>
      <c r="W807" s="623">
        <f t="shared" ref="W807:AB822" si="108">V807</f>
        <v>0</v>
      </c>
      <c r="X807" s="623">
        <f t="shared" si="108"/>
        <v>0</v>
      </c>
      <c r="Y807" s="623">
        <f t="shared" si="108"/>
        <v>0</v>
      </c>
      <c r="Z807" s="623">
        <f t="shared" si="108"/>
        <v>0</v>
      </c>
      <c r="AA807" s="623">
        <f t="shared" si="108"/>
        <v>0</v>
      </c>
      <c r="AB807" s="623">
        <f t="shared" si="108"/>
        <v>0</v>
      </c>
      <c r="AC807" s="624">
        <f t="shared" ca="1" si="101"/>
        <v>0</v>
      </c>
      <c r="AD807" s="624">
        <f ca="1">IF(C807=Allgemeines!$C$13,$S807-$AE807,OFFSET(AE807,0,Allgemeines!$C$13-2022)-$AE807)</f>
        <v>0</v>
      </c>
      <c r="AE807" s="624">
        <f ca="1">IFERROR(OFFSET(AE807,0,Allgemeines!$C$13-2021),0)</f>
        <v>0</v>
      </c>
      <c r="AF807" s="624">
        <f t="shared" si="102"/>
        <v>0</v>
      </c>
      <c r="AG807" s="624">
        <f t="shared" si="107"/>
        <v>0</v>
      </c>
      <c r="AH807" s="624">
        <f t="shared" si="107"/>
        <v>0</v>
      </c>
      <c r="AI807" s="624">
        <f t="shared" si="107"/>
        <v>0</v>
      </c>
      <c r="AJ807" s="624">
        <f t="shared" si="106"/>
        <v>0</v>
      </c>
      <c r="AK807" s="624">
        <f t="shared" si="106"/>
        <v>0</v>
      </c>
      <c r="AL807" s="624">
        <f t="shared" si="106"/>
        <v>0</v>
      </c>
      <c r="AN807" s="625"/>
    </row>
    <row r="808" spans="1:40" x14ac:dyDescent="0.25">
      <c r="A808" s="612"/>
      <c r="B808" s="613"/>
      <c r="C808" s="614"/>
      <c r="D808" s="626"/>
      <c r="E808" s="627"/>
      <c r="F808" s="627"/>
      <c r="G808" s="630">
        <f t="shared" si="103"/>
        <v>0</v>
      </c>
      <c r="H808" s="626"/>
      <c r="I808" s="626"/>
      <c r="J808" s="626"/>
      <c r="K808" s="626"/>
      <c r="L808" s="626"/>
      <c r="M808" s="626"/>
      <c r="N808" s="629"/>
      <c r="O808" s="629"/>
      <c r="P808" s="629"/>
      <c r="Q808" s="619">
        <f>IF(C808&gt;Allgemeines!$C$13,0,SUM(G808,H808,J808,K808,M808,N808)-SUM(I808,L808,O808,P808))</f>
        <v>0</v>
      </c>
      <c r="R808" s="613"/>
      <c r="S808" s="621">
        <f t="shared" si="99"/>
        <v>0</v>
      </c>
      <c r="T808" s="622">
        <f>IF(ISBLANK($B808),0,VLOOKUP($B808,Listen!$A$2:$C$44,2,FALSE))</f>
        <v>0</v>
      </c>
      <c r="U808" s="622">
        <f>IF(ISBLANK($B808),0,VLOOKUP($B808,Listen!$A$2:$C$44,3,FALSE))</f>
        <v>0</v>
      </c>
      <c r="V808" s="623">
        <f t="shared" si="100"/>
        <v>0</v>
      </c>
      <c r="W808" s="623">
        <f t="shared" si="108"/>
        <v>0</v>
      </c>
      <c r="X808" s="623">
        <f t="shared" si="108"/>
        <v>0</v>
      </c>
      <c r="Y808" s="623">
        <f t="shared" si="108"/>
        <v>0</v>
      </c>
      <c r="Z808" s="623">
        <f t="shared" si="108"/>
        <v>0</v>
      </c>
      <c r="AA808" s="623">
        <f t="shared" si="108"/>
        <v>0</v>
      </c>
      <c r="AB808" s="623">
        <f t="shared" si="108"/>
        <v>0</v>
      </c>
      <c r="AC808" s="624">
        <f t="shared" ca="1" si="101"/>
        <v>0</v>
      </c>
      <c r="AD808" s="624">
        <f ca="1">IF(C808=Allgemeines!$C$13,$S808-$AE808,OFFSET(AE808,0,Allgemeines!$C$13-2022)-$AE808)</f>
        <v>0</v>
      </c>
      <c r="AE808" s="624">
        <f ca="1">IFERROR(OFFSET(AE808,0,Allgemeines!$C$13-2021),0)</f>
        <v>0</v>
      </c>
      <c r="AF808" s="624">
        <f t="shared" si="102"/>
        <v>0</v>
      </c>
      <c r="AG808" s="624">
        <f t="shared" si="107"/>
        <v>0</v>
      </c>
      <c r="AH808" s="624">
        <f t="shared" si="107"/>
        <v>0</v>
      </c>
      <c r="AI808" s="624">
        <f t="shared" si="107"/>
        <v>0</v>
      </c>
      <c r="AJ808" s="624">
        <f t="shared" si="106"/>
        <v>0</v>
      </c>
      <c r="AK808" s="624">
        <f t="shared" si="106"/>
        <v>0</v>
      </c>
      <c r="AL808" s="624">
        <f t="shared" si="106"/>
        <v>0</v>
      </c>
      <c r="AN808" s="625"/>
    </row>
    <row r="809" spans="1:40" x14ac:dyDescent="0.25">
      <c r="A809" s="612"/>
      <c r="B809" s="613"/>
      <c r="C809" s="614"/>
      <c r="D809" s="626"/>
      <c r="E809" s="627"/>
      <c r="F809" s="627"/>
      <c r="G809" s="630">
        <f t="shared" si="103"/>
        <v>0</v>
      </c>
      <c r="H809" s="626"/>
      <c r="I809" s="626"/>
      <c r="J809" s="626"/>
      <c r="K809" s="626"/>
      <c r="L809" s="626"/>
      <c r="M809" s="626"/>
      <c r="N809" s="629"/>
      <c r="O809" s="629"/>
      <c r="P809" s="629"/>
      <c r="Q809" s="619">
        <f>IF(C809&gt;Allgemeines!$C$13,0,SUM(G809,H809,J809,K809,M809,N809)-SUM(I809,L809,O809,P809))</f>
        <v>0</v>
      </c>
      <c r="R809" s="613"/>
      <c r="S809" s="621">
        <f t="shared" si="99"/>
        <v>0</v>
      </c>
      <c r="T809" s="622">
        <f>IF(ISBLANK($B809),0,VLOOKUP($B809,Listen!$A$2:$C$44,2,FALSE))</f>
        <v>0</v>
      </c>
      <c r="U809" s="622">
        <f>IF(ISBLANK($B809),0,VLOOKUP($B809,Listen!$A$2:$C$44,3,FALSE))</f>
        <v>0</v>
      </c>
      <c r="V809" s="623">
        <f t="shared" si="100"/>
        <v>0</v>
      </c>
      <c r="W809" s="623">
        <f t="shared" si="108"/>
        <v>0</v>
      </c>
      <c r="X809" s="623">
        <f t="shared" si="108"/>
        <v>0</v>
      </c>
      <c r="Y809" s="623">
        <f t="shared" si="108"/>
        <v>0</v>
      </c>
      <c r="Z809" s="623">
        <f t="shared" si="108"/>
        <v>0</v>
      </c>
      <c r="AA809" s="623">
        <f t="shared" si="108"/>
        <v>0</v>
      </c>
      <c r="AB809" s="623">
        <f t="shared" si="108"/>
        <v>0</v>
      </c>
      <c r="AC809" s="624">
        <f t="shared" ca="1" si="101"/>
        <v>0</v>
      </c>
      <c r="AD809" s="624">
        <f ca="1">IF(C809=Allgemeines!$C$13,$S809-$AE809,OFFSET(AE809,0,Allgemeines!$C$13-2022)-$AE809)</f>
        <v>0</v>
      </c>
      <c r="AE809" s="624">
        <f ca="1">IFERROR(OFFSET(AE809,0,Allgemeines!$C$13-2021),0)</f>
        <v>0</v>
      </c>
      <c r="AF809" s="624">
        <f t="shared" si="102"/>
        <v>0</v>
      </c>
      <c r="AG809" s="624">
        <f t="shared" si="107"/>
        <v>0</v>
      </c>
      <c r="AH809" s="624">
        <f t="shared" si="107"/>
        <v>0</v>
      </c>
      <c r="AI809" s="624">
        <f t="shared" si="107"/>
        <v>0</v>
      </c>
      <c r="AJ809" s="624">
        <f t="shared" si="106"/>
        <v>0</v>
      </c>
      <c r="AK809" s="624">
        <f t="shared" si="106"/>
        <v>0</v>
      </c>
      <c r="AL809" s="624">
        <f t="shared" si="106"/>
        <v>0</v>
      </c>
      <c r="AN809" s="625"/>
    </row>
    <row r="810" spans="1:40" x14ac:dyDescent="0.25">
      <c r="A810" s="612"/>
      <c r="B810" s="613"/>
      <c r="C810" s="614"/>
      <c r="D810" s="626"/>
      <c r="E810" s="627"/>
      <c r="F810" s="627"/>
      <c r="G810" s="630">
        <f t="shared" si="103"/>
        <v>0</v>
      </c>
      <c r="H810" s="626"/>
      <c r="I810" s="626"/>
      <c r="J810" s="626"/>
      <c r="K810" s="626"/>
      <c r="L810" s="626"/>
      <c r="M810" s="626"/>
      <c r="N810" s="629"/>
      <c r="O810" s="629"/>
      <c r="P810" s="629"/>
      <c r="Q810" s="619">
        <f>IF(C810&gt;Allgemeines!$C$13,0,SUM(G810,H810,J810,K810,M810,N810)-SUM(I810,L810,O810,P810))</f>
        <v>0</v>
      </c>
      <c r="R810" s="613"/>
      <c r="S810" s="621">
        <f t="shared" si="99"/>
        <v>0</v>
      </c>
      <c r="T810" s="622">
        <f>IF(ISBLANK($B810),0,VLOOKUP($B810,Listen!$A$2:$C$44,2,FALSE))</f>
        <v>0</v>
      </c>
      <c r="U810" s="622">
        <f>IF(ISBLANK($B810),0,VLOOKUP($B810,Listen!$A$2:$C$44,3,FALSE))</f>
        <v>0</v>
      </c>
      <c r="V810" s="623">
        <f t="shared" si="100"/>
        <v>0</v>
      </c>
      <c r="W810" s="623">
        <f t="shared" si="108"/>
        <v>0</v>
      </c>
      <c r="X810" s="623">
        <f t="shared" si="108"/>
        <v>0</v>
      </c>
      <c r="Y810" s="623">
        <f t="shared" si="108"/>
        <v>0</v>
      </c>
      <c r="Z810" s="623">
        <f t="shared" si="108"/>
        <v>0</v>
      </c>
      <c r="AA810" s="623">
        <f t="shared" si="108"/>
        <v>0</v>
      </c>
      <c r="AB810" s="623">
        <f t="shared" si="108"/>
        <v>0</v>
      </c>
      <c r="AC810" s="624">
        <f t="shared" ca="1" si="101"/>
        <v>0</v>
      </c>
      <c r="AD810" s="624">
        <f ca="1">IF(C810=Allgemeines!$C$13,$S810-$AE810,OFFSET(AE810,0,Allgemeines!$C$13-2022)-$AE810)</f>
        <v>0</v>
      </c>
      <c r="AE810" s="624">
        <f ca="1">IFERROR(OFFSET(AE810,0,Allgemeines!$C$13-2021),0)</f>
        <v>0</v>
      </c>
      <c r="AF810" s="624">
        <f t="shared" si="102"/>
        <v>0</v>
      </c>
      <c r="AG810" s="624">
        <f t="shared" si="107"/>
        <v>0</v>
      </c>
      <c r="AH810" s="624">
        <f t="shared" si="107"/>
        <v>0</v>
      </c>
      <c r="AI810" s="624">
        <f t="shared" si="107"/>
        <v>0</v>
      </c>
      <c r="AJ810" s="624">
        <f t="shared" si="106"/>
        <v>0</v>
      </c>
      <c r="AK810" s="624">
        <f t="shared" si="106"/>
        <v>0</v>
      </c>
      <c r="AL810" s="624">
        <f t="shared" si="106"/>
        <v>0</v>
      </c>
      <c r="AN810" s="625"/>
    </row>
    <row r="811" spans="1:40" x14ac:dyDescent="0.25">
      <c r="A811" s="612"/>
      <c r="B811" s="613"/>
      <c r="C811" s="614"/>
      <c r="D811" s="626"/>
      <c r="E811" s="627"/>
      <c r="F811" s="627"/>
      <c r="G811" s="630">
        <f t="shared" si="103"/>
        <v>0</v>
      </c>
      <c r="H811" s="626"/>
      <c r="I811" s="626"/>
      <c r="J811" s="626"/>
      <c r="K811" s="626"/>
      <c r="L811" s="626"/>
      <c r="M811" s="626"/>
      <c r="N811" s="629"/>
      <c r="O811" s="629"/>
      <c r="P811" s="629"/>
      <c r="Q811" s="619">
        <f>IF(C811&gt;Allgemeines!$C$13,0,SUM(G811,H811,J811,K811,M811,N811)-SUM(I811,L811,O811,P811))</f>
        <v>0</v>
      </c>
      <c r="R811" s="613"/>
      <c r="S811" s="621">
        <f t="shared" si="99"/>
        <v>0</v>
      </c>
      <c r="T811" s="622">
        <f>IF(ISBLANK($B811),0,VLOOKUP($B811,Listen!$A$2:$C$44,2,FALSE))</f>
        <v>0</v>
      </c>
      <c r="U811" s="622">
        <f>IF(ISBLANK($B811),0,VLOOKUP($B811,Listen!$A$2:$C$44,3,FALSE))</f>
        <v>0</v>
      </c>
      <c r="V811" s="623">
        <f t="shared" si="100"/>
        <v>0</v>
      </c>
      <c r="W811" s="623">
        <f t="shared" si="108"/>
        <v>0</v>
      </c>
      <c r="X811" s="623">
        <f t="shared" si="108"/>
        <v>0</v>
      </c>
      <c r="Y811" s="623">
        <f t="shared" si="108"/>
        <v>0</v>
      </c>
      <c r="Z811" s="623">
        <f t="shared" si="108"/>
        <v>0</v>
      </c>
      <c r="AA811" s="623">
        <f t="shared" si="108"/>
        <v>0</v>
      </c>
      <c r="AB811" s="623">
        <f t="shared" si="108"/>
        <v>0</v>
      </c>
      <c r="AC811" s="624">
        <f t="shared" ca="1" si="101"/>
        <v>0</v>
      </c>
      <c r="AD811" s="624">
        <f ca="1">IF(C811=Allgemeines!$C$13,$S811-$AE811,OFFSET(AE811,0,Allgemeines!$C$13-2022)-$AE811)</f>
        <v>0</v>
      </c>
      <c r="AE811" s="624">
        <f ca="1">IFERROR(OFFSET(AE811,0,Allgemeines!$C$13-2021),0)</f>
        <v>0</v>
      </c>
      <c r="AF811" s="624">
        <f t="shared" si="102"/>
        <v>0</v>
      </c>
      <c r="AG811" s="624">
        <f t="shared" si="107"/>
        <v>0</v>
      </c>
      <c r="AH811" s="624">
        <f t="shared" si="107"/>
        <v>0</v>
      </c>
      <c r="AI811" s="624">
        <f t="shared" si="107"/>
        <v>0</v>
      </c>
      <c r="AJ811" s="624">
        <f t="shared" si="106"/>
        <v>0</v>
      </c>
      <c r="AK811" s="624">
        <f t="shared" si="106"/>
        <v>0</v>
      </c>
      <c r="AL811" s="624">
        <f t="shared" si="106"/>
        <v>0</v>
      </c>
      <c r="AN811" s="625"/>
    </row>
    <row r="812" spans="1:40" x14ac:dyDescent="0.25">
      <c r="A812" s="612"/>
      <c r="B812" s="613"/>
      <c r="C812" s="614"/>
      <c r="D812" s="626"/>
      <c r="E812" s="627"/>
      <c r="F812" s="627"/>
      <c r="G812" s="630">
        <f t="shared" si="103"/>
        <v>0</v>
      </c>
      <c r="H812" s="626"/>
      <c r="I812" s="626"/>
      <c r="J812" s="626"/>
      <c r="K812" s="626"/>
      <c r="L812" s="626"/>
      <c r="M812" s="626"/>
      <c r="N812" s="629"/>
      <c r="O812" s="629"/>
      <c r="P812" s="629"/>
      <c r="Q812" s="619">
        <f>IF(C812&gt;Allgemeines!$C$13,0,SUM(G812,H812,J812,K812,M812,N812)-SUM(I812,L812,O812,P812))</f>
        <v>0</v>
      </c>
      <c r="R812" s="613"/>
      <c r="S812" s="621">
        <f t="shared" si="99"/>
        <v>0</v>
      </c>
      <c r="T812" s="622">
        <f>IF(ISBLANK($B812),0,VLOOKUP($B812,Listen!$A$2:$C$44,2,FALSE))</f>
        <v>0</v>
      </c>
      <c r="U812" s="622">
        <f>IF(ISBLANK($B812),0,VLOOKUP($B812,Listen!$A$2:$C$44,3,FALSE))</f>
        <v>0</v>
      </c>
      <c r="V812" s="623">
        <f t="shared" si="100"/>
        <v>0</v>
      </c>
      <c r="W812" s="623">
        <f t="shared" si="108"/>
        <v>0</v>
      </c>
      <c r="X812" s="623">
        <f t="shared" si="108"/>
        <v>0</v>
      </c>
      <c r="Y812" s="623">
        <f t="shared" si="108"/>
        <v>0</v>
      </c>
      <c r="Z812" s="623">
        <f t="shared" si="108"/>
        <v>0</v>
      </c>
      <c r="AA812" s="623">
        <f t="shared" si="108"/>
        <v>0</v>
      </c>
      <c r="AB812" s="623">
        <f t="shared" si="108"/>
        <v>0</v>
      </c>
      <c r="AC812" s="624">
        <f t="shared" ca="1" si="101"/>
        <v>0</v>
      </c>
      <c r="AD812" s="624">
        <f ca="1">IF(C812=Allgemeines!$C$13,$S812-$AE812,OFFSET(AE812,0,Allgemeines!$C$13-2022)-$AE812)</f>
        <v>0</v>
      </c>
      <c r="AE812" s="624">
        <f ca="1">IFERROR(OFFSET(AE812,0,Allgemeines!$C$13-2021),0)</f>
        <v>0</v>
      </c>
      <c r="AF812" s="624">
        <f t="shared" si="102"/>
        <v>0</v>
      </c>
      <c r="AG812" s="624">
        <f t="shared" si="107"/>
        <v>0</v>
      </c>
      <c r="AH812" s="624">
        <f t="shared" si="107"/>
        <v>0</v>
      </c>
      <c r="AI812" s="624">
        <f t="shared" si="107"/>
        <v>0</v>
      </c>
      <c r="AJ812" s="624">
        <f t="shared" si="106"/>
        <v>0</v>
      </c>
      <c r="AK812" s="624">
        <f t="shared" si="106"/>
        <v>0</v>
      </c>
      <c r="AL812" s="624">
        <f t="shared" si="106"/>
        <v>0</v>
      </c>
      <c r="AN812" s="625"/>
    </row>
    <row r="813" spans="1:40" x14ac:dyDescent="0.25">
      <c r="A813" s="612"/>
      <c r="B813" s="613"/>
      <c r="C813" s="614"/>
      <c r="D813" s="626"/>
      <c r="E813" s="627"/>
      <c r="F813" s="627"/>
      <c r="G813" s="630">
        <f t="shared" si="103"/>
        <v>0</v>
      </c>
      <c r="H813" s="626"/>
      <c r="I813" s="626"/>
      <c r="J813" s="626"/>
      <c r="K813" s="626"/>
      <c r="L813" s="626"/>
      <c r="M813" s="626"/>
      <c r="N813" s="629"/>
      <c r="O813" s="629"/>
      <c r="P813" s="629"/>
      <c r="Q813" s="619">
        <f>IF(C813&gt;Allgemeines!$C$13,0,SUM(G813,H813,J813,K813,M813,N813)-SUM(I813,L813,O813,P813))</f>
        <v>0</v>
      </c>
      <c r="R813" s="613"/>
      <c r="S813" s="621">
        <f t="shared" si="99"/>
        <v>0</v>
      </c>
      <c r="T813" s="622">
        <f>IF(ISBLANK($B813),0,VLOOKUP($B813,Listen!$A$2:$C$44,2,FALSE))</f>
        <v>0</v>
      </c>
      <c r="U813" s="622">
        <f>IF(ISBLANK($B813),0,VLOOKUP($B813,Listen!$A$2:$C$44,3,FALSE))</f>
        <v>0</v>
      </c>
      <c r="V813" s="623">
        <f t="shared" si="100"/>
        <v>0</v>
      </c>
      <c r="W813" s="623">
        <f t="shared" si="108"/>
        <v>0</v>
      </c>
      <c r="X813" s="623">
        <f t="shared" si="108"/>
        <v>0</v>
      </c>
      <c r="Y813" s="623">
        <f t="shared" si="108"/>
        <v>0</v>
      </c>
      <c r="Z813" s="623">
        <f t="shared" si="108"/>
        <v>0</v>
      </c>
      <c r="AA813" s="623">
        <f t="shared" si="108"/>
        <v>0</v>
      </c>
      <c r="AB813" s="623">
        <f t="shared" si="108"/>
        <v>0</v>
      </c>
      <c r="AC813" s="624">
        <f t="shared" ca="1" si="101"/>
        <v>0</v>
      </c>
      <c r="AD813" s="624">
        <f ca="1">IF(C813=Allgemeines!$C$13,$S813-$AE813,OFFSET(AE813,0,Allgemeines!$C$13-2022)-$AE813)</f>
        <v>0</v>
      </c>
      <c r="AE813" s="624">
        <f ca="1">IFERROR(OFFSET(AE813,0,Allgemeines!$C$13-2021),0)</f>
        <v>0</v>
      </c>
      <c r="AF813" s="624">
        <f t="shared" si="102"/>
        <v>0</v>
      </c>
      <c r="AG813" s="624">
        <f t="shared" si="107"/>
        <v>0</v>
      </c>
      <c r="AH813" s="624">
        <f t="shared" si="107"/>
        <v>0</v>
      </c>
      <c r="AI813" s="624">
        <f t="shared" si="107"/>
        <v>0</v>
      </c>
      <c r="AJ813" s="624">
        <f t="shared" si="106"/>
        <v>0</v>
      </c>
      <c r="AK813" s="624">
        <f t="shared" si="106"/>
        <v>0</v>
      </c>
      <c r="AL813" s="624">
        <f t="shared" si="106"/>
        <v>0</v>
      </c>
      <c r="AN813" s="625"/>
    </row>
    <row r="814" spans="1:40" x14ac:dyDescent="0.25">
      <c r="A814" s="612"/>
      <c r="B814" s="613"/>
      <c r="C814" s="614"/>
      <c r="D814" s="626"/>
      <c r="E814" s="627"/>
      <c r="F814" s="627"/>
      <c r="G814" s="630">
        <f t="shared" si="103"/>
        <v>0</v>
      </c>
      <c r="H814" s="626"/>
      <c r="I814" s="626"/>
      <c r="J814" s="626"/>
      <c r="K814" s="626"/>
      <c r="L814" s="626"/>
      <c r="M814" s="626"/>
      <c r="N814" s="629"/>
      <c r="O814" s="629"/>
      <c r="P814" s="629"/>
      <c r="Q814" s="619">
        <f>IF(C814&gt;Allgemeines!$C$13,0,SUM(G814,H814,J814,K814,M814,N814)-SUM(I814,L814,O814,P814))</f>
        <v>0</v>
      </c>
      <c r="R814" s="613"/>
      <c r="S814" s="621">
        <f t="shared" si="99"/>
        <v>0</v>
      </c>
      <c r="T814" s="622">
        <f>IF(ISBLANK($B814),0,VLOOKUP($B814,Listen!$A$2:$C$44,2,FALSE))</f>
        <v>0</v>
      </c>
      <c r="U814" s="622">
        <f>IF(ISBLANK($B814),0,VLOOKUP($B814,Listen!$A$2:$C$44,3,FALSE))</f>
        <v>0</v>
      </c>
      <c r="V814" s="623">
        <f t="shared" si="100"/>
        <v>0</v>
      </c>
      <c r="W814" s="623">
        <f t="shared" si="108"/>
        <v>0</v>
      </c>
      <c r="X814" s="623">
        <f t="shared" si="108"/>
        <v>0</v>
      </c>
      <c r="Y814" s="623">
        <f t="shared" si="108"/>
        <v>0</v>
      </c>
      <c r="Z814" s="623">
        <f t="shared" si="108"/>
        <v>0</v>
      </c>
      <c r="AA814" s="623">
        <f t="shared" si="108"/>
        <v>0</v>
      </c>
      <c r="AB814" s="623">
        <f t="shared" si="108"/>
        <v>0</v>
      </c>
      <c r="AC814" s="624">
        <f t="shared" ca="1" si="101"/>
        <v>0</v>
      </c>
      <c r="AD814" s="624">
        <f ca="1">IF(C814=Allgemeines!$C$13,$S814-$AE814,OFFSET(AE814,0,Allgemeines!$C$13-2022)-$AE814)</f>
        <v>0</v>
      </c>
      <c r="AE814" s="624">
        <f ca="1">IFERROR(OFFSET(AE814,0,Allgemeines!$C$13-2021),0)</f>
        <v>0</v>
      </c>
      <c r="AF814" s="624">
        <f t="shared" si="102"/>
        <v>0</v>
      </c>
      <c r="AG814" s="624">
        <f t="shared" si="107"/>
        <v>0</v>
      </c>
      <c r="AH814" s="624">
        <f t="shared" si="107"/>
        <v>0</v>
      </c>
      <c r="AI814" s="624">
        <f t="shared" si="107"/>
        <v>0</v>
      </c>
      <c r="AJ814" s="624">
        <f t="shared" si="106"/>
        <v>0</v>
      </c>
      <c r="AK814" s="624">
        <f t="shared" si="106"/>
        <v>0</v>
      </c>
      <c r="AL814" s="624">
        <f t="shared" si="106"/>
        <v>0</v>
      </c>
      <c r="AN814" s="625"/>
    </row>
    <row r="815" spans="1:40" x14ac:dyDescent="0.25">
      <c r="A815" s="612"/>
      <c r="B815" s="613"/>
      <c r="C815" s="614"/>
      <c r="D815" s="626"/>
      <c r="E815" s="627"/>
      <c r="F815" s="627"/>
      <c r="G815" s="630">
        <f t="shared" si="103"/>
        <v>0</v>
      </c>
      <c r="H815" s="626"/>
      <c r="I815" s="626"/>
      <c r="J815" s="626"/>
      <c r="K815" s="626"/>
      <c r="L815" s="626"/>
      <c r="M815" s="626"/>
      <c r="N815" s="629"/>
      <c r="O815" s="629"/>
      <c r="P815" s="629"/>
      <c r="Q815" s="619">
        <f>IF(C815&gt;Allgemeines!$C$13,0,SUM(G815,H815,J815,K815,M815,N815)-SUM(I815,L815,O815,P815))</f>
        <v>0</v>
      </c>
      <c r="R815" s="613"/>
      <c r="S815" s="621">
        <f t="shared" si="99"/>
        <v>0</v>
      </c>
      <c r="T815" s="622">
        <f>IF(ISBLANK($B815),0,VLOOKUP($B815,Listen!$A$2:$C$44,2,FALSE))</f>
        <v>0</v>
      </c>
      <c r="U815" s="622">
        <f>IF(ISBLANK($B815),0,VLOOKUP($B815,Listen!$A$2:$C$44,3,FALSE))</f>
        <v>0</v>
      </c>
      <c r="V815" s="623">
        <f t="shared" si="100"/>
        <v>0</v>
      </c>
      <c r="W815" s="623">
        <f t="shared" si="108"/>
        <v>0</v>
      </c>
      <c r="X815" s="623">
        <f t="shared" si="108"/>
        <v>0</v>
      </c>
      <c r="Y815" s="623">
        <f t="shared" si="108"/>
        <v>0</v>
      </c>
      <c r="Z815" s="623">
        <f t="shared" si="108"/>
        <v>0</v>
      </c>
      <c r="AA815" s="623">
        <f t="shared" si="108"/>
        <v>0</v>
      </c>
      <c r="AB815" s="623">
        <f t="shared" si="108"/>
        <v>0</v>
      </c>
      <c r="AC815" s="624">
        <f t="shared" ca="1" si="101"/>
        <v>0</v>
      </c>
      <c r="AD815" s="624">
        <f ca="1">IF(C815=Allgemeines!$C$13,$S815-$AE815,OFFSET(AE815,0,Allgemeines!$C$13-2022)-$AE815)</f>
        <v>0</v>
      </c>
      <c r="AE815" s="624">
        <f ca="1">IFERROR(OFFSET(AE815,0,Allgemeines!$C$13-2021),0)</f>
        <v>0</v>
      </c>
      <c r="AF815" s="624">
        <f t="shared" si="102"/>
        <v>0</v>
      </c>
      <c r="AG815" s="624">
        <f t="shared" si="107"/>
        <v>0</v>
      </c>
      <c r="AH815" s="624">
        <f t="shared" si="107"/>
        <v>0</v>
      </c>
      <c r="AI815" s="624">
        <f t="shared" si="107"/>
        <v>0</v>
      </c>
      <c r="AJ815" s="624">
        <f t="shared" si="106"/>
        <v>0</v>
      </c>
      <c r="AK815" s="624">
        <f t="shared" si="106"/>
        <v>0</v>
      </c>
      <c r="AL815" s="624">
        <f t="shared" si="106"/>
        <v>0</v>
      </c>
      <c r="AN815" s="625"/>
    </row>
    <row r="816" spans="1:40" x14ac:dyDescent="0.25">
      <c r="A816" s="612"/>
      <c r="B816" s="613"/>
      <c r="C816" s="614"/>
      <c r="D816" s="626"/>
      <c r="E816" s="627"/>
      <c r="F816" s="627"/>
      <c r="G816" s="630">
        <f t="shared" si="103"/>
        <v>0</v>
      </c>
      <c r="H816" s="626"/>
      <c r="I816" s="626"/>
      <c r="J816" s="626"/>
      <c r="K816" s="626"/>
      <c r="L816" s="626"/>
      <c r="M816" s="626"/>
      <c r="N816" s="629"/>
      <c r="O816" s="629"/>
      <c r="P816" s="629"/>
      <c r="Q816" s="619">
        <f>IF(C816&gt;Allgemeines!$C$13,0,SUM(G816,H816,J816,K816,M816,N816)-SUM(I816,L816,O816,P816))</f>
        <v>0</v>
      </c>
      <c r="R816" s="613"/>
      <c r="S816" s="621">
        <f t="shared" si="99"/>
        <v>0</v>
      </c>
      <c r="T816" s="622">
        <f>IF(ISBLANK($B816),0,VLOOKUP($B816,Listen!$A$2:$C$44,2,FALSE))</f>
        <v>0</v>
      </c>
      <c r="U816" s="622">
        <f>IF(ISBLANK($B816),0,VLOOKUP($B816,Listen!$A$2:$C$44,3,FALSE))</f>
        <v>0</v>
      </c>
      <c r="V816" s="623">
        <f t="shared" si="100"/>
        <v>0</v>
      </c>
      <c r="W816" s="623">
        <f t="shared" si="108"/>
        <v>0</v>
      </c>
      <c r="X816" s="623">
        <f t="shared" si="108"/>
        <v>0</v>
      </c>
      <c r="Y816" s="623">
        <f t="shared" si="108"/>
        <v>0</v>
      </c>
      <c r="Z816" s="623">
        <f t="shared" si="108"/>
        <v>0</v>
      </c>
      <c r="AA816" s="623">
        <f t="shared" si="108"/>
        <v>0</v>
      </c>
      <c r="AB816" s="623">
        <f t="shared" si="108"/>
        <v>0</v>
      </c>
      <c r="AC816" s="624">
        <f t="shared" ca="1" si="101"/>
        <v>0</v>
      </c>
      <c r="AD816" s="624">
        <f ca="1">IF(C816=Allgemeines!$C$13,$S816-$AE816,OFFSET(AE816,0,Allgemeines!$C$13-2022)-$AE816)</f>
        <v>0</v>
      </c>
      <c r="AE816" s="624">
        <f ca="1">IFERROR(OFFSET(AE816,0,Allgemeines!$C$13-2021),0)</f>
        <v>0</v>
      </c>
      <c r="AF816" s="624">
        <f t="shared" si="102"/>
        <v>0</v>
      </c>
      <c r="AG816" s="624">
        <f t="shared" si="107"/>
        <v>0</v>
      </c>
      <c r="AH816" s="624">
        <f t="shared" si="107"/>
        <v>0</v>
      </c>
      <c r="AI816" s="624">
        <f t="shared" si="107"/>
        <v>0</v>
      </c>
      <c r="AJ816" s="624">
        <f t="shared" si="106"/>
        <v>0</v>
      </c>
      <c r="AK816" s="624">
        <f t="shared" si="106"/>
        <v>0</v>
      </c>
      <c r="AL816" s="624">
        <f t="shared" si="106"/>
        <v>0</v>
      </c>
      <c r="AN816" s="625"/>
    </row>
    <row r="817" spans="1:40" x14ac:dyDescent="0.25">
      <c r="A817" s="612"/>
      <c r="B817" s="613"/>
      <c r="C817" s="614"/>
      <c r="D817" s="626"/>
      <c r="E817" s="627"/>
      <c r="F817" s="627"/>
      <c r="G817" s="630">
        <f t="shared" si="103"/>
        <v>0</v>
      </c>
      <c r="H817" s="626"/>
      <c r="I817" s="626"/>
      <c r="J817" s="626"/>
      <c r="K817" s="626"/>
      <c r="L817" s="626"/>
      <c r="M817" s="626"/>
      <c r="N817" s="629"/>
      <c r="O817" s="629"/>
      <c r="P817" s="629"/>
      <c r="Q817" s="619">
        <f>IF(C817&gt;Allgemeines!$C$13,0,SUM(G817,H817,J817,K817,M817,N817)-SUM(I817,L817,O817,P817))</f>
        <v>0</v>
      </c>
      <c r="R817" s="613"/>
      <c r="S817" s="621">
        <f t="shared" si="99"/>
        <v>0</v>
      </c>
      <c r="T817" s="622">
        <f>IF(ISBLANK($B817),0,VLOOKUP($B817,Listen!$A$2:$C$44,2,FALSE))</f>
        <v>0</v>
      </c>
      <c r="U817" s="622">
        <f>IF(ISBLANK($B817),0,VLOOKUP($B817,Listen!$A$2:$C$44,3,FALSE))</f>
        <v>0</v>
      </c>
      <c r="V817" s="623">
        <f t="shared" si="100"/>
        <v>0</v>
      </c>
      <c r="W817" s="623">
        <f t="shared" si="108"/>
        <v>0</v>
      </c>
      <c r="X817" s="623">
        <f t="shared" si="108"/>
        <v>0</v>
      </c>
      <c r="Y817" s="623">
        <f t="shared" si="108"/>
        <v>0</v>
      </c>
      <c r="Z817" s="623">
        <f t="shared" si="108"/>
        <v>0</v>
      </c>
      <c r="AA817" s="623">
        <f t="shared" si="108"/>
        <v>0</v>
      </c>
      <c r="AB817" s="623">
        <f t="shared" si="108"/>
        <v>0</v>
      </c>
      <c r="AC817" s="624">
        <f t="shared" ca="1" si="101"/>
        <v>0</v>
      </c>
      <c r="AD817" s="624">
        <f ca="1">IF(C817=Allgemeines!$C$13,$S817-$AE817,OFFSET(AE817,0,Allgemeines!$C$13-2022)-$AE817)</f>
        <v>0</v>
      </c>
      <c r="AE817" s="624">
        <f ca="1">IFERROR(OFFSET(AE817,0,Allgemeines!$C$13-2021),0)</f>
        <v>0</v>
      </c>
      <c r="AF817" s="624">
        <f t="shared" si="102"/>
        <v>0</v>
      </c>
      <c r="AG817" s="624">
        <f t="shared" si="107"/>
        <v>0</v>
      </c>
      <c r="AH817" s="624">
        <f t="shared" si="107"/>
        <v>0</v>
      </c>
      <c r="AI817" s="624">
        <f t="shared" si="107"/>
        <v>0</v>
      </c>
      <c r="AJ817" s="624">
        <f t="shared" si="106"/>
        <v>0</v>
      </c>
      <c r="AK817" s="624">
        <f t="shared" si="106"/>
        <v>0</v>
      </c>
      <c r="AL817" s="624">
        <f t="shared" si="106"/>
        <v>0</v>
      </c>
      <c r="AN817" s="625"/>
    </row>
    <row r="818" spans="1:40" x14ac:dyDescent="0.25">
      <c r="A818" s="612"/>
      <c r="B818" s="613"/>
      <c r="C818" s="614"/>
      <c r="D818" s="626"/>
      <c r="E818" s="627"/>
      <c r="F818" s="627"/>
      <c r="G818" s="630">
        <f t="shared" si="103"/>
        <v>0</v>
      </c>
      <c r="H818" s="626"/>
      <c r="I818" s="626"/>
      <c r="J818" s="626"/>
      <c r="K818" s="626"/>
      <c r="L818" s="626"/>
      <c r="M818" s="626"/>
      <c r="N818" s="629"/>
      <c r="O818" s="629"/>
      <c r="P818" s="629"/>
      <c r="Q818" s="619">
        <f>IF(C818&gt;Allgemeines!$C$13,0,SUM(G818,H818,J818,K818,M818,N818)-SUM(I818,L818,O818,P818))</f>
        <v>0</v>
      </c>
      <c r="R818" s="613"/>
      <c r="S818" s="621">
        <f t="shared" si="99"/>
        <v>0</v>
      </c>
      <c r="T818" s="622">
        <f>IF(ISBLANK($B818),0,VLOOKUP($B818,Listen!$A$2:$C$44,2,FALSE))</f>
        <v>0</v>
      </c>
      <c r="U818" s="622">
        <f>IF(ISBLANK($B818),0,VLOOKUP($B818,Listen!$A$2:$C$44,3,FALSE))</f>
        <v>0</v>
      </c>
      <c r="V818" s="623">
        <f t="shared" si="100"/>
        <v>0</v>
      </c>
      <c r="W818" s="623">
        <f t="shared" si="108"/>
        <v>0</v>
      </c>
      <c r="X818" s="623">
        <f t="shared" si="108"/>
        <v>0</v>
      </c>
      <c r="Y818" s="623">
        <f t="shared" si="108"/>
        <v>0</v>
      </c>
      <c r="Z818" s="623">
        <f t="shared" si="108"/>
        <v>0</v>
      </c>
      <c r="AA818" s="623">
        <f t="shared" si="108"/>
        <v>0</v>
      </c>
      <c r="AB818" s="623">
        <f t="shared" si="108"/>
        <v>0</v>
      </c>
      <c r="AC818" s="624">
        <f t="shared" ca="1" si="101"/>
        <v>0</v>
      </c>
      <c r="AD818" s="624">
        <f ca="1">IF(C818=Allgemeines!$C$13,$S818-$AE818,OFFSET(AE818,0,Allgemeines!$C$13-2022)-$AE818)</f>
        <v>0</v>
      </c>
      <c r="AE818" s="624">
        <f ca="1">IFERROR(OFFSET(AE818,0,Allgemeines!$C$13-2021),0)</f>
        <v>0</v>
      </c>
      <c r="AF818" s="624">
        <f t="shared" si="102"/>
        <v>0</v>
      </c>
      <c r="AG818" s="624">
        <f t="shared" si="107"/>
        <v>0</v>
      </c>
      <c r="AH818" s="624">
        <f t="shared" si="107"/>
        <v>0</v>
      </c>
      <c r="AI818" s="624">
        <f t="shared" si="107"/>
        <v>0</v>
      </c>
      <c r="AJ818" s="624">
        <f t="shared" si="106"/>
        <v>0</v>
      </c>
      <c r="AK818" s="624">
        <f t="shared" si="106"/>
        <v>0</v>
      </c>
      <c r="AL818" s="624">
        <f t="shared" si="106"/>
        <v>0</v>
      </c>
      <c r="AN818" s="625"/>
    </row>
    <row r="819" spans="1:40" x14ac:dyDescent="0.25">
      <c r="A819" s="612"/>
      <c r="B819" s="613"/>
      <c r="C819" s="614"/>
      <c r="D819" s="626"/>
      <c r="E819" s="627"/>
      <c r="F819" s="627"/>
      <c r="G819" s="630">
        <f t="shared" si="103"/>
        <v>0</v>
      </c>
      <c r="H819" s="626"/>
      <c r="I819" s="626"/>
      <c r="J819" s="626"/>
      <c r="K819" s="626"/>
      <c r="L819" s="626"/>
      <c r="M819" s="626"/>
      <c r="N819" s="629"/>
      <c r="O819" s="629"/>
      <c r="P819" s="629"/>
      <c r="Q819" s="619">
        <f>IF(C819&gt;Allgemeines!$C$13,0,SUM(G819,H819,J819,K819,M819,N819)-SUM(I819,L819,O819,P819))</f>
        <v>0</v>
      </c>
      <c r="R819" s="613"/>
      <c r="S819" s="621">
        <f t="shared" si="99"/>
        <v>0</v>
      </c>
      <c r="T819" s="622">
        <f>IF(ISBLANK($B819),0,VLOOKUP($B819,Listen!$A$2:$C$44,2,FALSE))</f>
        <v>0</v>
      </c>
      <c r="U819" s="622">
        <f>IF(ISBLANK($B819),0,VLOOKUP($B819,Listen!$A$2:$C$44,3,FALSE))</f>
        <v>0</v>
      </c>
      <c r="V819" s="623">
        <f t="shared" si="100"/>
        <v>0</v>
      </c>
      <c r="W819" s="623">
        <f t="shared" si="108"/>
        <v>0</v>
      </c>
      <c r="X819" s="623">
        <f t="shared" si="108"/>
        <v>0</v>
      </c>
      <c r="Y819" s="623">
        <f t="shared" si="108"/>
        <v>0</v>
      </c>
      <c r="Z819" s="623">
        <f t="shared" si="108"/>
        <v>0</v>
      </c>
      <c r="AA819" s="623">
        <f t="shared" si="108"/>
        <v>0</v>
      </c>
      <c r="AB819" s="623">
        <f t="shared" si="108"/>
        <v>0</v>
      </c>
      <c r="AC819" s="624">
        <f t="shared" ca="1" si="101"/>
        <v>0</v>
      </c>
      <c r="AD819" s="624">
        <f ca="1">IF(C819=Allgemeines!$C$13,$S819-$AE819,OFFSET(AE819,0,Allgemeines!$C$13-2022)-$AE819)</f>
        <v>0</v>
      </c>
      <c r="AE819" s="624">
        <f ca="1">IFERROR(OFFSET(AE819,0,Allgemeines!$C$13-2021),0)</f>
        <v>0</v>
      </c>
      <c r="AF819" s="624">
        <f t="shared" si="102"/>
        <v>0</v>
      </c>
      <c r="AG819" s="624">
        <f t="shared" si="107"/>
        <v>0</v>
      </c>
      <c r="AH819" s="624">
        <f t="shared" si="107"/>
        <v>0</v>
      </c>
      <c r="AI819" s="624">
        <f t="shared" si="107"/>
        <v>0</v>
      </c>
      <c r="AJ819" s="624">
        <f t="shared" si="106"/>
        <v>0</v>
      </c>
      <c r="AK819" s="624">
        <f t="shared" si="106"/>
        <v>0</v>
      </c>
      <c r="AL819" s="624">
        <f t="shared" si="106"/>
        <v>0</v>
      </c>
      <c r="AN819" s="625"/>
    </row>
    <row r="820" spans="1:40" x14ac:dyDescent="0.25">
      <c r="A820" s="612"/>
      <c r="B820" s="613"/>
      <c r="C820" s="614"/>
      <c r="D820" s="626"/>
      <c r="E820" s="627"/>
      <c r="F820" s="627"/>
      <c r="G820" s="630">
        <f t="shared" si="103"/>
        <v>0</v>
      </c>
      <c r="H820" s="626"/>
      <c r="I820" s="626"/>
      <c r="J820" s="626"/>
      <c r="K820" s="626"/>
      <c r="L820" s="626"/>
      <c r="M820" s="626"/>
      <c r="N820" s="629"/>
      <c r="O820" s="629"/>
      <c r="P820" s="629"/>
      <c r="Q820" s="619">
        <f>IF(C820&gt;Allgemeines!$C$13,0,SUM(G820,H820,J820,K820,M820,N820)-SUM(I820,L820,O820,P820))</f>
        <v>0</v>
      </c>
      <c r="R820" s="613"/>
      <c r="S820" s="621">
        <f t="shared" si="99"/>
        <v>0</v>
      </c>
      <c r="T820" s="622">
        <f>IF(ISBLANK($B820),0,VLOOKUP($B820,Listen!$A$2:$C$44,2,FALSE))</f>
        <v>0</v>
      </c>
      <c r="U820" s="622">
        <f>IF(ISBLANK($B820),0,VLOOKUP($B820,Listen!$A$2:$C$44,3,FALSE))</f>
        <v>0</v>
      </c>
      <c r="V820" s="623">
        <f t="shared" si="100"/>
        <v>0</v>
      </c>
      <c r="W820" s="623">
        <f t="shared" si="108"/>
        <v>0</v>
      </c>
      <c r="X820" s="623">
        <f t="shared" si="108"/>
        <v>0</v>
      </c>
      <c r="Y820" s="623">
        <f t="shared" si="108"/>
        <v>0</v>
      </c>
      <c r="Z820" s="623">
        <f t="shared" si="108"/>
        <v>0</v>
      </c>
      <c r="AA820" s="623">
        <f t="shared" si="108"/>
        <v>0</v>
      </c>
      <c r="AB820" s="623">
        <f t="shared" si="108"/>
        <v>0</v>
      </c>
      <c r="AC820" s="624">
        <f t="shared" ca="1" si="101"/>
        <v>0</v>
      </c>
      <c r="AD820" s="624">
        <f ca="1">IF(C820=Allgemeines!$C$13,$S820-$AE820,OFFSET(AE820,0,Allgemeines!$C$13-2022)-$AE820)</f>
        <v>0</v>
      </c>
      <c r="AE820" s="624">
        <f ca="1">IFERROR(OFFSET(AE820,0,Allgemeines!$C$13-2021),0)</f>
        <v>0</v>
      </c>
      <c r="AF820" s="624">
        <f t="shared" si="102"/>
        <v>0</v>
      </c>
      <c r="AG820" s="624">
        <f t="shared" si="107"/>
        <v>0</v>
      </c>
      <c r="AH820" s="624">
        <f t="shared" si="107"/>
        <v>0</v>
      </c>
      <c r="AI820" s="624">
        <f t="shared" si="107"/>
        <v>0</v>
      </c>
      <c r="AJ820" s="624">
        <f t="shared" si="106"/>
        <v>0</v>
      </c>
      <c r="AK820" s="624">
        <f t="shared" si="106"/>
        <v>0</v>
      </c>
      <c r="AL820" s="624">
        <f t="shared" si="106"/>
        <v>0</v>
      </c>
      <c r="AN820" s="625"/>
    </row>
    <row r="821" spans="1:40" x14ac:dyDescent="0.25">
      <c r="A821" s="612"/>
      <c r="B821" s="613"/>
      <c r="C821" s="614"/>
      <c r="D821" s="626"/>
      <c r="E821" s="627"/>
      <c r="F821" s="627"/>
      <c r="G821" s="630">
        <f t="shared" si="103"/>
        <v>0</v>
      </c>
      <c r="H821" s="626"/>
      <c r="I821" s="626"/>
      <c r="J821" s="626"/>
      <c r="K821" s="626"/>
      <c r="L821" s="626"/>
      <c r="M821" s="626"/>
      <c r="N821" s="629"/>
      <c r="O821" s="629"/>
      <c r="P821" s="629"/>
      <c r="Q821" s="619">
        <f>IF(C821&gt;Allgemeines!$C$13,0,SUM(G821,H821,J821,K821,M821,N821)-SUM(I821,L821,O821,P821))</f>
        <v>0</v>
      </c>
      <c r="R821" s="613"/>
      <c r="S821" s="621">
        <f t="shared" si="99"/>
        <v>0</v>
      </c>
      <c r="T821" s="622">
        <f>IF(ISBLANK($B821),0,VLOOKUP($B821,Listen!$A$2:$C$44,2,FALSE))</f>
        <v>0</v>
      </c>
      <c r="U821" s="622">
        <f>IF(ISBLANK($B821),0,VLOOKUP($B821,Listen!$A$2:$C$44,3,FALSE))</f>
        <v>0</v>
      </c>
      <c r="V821" s="623">
        <f t="shared" si="100"/>
        <v>0</v>
      </c>
      <c r="W821" s="623">
        <f t="shared" si="108"/>
        <v>0</v>
      </c>
      <c r="X821" s="623">
        <f t="shared" si="108"/>
        <v>0</v>
      </c>
      <c r="Y821" s="623">
        <f t="shared" si="108"/>
        <v>0</v>
      </c>
      <c r="Z821" s="623">
        <f t="shared" si="108"/>
        <v>0</v>
      </c>
      <c r="AA821" s="623">
        <f t="shared" si="108"/>
        <v>0</v>
      </c>
      <c r="AB821" s="623">
        <f t="shared" si="108"/>
        <v>0</v>
      </c>
      <c r="AC821" s="624">
        <f t="shared" ca="1" si="101"/>
        <v>0</v>
      </c>
      <c r="AD821" s="624">
        <f ca="1">IF(C821=Allgemeines!$C$13,$S821-$AE821,OFFSET(AE821,0,Allgemeines!$C$13-2022)-$AE821)</f>
        <v>0</v>
      </c>
      <c r="AE821" s="624">
        <f ca="1">IFERROR(OFFSET(AE821,0,Allgemeines!$C$13-2021),0)</f>
        <v>0</v>
      </c>
      <c r="AF821" s="624">
        <f t="shared" si="102"/>
        <v>0</v>
      </c>
      <c r="AG821" s="624">
        <f t="shared" si="107"/>
        <v>0</v>
      </c>
      <c r="AH821" s="624">
        <f t="shared" si="107"/>
        <v>0</v>
      </c>
      <c r="AI821" s="624">
        <f t="shared" si="107"/>
        <v>0</v>
      </c>
      <c r="AJ821" s="624">
        <f t="shared" si="106"/>
        <v>0</v>
      </c>
      <c r="AK821" s="624">
        <f t="shared" si="106"/>
        <v>0</v>
      </c>
      <c r="AL821" s="624">
        <f t="shared" si="106"/>
        <v>0</v>
      </c>
      <c r="AN821" s="625"/>
    </row>
    <row r="822" spans="1:40" x14ac:dyDescent="0.25">
      <c r="A822" s="612"/>
      <c r="B822" s="613"/>
      <c r="C822" s="614"/>
      <c r="D822" s="626"/>
      <c r="E822" s="627"/>
      <c r="F822" s="627"/>
      <c r="G822" s="630">
        <f t="shared" si="103"/>
        <v>0</v>
      </c>
      <c r="H822" s="626"/>
      <c r="I822" s="626"/>
      <c r="J822" s="626"/>
      <c r="K822" s="626"/>
      <c r="L822" s="626"/>
      <c r="M822" s="626"/>
      <c r="N822" s="629"/>
      <c r="O822" s="629"/>
      <c r="P822" s="629"/>
      <c r="Q822" s="619">
        <f>IF(C822&gt;Allgemeines!$C$13,0,SUM(G822,H822,J822,K822,M822,N822)-SUM(I822,L822,O822,P822))</f>
        <v>0</v>
      </c>
      <c r="R822" s="613"/>
      <c r="S822" s="621">
        <f t="shared" si="99"/>
        <v>0</v>
      </c>
      <c r="T822" s="622">
        <f>IF(ISBLANK($B822),0,VLOOKUP($B822,Listen!$A$2:$C$44,2,FALSE))</f>
        <v>0</v>
      </c>
      <c r="U822" s="622">
        <f>IF(ISBLANK($B822),0,VLOOKUP($B822,Listen!$A$2:$C$44,3,FALSE))</f>
        <v>0</v>
      </c>
      <c r="V822" s="623">
        <f t="shared" si="100"/>
        <v>0</v>
      </c>
      <c r="W822" s="623">
        <f t="shared" si="108"/>
        <v>0</v>
      </c>
      <c r="X822" s="623">
        <f t="shared" si="108"/>
        <v>0</v>
      </c>
      <c r="Y822" s="623">
        <f t="shared" si="108"/>
        <v>0</v>
      </c>
      <c r="Z822" s="623">
        <f t="shared" si="108"/>
        <v>0</v>
      </c>
      <c r="AA822" s="623">
        <f t="shared" si="108"/>
        <v>0</v>
      </c>
      <c r="AB822" s="623">
        <f t="shared" si="108"/>
        <v>0</v>
      </c>
      <c r="AC822" s="624">
        <f t="shared" ca="1" si="101"/>
        <v>0</v>
      </c>
      <c r="AD822" s="624">
        <f ca="1">IF(C822=Allgemeines!$C$13,$S822-$AE822,OFFSET(AE822,0,Allgemeines!$C$13-2022)-$AE822)</f>
        <v>0</v>
      </c>
      <c r="AE822" s="624">
        <f ca="1">IFERROR(OFFSET(AE822,0,Allgemeines!$C$13-2021),0)</f>
        <v>0</v>
      </c>
      <c r="AF822" s="624">
        <f t="shared" si="102"/>
        <v>0</v>
      </c>
      <c r="AG822" s="624">
        <f t="shared" si="107"/>
        <v>0</v>
      </c>
      <c r="AH822" s="624">
        <f t="shared" si="107"/>
        <v>0</v>
      </c>
      <c r="AI822" s="624">
        <f t="shared" si="107"/>
        <v>0</v>
      </c>
      <c r="AJ822" s="624">
        <f t="shared" si="106"/>
        <v>0</v>
      </c>
      <c r="AK822" s="624">
        <f t="shared" si="106"/>
        <v>0</v>
      </c>
      <c r="AL822" s="624">
        <f t="shared" si="106"/>
        <v>0</v>
      </c>
      <c r="AN822" s="625"/>
    </row>
    <row r="823" spans="1:40" x14ac:dyDescent="0.25">
      <c r="A823" s="612"/>
      <c r="B823" s="613"/>
      <c r="C823" s="614"/>
      <c r="D823" s="626"/>
      <c r="E823" s="627"/>
      <c r="F823" s="627"/>
      <c r="G823" s="630">
        <f t="shared" si="103"/>
        <v>0</v>
      </c>
      <c r="H823" s="626"/>
      <c r="I823" s="626"/>
      <c r="J823" s="626"/>
      <c r="K823" s="626"/>
      <c r="L823" s="626"/>
      <c r="M823" s="626"/>
      <c r="N823" s="629"/>
      <c r="O823" s="629"/>
      <c r="P823" s="629"/>
      <c r="Q823" s="619">
        <f>IF(C823&gt;Allgemeines!$C$13,0,SUM(G823,H823,J823,K823,M823,N823)-SUM(I823,L823,O823,P823))</f>
        <v>0</v>
      </c>
      <c r="R823" s="613"/>
      <c r="S823" s="621">
        <f t="shared" si="99"/>
        <v>0</v>
      </c>
      <c r="T823" s="622">
        <f>IF(ISBLANK($B823),0,VLOOKUP($B823,Listen!$A$2:$C$44,2,FALSE))</f>
        <v>0</v>
      </c>
      <c r="U823" s="622">
        <f>IF(ISBLANK($B823),0,VLOOKUP($B823,Listen!$A$2:$C$44,3,FALSE))</f>
        <v>0</v>
      </c>
      <c r="V823" s="623">
        <f t="shared" si="100"/>
        <v>0</v>
      </c>
      <c r="W823" s="623">
        <f t="shared" ref="W823:AB838" si="109">V823</f>
        <v>0</v>
      </c>
      <c r="X823" s="623">
        <f t="shared" si="109"/>
        <v>0</v>
      </c>
      <c r="Y823" s="623">
        <f t="shared" si="109"/>
        <v>0</v>
      </c>
      <c r="Z823" s="623">
        <f t="shared" si="109"/>
        <v>0</v>
      </c>
      <c r="AA823" s="623">
        <f t="shared" si="109"/>
        <v>0</v>
      </c>
      <c r="AB823" s="623">
        <f t="shared" si="109"/>
        <v>0</v>
      </c>
      <c r="AC823" s="624">
        <f t="shared" ca="1" si="101"/>
        <v>0</v>
      </c>
      <c r="AD823" s="624">
        <f ca="1">IF(C823=Allgemeines!$C$13,$S823-$AE823,OFFSET(AE823,0,Allgemeines!$C$13-2022)-$AE823)</f>
        <v>0</v>
      </c>
      <c r="AE823" s="624">
        <f ca="1">IFERROR(OFFSET(AE823,0,Allgemeines!$C$13-2021),0)</f>
        <v>0</v>
      </c>
      <c r="AF823" s="624">
        <f t="shared" si="102"/>
        <v>0</v>
      </c>
      <c r="AG823" s="624">
        <f t="shared" si="107"/>
        <v>0</v>
      </c>
      <c r="AH823" s="624">
        <f t="shared" si="107"/>
        <v>0</v>
      </c>
      <c r="AI823" s="624">
        <f t="shared" si="107"/>
        <v>0</v>
      </c>
      <c r="AJ823" s="624">
        <f t="shared" si="106"/>
        <v>0</v>
      </c>
      <c r="AK823" s="624">
        <f t="shared" si="106"/>
        <v>0</v>
      </c>
      <c r="AL823" s="624">
        <f t="shared" si="106"/>
        <v>0</v>
      </c>
      <c r="AN823" s="625"/>
    </row>
    <row r="824" spans="1:40" x14ac:dyDescent="0.25">
      <c r="A824" s="612"/>
      <c r="B824" s="613"/>
      <c r="C824" s="614"/>
      <c r="D824" s="626"/>
      <c r="E824" s="627"/>
      <c r="F824" s="627"/>
      <c r="G824" s="630">
        <f t="shared" si="103"/>
        <v>0</v>
      </c>
      <c r="H824" s="626"/>
      <c r="I824" s="626"/>
      <c r="J824" s="626"/>
      <c r="K824" s="626"/>
      <c r="L824" s="626"/>
      <c r="M824" s="626"/>
      <c r="N824" s="629"/>
      <c r="O824" s="629"/>
      <c r="P824" s="629"/>
      <c r="Q824" s="619">
        <f>IF(C824&gt;Allgemeines!$C$13,0,SUM(G824,H824,J824,K824,M824,N824)-SUM(I824,L824,O824,P824))</f>
        <v>0</v>
      </c>
      <c r="R824" s="613"/>
      <c r="S824" s="621">
        <f t="shared" si="99"/>
        <v>0</v>
      </c>
      <c r="T824" s="622">
        <f>IF(ISBLANK($B824),0,VLOOKUP($B824,Listen!$A$2:$C$44,2,FALSE))</f>
        <v>0</v>
      </c>
      <c r="U824" s="622">
        <f>IF(ISBLANK($B824),0,VLOOKUP($B824,Listen!$A$2:$C$44,3,FALSE))</f>
        <v>0</v>
      </c>
      <c r="V824" s="623">
        <f t="shared" si="100"/>
        <v>0</v>
      </c>
      <c r="W824" s="623">
        <f t="shared" si="109"/>
        <v>0</v>
      </c>
      <c r="X824" s="623">
        <f t="shared" si="109"/>
        <v>0</v>
      </c>
      <c r="Y824" s="623">
        <f t="shared" si="109"/>
        <v>0</v>
      </c>
      <c r="Z824" s="623">
        <f t="shared" si="109"/>
        <v>0</v>
      </c>
      <c r="AA824" s="623">
        <f t="shared" si="109"/>
        <v>0</v>
      </c>
      <c r="AB824" s="623">
        <f t="shared" si="109"/>
        <v>0</v>
      </c>
      <c r="AC824" s="624">
        <f t="shared" ca="1" si="101"/>
        <v>0</v>
      </c>
      <c r="AD824" s="624">
        <f ca="1">IF(C824=Allgemeines!$C$13,$S824-$AE824,OFFSET(AE824,0,Allgemeines!$C$13-2022)-$AE824)</f>
        <v>0</v>
      </c>
      <c r="AE824" s="624">
        <f ca="1">IFERROR(OFFSET(AE824,0,Allgemeines!$C$13-2021),0)</f>
        <v>0</v>
      </c>
      <c r="AF824" s="624">
        <f t="shared" si="102"/>
        <v>0</v>
      </c>
      <c r="AG824" s="624">
        <f t="shared" si="107"/>
        <v>0</v>
      </c>
      <c r="AH824" s="624">
        <f t="shared" si="107"/>
        <v>0</v>
      </c>
      <c r="AI824" s="624">
        <f t="shared" si="107"/>
        <v>0</v>
      </c>
      <c r="AJ824" s="624">
        <f t="shared" si="106"/>
        <v>0</v>
      </c>
      <c r="AK824" s="624">
        <f t="shared" si="106"/>
        <v>0</v>
      </c>
      <c r="AL824" s="624">
        <f t="shared" si="106"/>
        <v>0</v>
      </c>
      <c r="AN824" s="625"/>
    </row>
    <row r="825" spans="1:40" x14ac:dyDescent="0.25">
      <c r="A825" s="612"/>
      <c r="B825" s="613"/>
      <c r="C825" s="614"/>
      <c r="D825" s="626"/>
      <c r="E825" s="627"/>
      <c r="F825" s="627"/>
      <c r="G825" s="630">
        <f t="shared" si="103"/>
        <v>0</v>
      </c>
      <c r="H825" s="626"/>
      <c r="I825" s="626"/>
      <c r="J825" s="626"/>
      <c r="K825" s="626"/>
      <c r="L825" s="626"/>
      <c r="M825" s="626"/>
      <c r="N825" s="629"/>
      <c r="O825" s="629"/>
      <c r="P825" s="629"/>
      <c r="Q825" s="619">
        <f>IF(C825&gt;Allgemeines!$C$13,0,SUM(G825,H825,J825,K825,M825,N825)-SUM(I825,L825,O825,P825))</f>
        <v>0</v>
      </c>
      <c r="R825" s="613"/>
      <c r="S825" s="621">
        <f t="shared" si="99"/>
        <v>0</v>
      </c>
      <c r="T825" s="622">
        <f>IF(ISBLANK($B825),0,VLOOKUP($B825,Listen!$A$2:$C$44,2,FALSE))</f>
        <v>0</v>
      </c>
      <c r="U825" s="622">
        <f>IF(ISBLANK($B825),0,VLOOKUP($B825,Listen!$A$2:$C$44,3,FALSE))</f>
        <v>0</v>
      </c>
      <c r="V825" s="623">
        <f t="shared" si="100"/>
        <v>0</v>
      </c>
      <c r="W825" s="623">
        <f t="shared" si="109"/>
        <v>0</v>
      </c>
      <c r="X825" s="623">
        <f t="shared" si="109"/>
        <v>0</v>
      </c>
      <c r="Y825" s="623">
        <f t="shared" si="109"/>
        <v>0</v>
      </c>
      <c r="Z825" s="623">
        <f t="shared" si="109"/>
        <v>0</v>
      </c>
      <c r="AA825" s="623">
        <f t="shared" si="109"/>
        <v>0</v>
      </c>
      <c r="AB825" s="623">
        <f t="shared" si="109"/>
        <v>0</v>
      </c>
      <c r="AC825" s="624">
        <f t="shared" ca="1" si="101"/>
        <v>0</v>
      </c>
      <c r="AD825" s="624">
        <f ca="1">IF(C825=Allgemeines!$C$13,$S825-$AE825,OFFSET(AE825,0,Allgemeines!$C$13-2022)-$AE825)</f>
        <v>0</v>
      </c>
      <c r="AE825" s="624">
        <f ca="1">IFERROR(OFFSET(AE825,0,Allgemeines!$C$13-2021),0)</f>
        <v>0</v>
      </c>
      <c r="AF825" s="624">
        <f t="shared" si="102"/>
        <v>0</v>
      </c>
      <c r="AG825" s="624">
        <f t="shared" si="107"/>
        <v>0</v>
      </c>
      <c r="AH825" s="624">
        <f t="shared" si="107"/>
        <v>0</v>
      </c>
      <c r="AI825" s="624">
        <f t="shared" si="107"/>
        <v>0</v>
      </c>
      <c r="AJ825" s="624">
        <f t="shared" si="106"/>
        <v>0</v>
      </c>
      <c r="AK825" s="624">
        <f t="shared" si="106"/>
        <v>0</v>
      </c>
      <c r="AL825" s="624">
        <f t="shared" si="106"/>
        <v>0</v>
      </c>
      <c r="AN825" s="625"/>
    </row>
    <row r="826" spans="1:40" x14ac:dyDescent="0.25">
      <c r="A826" s="612"/>
      <c r="B826" s="613"/>
      <c r="C826" s="614"/>
      <c r="D826" s="626"/>
      <c r="E826" s="627"/>
      <c r="F826" s="627"/>
      <c r="G826" s="630">
        <f t="shared" si="103"/>
        <v>0</v>
      </c>
      <c r="H826" s="626"/>
      <c r="I826" s="626"/>
      <c r="J826" s="626"/>
      <c r="K826" s="626"/>
      <c r="L826" s="626"/>
      <c r="M826" s="626"/>
      <c r="N826" s="629"/>
      <c r="O826" s="629"/>
      <c r="P826" s="629"/>
      <c r="Q826" s="619">
        <f>IF(C826&gt;Allgemeines!$C$13,0,SUM(G826,H826,J826,K826,M826,N826)-SUM(I826,L826,O826,P826))</f>
        <v>0</v>
      </c>
      <c r="R826" s="613"/>
      <c r="S826" s="621">
        <f t="shared" si="99"/>
        <v>0</v>
      </c>
      <c r="T826" s="622">
        <f>IF(ISBLANK($B826),0,VLOOKUP($B826,Listen!$A$2:$C$44,2,FALSE))</f>
        <v>0</v>
      </c>
      <c r="U826" s="622">
        <f>IF(ISBLANK($B826),0,VLOOKUP($B826,Listen!$A$2:$C$44,3,FALSE))</f>
        <v>0</v>
      </c>
      <c r="V826" s="623">
        <f t="shared" si="100"/>
        <v>0</v>
      </c>
      <c r="W826" s="623">
        <f t="shared" si="109"/>
        <v>0</v>
      </c>
      <c r="X826" s="623">
        <f t="shared" si="109"/>
        <v>0</v>
      </c>
      <c r="Y826" s="623">
        <f t="shared" si="109"/>
        <v>0</v>
      </c>
      <c r="Z826" s="623">
        <f t="shared" si="109"/>
        <v>0</v>
      </c>
      <c r="AA826" s="623">
        <f t="shared" si="109"/>
        <v>0</v>
      </c>
      <c r="AB826" s="623">
        <f t="shared" si="109"/>
        <v>0</v>
      </c>
      <c r="AC826" s="624">
        <f t="shared" ca="1" si="101"/>
        <v>0</v>
      </c>
      <c r="AD826" s="624">
        <f ca="1">IF(C826=Allgemeines!$C$13,$S826-$AE826,OFFSET(AE826,0,Allgemeines!$C$13-2022)-$AE826)</f>
        <v>0</v>
      </c>
      <c r="AE826" s="624">
        <f ca="1">IFERROR(OFFSET(AE826,0,Allgemeines!$C$13-2021),0)</f>
        <v>0</v>
      </c>
      <c r="AF826" s="624">
        <f t="shared" si="102"/>
        <v>0</v>
      </c>
      <c r="AG826" s="624">
        <f t="shared" si="107"/>
        <v>0</v>
      </c>
      <c r="AH826" s="624">
        <f t="shared" si="107"/>
        <v>0</v>
      </c>
      <c r="AI826" s="624">
        <f t="shared" si="107"/>
        <v>0</v>
      </c>
      <c r="AJ826" s="624">
        <f t="shared" si="106"/>
        <v>0</v>
      </c>
      <c r="AK826" s="624">
        <f t="shared" si="106"/>
        <v>0</v>
      </c>
      <c r="AL826" s="624">
        <f t="shared" si="106"/>
        <v>0</v>
      </c>
      <c r="AN826" s="625"/>
    </row>
    <row r="827" spans="1:40" x14ac:dyDescent="0.25">
      <c r="A827" s="612"/>
      <c r="B827" s="613"/>
      <c r="C827" s="614"/>
      <c r="D827" s="626"/>
      <c r="E827" s="627"/>
      <c r="F827" s="627"/>
      <c r="G827" s="630">
        <f t="shared" si="103"/>
        <v>0</v>
      </c>
      <c r="H827" s="626"/>
      <c r="I827" s="626"/>
      <c r="J827" s="626"/>
      <c r="K827" s="626"/>
      <c r="L827" s="626"/>
      <c r="M827" s="626"/>
      <c r="N827" s="629"/>
      <c r="O827" s="629"/>
      <c r="P827" s="629"/>
      <c r="Q827" s="619">
        <f>IF(C827&gt;Allgemeines!$C$13,0,SUM(G827,H827,J827,K827,M827,N827)-SUM(I827,L827,O827,P827))</f>
        <v>0</v>
      </c>
      <c r="R827" s="613"/>
      <c r="S827" s="621">
        <f t="shared" si="99"/>
        <v>0</v>
      </c>
      <c r="T827" s="622">
        <f>IF(ISBLANK($B827),0,VLOOKUP($B827,Listen!$A$2:$C$44,2,FALSE))</f>
        <v>0</v>
      </c>
      <c r="U827" s="622">
        <f>IF(ISBLANK($B827),0,VLOOKUP($B827,Listen!$A$2:$C$44,3,FALSE))</f>
        <v>0</v>
      </c>
      <c r="V827" s="623">
        <f t="shared" si="100"/>
        <v>0</v>
      </c>
      <c r="W827" s="623">
        <f t="shared" si="109"/>
        <v>0</v>
      </c>
      <c r="X827" s="623">
        <f t="shared" si="109"/>
        <v>0</v>
      </c>
      <c r="Y827" s="623">
        <f t="shared" si="109"/>
        <v>0</v>
      </c>
      <c r="Z827" s="623">
        <f t="shared" si="109"/>
        <v>0</v>
      </c>
      <c r="AA827" s="623">
        <f t="shared" si="109"/>
        <v>0</v>
      </c>
      <c r="AB827" s="623">
        <f t="shared" si="109"/>
        <v>0</v>
      </c>
      <c r="AC827" s="624">
        <f t="shared" ca="1" si="101"/>
        <v>0</v>
      </c>
      <c r="AD827" s="624">
        <f ca="1">IF(C827=Allgemeines!$C$13,$S827-$AE827,OFFSET(AE827,0,Allgemeines!$C$13-2022)-$AE827)</f>
        <v>0</v>
      </c>
      <c r="AE827" s="624">
        <f ca="1">IFERROR(OFFSET(AE827,0,Allgemeines!$C$13-2021),0)</f>
        <v>0</v>
      </c>
      <c r="AF827" s="624">
        <f t="shared" si="102"/>
        <v>0</v>
      </c>
      <c r="AG827" s="624">
        <f t="shared" si="107"/>
        <v>0</v>
      </c>
      <c r="AH827" s="624">
        <f t="shared" si="107"/>
        <v>0</v>
      </c>
      <c r="AI827" s="624">
        <f t="shared" si="107"/>
        <v>0</v>
      </c>
      <c r="AJ827" s="624">
        <f t="shared" si="106"/>
        <v>0</v>
      </c>
      <c r="AK827" s="624">
        <f t="shared" si="106"/>
        <v>0</v>
      </c>
      <c r="AL827" s="624">
        <f t="shared" si="106"/>
        <v>0</v>
      </c>
      <c r="AN827" s="625"/>
    </row>
    <row r="828" spans="1:40" x14ac:dyDescent="0.25">
      <c r="A828" s="612"/>
      <c r="B828" s="613"/>
      <c r="C828" s="614"/>
      <c r="D828" s="626"/>
      <c r="E828" s="627"/>
      <c r="F828" s="627"/>
      <c r="G828" s="630">
        <f t="shared" si="103"/>
        <v>0</v>
      </c>
      <c r="H828" s="626"/>
      <c r="I828" s="626"/>
      <c r="J828" s="626"/>
      <c r="K828" s="626"/>
      <c r="L828" s="626"/>
      <c r="M828" s="626"/>
      <c r="N828" s="629"/>
      <c r="O828" s="629"/>
      <c r="P828" s="629"/>
      <c r="Q828" s="619">
        <f>IF(C828&gt;Allgemeines!$C$13,0,SUM(G828,H828,J828,K828,M828,N828)-SUM(I828,L828,O828,P828))</f>
        <v>0</v>
      </c>
      <c r="R828" s="613"/>
      <c r="S828" s="621">
        <f t="shared" si="99"/>
        <v>0</v>
      </c>
      <c r="T828" s="622">
        <f>IF(ISBLANK($B828),0,VLOOKUP($B828,Listen!$A$2:$C$44,2,FALSE))</f>
        <v>0</v>
      </c>
      <c r="U828" s="622">
        <f>IF(ISBLANK($B828),0,VLOOKUP($B828,Listen!$A$2:$C$44,3,FALSE))</f>
        <v>0</v>
      </c>
      <c r="V828" s="623">
        <f t="shared" si="100"/>
        <v>0</v>
      </c>
      <c r="W828" s="623">
        <f t="shared" si="109"/>
        <v>0</v>
      </c>
      <c r="X828" s="623">
        <f t="shared" si="109"/>
        <v>0</v>
      </c>
      <c r="Y828" s="623">
        <f t="shared" si="109"/>
        <v>0</v>
      </c>
      <c r="Z828" s="623">
        <f t="shared" si="109"/>
        <v>0</v>
      </c>
      <c r="AA828" s="623">
        <f t="shared" si="109"/>
        <v>0</v>
      </c>
      <c r="AB828" s="623">
        <f t="shared" si="109"/>
        <v>0</v>
      </c>
      <c r="AC828" s="624">
        <f t="shared" ca="1" si="101"/>
        <v>0</v>
      </c>
      <c r="AD828" s="624">
        <f ca="1">IF(C828=Allgemeines!$C$13,$S828-$AE828,OFFSET(AE828,0,Allgemeines!$C$13-2022)-$AE828)</f>
        <v>0</v>
      </c>
      <c r="AE828" s="624">
        <f ca="1">IFERROR(OFFSET(AE828,0,Allgemeines!$C$13-2021),0)</f>
        <v>0</v>
      </c>
      <c r="AF828" s="624">
        <f t="shared" si="102"/>
        <v>0</v>
      </c>
      <c r="AG828" s="624">
        <f t="shared" si="107"/>
        <v>0</v>
      </c>
      <c r="AH828" s="624">
        <f t="shared" si="107"/>
        <v>0</v>
      </c>
      <c r="AI828" s="624">
        <f t="shared" si="107"/>
        <v>0</v>
      </c>
      <c r="AJ828" s="624">
        <f t="shared" si="106"/>
        <v>0</v>
      </c>
      <c r="AK828" s="624">
        <f t="shared" si="106"/>
        <v>0</v>
      </c>
      <c r="AL828" s="624">
        <f t="shared" si="106"/>
        <v>0</v>
      </c>
      <c r="AN828" s="625"/>
    </row>
    <row r="829" spans="1:40" x14ac:dyDescent="0.25">
      <c r="A829" s="612"/>
      <c r="B829" s="613"/>
      <c r="C829" s="614"/>
      <c r="D829" s="626"/>
      <c r="E829" s="627"/>
      <c r="F829" s="627"/>
      <c r="G829" s="630">
        <f t="shared" si="103"/>
        <v>0</v>
      </c>
      <c r="H829" s="626"/>
      <c r="I829" s="626"/>
      <c r="J829" s="626"/>
      <c r="K829" s="626"/>
      <c r="L829" s="626"/>
      <c r="M829" s="626"/>
      <c r="N829" s="629"/>
      <c r="O829" s="629"/>
      <c r="P829" s="629"/>
      <c r="Q829" s="619">
        <f>IF(C829&gt;Allgemeines!$C$13,0,SUM(G829,H829,J829,K829,M829,N829)-SUM(I829,L829,O829,P829))</f>
        <v>0</v>
      </c>
      <c r="R829" s="613"/>
      <c r="S829" s="621">
        <f t="shared" si="99"/>
        <v>0</v>
      </c>
      <c r="T829" s="622">
        <f>IF(ISBLANK($B829),0,VLOOKUP($B829,Listen!$A$2:$C$44,2,FALSE))</f>
        <v>0</v>
      </c>
      <c r="U829" s="622">
        <f>IF(ISBLANK($B829),0,VLOOKUP($B829,Listen!$A$2:$C$44,3,FALSE))</f>
        <v>0</v>
      </c>
      <c r="V829" s="623">
        <f t="shared" si="100"/>
        <v>0</v>
      </c>
      <c r="W829" s="623">
        <f t="shared" si="109"/>
        <v>0</v>
      </c>
      <c r="X829" s="623">
        <f t="shared" si="109"/>
        <v>0</v>
      </c>
      <c r="Y829" s="623">
        <f t="shared" si="109"/>
        <v>0</v>
      </c>
      <c r="Z829" s="623">
        <f t="shared" si="109"/>
        <v>0</v>
      </c>
      <c r="AA829" s="623">
        <f t="shared" si="109"/>
        <v>0</v>
      </c>
      <c r="AB829" s="623">
        <f t="shared" si="109"/>
        <v>0</v>
      </c>
      <c r="AC829" s="624">
        <f t="shared" ca="1" si="101"/>
        <v>0</v>
      </c>
      <c r="AD829" s="624">
        <f ca="1">IF(C829=Allgemeines!$C$13,$S829-$AE829,OFFSET(AE829,0,Allgemeines!$C$13-2022)-$AE829)</f>
        <v>0</v>
      </c>
      <c r="AE829" s="624">
        <f ca="1">IFERROR(OFFSET(AE829,0,Allgemeines!$C$13-2021),0)</f>
        <v>0</v>
      </c>
      <c r="AF829" s="624">
        <f t="shared" si="102"/>
        <v>0</v>
      </c>
      <c r="AG829" s="624">
        <f t="shared" si="107"/>
        <v>0</v>
      </c>
      <c r="AH829" s="624">
        <f t="shared" si="107"/>
        <v>0</v>
      </c>
      <c r="AI829" s="624">
        <f t="shared" si="107"/>
        <v>0</v>
      </c>
      <c r="AJ829" s="624">
        <f t="shared" si="106"/>
        <v>0</v>
      </c>
      <c r="AK829" s="624">
        <f t="shared" si="106"/>
        <v>0</v>
      </c>
      <c r="AL829" s="624">
        <f t="shared" si="106"/>
        <v>0</v>
      </c>
      <c r="AN829" s="625"/>
    </row>
    <row r="830" spans="1:40" x14ac:dyDescent="0.25">
      <c r="A830" s="612"/>
      <c r="B830" s="613"/>
      <c r="C830" s="614"/>
      <c r="D830" s="626"/>
      <c r="E830" s="627"/>
      <c r="F830" s="627"/>
      <c r="G830" s="630">
        <f t="shared" si="103"/>
        <v>0</v>
      </c>
      <c r="H830" s="626"/>
      <c r="I830" s="626"/>
      <c r="J830" s="626"/>
      <c r="K830" s="626"/>
      <c r="L830" s="626"/>
      <c r="M830" s="626"/>
      <c r="N830" s="629"/>
      <c r="O830" s="629"/>
      <c r="P830" s="629"/>
      <c r="Q830" s="619">
        <f>IF(C830&gt;Allgemeines!$C$13,0,SUM(G830,H830,J830,K830,M830,N830)-SUM(I830,L830,O830,P830))</f>
        <v>0</v>
      </c>
      <c r="R830" s="613"/>
      <c r="S830" s="621">
        <f t="shared" si="99"/>
        <v>0</v>
      </c>
      <c r="T830" s="622">
        <f>IF(ISBLANK($B830),0,VLOOKUP($B830,Listen!$A$2:$C$44,2,FALSE))</f>
        <v>0</v>
      </c>
      <c r="U830" s="622">
        <f>IF(ISBLANK($B830),0,VLOOKUP($B830,Listen!$A$2:$C$44,3,FALSE))</f>
        <v>0</v>
      </c>
      <c r="V830" s="623">
        <f t="shared" si="100"/>
        <v>0</v>
      </c>
      <c r="W830" s="623">
        <f t="shared" si="109"/>
        <v>0</v>
      </c>
      <c r="X830" s="623">
        <f t="shared" si="109"/>
        <v>0</v>
      </c>
      <c r="Y830" s="623">
        <f t="shared" si="109"/>
        <v>0</v>
      </c>
      <c r="Z830" s="623">
        <f t="shared" si="109"/>
        <v>0</v>
      </c>
      <c r="AA830" s="623">
        <f t="shared" si="109"/>
        <v>0</v>
      </c>
      <c r="AB830" s="623">
        <f t="shared" si="109"/>
        <v>0</v>
      </c>
      <c r="AC830" s="624">
        <f t="shared" ca="1" si="101"/>
        <v>0</v>
      </c>
      <c r="AD830" s="624">
        <f ca="1">IF(C830=Allgemeines!$C$13,$S830-$AE830,OFFSET(AE830,0,Allgemeines!$C$13-2022)-$AE830)</f>
        <v>0</v>
      </c>
      <c r="AE830" s="624">
        <f ca="1">IFERROR(OFFSET(AE830,0,Allgemeines!$C$13-2021),0)</f>
        <v>0</v>
      </c>
      <c r="AF830" s="624">
        <f t="shared" si="102"/>
        <v>0</v>
      </c>
      <c r="AG830" s="624">
        <f t="shared" si="107"/>
        <v>0</v>
      </c>
      <c r="AH830" s="624">
        <f t="shared" si="107"/>
        <v>0</v>
      </c>
      <c r="AI830" s="624">
        <f t="shared" si="107"/>
        <v>0</v>
      </c>
      <c r="AJ830" s="624">
        <f t="shared" si="106"/>
        <v>0</v>
      </c>
      <c r="AK830" s="624">
        <f t="shared" si="106"/>
        <v>0</v>
      </c>
      <c r="AL830" s="624">
        <f t="shared" si="106"/>
        <v>0</v>
      </c>
      <c r="AN830" s="625"/>
    </row>
    <row r="831" spans="1:40" x14ac:dyDescent="0.25">
      <c r="A831" s="612"/>
      <c r="B831" s="613"/>
      <c r="C831" s="614"/>
      <c r="D831" s="626"/>
      <c r="E831" s="627"/>
      <c r="F831" s="627"/>
      <c r="G831" s="630">
        <f t="shared" si="103"/>
        <v>0</v>
      </c>
      <c r="H831" s="626"/>
      <c r="I831" s="626"/>
      <c r="J831" s="626"/>
      <c r="K831" s="626"/>
      <c r="L831" s="626"/>
      <c r="M831" s="626"/>
      <c r="N831" s="629"/>
      <c r="O831" s="629"/>
      <c r="P831" s="629"/>
      <c r="Q831" s="619">
        <f>IF(C831&gt;Allgemeines!$C$13,0,SUM(G831,H831,J831,K831,M831,N831)-SUM(I831,L831,O831,P831))</f>
        <v>0</v>
      </c>
      <c r="R831" s="613"/>
      <c r="S831" s="621">
        <f t="shared" si="99"/>
        <v>0</v>
      </c>
      <c r="T831" s="622">
        <f>IF(ISBLANK($B831),0,VLOOKUP($B831,Listen!$A$2:$C$44,2,FALSE))</f>
        <v>0</v>
      </c>
      <c r="U831" s="622">
        <f>IF(ISBLANK($B831),0,VLOOKUP($B831,Listen!$A$2:$C$44,3,FALSE))</f>
        <v>0</v>
      </c>
      <c r="V831" s="623">
        <f t="shared" si="100"/>
        <v>0</v>
      </c>
      <c r="W831" s="623">
        <f t="shared" si="109"/>
        <v>0</v>
      </c>
      <c r="X831" s="623">
        <f t="shared" si="109"/>
        <v>0</v>
      </c>
      <c r="Y831" s="623">
        <f t="shared" si="109"/>
        <v>0</v>
      </c>
      <c r="Z831" s="623">
        <f t="shared" si="109"/>
        <v>0</v>
      </c>
      <c r="AA831" s="623">
        <f t="shared" si="109"/>
        <v>0</v>
      </c>
      <c r="AB831" s="623">
        <f t="shared" si="109"/>
        <v>0</v>
      </c>
      <c r="AC831" s="624">
        <f t="shared" ca="1" si="101"/>
        <v>0</v>
      </c>
      <c r="AD831" s="624">
        <f ca="1">IF(C831=Allgemeines!$C$13,$S831-$AE831,OFFSET(AE831,0,Allgemeines!$C$13-2022)-$AE831)</f>
        <v>0</v>
      </c>
      <c r="AE831" s="624">
        <f ca="1">IFERROR(OFFSET(AE831,0,Allgemeines!$C$13-2021),0)</f>
        <v>0</v>
      </c>
      <c r="AF831" s="624">
        <f t="shared" si="102"/>
        <v>0</v>
      </c>
      <c r="AG831" s="624">
        <f t="shared" si="107"/>
        <v>0</v>
      </c>
      <c r="AH831" s="624">
        <f t="shared" si="107"/>
        <v>0</v>
      </c>
      <c r="AI831" s="624">
        <f t="shared" si="107"/>
        <v>0</v>
      </c>
      <c r="AJ831" s="624">
        <f t="shared" si="106"/>
        <v>0</v>
      </c>
      <c r="AK831" s="624">
        <f t="shared" si="106"/>
        <v>0</v>
      </c>
      <c r="AL831" s="624">
        <f t="shared" si="106"/>
        <v>0</v>
      </c>
      <c r="AN831" s="625"/>
    </row>
    <row r="832" spans="1:40" x14ac:dyDescent="0.25">
      <c r="A832" s="612"/>
      <c r="B832" s="613"/>
      <c r="C832" s="614"/>
      <c r="D832" s="626"/>
      <c r="E832" s="627"/>
      <c r="F832" s="627"/>
      <c r="G832" s="630">
        <f t="shared" si="103"/>
        <v>0</v>
      </c>
      <c r="H832" s="626"/>
      <c r="I832" s="626"/>
      <c r="J832" s="626"/>
      <c r="K832" s="626"/>
      <c r="L832" s="626"/>
      <c r="M832" s="626"/>
      <c r="N832" s="629"/>
      <c r="O832" s="629"/>
      <c r="P832" s="629"/>
      <c r="Q832" s="619">
        <f>IF(C832&gt;Allgemeines!$C$13,0,SUM(G832,H832,J832,K832,M832,N832)-SUM(I832,L832,O832,P832))</f>
        <v>0</v>
      </c>
      <c r="R832" s="613"/>
      <c r="S832" s="621">
        <f t="shared" si="99"/>
        <v>0</v>
      </c>
      <c r="T832" s="622">
        <f>IF(ISBLANK($B832),0,VLOOKUP($B832,Listen!$A$2:$C$44,2,FALSE))</f>
        <v>0</v>
      </c>
      <c r="U832" s="622">
        <f>IF(ISBLANK($B832),0,VLOOKUP($B832,Listen!$A$2:$C$44,3,FALSE))</f>
        <v>0</v>
      </c>
      <c r="V832" s="623">
        <f t="shared" si="100"/>
        <v>0</v>
      </c>
      <c r="W832" s="623">
        <f t="shared" si="109"/>
        <v>0</v>
      </c>
      <c r="X832" s="623">
        <f t="shared" si="109"/>
        <v>0</v>
      </c>
      <c r="Y832" s="623">
        <f t="shared" si="109"/>
        <v>0</v>
      </c>
      <c r="Z832" s="623">
        <f t="shared" si="109"/>
        <v>0</v>
      </c>
      <c r="AA832" s="623">
        <f t="shared" si="109"/>
        <v>0</v>
      </c>
      <c r="AB832" s="623">
        <f t="shared" si="109"/>
        <v>0</v>
      </c>
      <c r="AC832" s="624">
        <f t="shared" ca="1" si="101"/>
        <v>0</v>
      </c>
      <c r="AD832" s="624">
        <f ca="1">IF(C832=Allgemeines!$C$13,$S832-$AE832,OFFSET(AE832,0,Allgemeines!$C$13-2022)-$AE832)</f>
        <v>0</v>
      </c>
      <c r="AE832" s="624">
        <f ca="1">IFERROR(OFFSET(AE832,0,Allgemeines!$C$13-2021),0)</f>
        <v>0</v>
      </c>
      <c r="AF832" s="624">
        <f t="shared" si="102"/>
        <v>0</v>
      </c>
      <c r="AG832" s="624">
        <f t="shared" si="107"/>
        <v>0</v>
      </c>
      <c r="AH832" s="624">
        <f t="shared" si="107"/>
        <v>0</v>
      </c>
      <c r="AI832" s="624">
        <f t="shared" si="107"/>
        <v>0</v>
      </c>
      <c r="AJ832" s="624">
        <f t="shared" si="106"/>
        <v>0</v>
      </c>
      <c r="AK832" s="624">
        <f t="shared" si="106"/>
        <v>0</v>
      </c>
      <c r="AL832" s="624">
        <f t="shared" si="106"/>
        <v>0</v>
      </c>
      <c r="AN832" s="625"/>
    </row>
    <row r="833" spans="1:40" x14ac:dyDescent="0.25">
      <c r="A833" s="612"/>
      <c r="B833" s="613"/>
      <c r="C833" s="614"/>
      <c r="D833" s="626"/>
      <c r="E833" s="627"/>
      <c r="F833" s="627"/>
      <c r="G833" s="630">
        <f t="shared" si="103"/>
        <v>0</v>
      </c>
      <c r="H833" s="626"/>
      <c r="I833" s="626"/>
      <c r="J833" s="626"/>
      <c r="K833" s="626"/>
      <c r="L833" s="626"/>
      <c r="M833" s="626"/>
      <c r="N833" s="629"/>
      <c r="O833" s="629"/>
      <c r="P833" s="629"/>
      <c r="Q833" s="619">
        <f>IF(C833&gt;Allgemeines!$C$13,0,SUM(G833,H833,J833,K833,M833,N833)-SUM(I833,L833,O833,P833))</f>
        <v>0</v>
      </c>
      <c r="R833" s="613"/>
      <c r="S833" s="621">
        <f t="shared" si="99"/>
        <v>0</v>
      </c>
      <c r="T833" s="622">
        <f>IF(ISBLANK($B833),0,VLOOKUP($B833,Listen!$A$2:$C$44,2,FALSE))</f>
        <v>0</v>
      </c>
      <c r="U833" s="622">
        <f>IF(ISBLANK($B833),0,VLOOKUP($B833,Listen!$A$2:$C$44,3,FALSE))</f>
        <v>0</v>
      </c>
      <c r="V833" s="623">
        <f t="shared" si="100"/>
        <v>0</v>
      </c>
      <c r="W833" s="623">
        <f t="shared" si="109"/>
        <v>0</v>
      </c>
      <c r="X833" s="623">
        <f t="shared" si="109"/>
        <v>0</v>
      </c>
      <c r="Y833" s="623">
        <f t="shared" si="109"/>
        <v>0</v>
      </c>
      <c r="Z833" s="623">
        <f t="shared" si="109"/>
        <v>0</v>
      </c>
      <c r="AA833" s="623">
        <f t="shared" si="109"/>
        <v>0</v>
      </c>
      <c r="AB833" s="623">
        <f t="shared" si="109"/>
        <v>0</v>
      </c>
      <c r="AC833" s="624">
        <f t="shared" ca="1" si="101"/>
        <v>0</v>
      </c>
      <c r="AD833" s="624">
        <f ca="1">IF(C833=Allgemeines!$C$13,$S833-$AE833,OFFSET(AE833,0,Allgemeines!$C$13-2022)-$AE833)</f>
        <v>0</v>
      </c>
      <c r="AE833" s="624">
        <f ca="1">IFERROR(OFFSET(AE833,0,Allgemeines!$C$13-2021),0)</f>
        <v>0</v>
      </c>
      <c r="AF833" s="624">
        <f t="shared" si="102"/>
        <v>0</v>
      </c>
      <c r="AG833" s="624">
        <f t="shared" si="107"/>
        <v>0</v>
      </c>
      <c r="AH833" s="624">
        <f t="shared" si="107"/>
        <v>0</v>
      </c>
      <c r="AI833" s="624">
        <f t="shared" si="107"/>
        <v>0</v>
      </c>
      <c r="AJ833" s="624">
        <f t="shared" si="106"/>
        <v>0</v>
      </c>
      <c r="AK833" s="624">
        <f t="shared" si="106"/>
        <v>0</v>
      </c>
      <c r="AL833" s="624">
        <f t="shared" si="106"/>
        <v>0</v>
      </c>
      <c r="AN833" s="625"/>
    </row>
    <row r="834" spans="1:40" x14ac:dyDescent="0.25">
      <c r="A834" s="612"/>
      <c r="B834" s="613"/>
      <c r="C834" s="614"/>
      <c r="D834" s="626"/>
      <c r="E834" s="627"/>
      <c r="F834" s="627"/>
      <c r="G834" s="630">
        <f t="shared" si="103"/>
        <v>0</v>
      </c>
      <c r="H834" s="626"/>
      <c r="I834" s="626"/>
      <c r="J834" s="626"/>
      <c r="K834" s="626"/>
      <c r="L834" s="626"/>
      <c r="M834" s="626"/>
      <c r="N834" s="629"/>
      <c r="O834" s="629"/>
      <c r="P834" s="629"/>
      <c r="Q834" s="619">
        <f>IF(C834&gt;Allgemeines!$C$13,0,SUM(G834,H834,J834,K834,M834,N834)-SUM(I834,L834,O834,P834))</f>
        <v>0</v>
      </c>
      <c r="R834" s="613"/>
      <c r="S834" s="621">
        <f t="shared" si="99"/>
        <v>0</v>
      </c>
      <c r="T834" s="622">
        <f>IF(ISBLANK($B834),0,VLOOKUP($B834,Listen!$A$2:$C$44,2,FALSE))</f>
        <v>0</v>
      </c>
      <c r="U834" s="622">
        <f>IF(ISBLANK($B834),0,VLOOKUP($B834,Listen!$A$2:$C$44,3,FALSE))</f>
        <v>0</v>
      </c>
      <c r="V834" s="623">
        <f t="shared" si="100"/>
        <v>0</v>
      </c>
      <c r="W834" s="623">
        <f t="shared" si="109"/>
        <v>0</v>
      </c>
      <c r="X834" s="623">
        <f t="shared" si="109"/>
        <v>0</v>
      </c>
      <c r="Y834" s="623">
        <f t="shared" si="109"/>
        <v>0</v>
      </c>
      <c r="Z834" s="623">
        <f t="shared" si="109"/>
        <v>0</v>
      </c>
      <c r="AA834" s="623">
        <f t="shared" si="109"/>
        <v>0</v>
      </c>
      <c r="AB834" s="623">
        <f t="shared" si="109"/>
        <v>0</v>
      </c>
      <c r="AC834" s="624">
        <f t="shared" ca="1" si="101"/>
        <v>0</v>
      </c>
      <c r="AD834" s="624">
        <f ca="1">IF(C834=Allgemeines!$C$13,$S834-$AE834,OFFSET(AE834,0,Allgemeines!$C$13-2022)-$AE834)</f>
        <v>0</v>
      </c>
      <c r="AE834" s="624">
        <f ca="1">IFERROR(OFFSET(AE834,0,Allgemeines!$C$13-2021),0)</f>
        <v>0</v>
      </c>
      <c r="AF834" s="624">
        <f t="shared" si="102"/>
        <v>0</v>
      </c>
      <c r="AG834" s="624">
        <f t="shared" si="107"/>
        <v>0</v>
      </c>
      <c r="AH834" s="624">
        <f t="shared" si="107"/>
        <v>0</v>
      </c>
      <c r="AI834" s="624">
        <f t="shared" si="107"/>
        <v>0</v>
      </c>
      <c r="AJ834" s="624">
        <f t="shared" si="106"/>
        <v>0</v>
      </c>
      <c r="AK834" s="624">
        <f t="shared" si="106"/>
        <v>0</v>
      </c>
      <c r="AL834" s="624">
        <f t="shared" si="106"/>
        <v>0</v>
      </c>
      <c r="AN834" s="625"/>
    </row>
    <row r="835" spans="1:40" x14ac:dyDescent="0.25">
      <c r="A835" s="612"/>
      <c r="B835" s="613"/>
      <c r="C835" s="614"/>
      <c r="D835" s="626"/>
      <c r="E835" s="627"/>
      <c r="F835" s="627"/>
      <c r="G835" s="630">
        <f t="shared" si="103"/>
        <v>0</v>
      </c>
      <c r="H835" s="626"/>
      <c r="I835" s="626"/>
      <c r="J835" s="626"/>
      <c r="K835" s="626"/>
      <c r="L835" s="626"/>
      <c r="M835" s="626"/>
      <c r="N835" s="629"/>
      <c r="O835" s="629"/>
      <c r="P835" s="629"/>
      <c r="Q835" s="619">
        <f>IF(C835&gt;Allgemeines!$C$13,0,SUM(G835,H835,J835,K835,M835,N835)-SUM(I835,L835,O835,P835))</f>
        <v>0</v>
      </c>
      <c r="R835" s="613"/>
      <c r="S835" s="621">
        <f t="shared" si="99"/>
        <v>0</v>
      </c>
      <c r="T835" s="622">
        <f>IF(ISBLANK($B835),0,VLOOKUP($B835,Listen!$A$2:$C$44,2,FALSE))</f>
        <v>0</v>
      </c>
      <c r="U835" s="622">
        <f>IF(ISBLANK($B835),0,VLOOKUP($B835,Listen!$A$2:$C$44,3,FALSE))</f>
        <v>0</v>
      </c>
      <c r="V835" s="623">
        <f t="shared" si="100"/>
        <v>0</v>
      </c>
      <c r="W835" s="623">
        <f t="shared" si="109"/>
        <v>0</v>
      </c>
      <c r="X835" s="623">
        <f t="shared" si="109"/>
        <v>0</v>
      </c>
      <c r="Y835" s="623">
        <f t="shared" si="109"/>
        <v>0</v>
      </c>
      <c r="Z835" s="623">
        <f t="shared" si="109"/>
        <v>0</v>
      </c>
      <c r="AA835" s="623">
        <f t="shared" si="109"/>
        <v>0</v>
      </c>
      <c r="AB835" s="623">
        <f t="shared" si="109"/>
        <v>0</v>
      </c>
      <c r="AC835" s="624">
        <f t="shared" ca="1" si="101"/>
        <v>0</v>
      </c>
      <c r="AD835" s="624">
        <f ca="1">IF(C835=Allgemeines!$C$13,$S835-$AE835,OFFSET(AE835,0,Allgemeines!$C$13-2022)-$AE835)</f>
        <v>0</v>
      </c>
      <c r="AE835" s="624">
        <f ca="1">IFERROR(OFFSET(AE835,0,Allgemeines!$C$13-2021),0)</f>
        <v>0</v>
      </c>
      <c r="AF835" s="624">
        <f t="shared" si="102"/>
        <v>0</v>
      </c>
      <c r="AG835" s="624">
        <f t="shared" si="107"/>
        <v>0</v>
      </c>
      <c r="AH835" s="624">
        <f t="shared" si="107"/>
        <v>0</v>
      </c>
      <c r="AI835" s="624">
        <f t="shared" si="107"/>
        <v>0</v>
      </c>
      <c r="AJ835" s="624">
        <f t="shared" si="106"/>
        <v>0</v>
      </c>
      <c r="AK835" s="624">
        <f t="shared" si="106"/>
        <v>0</v>
      </c>
      <c r="AL835" s="624">
        <f t="shared" si="106"/>
        <v>0</v>
      </c>
      <c r="AN835" s="625"/>
    </row>
    <row r="836" spans="1:40" x14ac:dyDescent="0.25">
      <c r="A836" s="612"/>
      <c r="B836" s="613"/>
      <c r="C836" s="614"/>
      <c r="D836" s="626"/>
      <c r="E836" s="627"/>
      <c r="F836" s="627"/>
      <c r="G836" s="630">
        <f t="shared" si="103"/>
        <v>0</v>
      </c>
      <c r="H836" s="626"/>
      <c r="I836" s="626"/>
      <c r="J836" s="626"/>
      <c r="K836" s="626"/>
      <c r="L836" s="626"/>
      <c r="M836" s="626"/>
      <c r="N836" s="629"/>
      <c r="O836" s="629"/>
      <c r="P836" s="629"/>
      <c r="Q836" s="619">
        <f>IF(C836&gt;Allgemeines!$C$13,0,SUM(G836,H836,J836,K836,M836,N836)-SUM(I836,L836,O836,P836))</f>
        <v>0</v>
      </c>
      <c r="R836" s="613"/>
      <c r="S836" s="621">
        <f t="shared" ref="S836:S899" si="110">Q836</f>
        <v>0</v>
      </c>
      <c r="T836" s="622">
        <f>IF(ISBLANK($B836),0,VLOOKUP($B836,Listen!$A$2:$C$44,2,FALSE))</f>
        <v>0</v>
      </c>
      <c r="U836" s="622">
        <f>IF(ISBLANK($B836),0,VLOOKUP($B836,Listen!$A$2:$C$44,3,FALSE))</f>
        <v>0</v>
      </c>
      <c r="V836" s="623">
        <f t="shared" ref="V836:V899" si="111">$T836</f>
        <v>0</v>
      </c>
      <c r="W836" s="623">
        <f t="shared" si="109"/>
        <v>0</v>
      </c>
      <c r="X836" s="623">
        <f t="shared" si="109"/>
        <v>0</v>
      </c>
      <c r="Y836" s="623">
        <f t="shared" si="109"/>
        <v>0</v>
      </c>
      <c r="Z836" s="623">
        <f t="shared" si="109"/>
        <v>0</v>
      </c>
      <c r="AA836" s="623">
        <f t="shared" si="109"/>
        <v>0</v>
      </c>
      <c r="AB836" s="623">
        <f t="shared" si="109"/>
        <v>0</v>
      </c>
      <c r="AC836" s="624">
        <f t="shared" ref="AC836:AC899" ca="1" si="112">AE836+AD836</f>
        <v>0</v>
      </c>
      <c r="AD836" s="624">
        <f ca="1">IF(C836=Allgemeines!$C$13,$S836-$AE836,OFFSET(AE836,0,Allgemeines!$C$13-2022)-$AE836)</f>
        <v>0</v>
      </c>
      <c r="AE836" s="624">
        <f ca="1">IFERROR(OFFSET(AE836,0,Allgemeines!$C$13-2021),0)</f>
        <v>0</v>
      </c>
      <c r="AF836" s="624">
        <f t="shared" ref="AF836:AF899" si="113">IF(OR($C836=0,$S836=0),0,IF($C836&lt;=VALUE(AF$4),$S836-$S836/V836*(VALUE(AF$4)-$C836+1),0))</f>
        <v>0</v>
      </c>
      <c r="AG836" s="624">
        <f t="shared" si="107"/>
        <v>0</v>
      </c>
      <c r="AH836" s="624">
        <f t="shared" si="107"/>
        <v>0</v>
      </c>
      <c r="AI836" s="624">
        <f t="shared" si="107"/>
        <v>0</v>
      </c>
      <c r="AJ836" s="624">
        <f t="shared" si="106"/>
        <v>0</v>
      </c>
      <c r="AK836" s="624">
        <f t="shared" si="106"/>
        <v>0</v>
      </c>
      <c r="AL836" s="624">
        <f t="shared" si="106"/>
        <v>0</v>
      </c>
      <c r="AN836" s="625"/>
    </row>
    <row r="837" spans="1:40" x14ac:dyDescent="0.25">
      <c r="A837" s="612"/>
      <c r="B837" s="613"/>
      <c r="C837" s="614"/>
      <c r="D837" s="626"/>
      <c r="E837" s="627"/>
      <c r="F837" s="627"/>
      <c r="G837" s="630">
        <f t="shared" ref="G837:G900" si="114">D837*E837/100</f>
        <v>0</v>
      </c>
      <c r="H837" s="626"/>
      <c r="I837" s="626"/>
      <c r="J837" s="626"/>
      <c r="K837" s="626"/>
      <c r="L837" s="626"/>
      <c r="M837" s="626"/>
      <c r="N837" s="629"/>
      <c r="O837" s="629"/>
      <c r="P837" s="629"/>
      <c r="Q837" s="619">
        <f>IF(C837&gt;Allgemeines!$C$13,0,SUM(G837,H837,J837,K837,M837,N837)-SUM(I837,L837,O837,P837))</f>
        <v>0</v>
      </c>
      <c r="R837" s="613"/>
      <c r="S837" s="621">
        <f t="shared" si="110"/>
        <v>0</v>
      </c>
      <c r="T837" s="622">
        <f>IF(ISBLANK($B837),0,VLOOKUP($B837,Listen!$A$2:$C$44,2,FALSE))</f>
        <v>0</v>
      </c>
      <c r="U837" s="622">
        <f>IF(ISBLANK($B837),0,VLOOKUP($B837,Listen!$A$2:$C$44,3,FALSE))</f>
        <v>0</v>
      </c>
      <c r="V837" s="623">
        <f t="shared" si="111"/>
        <v>0</v>
      </c>
      <c r="W837" s="623">
        <f t="shared" si="109"/>
        <v>0</v>
      </c>
      <c r="X837" s="623">
        <f t="shared" si="109"/>
        <v>0</v>
      </c>
      <c r="Y837" s="623">
        <f t="shared" si="109"/>
        <v>0</v>
      </c>
      <c r="Z837" s="623">
        <f t="shared" si="109"/>
        <v>0</v>
      </c>
      <c r="AA837" s="623">
        <f t="shared" si="109"/>
        <v>0</v>
      </c>
      <c r="AB837" s="623">
        <f t="shared" si="109"/>
        <v>0</v>
      </c>
      <c r="AC837" s="624">
        <f t="shared" ca="1" si="112"/>
        <v>0</v>
      </c>
      <c r="AD837" s="624">
        <f ca="1">IF(C837=Allgemeines!$C$13,$S837-$AE837,OFFSET(AE837,0,Allgemeines!$C$13-2022)-$AE837)</f>
        <v>0</v>
      </c>
      <c r="AE837" s="624">
        <f ca="1">IFERROR(OFFSET(AE837,0,Allgemeines!$C$13-2021),0)</f>
        <v>0</v>
      </c>
      <c r="AF837" s="624">
        <f t="shared" si="113"/>
        <v>0</v>
      </c>
      <c r="AG837" s="624">
        <f t="shared" si="107"/>
        <v>0</v>
      </c>
      <c r="AH837" s="624">
        <f t="shared" si="107"/>
        <v>0</v>
      </c>
      <c r="AI837" s="624">
        <f t="shared" si="107"/>
        <v>0</v>
      </c>
      <c r="AJ837" s="624">
        <f t="shared" si="106"/>
        <v>0</v>
      </c>
      <c r="AK837" s="624">
        <f t="shared" si="106"/>
        <v>0</v>
      </c>
      <c r="AL837" s="624">
        <f t="shared" si="106"/>
        <v>0</v>
      </c>
      <c r="AN837" s="625"/>
    </row>
    <row r="838" spans="1:40" x14ac:dyDescent="0.25">
      <c r="A838" s="612"/>
      <c r="B838" s="613"/>
      <c r="C838" s="614"/>
      <c r="D838" s="626"/>
      <c r="E838" s="627"/>
      <c r="F838" s="627"/>
      <c r="G838" s="630">
        <f t="shared" si="114"/>
        <v>0</v>
      </c>
      <c r="H838" s="626"/>
      <c r="I838" s="626"/>
      <c r="J838" s="626"/>
      <c r="K838" s="626"/>
      <c r="L838" s="626"/>
      <c r="M838" s="626"/>
      <c r="N838" s="629"/>
      <c r="O838" s="629"/>
      <c r="P838" s="629"/>
      <c r="Q838" s="619">
        <f>IF(C838&gt;Allgemeines!$C$13,0,SUM(G838,H838,J838,K838,M838,N838)-SUM(I838,L838,O838,P838))</f>
        <v>0</v>
      </c>
      <c r="R838" s="613"/>
      <c r="S838" s="621">
        <f t="shared" si="110"/>
        <v>0</v>
      </c>
      <c r="T838" s="622">
        <f>IF(ISBLANK($B838),0,VLOOKUP($B838,Listen!$A$2:$C$44,2,FALSE))</f>
        <v>0</v>
      </c>
      <c r="U838" s="622">
        <f>IF(ISBLANK($B838),0,VLOOKUP($B838,Listen!$A$2:$C$44,3,FALSE))</f>
        <v>0</v>
      </c>
      <c r="V838" s="623">
        <f t="shared" si="111"/>
        <v>0</v>
      </c>
      <c r="W838" s="623">
        <f t="shared" si="109"/>
        <v>0</v>
      </c>
      <c r="X838" s="623">
        <f t="shared" si="109"/>
        <v>0</v>
      </c>
      <c r="Y838" s="623">
        <f t="shared" si="109"/>
        <v>0</v>
      </c>
      <c r="Z838" s="623">
        <f t="shared" si="109"/>
        <v>0</v>
      </c>
      <c r="AA838" s="623">
        <f t="shared" si="109"/>
        <v>0</v>
      </c>
      <c r="AB838" s="623">
        <f t="shared" si="109"/>
        <v>0</v>
      </c>
      <c r="AC838" s="624">
        <f t="shared" ca="1" si="112"/>
        <v>0</v>
      </c>
      <c r="AD838" s="624">
        <f ca="1">IF(C838=Allgemeines!$C$13,$S838-$AE838,OFFSET(AE838,0,Allgemeines!$C$13-2022)-$AE838)</f>
        <v>0</v>
      </c>
      <c r="AE838" s="624">
        <f ca="1">IFERROR(OFFSET(AE838,0,Allgemeines!$C$13-2021),0)</f>
        <v>0</v>
      </c>
      <c r="AF838" s="624">
        <f t="shared" si="113"/>
        <v>0</v>
      </c>
      <c r="AG838" s="624">
        <f t="shared" si="107"/>
        <v>0</v>
      </c>
      <c r="AH838" s="624">
        <f t="shared" si="107"/>
        <v>0</v>
      </c>
      <c r="AI838" s="624">
        <f t="shared" si="107"/>
        <v>0</v>
      </c>
      <c r="AJ838" s="624">
        <f t="shared" si="106"/>
        <v>0</v>
      </c>
      <c r="AK838" s="624">
        <f t="shared" si="106"/>
        <v>0</v>
      </c>
      <c r="AL838" s="624">
        <f t="shared" si="106"/>
        <v>0</v>
      </c>
      <c r="AN838" s="625"/>
    </row>
    <row r="839" spans="1:40" x14ac:dyDescent="0.25">
      <c r="A839" s="612"/>
      <c r="B839" s="613"/>
      <c r="C839" s="614"/>
      <c r="D839" s="626"/>
      <c r="E839" s="627"/>
      <c r="F839" s="627"/>
      <c r="G839" s="630">
        <f t="shared" si="114"/>
        <v>0</v>
      </c>
      <c r="H839" s="626"/>
      <c r="I839" s="626"/>
      <c r="J839" s="626"/>
      <c r="K839" s="626"/>
      <c r="L839" s="626"/>
      <c r="M839" s="626"/>
      <c r="N839" s="629"/>
      <c r="O839" s="629"/>
      <c r="P839" s="629"/>
      <c r="Q839" s="619">
        <f>IF(C839&gt;Allgemeines!$C$13,0,SUM(G839,H839,J839,K839,M839,N839)-SUM(I839,L839,O839,P839))</f>
        <v>0</v>
      </c>
      <c r="R839" s="613"/>
      <c r="S839" s="621">
        <f t="shared" si="110"/>
        <v>0</v>
      </c>
      <c r="T839" s="622">
        <f>IF(ISBLANK($B839),0,VLOOKUP($B839,Listen!$A$2:$C$44,2,FALSE))</f>
        <v>0</v>
      </c>
      <c r="U839" s="622">
        <f>IF(ISBLANK($B839),0,VLOOKUP($B839,Listen!$A$2:$C$44,3,FALSE))</f>
        <v>0</v>
      </c>
      <c r="V839" s="623">
        <f t="shared" si="111"/>
        <v>0</v>
      </c>
      <c r="W839" s="623">
        <f t="shared" ref="W839:AB854" si="115">V839</f>
        <v>0</v>
      </c>
      <c r="X839" s="623">
        <f t="shared" si="115"/>
        <v>0</v>
      </c>
      <c r="Y839" s="623">
        <f t="shared" si="115"/>
        <v>0</v>
      </c>
      <c r="Z839" s="623">
        <f t="shared" si="115"/>
        <v>0</v>
      </c>
      <c r="AA839" s="623">
        <f t="shared" si="115"/>
        <v>0</v>
      </c>
      <c r="AB839" s="623">
        <f t="shared" si="115"/>
        <v>0</v>
      </c>
      <c r="AC839" s="624">
        <f t="shared" ca="1" si="112"/>
        <v>0</v>
      </c>
      <c r="AD839" s="624">
        <f ca="1">IF(C839=Allgemeines!$C$13,$S839-$AE839,OFFSET(AE839,0,Allgemeines!$C$13-2022)-$AE839)</f>
        <v>0</v>
      </c>
      <c r="AE839" s="624">
        <f ca="1">IFERROR(OFFSET(AE839,0,Allgemeines!$C$13-2021),0)</f>
        <v>0</v>
      </c>
      <c r="AF839" s="624">
        <f t="shared" si="113"/>
        <v>0</v>
      </c>
      <c r="AG839" s="624">
        <f t="shared" si="107"/>
        <v>0</v>
      </c>
      <c r="AH839" s="624">
        <f t="shared" si="107"/>
        <v>0</v>
      </c>
      <c r="AI839" s="624">
        <f t="shared" si="107"/>
        <v>0</v>
      </c>
      <c r="AJ839" s="624">
        <f t="shared" si="106"/>
        <v>0</v>
      </c>
      <c r="AK839" s="624">
        <f t="shared" si="106"/>
        <v>0</v>
      </c>
      <c r="AL839" s="624">
        <f t="shared" si="106"/>
        <v>0</v>
      </c>
      <c r="AN839" s="625"/>
    </row>
    <row r="840" spans="1:40" x14ac:dyDescent="0.25">
      <c r="A840" s="612"/>
      <c r="B840" s="613"/>
      <c r="C840" s="614"/>
      <c r="D840" s="626"/>
      <c r="E840" s="627"/>
      <c r="F840" s="627"/>
      <c r="G840" s="630">
        <f t="shared" si="114"/>
        <v>0</v>
      </c>
      <c r="H840" s="626"/>
      <c r="I840" s="626"/>
      <c r="J840" s="626"/>
      <c r="K840" s="626"/>
      <c r="L840" s="626"/>
      <c r="M840" s="626"/>
      <c r="N840" s="629"/>
      <c r="O840" s="629"/>
      <c r="P840" s="629"/>
      <c r="Q840" s="619">
        <f>IF(C840&gt;Allgemeines!$C$13,0,SUM(G840,H840,J840,K840,M840,N840)-SUM(I840,L840,O840,P840))</f>
        <v>0</v>
      </c>
      <c r="R840" s="613"/>
      <c r="S840" s="621">
        <f t="shared" si="110"/>
        <v>0</v>
      </c>
      <c r="T840" s="622">
        <f>IF(ISBLANK($B840),0,VLOOKUP($B840,Listen!$A$2:$C$44,2,FALSE))</f>
        <v>0</v>
      </c>
      <c r="U840" s="622">
        <f>IF(ISBLANK($B840),0,VLOOKUP($B840,Listen!$A$2:$C$44,3,FALSE))</f>
        <v>0</v>
      </c>
      <c r="V840" s="623">
        <f t="shared" si="111"/>
        <v>0</v>
      </c>
      <c r="W840" s="623">
        <f t="shared" si="115"/>
        <v>0</v>
      </c>
      <c r="X840" s="623">
        <f t="shared" si="115"/>
        <v>0</v>
      </c>
      <c r="Y840" s="623">
        <f t="shared" si="115"/>
        <v>0</v>
      </c>
      <c r="Z840" s="623">
        <f t="shared" si="115"/>
        <v>0</v>
      </c>
      <c r="AA840" s="623">
        <f t="shared" si="115"/>
        <v>0</v>
      </c>
      <c r="AB840" s="623">
        <f t="shared" si="115"/>
        <v>0</v>
      </c>
      <c r="AC840" s="624">
        <f t="shared" ca="1" si="112"/>
        <v>0</v>
      </c>
      <c r="AD840" s="624">
        <f ca="1">IF(C840=Allgemeines!$C$13,$S840-$AE840,OFFSET(AE840,0,Allgemeines!$C$13-2022)-$AE840)</f>
        <v>0</v>
      </c>
      <c r="AE840" s="624">
        <f ca="1">IFERROR(OFFSET(AE840,0,Allgemeines!$C$13-2021),0)</f>
        <v>0</v>
      </c>
      <c r="AF840" s="624">
        <f t="shared" si="113"/>
        <v>0</v>
      </c>
      <c r="AG840" s="624">
        <f t="shared" si="107"/>
        <v>0</v>
      </c>
      <c r="AH840" s="624">
        <f t="shared" si="107"/>
        <v>0</v>
      </c>
      <c r="AI840" s="624">
        <f t="shared" si="107"/>
        <v>0</v>
      </c>
      <c r="AJ840" s="624">
        <f t="shared" si="106"/>
        <v>0</v>
      </c>
      <c r="AK840" s="624">
        <f t="shared" si="106"/>
        <v>0</v>
      </c>
      <c r="AL840" s="624">
        <f t="shared" si="106"/>
        <v>0</v>
      </c>
      <c r="AN840" s="625"/>
    </row>
    <row r="841" spans="1:40" x14ac:dyDescent="0.25">
      <c r="A841" s="612"/>
      <c r="B841" s="613"/>
      <c r="C841" s="614"/>
      <c r="D841" s="626"/>
      <c r="E841" s="627"/>
      <c r="F841" s="627"/>
      <c r="G841" s="630">
        <f t="shared" si="114"/>
        <v>0</v>
      </c>
      <c r="H841" s="626"/>
      <c r="I841" s="626"/>
      <c r="J841" s="626"/>
      <c r="K841" s="626"/>
      <c r="L841" s="626"/>
      <c r="M841" s="626"/>
      <c r="N841" s="629"/>
      <c r="O841" s="629"/>
      <c r="P841" s="629"/>
      <c r="Q841" s="619">
        <f>IF(C841&gt;Allgemeines!$C$13,0,SUM(G841,H841,J841,K841,M841,N841)-SUM(I841,L841,O841,P841))</f>
        <v>0</v>
      </c>
      <c r="R841" s="613"/>
      <c r="S841" s="621">
        <f t="shared" si="110"/>
        <v>0</v>
      </c>
      <c r="T841" s="622">
        <f>IF(ISBLANK($B841),0,VLOOKUP($B841,Listen!$A$2:$C$44,2,FALSE))</f>
        <v>0</v>
      </c>
      <c r="U841" s="622">
        <f>IF(ISBLANK($B841),0,VLOOKUP($B841,Listen!$A$2:$C$44,3,FALSE))</f>
        <v>0</v>
      </c>
      <c r="V841" s="623">
        <f t="shared" si="111"/>
        <v>0</v>
      </c>
      <c r="W841" s="623">
        <f t="shared" si="115"/>
        <v>0</v>
      </c>
      <c r="X841" s="623">
        <f t="shared" si="115"/>
        <v>0</v>
      </c>
      <c r="Y841" s="623">
        <f t="shared" si="115"/>
        <v>0</v>
      </c>
      <c r="Z841" s="623">
        <f t="shared" si="115"/>
        <v>0</v>
      </c>
      <c r="AA841" s="623">
        <f t="shared" si="115"/>
        <v>0</v>
      </c>
      <c r="AB841" s="623">
        <f t="shared" si="115"/>
        <v>0</v>
      </c>
      <c r="AC841" s="624">
        <f t="shared" ca="1" si="112"/>
        <v>0</v>
      </c>
      <c r="AD841" s="624">
        <f ca="1">IF(C841=Allgemeines!$C$13,$S841-$AE841,OFFSET(AE841,0,Allgemeines!$C$13-2022)-$AE841)</f>
        <v>0</v>
      </c>
      <c r="AE841" s="624">
        <f ca="1">IFERROR(OFFSET(AE841,0,Allgemeines!$C$13-2021),0)</f>
        <v>0</v>
      </c>
      <c r="AF841" s="624">
        <f t="shared" si="113"/>
        <v>0</v>
      </c>
      <c r="AG841" s="624">
        <f t="shared" si="107"/>
        <v>0</v>
      </c>
      <c r="AH841" s="624">
        <f t="shared" si="107"/>
        <v>0</v>
      </c>
      <c r="AI841" s="624">
        <f t="shared" si="107"/>
        <v>0</v>
      </c>
      <c r="AJ841" s="624">
        <f t="shared" si="106"/>
        <v>0</v>
      </c>
      <c r="AK841" s="624">
        <f t="shared" si="106"/>
        <v>0</v>
      </c>
      <c r="AL841" s="624">
        <f t="shared" si="106"/>
        <v>0</v>
      </c>
      <c r="AN841" s="625"/>
    </row>
    <row r="842" spans="1:40" x14ac:dyDescent="0.25">
      <c r="A842" s="612"/>
      <c r="B842" s="613"/>
      <c r="C842" s="614"/>
      <c r="D842" s="626"/>
      <c r="E842" s="627"/>
      <c r="F842" s="627"/>
      <c r="G842" s="630">
        <f t="shared" si="114"/>
        <v>0</v>
      </c>
      <c r="H842" s="626"/>
      <c r="I842" s="626"/>
      <c r="J842" s="626"/>
      <c r="K842" s="626"/>
      <c r="L842" s="626"/>
      <c r="M842" s="626"/>
      <c r="N842" s="629"/>
      <c r="O842" s="629"/>
      <c r="P842" s="629"/>
      <c r="Q842" s="619">
        <f>IF(C842&gt;Allgemeines!$C$13,0,SUM(G842,H842,J842,K842,M842,N842)-SUM(I842,L842,O842,P842))</f>
        <v>0</v>
      </c>
      <c r="R842" s="613"/>
      <c r="S842" s="621">
        <f t="shared" si="110"/>
        <v>0</v>
      </c>
      <c r="T842" s="622">
        <f>IF(ISBLANK($B842),0,VLOOKUP($B842,Listen!$A$2:$C$44,2,FALSE))</f>
        <v>0</v>
      </c>
      <c r="U842" s="622">
        <f>IF(ISBLANK($B842),0,VLOOKUP($B842,Listen!$A$2:$C$44,3,FALSE))</f>
        <v>0</v>
      </c>
      <c r="V842" s="623">
        <f t="shared" si="111"/>
        <v>0</v>
      </c>
      <c r="W842" s="623">
        <f t="shared" si="115"/>
        <v>0</v>
      </c>
      <c r="X842" s="623">
        <f t="shared" si="115"/>
        <v>0</v>
      </c>
      <c r="Y842" s="623">
        <f t="shared" si="115"/>
        <v>0</v>
      </c>
      <c r="Z842" s="623">
        <f t="shared" si="115"/>
        <v>0</v>
      </c>
      <c r="AA842" s="623">
        <f t="shared" si="115"/>
        <v>0</v>
      </c>
      <c r="AB842" s="623">
        <f t="shared" si="115"/>
        <v>0</v>
      </c>
      <c r="AC842" s="624">
        <f t="shared" ca="1" si="112"/>
        <v>0</v>
      </c>
      <c r="AD842" s="624">
        <f ca="1">IF(C842=Allgemeines!$C$13,$S842-$AE842,OFFSET(AE842,0,Allgemeines!$C$13-2022)-$AE842)</f>
        <v>0</v>
      </c>
      <c r="AE842" s="624">
        <f ca="1">IFERROR(OFFSET(AE842,0,Allgemeines!$C$13-2021),0)</f>
        <v>0</v>
      </c>
      <c r="AF842" s="624">
        <f t="shared" si="113"/>
        <v>0</v>
      </c>
      <c r="AG842" s="624">
        <f t="shared" si="107"/>
        <v>0</v>
      </c>
      <c r="AH842" s="624">
        <f t="shared" si="107"/>
        <v>0</v>
      </c>
      <c r="AI842" s="624">
        <f t="shared" si="107"/>
        <v>0</v>
      </c>
      <c r="AJ842" s="624">
        <f t="shared" si="106"/>
        <v>0</v>
      </c>
      <c r="AK842" s="624">
        <f t="shared" si="106"/>
        <v>0</v>
      </c>
      <c r="AL842" s="624">
        <f t="shared" si="106"/>
        <v>0</v>
      </c>
      <c r="AN842" s="625"/>
    </row>
    <row r="843" spans="1:40" x14ac:dyDescent="0.25">
      <c r="A843" s="612"/>
      <c r="B843" s="613"/>
      <c r="C843" s="614"/>
      <c r="D843" s="626"/>
      <c r="E843" s="627"/>
      <c r="F843" s="627"/>
      <c r="G843" s="630">
        <f t="shared" si="114"/>
        <v>0</v>
      </c>
      <c r="H843" s="626"/>
      <c r="I843" s="626"/>
      <c r="J843" s="626"/>
      <c r="K843" s="626"/>
      <c r="L843" s="626"/>
      <c r="M843" s="626"/>
      <c r="N843" s="629"/>
      <c r="O843" s="629"/>
      <c r="P843" s="629"/>
      <c r="Q843" s="619">
        <f>IF(C843&gt;Allgemeines!$C$13,0,SUM(G843,H843,J843,K843,M843,N843)-SUM(I843,L843,O843,P843))</f>
        <v>0</v>
      </c>
      <c r="R843" s="613"/>
      <c r="S843" s="621">
        <f t="shared" si="110"/>
        <v>0</v>
      </c>
      <c r="T843" s="622">
        <f>IF(ISBLANK($B843),0,VLOOKUP($B843,Listen!$A$2:$C$44,2,FALSE))</f>
        <v>0</v>
      </c>
      <c r="U843" s="622">
        <f>IF(ISBLANK($B843),0,VLOOKUP($B843,Listen!$A$2:$C$44,3,FALSE))</f>
        <v>0</v>
      </c>
      <c r="V843" s="623">
        <f t="shared" si="111"/>
        <v>0</v>
      </c>
      <c r="W843" s="623">
        <f t="shared" si="115"/>
        <v>0</v>
      </c>
      <c r="X843" s="623">
        <f t="shared" si="115"/>
        <v>0</v>
      </c>
      <c r="Y843" s="623">
        <f t="shared" si="115"/>
        <v>0</v>
      </c>
      <c r="Z843" s="623">
        <f t="shared" si="115"/>
        <v>0</v>
      </c>
      <c r="AA843" s="623">
        <f t="shared" si="115"/>
        <v>0</v>
      </c>
      <c r="AB843" s="623">
        <f t="shared" si="115"/>
        <v>0</v>
      </c>
      <c r="AC843" s="624">
        <f t="shared" ca="1" si="112"/>
        <v>0</v>
      </c>
      <c r="AD843" s="624">
        <f ca="1">IF(C843=Allgemeines!$C$13,$S843-$AE843,OFFSET(AE843,0,Allgemeines!$C$13-2022)-$AE843)</f>
        <v>0</v>
      </c>
      <c r="AE843" s="624">
        <f ca="1">IFERROR(OFFSET(AE843,0,Allgemeines!$C$13-2021),0)</f>
        <v>0</v>
      </c>
      <c r="AF843" s="624">
        <f t="shared" si="113"/>
        <v>0</v>
      </c>
      <c r="AG843" s="624">
        <f t="shared" si="107"/>
        <v>0</v>
      </c>
      <c r="AH843" s="624">
        <f t="shared" si="107"/>
        <v>0</v>
      </c>
      <c r="AI843" s="624">
        <f t="shared" si="107"/>
        <v>0</v>
      </c>
      <c r="AJ843" s="624">
        <f t="shared" si="106"/>
        <v>0</v>
      </c>
      <c r="AK843" s="624">
        <f t="shared" si="106"/>
        <v>0</v>
      </c>
      <c r="AL843" s="624">
        <f t="shared" si="106"/>
        <v>0</v>
      </c>
      <c r="AN843" s="625"/>
    </row>
    <row r="844" spans="1:40" x14ac:dyDescent="0.25">
      <c r="A844" s="612"/>
      <c r="B844" s="613"/>
      <c r="C844" s="614"/>
      <c r="D844" s="626"/>
      <c r="E844" s="627"/>
      <c r="F844" s="627"/>
      <c r="G844" s="630">
        <f t="shared" si="114"/>
        <v>0</v>
      </c>
      <c r="H844" s="626"/>
      <c r="I844" s="626"/>
      <c r="J844" s="626"/>
      <c r="K844" s="626"/>
      <c r="L844" s="626"/>
      <c r="M844" s="626"/>
      <c r="N844" s="629"/>
      <c r="O844" s="629"/>
      <c r="P844" s="629"/>
      <c r="Q844" s="619">
        <f>IF(C844&gt;Allgemeines!$C$13,0,SUM(G844,H844,J844,K844,M844,N844)-SUM(I844,L844,O844,P844))</f>
        <v>0</v>
      </c>
      <c r="R844" s="613"/>
      <c r="S844" s="621">
        <f t="shared" si="110"/>
        <v>0</v>
      </c>
      <c r="T844" s="622">
        <f>IF(ISBLANK($B844),0,VLOOKUP($B844,Listen!$A$2:$C$44,2,FALSE))</f>
        <v>0</v>
      </c>
      <c r="U844" s="622">
        <f>IF(ISBLANK($B844),0,VLOOKUP($B844,Listen!$A$2:$C$44,3,FALSE))</f>
        <v>0</v>
      </c>
      <c r="V844" s="623">
        <f t="shared" si="111"/>
        <v>0</v>
      </c>
      <c r="W844" s="623">
        <f t="shared" si="115"/>
        <v>0</v>
      </c>
      <c r="X844" s="623">
        <f t="shared" si="115"/>
        <v>0</v>
      </c>
      <c r="Y844" s="623">
        <f t="shared" si="115"/>
        <v>0</v>
      </c>
      <c r="Z844" s="623">
        <f t="shared" si="115"/>
        <v>0</v>
      </c>
      <c r="AA844" s="623">
        <f t="shared" si="115"/>
        <v>0</v>
      </c>
      <c r="AB844" s="623">
        <f t="shared" si="115"/>
        <v>0</v>
      </c>
      <c r="AC844" s="624">
        <f t="shared" ca="1" si="112"/>
        <v>0</v>
      </c>
      <c r="AD844" s="624">
        <f ca="1">IF(C844=Allgemeines!$C$13,$S844-$AE844,OFFSET(AE844,0,Allgemeines!$C$13-2022)-$AE844)</f>
        <v>0</v>
      </c>
      <c r="AE844" s="624">
        <f ca="1">IFERROR(OFFSET(AE844,0,Allgemeines!$C$13-2021),0)</f>
        <v>0</v>
      </c>
      <c r="AF844" s="624">
        <f t="shared" si="113"/>
        <v>0</v>
      </c>
      <c r="AG844" s="624">
        <f t="shared" si="107"/>
        <v>0</v>
      </c>
      <c r="AH844" s="624">
        <f t="shared" si="107"/>
        <v>0</v>
      </c>
      <c r="AI844" s="624">
        <f t="shared" si="107"/>
        <v>0</v>
      </c>
      <c r="AJ844" s="624">
        <f t="shared" si="106"/>
        <v>0</v>
      </c>
      <c r="AK844" s="624">
        <f t="shared" si="106"/>
        <v>0</v>
      </c>
      <c r="AL844" s="624">
        <f t="shared" si="106"/>
        <v>0</v>
      </c>
      <c r="AN844" s="625"/>
    </row>
    <row r="845" spans="1:40" x14ac:dyDescent="0.25">
      <c r="A845" s="612"/>
      <c r="B845" s="613"/>
      <c r="C845" s="614"/>
      <c r="D845" s="626"/>
      <c r="E845" s="627"/>
      <c r="F845" s="627"/>
      <c r="G845" s="630">
        <f t="shared" si="114"/>
        <v>0</v>
      </c>
      <c r="H845" s="626"/>
      <c r="I845" s="626"/>
      <c r="J845" s="626"/>
      <c r="K845" s="626"/>
      <c r="L845" s="626"/>
      <c r="M845" s="626"/>
      <c r="N845" s="629"/>
      <c r="O845" s="629"/>
      <c r="P845" s="629"/>
      <c r="Q845" s="619">
        <f>IF(C845&gt;Allgemeines!$C$13,0,SUM(G845,H845,J845,K845,M845,N845)-SUM(I845,L845,O845,P845))</f>
        <v>0</v>
      </c>
      <c r="R845" s="613"/>
      <c r="S845" s="621">
        <f t="shared" si="110"/>
        <v>0</v>
      </c>
      <c r="T845" s="622">
        <f>IF(ISBLANK($B845),0,VLOOKUP($B845,Listen!$A$2:$C$44,2,FALSE))</f>
        <v>0</v>
      </c>
      <c r="U845" s="622">
        <f>IF(ISBLANK($B845),0,VLOOKUP($B845,Listen!$A$2:$C$44,3,FALSE))</f>
        <v>0</v>
      </c>
      <c r="V845" s="623">
        <f t="shared" si="111"/>
        <v>0</v>
      </c>
      <c r="W845" s="623">
        <f t="shared" si="115"/>
        <v>0</v>
      </c>
      <c r="X845" s="623">
        <f t="shared" si="115"/>
        <v>0</v>
      </c>
      <c r="Y845" s="623">
        <f t="shared" si="115"/>
        <v>0</v>
      </c>
      <c r="Z845" s="623">
        <f t="shared" si="115"/>
        <v>0</v>
      </c>
      <c r="AA845" s="623">
        <f t="shared" si="115"/>
        <v>0</v>
      </c>
      <c r="AB845" s="623">
        <f t="shared" si="115"/>
        <v>0</v>
      </c>
      <c r="AC845" s="624">
        <f t="shared" ca="1" si="112"/>
        <v>0</v>
      </c>
      <c r="AD845" s="624">
        <f ca="1">IF(C845=Allgemeines!$C$13,$S845-$AE845,OFFSET(AE845,0,Allgemeines!$C$13-2022)-$AE845)</f>
        <v>0</v>
      </c>
      <c r="AE845" s="624">
        <f ca="1">IFERROR(OFFSET(AE845,0,Allgemeines!$C$13-2021),0)</f>
        <v>0</v>
      </c>
      <c r="AF845" s="624">
        <f t="shared" si="113"/>
        <v>0</v>
      </c>
      <c r="AG845" s="624">
        <f t="shared" si="107"/>
        <v>0</v>
      </c>
      <c r="AH845" s="624">
        <f t="shared" si="107"/>
        <v>0</v>
      </c>
      <c r="AI845" s="624">
        <f t="shared" si="107"/>
        <v>0</v>
      </c>
      <c r="AJ845" s="624">
        <f t="shared" si="106"/>
        <v>0</v>
      </c>
      <c r="AK845" s="624">
        <f t="shared" si="106"/>
        <v>0</v>
      </c>
      <c r="AL845" s="624">
        <f t="shared" si="106"/>
        <v>0</v>
      </c>
      <c r="AN845" s="625"/>
    </row>
    <row r="846" spans="1:40" x14ac:dyDescent="0.25">
      <c r="A846" s="612"/>
      <c r="B846" s="613"/>
      <c r="C846" s="614"/>
      <c r="D846" s="626"/>
      <c r="E846" s="627"/>
      <c r="F846" s="627"/>
      <c r="G846" s="630">
        <f t="shared" si="114"/>
        <v>0</v>
      </c>
      <c r="H846" s="626"/>
      <c r="I846" s="626"/>
      <c r="J846" s="626"/>
      <c r="K846" s="626"/>
      <c r="L846" s="626"/>
      <c r="M846" s="626"/>
      <c r="N846" s="629"/>
      <c r="O846" s="629"/>
      <c r="P846" s="629"/>
      <c r="Q846" s="619">
        <f>IF(C846&gt;Allgemeines!$C$13,0,SUM(G846,H846,J846,K846,M846,N846)-SUM(I846,L846,O846,P846))</f>
        <v>0</v>
      </c>
      <c r="R846" s="613"/>
      <c r="S846" s="621">
        <f t="shared" si="110"/>
        <v>0</v>
      </c>
      <c r="T846" s="622">
        <f>IF(ISBLANK($B846),0,VLOOKUP($B846,Listen!$A$2:$C$44,2,FALSE))</f>
        <v>0</v>
      </c>
      <c r="U846" s="622">
        <f>IF(ISBLANK($B846),0,VLOOKUP($B846,Listen!$A$2:$C$44,3,FALSE))</f>
        <v>0</v>
      </c>
      <c r="V846" s="623">
        <f t="shared" si="111"/>
        <v>0</v>
      </c>
      <c r="W846" s="623">
        <f t="shared" si="115"/>
        <v>0</v>
      </c>
      <c r="X846" s="623">
        <f t="shared" si="115"/>
        <v>0</v>
      </c>
      <c r="Y846" s="623">
        <f t="shared" si="115"/>
        <v>0</v>
      </c>
      <c r="Z846" s="623">
        <f t="shared" si="115"/>
        <v>0</v>
      </c>
      <c r="AA846" s="623">
        <f t="shared" si="115"/>
        <v>0</v>
      </c>
      <c r="AB846" s="623">
        <f t="shared" si="115"/>
        <v>0</v>
      </c>
      <c r="AC846" s="624">
        <f t="shared" ca="1" si="112"/>
        <v>0</v>
      </c>
      <c r="AD846" s="624">
        <f ca="1">IF(C846=Allgemeines!$C$13,$S846-$AE846,OFFSET(AE846,0,Allgemeines!$C$13-2022)-$AE846)</f>
        <v>0</v>
      </c>
      <c r="AE846" s="624">
        <f ca="1">IFERROR(OFFSET(AE846,0,Allgemeines!$C$13-2021),0)</f>
        <v>0</v>
      </c>
      <c r="AF846" s="624">
        <f t="shared" si="113"/>
        <v>0</v>
      </c>
      <c r="AG846" s="624">
        <f t="shared" si="107"/>
        <v>0</v>
      </c>
      <c r="AH846" s="624">
        <f t="shared" si="107"/>
        <v>0</v>
      </c>
      <c r="AI846" s="624">
        <f t="shared" si="107"/>
        <v>0</v>
      </c>
      <c r="AJ846" s="624">
        <f t="shared" si="106"/>
        <v>0</v>
      </c>
      <c r="AK846" s="624">
        <f t="shared" si="106"/>
        <v>0</v>
      </c>
      <c r="AL846" s="624">
        <f t="shared" si="106"/>
        <v>0</v>
      </c>
      <c r="AN846" s="625"/>
    </row>
    <row r="847" spans="1:40" x14ac:dyDescent="0.25">
      <c r="A847" s="612"/>
      <c r="B847" s="613"/>
      <c r="C847" s="614"/>
      <c r="D847" s="626"/>
      <c r="E847" s="627"/>
      <c r="F847" s="627"/>
      <c r="G847" s="630">
        <f t="shared" si="114"/>
        <v>0</v>
      </c>
      <c r="H847" s="626"/>
      <c r="I847" s="626"/>
      <c r="J847" s="626"/>
      <c r="K847" s="626"/>
      <c r="L847" s="626"/>
      <c r="M847" s="626"/>
      <c r="N847" s="629"/>
      <c r="O847" s="629"/>
      <c r="P847" s="629"/>
      <c r="Q847" s="619">
        <f>IF(C847&gt;Allgemeines!$C$13,0,SUM(G847,H847,J847,K847,M847,N847)-SUM(I847,L847,O847,P847))</f>
        <v>0</v>
      </c>
      <c r="R847" s="613"/>
      <c r="S847" s="621">
        <f t="shared" si="110"/>
        <v>0</v>
      </c>
      <c r="T847" s="622">
        <f>IF(ISBLANK($B847),0,VLOOKUP($B847,Listen!$A$2:$C$44,2,FALSE))</f>
        <v>0</v>
      </c>
      <c r="U847" s="622">
        <f>IF(ISBLANK($B847),0,VLOOKUP($B847,Listen!$A$2:$C$44,3,FALSE))</f>
        <v>0</v>
      </c>
      <c r="V847" s="623">
        <f t="shared" si="111"/>
        <v>0</v>
      </c>
      <c r="W847" s="623">
        <f t="shared" si="115"/>
        <v>0</v>
      </c>
      <c r="X847" s="623">
        <f t="shared" si="115"/>
        <v>0</v>
      </c>
      <c r="Y847" s="623">
        <f t="shared" si="115"/>
        <v>0</v>
      </c>
      <c r="Z847" s="623">
        <f t="shared" si="115"/>
        <v>0</v>
      </c>
      <c r="AA847" s="623">
        <f t="shared" si="115"/>
        <v>0</v>
      </c>
      <c r="AB847" s="623">
        <f t="shared" si="115"/>
        <v>0</v>
      </c>
      <c r="AC847" s="624">
        <f t="shared" ca="1" si="112"/>
        <v>0</v>
      </c>
      <c r="AD847" s="624">
        <f ca="1">IF(C847=Allgemeines!$C$13,$S847-$AE847,OFFSET(AE847,0,Allgemeines!$C$13-2022)-$AE847)</f>
        <v>0</v>
      </c>
      <c r="AE847" s="624">
        <f ca="1">IFERROR(OFFSET(AE847,0,Allgemeines!$C$13-2021),0)</f>
        <v>0</v>
      </c>
      <c r="AF847" s="624">
        <f t="shared" si="113"/>
        <v>0</v>
      </c>
      <c r="AG847" s="624">
        <f t="shared" si="107"/>
        <v>0</v>
      </c>
      <c r="AH847" s="624">
        <f t="shared" si="107"/>
        <v>0</v>
      </c>
      <c r="AI847" s="624">
        <f t="shared" si="107"/>
        <v>0</v>
      </c>
      <c r="AJ847" s="624">
        <f t="shared" si="106"/>
        <v>0</v>
      </c>
      <c r="AK847" s="624">
        <f t="shared" si="106"/>
        <v>0</v>
      </c>
      <c r="AL847" s="624">
        <f t="shared" si="106"/>
        <v>0</v>
      </c>
      <c r="AN847" s="625"/>
    </row>
    <row r="848" spans="1:40" x14ac:dyDescent="0.25">
      <c r="A848" s="612"/>
      <c r="B848" s="613"/>
      <c r="C848" s="614"/>
      <c r="D848" s="626"/>
      <c r="E848" s="627"/>
      <c r="F848" s="627"/>
      <c r="G848" s="630">
        <f t="shared" si="114"/>
        <v>0</v>
      </c>
      <c r="H848" s="626"/>
      <c r="I848" s="626"/>
      <c r="J848" s="626"/>
      <c r="K848" s="626"/>
      <c r="L848" s="626"/>
      <c r="M848" s="626"/>
      <c r="N848" s="629"/>
      <c r="O848" s="629"/>
      <c r="P848" s="629"/>
      <c r="Q848" s="619">
        <f>IF(C848&gt;Allgemeines!$C$13,0,SUM(G848,H848,J848,K848,M848,N848)-SUM(I848,L848,O848,P848))</f>
        <v>0</v>
      </c>
      <c r="R848" s="613"/>
      <c r="S848" s="621">
        <f t="shared" si="110"/>
        <v>0</v>
      </c>
      <c r="T848" s="622">
        <f>IF(ISBLANK($B848),0,VLOOKUP($B848,Listen!$A$2:$C$44,2,FALSE))</f>
        <v>0</v>
      </c>
      <c r="U848" s="622">
        <f>IF(ISBLANK($B848),0,VLOOKUP($B848,Listen!$A$2:$C$44,3,FALSE))</f>
        <v>0</v>
      </c>
      <c r="V848" s="623">
        <f t="shared" si="111"/>
        <v>0</v>
      </c>
      <c r="W848" s="623">
        <f t="shared" si="115"/>
        <v>0</v>
      </c>
      <c r="X848" s="623">
        <f t="shared" si="115"/>
        <v>0</v>
      </c>
      <c r="Y848" s="623">
        <f t="shared" si="115"/>
        <v>0</v>
      </c>
      <c r="Z848" s="623">
        <f t="shared" si="115"/>
        <v>0</v>
      </c>
      <c r="AA848" s="623">
        <f t="shared" si="115"/>
        <v>0</v>
      </c>
      <c r="AB848" s="623">
        <f t="shared" si="115"/>
        <v>0</v>
      </c>
      <c r="AC848" s="624">
        <f t="shared" ca="1" si="112"/>
        <v>0</v>
      </c>
      <c r="AD848" s="624">
        <f ca="1">IF(C848=Allgemeines!$C$13,$S848-$AE848,OFFSET(AE848,0,Allgemeines!$C$13-2022)-$AE848)</f>
        <v>0</v>
      </c>
      <c r="AE848" s="624">
        <f ca="1">IFERROR(OFFSET(AE848,0,Allgemeines!$C$13-2021),0)</f>
        <v>0</v>
      </c>
      <c r="AF848" s="624">
        <f t="shared" si="113"/>
        <v>0</v>
      </c>
      <c r="AG848" s="624">
        <f t="shared" si="107"/>
        <v>0</v>
      </c>
      <c r="AH848" s="624">
        <f t="shared" si="107"/>
        <v>0</v>
      </c>
      <c r="AI848" s="624">
        <f t="shared" si="107"/>
        <v>0</v>
      </c>
      <c r="AJ848" s="624">
        <f t="shared" si="106"/>
        <v>0</v>
      </c>
      <c r="AK848" s="624">
        <f t="shared" si="106"/>
        <v>0</v>
      </c>
      <c r="AL848" s="624">
        <f t="shared" si="106"/>
        <v>0</v>
      </c>
      <c r="AN848" s="625"/>
    </row>
    <row r="849" spans="1:40" x14ac:dyDescent="0.25">
      <c r="A849" s="612"/>
      <c r="B849" s="613"/>
      <c r="C849" s="614"/>
      <c r="D849" s="626"/>
      <c r="E849" s="627"/>
      <c r="F849" s="627"/>
      <c r="G849" s="630">
        <f t="shared" si="114"/>
        <v>0</v>
      </c>
      <c r="H849" s="626"/>
      <c r="I849" s="626"/>
      <c r="J849" s="626"/>
      <c r="K849" s="626"/>
      <c r="L849" s="626"/>
      <c r="M849" s="626"/>
      <c r="N849" s="629"/>
      <c r="O849" s="629"/>
      <c r="P849" s="629"/>
      <c r="Q849" s="619">
        <f>IF(C849&gt;Allgemeines!$C$13,0,SUM(G849,H849,J849,K849,M849,N849)-SUM(I849,L849,O849,P849))</f>
        <v>0</v>
      </c>
      <c r="R849" s="613"/>
      <c r="S849" s="621">
        <f t="shared" si="110"/>
        <v>0</v>
      </c>
      <c r="T849" s="622">
        <f>IF(ISBLANK($B849),0,VLOOKUP($B849,Listen!$A$2:$C$44,2,FALSE))</f>
        <v>0</v>
      </c>
      <c r="U849" s="622">
        <f>IF(ISBLANK($B849),0,VLOOKUP($B849,Listen!$A$2:$C$44,3,FALSE))</f>
        <v>0</v>
      </c>
      <c r="V849" s="623">
        <f t="shared" si="111"/>
        <v>0</v>
      </c>
      <c r="W849" s="623">
        <f t="shared" si="115"/>
        <v>0</v>
      </c>
      <c r="X849" s="623">
        <f t="shared" si="115"/>
        <v>0</v>
      </c>
      <c r="Y849" s="623">
        <f t="shared" si="115"/>
        <v>0</v>
      </c>
      <c r="Z849" s="623">
        <f t="shared" si="115"/>
        <v>0</v>
      </c>
      <c r="AA849" s="623">
        <f t="shared" si="115"/>
        <v>0</v>
      </c>
      <c r="AB849" s="623">
        <f t="shared" si="115"/>
        <v>0</v>
      </c>
      <c r="AC849" s="624">
        <f t="shared" ca="1" si="112"/>
        <v>0</v>
      </c>
      <c r="AD849" s="624">
        <f ca="1">IF(C849=Allgemeines!$C$13,$S849-$AE849,OFFSET(AE849,0,Allgemeines!$C$13-2022)-$AE849)</f>
        <v>0</v>
      </c>
      <c r="AE849" s="624">
        <f ca="1">IFERROR(OFFSET(AE849,0,Allgemeines!$C$13-2021),0)</f>
        <v>0</v>
      </c>
      <c r="AF849" s="624">
        <f t="shared" si="113"/>
        <v>0</v>
      </c>
      <c r="AG849" s="624">
        <f t="shared" si="107"/>
        <v>0</v>
      </c>
      <c r="AH849" s="624">
        <f t="shared" si="107"/>
        <v>0</v>
      </c>
      <c r="AI849" s="624">
        <f t="shared" si="107"/>
        <v>0</v>
      </c>
      <c r="AJ849" s="624">
        <f t="shared" si="106"/>
        <v>0</v>
      </c>
      <c r="AK849" s="624">
        <f t="shared" si="106"/>
        <v>0</v>
      </c>
      <c r="AL849" s="624">
        <f t="shared" si="106"/>
        <v>0</v>
      </c>
      <c r="AN849" s="625"/>
    </row>
    <row r="850" spans="1:40" x14ac:dyDescent="0.25">
      <c r="A850" s="612"/>
      <c r="B850" s="613"/>
      <c r="C850" s="614"/>
      <c r="D850" s="626"/>
      <c r="E850" s="627"/>
      <c r="F850" s="627"/>
      <c r="G850" s="630">
        <f t="shared" si="114"/>
        <v>0</v>
      </c>
      <c r="H850" s="626"/>
      <c r="I850" s="626"/>
      <c r="J850" s="626"/>
      <c r="K850" s="626"/>
      <c r="L850" s="626"/>
      <c r="M850" s="626"/>
      <c r="N850" s="629"/>
      <c r="O850" s="629"/>
      <c r="P850" s="629"/>
      <c r="Q850" s="619">
        <f>IF(C850&gt;Allgemeines!$C$13,0,SUM(G850,H850,J850,K850,M850,N850)-SUM(I850,L850,O850,P850))</f>
        <v>0</v>
      </c>
      <c r="R850" s="613"/>
      <c r="S850" s="621">
        <f t="shared" si="110"/>
        <v>0</v>
      </c>
      <c r="T850" s="622">
        <f>IF(ISBLANK($B850),0,VLOOKUP($B850,Listen!$A$2:$C$44,2,FALSE))</f>
        <v>0</v>
      </c>
      <c r="U850" s="622">
        <f>IF(ISBLANK($B850),0,VLOOKUP($B850,Listen!$A$2:$C$44,3,FALSE))</f>
        <v>0</v>
      </c>
      <c r="V850" s="623">
        <f t="shared" si="111"/>
        <v>0</v>
      </c>
      <c r="W850" s="623">
        <f t="shared" si="115"/>
        <v>0</v>
      </c>
      <c r="X850" s="623">
        <f t="shared" si="115"/>
        <v>0</v>
      </c>
      <c r="Y850" s="623">
        <f t="shared" si="115"/>
        <v>0</v>
      </c>
      <c r="Z850" s="623">
        <f t="shared" si="115"/>
        <v>0</v>
      </c>
      <c r="AA850" s="623">
        <f t="shared" si="115"/>
        <v>0</v>
      </c>
      <c r="AB850" s="623">
        <f t="shared" si="115"/>
        <v>0</v>
      </c>
      <c r="AC850" s="624">
        <f t="shared" ca="1" si="112"/>
        <v>0</v>
      </c>
      <c r="AD850" s="624">
        <f ca="1">IF(C850=Allgemeines!$C$13,$S850-$AE850,OFFSET(AE850,0,Allgemeines!$C$13-2022)-$AE850)</f>
        <v>0</v>
      </c>
      <c r="AE850" s="624">
        <f ca="1">IFERROR(OFFSET(AE850,0,Allgemeines!$C$13-2021),0)</f>
        <v>0</v>
      </c>
      <c r="AF850" s="624">
        <f t="shared" si="113"/>
        <v>0</v>
      </c>
      <c r="AG850" s="624">
        <f t="shared" si="107"/>
        <v>0</v>
      </c>
      <c r="AH850" s="624">
        <f t="shared" si="107"/>
        <v>0</v>
      </c>
      <c r="AI850" s="624">
        <f t="shared" si="107"/>
        <v>0</v>
      </c>
      <c r="AJ850" s="624">
        <f t="shared" si="106"/>
        <v>0</v>
      </c>
      <c r="AK850" s="624">
        <f t="shared" si="106"/>
        <v>0</v>
      </c>
      <c r="AL850" s="624">
        <f t="shared" si="106"/>
        <v>0</v>
      </c>
      <c r="AN850" s="625"/>
    </row>
    <row r="851" spans="1:40" x14ac:dyDescent="0.25">
      <c r="A851" s="612"/>
      <c r="B851" s="613"/>
      <c r="C851" s="614"/>
      <c r="D851" s="626"/>
      <c r="E851" s="627"/>
      <c r="F851" s="627"/>
      <c r="G851" s="630">
        <f t="shared" si="114"/>
        <v>0</v>
      </c>
      <c r="H851" s="626"/>
      <c r="I851" s="626"/>
      <c r="J851" s="626"/>
      <c r="K851" s="626"/>
      <c r="L851" s="626"/>
      <c r="M851" s="626"/>
      <c r="N851" s="629"/>
      <c r="O851" s="629"/>
      <c r="P851" s="629"/>
      <c r="Q851" s="619">
        <f>IF(C851&gt;Allgemeines!$C$13,0,SUM(G851,H851,J851,K851,M851,N851)-SUM(I851,L851,O851,P851))</f>
        <v>0</v>
      </c>
      <c r="R851" s="613"/>
      <c r="S851" s="621">
        <f t="shared" si="110"/>
        <v>0</v>
      </c>
      <c r="T851" s="622">
        <f>IF(ISBLANK($B851),0,VLOOKUP($B851,Listen!$A$2:$C$44,2,FALSE))</f>
        <v>0</v>
      </c>
      <c r="U851" s="622">
        <f>IF(ISBLANK($B851),0,VLOOKUP($B851,Listen!$A$2:$C$44,3,FALSE))</f>
        <v>0</v>
      </c>
      <c r="V851" s="623">
        <f t="shared" si="111"/>
        <v>0</v>
      </c>
      <c r="W851" s="623">
        <f t="shared" si="115"/>
        <v>0</v>
      </c>
      <c r="X851" s="623">
        <f t="shared" si="115"/>
        <v>0</v>
      </c>
      <c r="Y851" s="623">
        <f t="shared" si="115"/>
        <v>0</v>
      </c>
      <c r="Z851" s="623">
        <f t="shared" si="115"/>
        <v>0</v>
      </c>
      <c r="AA851" s="623">
        <f t="shared" si="115"/>
        <v>0</v>
      </c>
      <c r="AB851" s="623">
        <f t="shared" si="115"/>
        <v>0</v>
      </c>
      <c r="AC851" s="624">
        <f t="shared" ca="1" si="112"/>
        <v>0</v>
      </c>
      <c r="AD851" s="624">
        <f ca="1">IF(C851=Allgemeines!$C$13,$S851-$AE851,OFFSET(AE851,0,Allgemeines!$C$13-2022)-$AE851)</f>
        <v>0</v>
      </c>
      <c r="AE851" s="624">
        <f ca="1">IFERROR(OFFSET(AE851,0,Allgemeines!$C$13-2021),0)</f>
        <v>0</v>
      </c>
      <c r="AF851" s="624">
        <f t="shared" si="113"/>
        <v>0</v>
      </c>
      <c r="AG851" s="624">
        <f t="shared" si="107"/>
        <v>0</v>
      </c>
      <c r="AH851" s="624">
        <f t="shared" si="107"/>
        <v>0</v>
      </c>
      <c r="AI851" s="624">
        <f t="shared" si="107"/>
        <v>0</v>
      </c>
      <c r="AJ851" s="624">
        <f t="shared" si="106"/>
        <v>0</v>
      </c>
      <c r="AK851" s="624">
        <f t="shared" si="106"/>
        <v>0</v>
      </c>
      <c r="AL851" s="624">
        <f t="shared" si="106"/>
        <v>0</v>
      </c>
      <c r="AN851" s="625"/>
    </row>
    <row r="852" spans="1:40" x14ac:dyDescent="0.25">
      <c r="A852" s="612"/>
      <c r="B852" s="613"/>
      <c r="C852" s="614"/>
      <c r="D852" s="626"/>
      <c r="E852" s="627"/>
      <c r="F852" s="627"/>
      <c r="G852" s="630">
        <f t="shared" si="114"/>
        <v>0</v>
      </c>
      <c r="H852" s="626"/>
      <c r="I852" s="626"/>
      <c r="J852" s="626"/>
      <c r="K852" s="626"/>
      <c r="L852" s="626"/>
      <c r="M852" s="626"/>
      <c r="N852" s="629"/>
      <c r="O852" s="629"/>
      <c r="P852" s="629"/>
      <c r="Q852" s="619">
        <f>IF(C852&gt;Allgemeines!$C$13,0,SUM(G852,H852,J852,K852,M852,N852)-SUM(I852,L852,O852,P852))</f>
        <v>0</v>
      </c>
      <c r="R852" s="613"/>
      <c r="S852" s="621">
        <f t="shared" si="110"/>
        <v>0</v>
      </c>
      <c r="T852" s="622">
        <f>IF(ISBLANK($B852),0,VLOOKUP($B852,Listen!$A$2:$C$44,2,FALSE))</f>
        <v>0</v>
      </c>
      <c r="U852" s="622">
        <f>IF(ISBLANK($B852),0,VLOOKUP($B852,Listen!$A$2:$C$44,3,FALSE))</f>
        <v>0</v>
      </c>
      <c r="V852" s="623">
        <f t="shared" si="111"/>
        <v>0</v>
      </c>
      <c r="W852" s="623">
        <f t="shared" si="115"/>
        <v>0</v>
      </c>
      <c r="X852" s="623">
        <f t="shared" si="115"/>
        <v>0</v>
      </c>
      <c r="Y852" s="623">
        <f t="shared" si="115"/>
        <v>0</v>
      </c>
      <c r="Z852" s="623">
        <f t="shared" si="115"/>
        <v>0</v>
      </c>
      <c r="AA852" s="623">
        <f t="shared" si="115"/>
        <v>0</v>
      </c>
      <c r="AB852" s="623">
        <f t="shared" si="115"/>
        <v>0</v>
      </c>
      <c r="AC852" s="624">
        <f t="shared" ca="1" si="112"/>
        <v>0</v>
      </c>
      <c r="AD852" s="624">
        <f ca="1">IF(C852=Allgemeines!$C$13,$S852-$AE852,OFFSET(AE852,0,Allgemeines!$C$13-2022)-$AE852)</f>
        <v>0</v>
      </c>
      <c r="AE852" s="624">
        <f ca="1">IFERROR(OFFSET(AE852,0,Allgemeines!$C$13-2021),0)</f>
        <v>0</v>
      </c>
      <c r="AF852" s="624">
        <f t="shared" si="113"/>
        <v>0</v>
      </c>
      <c r="AG852" s="624">
        <f t="shared" si="107"/>
        <v>0</v>
      </c>
      <c r="AH852" s="624">
        <f t="shared" si="107"/>
        <v>0</v>
      </c>
      <c r="AI852" s="624">
        <f t="shared" si="107"/>
        <v>0</v>
      </c>
      <c r="AJ852" s="624">
        <f t="shared" si="106"/>
        <v>0</v>
      </c>
      <c r="AK852" s="624">
        <f t="shared" si="106"/>
        <v>0</v>
      </c>
      <c r="AL852" s="624">
        <f t="shared" si="106"/>
        <v>0</v>
      </c>
      <c r="AN852" s="625"/>
    </row>
    <row r="853" spans="1:40" x14ac:dyDescent="0.25">
      <c r="A853" s="612"/>
      <c r="B853" s="613"/>
      <c r="C853" s="614"/>
      <c r="D853" s="626"/>
      <c r="E853" s="627"/>
      <c r="F853" s="627"/>
      <c r="G853" s="630">
        <f t="shared" si="114"/>
        <v>0</v>
      </c>
      <c r="H853" s="626"/>
      <c r="I853" s="626"/>
      <c r="J853" s="626"/>
      <c r="K853" s="626"/>
      <c r="L853" s="626"/>
      <c r="M853" s="626"/>
      <c r="N853" s="629"/>
      <c r="O853" s="629"/>
      <c r="P853" s="629"/>
      <c r="Q853" s="619">
        <f>IF(C853&gt;Allgemeines!$C$13,0,SUM(G853,H853,J853,K853,M853,N853)-SUM(I853,L853,O853,P853))</f>
        <v>0</v>
      </c>
      <c r="R853" s="613"/>
      <c r="S853" s="621">
        <f t="shared" si="110"/>
        <v>0</v>
      </c>
      <c r="T853" s="622">
        <f>IF(ISBLANK($B853),0,VLOOKUP($B853,Listen!$A$2:$C$44,2,FALSE))</f>
        <v>0</v>
      </c>
      <c r="U853" s="622">
        <f>IF(ISBLANK($B853),0,VLOOKUP($B853,Listen!$A$2:$C$44,3,FALSE))</f>
        <v>0</v>
      </c>
      <c r="V853" s="623">
        <f t="shared" si="111"/>
        <v>0</v>
      </c>
      <c r="W853" s="623">
        <f t="shared" si="115"/>
        <v>0</v>
      </c>
      <c r="X853" s="623">
        <f t="shared" si="115"/>
        <v>0</v>
      </c>
      <c r="Y853" s="623">
        <f t="shared" si="115"/>
        <v>0</v>
      </c>
      <c r="Z853" s="623">
        <f t="shared" si="115"/>
        <v>0</v>
      </c>
      <c r="AA853" s="623">
        <f t="shared" si="115"/>
        <v>0</v>
      </c>
      <c r="AB853" s="623">
        <f t="shared" si="115"/>
        <v>0</v>
      </c>
      <c r="AC853" s="624">
        <f t="shared" ca="1" si="112"/>
        <v>0</v>
      </c>
      <c r="AD853" s="624">
        <f ca="1">IF(C853=Allgemeines!$C$13,$S853-$AE853,OFFSET(AE853,0,Allgemeines!$C$13-2022)-$AE853)</f>
        <v>0</v>
      </c>
      <c r="AE853" s="624">
        <f ca="1">IFERROR(OFFSET(AE853,0,Allgemeines!$C$13-2021),0)</f>
        <v>0</v>
      </c>
      <c r="AF853" s="624">
        <f t="shared" si="113"/>
        <v>0</v>
      </c>
      <c r="AG853" s="624">
        <f t="shared" si="107"/>
        <v>0</v>
      </c>
      <c r="AH853" s="624">
        <f t="shared" si="107"/>
        <v>0</v>
      </c>
      <c r="AI853" s="624">
        <f t="shared" si="107"/>
        <v>0</v>
      </c>
      <c r="AJ853" s="624">
        <f t="shared" si="106"/>
        <v>0</v>
      </c>
      <c r="AK853" s="624">
        <f t="shared" si="106"/>
        <v>0</v>
      </c>
      <c r="AL853" s="624">
        <f t="shared" si="106"/>
        <v>0</v>
      </c>
      <c r="AN853" s="625"/>
    </row>
    <row r="854" spans="1:40" x14ac:dyDescent="0.25">
      <c r="A854" s="612"/>
      <c r="B854" s="613"/>
      <c r="C854" s="614"/>
      <c r="D854" s="626"/>
      <c r="E854" s="627"/>
      <c r="F854" s="627"/>
      <c r="G854" s="630">
        <f t="shared" si="114"/>
        <v>0</v>
      </c>
      <c r="H854" s="626"/>
      <c r="I854" s="626"/>
      <c r="J854" s="626"/>
      <c r="K854" s="626"/>
      <c r="L854" s="626"/>
      <c r="M854" s="626"/>
      <c r="N854" s="629"/>
      <c r="O854" s="629"/>
      <c r="P854" s="629"/>
      <c r="Q854" s="619">
        <f>IF(C854&gt;Allgemeines!$C$13,0,SUM(G854,H854,J854,K854,M854,N854)-SUM(I854,L854,O854,P854))</f>
        <v>0</v>
      </c>
      <c r="R854" s="613"/>
      <c r="S854" s="621">
        <f t="shared" si="110"/>
        <v>0</v>
      </c>
      <c r="T854" s="622">
        <f>IF(ISBLANK($B854),0,VLOOKUP($B854,Listen!$A$2:$C$44,2,FALSE))</f>
        <v>0</v>
      </c>
      <c r="U854" s="622">
        <f>IF(ISBLANK($B854),0,VLOOKUP($B854,Listen!$A$2:$C$44,3,FALSE))</f>
        <v>0</v>
      </c>
      <c r="V854" s="623">
        <f t="shared" si="111"/>
        <v>0</v>
      </c>
      <c r="W854" s="623">
        <f t="shared" si="115"/>
        <v>0</v>
      </c>
      <c r="X854" s="623">
        <f t="shared" si="115"/>
        <v>0</v>
      </c>
      <c r="Y854" s="623">
        <f t="shared" si="115"/>
        <v>0</v>
      </c>
      <c r="Z854" s="623">
        <f t="shared" si="115"/>
        <v>0</v>
      </c>
      <c r="AA854" s="623">
        <f t="shared" si="115"/>
        <v>0</v>
      </c>
      <c r="AB854" s="623">
        <f t="shared" si="115"/>
        <v>0</v>
      </c>
      <c r="AC854" s="624">
        <f t="shared" ca="1" si="112"/>
        <v>0</v>
      </c>
      <c r="AD854" s="624">
        <f ca="1">IF(C854=Allgemeines!$C$13,$S854-$AE854,OFFSET(AE854,0,Allgemeines!$C$13-2022)-$AE854)</f>
        <v>0</v>
      </c>
      <c r="AE854" s="624">
        <f ca="1">IFERROR(OFFSET(AE854,0,Allgemeines!$C$13-2021),0)</f>
        <v>0</v>
      </c>
      <c r="AF854" s="624">
        <f t="shared" si="113"/>
        <v>0</v>
      </c>
      <c r="AG854" s="624">
        <f t="shared" si="107"/>
        <v>0</v>
      </c>
      <c r="AH854" s="624">
        <f t="shared" si="107"/>
        <v>0</v>
      </c>
      <c r="AI854" s="624">
        <f t="shared" si="107"/>
        <v>0</v>
      </c>
      <c r="AJ854" s="624">
        <f t="shared" si="106"/>
        <v>0</v>
      </c>
      <c r="AK854" s="624">
        <f t="shared" si="106"/>
        <v>0</v>
      </c>
      <c r="AL854" s="624">
        <f t="shared" si="106"/>
        <v>0</v>
      </c>
      <c r="AN854" s="625"/>
    </row>
    <row r="855" spans="1:40" x14ac:dyDescent="0.25">
      <c r="A855" s="612"/>
      <c r="B855" s="613"/>
      <c r="C855" s="614"/>
      <c r="D855" s="626"/>
      <c r="E855" s="627"/>
      <c r="F855" s="627"/>
      <c r="G855" s="630">
        <f t="shared" si="114"/>
        <v>0</v>
      </c>
      <c r="H855" s="626"/>
      <c r="I855" s="626"/>
      <c r="J855" s="626"/>
      <c r="K855" s="626"/>
      <c r="L855" s="626"/>
      <c r="M855" s="626"/>
      <c r="N855" s="629"/>
      <c r="O855" s="629"/>
      <c r="P855" s="629"/>
      <c r="Q855" s="619">
        <f>IF(C855&gt;Allgemeines!$C$13,0,SUM(G855,H855,J855,K855,M855,N855)-SUM(I855,L855,O855,P855))</f>
        <v>0</v>
      </c>
      <c r="R855" s="613"/>
      <c r="S855" s="621">
        <f t="shared" si="110"/>
        <v>0</v>
      </c>
      <c r="T855" s="622">
        <f>IF(ISBLANK($B855),0,VLOOKUP($B855,Listen!$A$2:$C$44,2,FALSE))</f>
        <v>0</v>
      </c>
      <c r="U855" s="622">
        <f>IF(ISBLANK($B855),0,VLOOKUP($B855,Listen!$A$2:$C$44,3,FALSE))</f>
        <v>0</v>
      </c>
      <c r="V855" s="623">
        <f t="shared" si="111"/>
        <v>0</v>
      </c>
      <c r="W855" s="623">
        <f t="shared" ref="W855:AB870" si="116">V855</f>
        <v>0</v>
      </c>
      <c r="X855" s="623">
        <f t="shared" si="116"/>
        <v>0</v>
      </c>
      <c r="Y855" s="623">
        <f t="shared" si="116"/>
        <v>0</v>
      </c>
      <c r="Z855" s="623">
        <f t="shared" si="116"/>
        <v>0</v>
      </c>
      <c r="AA855" s="623">
        <f t="shared" si="116"/>
        <v>0</v>
      </c>
      <c r="AB855" s="623">
        <f t="shared" si="116"/>
        <v>0</v>
      </c>
      <c r="AC855" s="624">
        <f t="shared" ca="1" si="112"/>
        <v>0</v>
      </c>
      <c r="AD855" s="624">
        <f ca="1">IF(C855=Allgemeines!$C$13,$S855-$AE855,OFFSET(AE855,0,Allgemeines!$C$13-2022)-$AE855)</f>
        <v>0</v>
      </c>
      <c r="AE855" s="624">
        <f ca="1">IFERROR(OFFSET(AE855,0,Allgemeines!$C$13-2021),0)</f>
        <v>0</v>
      </c>
      <c r="AF855" s="624">
        <f t="shared" si="113"/>
        <v>0</v>
      </c>
      <c r="AG855" s="624">
        <f t="shared" si="107"/>
        <v>0</v>
      </c>
      <c r="AH855" s="624">
        <f t="shared" si="107"/>
        <v>0</v>
      </c>
      <c r="AI855" s="624">
        <f t="shared" si="107"/>
        <v>0</v>
      </c>
      <c r="AJ855" s="624">
        <f t="shared" si="106"/>
        <v>0</v>
      </c>
      <c r="AK855" s="624">
        <f t="shared" si="106"/>
        <v>0</v>
      </c>
      <c r="AL855" s="624">
        <f t="shared" si="106"/>
        <v>0</v>
      </c>
      <c r="AN855" s="625"/>
    </row>
    <row r="856" spans="1:40" x14ac:dyDescent="0.25">
      <c r="A856" s="612"/>
      <c r="B856" s="613"/>
      <c r="C856" s="614"/>
      <c r="D856" s="626"/>
      <c r="E856" s="627"/>
      <c r="F856" s="627"/>
      <c r="G856" s="630">
        <f t="shared" si="114"/>
        <v>0</v>
      </c>
      <c r="H856" s="626"/>
      <c r="I856" s="626"/>
      <c r="J856" s="626"/>
      <c r="K856" s="626"/>
      <c r="L856" s="626"/>
      <c r="M856" s="626"/>
      <c r="N856" s="629"/>
      <c r="O856" s="629"/>
      <c r="P856" s="629"/>
      <c r="Q856" s="619">
        <f>IF(C856&gt;Allgemeines!$C$13,0,SUM(G856,H856,J856,K856,M856,N856)-SUM(I856,L856,O856,P856))</f>
        <v>0</v>
      </c>
      <c r="R856" s="613"/>
      <c r="S856" s="621">
        <f t="shared" si="110"/>
        <v>0</v>
      </c>
      <c r="T856" s="622">
        <f>IF(ISBLANK($B856),0,VLOOKUP($B856,Listen!$A$2:$C$44,2,FALSE))</f>
        <v>0</v>
      </c>
      <c r="U856" s="622">
        <f>IF(ISBLANK($B856),0,VLOOKUP($B856,Listen!$A$2:$C$44,3,FALSE))</f>
        <v>0</v>
      </c>
      <c r="V856" s="623">
        <f t="shared" si="111"/>
        <v>0</v>
      </c>
      <c r="W856" s="623">
        <f t="shared" si="116"/>
        <v>0</v>
      </c>
      <c r="X856" s="623">
        <f t="shared" si="116"/>
        <v>0</v>
      </c>
      <c r="Y856" s="623">
        <f t="shared" si="116"/>
        <v>0</v>
      </c>
      <c r="Z856" s="623">
        <f t="shared" si="116"/>
        <v>0</v>
      </c>
      <c r="AA856" s="623">
        <f t="shared" si="116"/>
        <v>0</v>
      </c>
      <c r="AB856" s="623">
        <f t="shared" si="116"/>
        <v>0</v>
      </c>
      <c r="AC856" s="624">
        <f t="shared" ca="1" si="112"/>
        <v>0</v>
      </c>
      <c r="AD856" s="624">
        <f ca="1">IF(C856=Allgemeines!$C$13,$S856-$AE856,OFFSET(AE856,0,Allgemeines!$C$13-2022)-$AE856)</f>
        <v>0</v>
      </c>
      <c r="AE856" s="624">
        <f ca="1">IFERROR(OFFSET(AE856,0,Allgemeines!$C$13-2021),0)</f>
        <v>0</v>
      </c>
      <c r="AF856" s="624">
        <f t="shared" si="113"/>
        <v>0</v>
      </c>
      <c r="AG856" s="624">
        <f t="shared" si="107"/>
        <v>0</v>
      </c>
      <c r="AH856" s="624">
        <f t="shared" si="107"/>
        <v>0</v>
      </c>
      <c r="AI856" s="624">
        <f t="shared" si="107"/>
        <v>0</v>
      </c>
      <c r="AJ856" s="624">
        <f t="shared" si="106"/>
        <v>0</v>
      </c>
      <c r="AK856" s="624">
        <f t="shared" si="106"/>
        <v>0</v>
      </c>
      <c r="AL856" s="624">
        <f t="shared" si="106"/>
        <v>0</v>
      </c>
      <c r="AN856" s="625"/>
    </row>
    <row r="857" spans="1:40" x14ac:dyDescent="0.25">
      <c r="A857" s="612"/>
      <c r="B857" s="613"/>
      <c r="C857" s="614"/>
      <c r="D857" s="626"/>
      <c r="E857" s="627"/>
      <c r="F857" s="627"/>
      <c r="G857" s="630">
        <f t="shared" si="114"/>
        <v>0</v>
      </c>
      <c r="H857" s="626"/>
      <c r="I857" s="626"/>
      <c r="J857" s="626"/>
      <c r="K857" s="626"/>
      <c r="L857" s="626"/>
      <c r="M857" s="626"/>
      <c r="N857" s="629"/>
      <c r="O857" s="629"/>
      <c r="P857" s="629"/>
      <c r="Q857" s="619">
        <f>IF(C857&gt;Allgemeines!$C$13,0,SUM(G857,H857,J857,K857,M857,N857)-SUM(I857,L857,O857,P857))</f>
        <v>0</v>
      </c>
      <c r="R857" s="613"/>
      <c r="S857" s="621">
        <f t="shared" si="110"/>
        <v>0</v>
      </c>
      <c r="T857" s="622">
        <f>IF(ISBLANK($B857),0,VLOOKUP($B857,Listen!$A$2:$C$44,2,FALSE))</f>
        <v>0</v>
      </c>
      <c r="U857" s="622">
        <f>IF(ISBLANK($B857),0,VLOOKUP($B857,Listen!$A$2:$C$44,3,FALSE))</f>
        <v>0</v>
      </c>
      <c r="V857" s="623">
        <f t="shared" si="111"/>
        <v>0</v>
      </c>
      <c r="W857" s="623">
        <f t="shared" si="116"/>
        <v>0</v>
      </c>
      <c r="X857" s="623">
        <f t="shared" si="116"/>
        <v>0</v>
      </c>
      <c r="Y857" s="623">
        <f t="shared" si="116"/>
        <v>0</v>
      </c>
      <c r="Z857" s="623">
        <f t="shared" si="116"/>
        <v>0</v>
      </c>
      <c r="AA857" s="623">
        <f t="shared" si="116"/>
        <v>0</v>
      </c>
      <c r="AB857" s="623">
        <f t="shared" si="116"/>
        <v>0</v>
      </c>
      <c r="AC857" s="624">
        <f t="shared" ca="1" si="112"/>
        <v>0</v>
      </c>
      <c r="AD857" s="624">
        <f ca="1">IF(C857=Allgemeines!$C$13,$S857-$AE857,OFFSET(AE857,0,Allgemeines!$C$13-2022)-$AE857)</f>
        <v>0</v>
      </c>
      <c r="AE857" s="624">
        <f ca="1">IFERROR(OFFSET(AE857,0,Allgemeines!$C$13-2021),0)</f>
        <v>0</v>
      </c>
      <c r="AF857" s="624">
        <f t="shared" si="113"/>
        <v>0</v>
      </c>
      <c r="AG857" s="624">
        <f t="shared" si="107"/>
        <v>0</v>
      </c>
      <c r="AH857" s="624">
        <f t="shared" si="107"/>
        <v>0</v>
      </c>
      <c r="AI857" s="624">
        <f t="shared" si="107"/>
        <v>0</v>
      </c>
      <c r="AJ857" s="624">
        <f t="shared" si="106"/>
        <v>0</v>
      </c>
      <c r="AK857" s="624">
        <f t="shared" si="106"/>
        <v>0</v>
      </c>
      <c r="AL857" s="624">
        <f t="shared" si="106"/>
        <v>0</v>
      </c>
      <c r="AN857" s="625"/>
    </row>
    <row r="858" spans="1:40" x14ac:dyDescent="0.25">
      <c r="A858" s="612"/>
      <c r="B858" s="613"/>
      <c r="C858" s="614"/>
      <c r="D858" s="626"/>
      <c r="E858" s="627"/>
      <c r="F858" s="627"/>
      <c r="G858" s="630">
        <f t="shared" si="114"/>
        <v>0</v>
      </c>
      <c r="H858" s="626"/>
      <c r="I858" s="626"/>
      <c r="J858" s="626"/>
      <c r="K858" s="626"/>
      <c r="L858" s="626"/>
      <c r="M858" s="626"/>
      <c r="N858" s="629"/>
      <c r="O858" s="629"/>
      <c r="P858" s="629"/>
      <c r="Q858" s="619">
        <f>IF(C858&gt;Allgemeines!$C$13,0,SUM(G858,H858,J858,K858,M858,N858)-SUM(I858,L858,O858,P858))</f>
        <v>0</v>
      </c>
      <c r="R858" s="613"/>
      <c r="S858" s="621">
        <f t="shared" si="110"/>
        <v>0</v>
      </c>
      <c r="T858" s="622">
        <f>IF(ISBLANK($B858),0,VLOOKUP($B858,Listen!$A$2:$C$44,2,FALSE))</f>
        <v>0</v>
      </c>
      <c r="U858" s="622">
        <f>IF(ISBLANK($B858),0,VLOOKUP($B858,Listen!$A$2:$C$44,3,FALSE))</f>
        <v>0</v>
      </c>
      <c r="V858" s="623">
        <f t="shared" si="111"/>
        <v>0</v>
      </c>
      <c r="W858" s="623">
        <f t="shared" si="116"/>
        <v>0</v>
      </c>
      <c r="X858" s="623">
        <f t="shared" si="116"/>
        <v>0</v>
      </c>
      <c r="Y858" s="623">
        <f t="shared" si="116"/>
        <v>0</v>
      </c>
      <c r="Z858" s="623">
        <f t="shared" si="116"/>
        <v>0</v>
      </c>
      <c r="AA858" s="623">
        <f t="shared" si="116"/>
        <v>0</v>
      </c>
      <c r="AB858" s="623">
        <f t="shared" si="116"/>
        <v>0</v>
      </c>
      <c r="AC858" s="624">
        <f t="shared" ca="1" si="112"/>
        <v>0</v>
      </c>
      <c r="AD858" s="624">
        <f ca="1">IF(C858=Allgemeines!$C$13,$S858-$AE858,OFFSET(AE858,0,Allgemeines!$C$13-2022)-$AE858)</f>
        <v>0</v>
      </c>
      <c r="AE858" s="624">
        <f ca="1">IFERROR(OFFSET(AE858,0,Allgemeines!$C$13-2021),0)</f>
        <v>0</v>
      </c>
      <c r="AF858" s="624">
        <f t="shared" si="113"/>
        <v>0</v>
      </c>
      <c r="AG858" s="624">
        <f t="shared" si="107"/>
        <v>0</v>
      </c>
      <c r="AH858" s="624">
        <f t="shared" si="107"/>
        <v>0</v>
      </c>
      <c r="AI858" s="624">
        <f t="shared" si="107"/>
        <v>0</v>
      </c>
      <c r="AJ858" s="624">
        <f t="shared" si="106"/>
        <v>0</v>
      </c>
      <c r="AK858" s="624">
        <f t="shared" si="106"/>
        <v>0</v>
      </c>
      <c r="AL858" s="624">
        <f t="shared" si="106"/>
        <v>0</v>
      </c>
      <c r="AN858" s="625"/>
    </row>
    <row r="859" spans="1:40" x14ac:dyDescent="0.25">
      <c r="A859" s="612"/>
      <c r="B859" s="613"/>
      <c r="C859" s="614"/>
      <c r="D859" s="626"/>
      <c r="E859" s="627"/>
      <c r="F859" s="627"/>
      <c r="G859" s="630">
        <f t="shared" si="114"/>
        <v>0</v>
      </c>
      <c r="H859" s="626"/>
      <c r="I859" s="626"/>
      <c r="J859" s="626"/>
      <c r="K859" s="626"/>
      <c r="L859" s="626"/>
      <c r="M859" s="626"/>
      <c r="N859" s="629"/>
      <c r="O859" s="629"/>
      <c r="P859" s="629"/>
      <c r="Q859" s="619">
        <f>IF(C859&gt;Allgemeines!$C$13,0,SUM(G859,H859,J859,K859,M859,N859)-SUM(I859,L859,O859,P859))</f>
        <v>0</v>
      </c>
      <c r="R859" s="613"/>
      <c r="S859" s="621">
        <f t="shared" si="110"/>
        <v>0</v>
      </c>
      <c r="T859" s="622">
        <f>IF(ISBLANK($B859),0,VLOOKUP($B859,Listen!$A$2:$C$44,2,FALSE))</f>
        <v>0</v>
      </c>
      <c r="U859" s="622">
        <f>IF(ISBLANK($B859),0,VLOOKUP($B859,Listen!$A$2:$C$44,3,FALSE))</f>
        <v>0</v>
      </c>
      <c r="V859" s="623">
        <f t="shared" si="111"/>
        <v>0</v>
      </c>
      <c r="W859" s="623">
        <f t="shared" si="116"/>
        <v>0</v>
      </c>
      <c r="X859" s="623">
        <f t="shared" si="116"/>
        <v>0</v>
      </c>
      <c r="Y859" s="623">
        <f t="shared" si="116"/>
        <v>0</v>
      </c>
      <c r="Z859" s="623">
        <f t="shared" si="116"/>
        <v>0</v>
      </c>
      <c r="AA859" s="623">
        <f t="shared" si="116"/>
        <v>0</v>
      </c>
      <c r="AB859" s="623">
        <f t="shared" si="116"/>
        <v>0</v>
      </c>
      <c r="AC859" s="624">
        <f t="shared" ca="1" si="112"/>
        <v>0</v>
      </c>
      <c r="AD859" s="624">
        <f ca="1">IF(C859=Allgemeines!$C$13,$S859-$AE859,OFFSET(AE859,0,Allgemeines!$C$13-2022)-$AE859)</f>
        <v>0</v>
      </c>
      <c r="AE859" s="624">
        <f ca="1">IFERROR(OFFSET(AE859,0,Allgemeines!$C$13-2021),0)</f>
        <v>0</v>
      </c>
      <c r="AF859" s="624">
        <f t="shared" si="113"/>
        <v>0</v>
      </c>
      <c r="AG859" s="624">
        <f t="shared" si="107"/>
        <v>0</v>
      </c>
      <c r="AH859" s="624">
        <f t="shared" si="107"/>
        <v>0</v>
      </c>
      <c r="AI859" s="624">
        <f t="shared" si="107"/>
        <v>0</v>
      </c>
      <c r="AJ859" s="624">
        <f t="shared" si="106"/>
        <v>0</v>
      </c>
      <c r="AK859" s="624">
        <f t="shared" si="106"/>
        <v>0</v>
      </c>
      <c r="AL859" s="624">
        <f t="shared" si="106"/>
        <v>0</v>
      </c>
      <c r="AN859" s="625"/>
    </row>
    <row r="860" spans="1:40" x14ac:dyDescent="0.25">
      <c r="A860" s="612"/>
      <c r="B860" s="613"/>
      <c r="C860" s="614"/>
      <c r="D860" s="626"/>
      <c r="E860" s="627"/>
      <c r="F860" s="627"/>
      <c r="G860" s="630">
        <f t="shared" si="114"/>
        <v>0</v>
      </c>
      <c r="H860" s="626"/>
      <c r="I860" s="626"/>
      <c r="J860" s="626"/>
      <c r="K860" s="626"/>
      <c r="L860" s="626"/>
      <c r="M860" s="626"/>
      <c r="N860" s="629"/>
      <c r="O860" s="629"/>
      <c r="P860" s="629"/>
      <c r="Q860" s="619">
        <f>IF(C860&gt;Allgemeines!$C$13,0,SUM(G860,H860,J860,K860,M860,N860)-SUM(I860,L860,O860,P860))</f>
        <v>0</v>
      </c>
      <c r="R860" s="613"/>
      <c r="S860" s="621">
        <f t="shared" si="110"/>
        <v>0</v>
      </c>
      <c r="T860" s="622">
        <f>IF(ISBLANK($B860),0,VLOOKUP($B860,Listen!$A$2:$C$44,2,FALSE))</f>
        <v>0</v>
      </c>
      <c r="U860" s="622">
        <f>IF(ISBLANK($B860),0,VLOOKUP($B860,Listen!$A$2:$C$44,3,FALSE))</f>
        <v>0</v>
      </c>
      <c r="V860" s="623">
        <f t="shared" si="111"/>
        <v>0</v>
      </c>
      <c r="W860" s="623">
        <f t="shared" si="116"/>
        <v>0</v>
      </c>
      <c r="X860" s="623">
        <f t="shared" si="116"/>
        <v>0</v>
      </c>
      <c r="Y860" s="623">
        <f t="shared" si="116"/>
        <v>0</v>
      </c>
      <c r="Z860" s="623">
        <f t="shared" si="116"/>
        <v>0</v>
      </c>
      <c r="AA860" s="623">
        <f t="shared" si="116"/>
        <v>0</v>
      </c>
      <c r="AB860" s="623">
        <f t="shared" si="116"/>
        <v>0</v>
      </c>
      <c r="AC860" s="624">
        <f t="shared" ca="1" si="112"/>
        <v>0</v>
      </c>
      <c r="AD860" s="624">
        <f ca="1">IF(C860=Allgemeines!$C$13,$S860-$AE860,OFFSET(AE860,0,Allgemeines!$C$13-2022)-$AE860)</f>
        <v>0</v>
      </c>
      <c r="AE860" s="624">
        <f ca="1">IFERROR(OFFSET(AE860,0,Allgemeines!$C$13-2021),0)</f>
        <v>0</v>
      </c>
      <c r="AF860" s="624">
        <f t="shared" si="113"/>
        <v>0</v>
      </c>
      <c r="AG860" s="624">
        <f t="shared" si="107"/>
        <v>0</v>
      </c>
      <c r="AH860" s="624">
        <f t="shared" si="107"/>
        <v>0</v>
      </c>
      <c r="AI860" s="624">
        <f t="shared" si="107"/>
        <v>0</v>
      </c>
      <c r="AJ860" s="624">
        <f t="shared" si="106"/>
        <v>0</v>
      </c>
      <c r="AK860" s="624">
        <f t="shared" si="106"/>
        <v>0</v>
      </c>
      <c r="AL860" s="624">
        <f t="shared" si="106"/>
        <v>0</v>
      </c>
      <c r="AN860" s="625"/>
    </row>
    <row r="861" spans="1:40" x14ac:dyDescent="0.25">
      <c r="A861" s="612"/>
      <c r="B861" s="613"/>
      <c r="C861" s="614"/>
      <c r="D861" s="626"/>
      <c r="E861" s="627"/>
      <c r="F861" s="627"/>
      <c r="G861" s="630">
        <f t="shared" si="114"/>
        <v>0</v>
      </c>
      <c r="H861" s="626"/>
      <c r="I861" s="626"/>
      <c r="J861" s="626"/>
      <c r="K861" s="626"/>
      <c r="L861" s="626"/>
      <c r="M861" s="626"/>
      <c r="N861" s="629"/>
      <c r="O861" s="629"/>
      <c r="P861" s="629"/>
      <c r="Q861" s="619">
        <f>IF(C861&gt;Allgemeines!$C$13,0,SUM(G861,H861,J861,K861,M861,N861)-SUM(I861,L861,O861,P861))</f>
        <v>0</v>
      </c>
      <c r="R861" s="613"/>
      <c r="S861" s="621">
        <f t="shared" si="110"/>
        <v>0</v>
      </c>
      <c r="T861" s="622">
        <f>IF(ISBLANK($B861),0,VLOOKUP($B861,Listen!$A$2:$C$44,2,FALSE))</f>
        <v>0</v>
      </c>
      <c r="U861" s="622">
        <f>IF(ISBLANK($B861),0,VLOOKUP($B861,Listen!$A$2:$C$44,3,FALSE))</f>
        <v>0</v>
      </c>
      <c r="V861" s="623">
        <f t="shared" si="111"/>
        <v>0</v>
      </c>
      <c r="W861" s="623">
        <f t="shared" si="116"/>
        <v>0</v>
      </c>
      <c r="X861" s="623">
        <f t="shared" si="116"/>
        <v>0</v>
      </c>
      <c r="Y861" s="623">
        <f t="shared" si="116"/>
        <v>0</v>
      </c>
      <c r="Z861" s="623">
        <f t="shared" si="116"/>
        <v>0</v>
      </c>
      <c r="AA861" s="623">
        <f t="shared" si="116"/>
        <v>0</v>
      </c>
      <c r="AB861" s="623">
        <f t="shared" si="116"/>
        <v>0</v>
      </c>
      <c r="AC861" s="624">
        <f t="shared" ca="1" si="112"/>
        <v>0</v>
      </c>
      <c r="AD861" s="624">
        <f ca="1">IF(C861=Allgemeines!$C$13,$S861-$AE861,OFFSET(AE861,0,Allgemeines!$C$13-2022)-$AE861)</f>
        <v>0</v>
      </c>
      <c r="AE861" s="624">
        <f ca="1">IFERROR(OFFSET(AE861,0,Allgemeines!$C$13-2021),0)</f>
        <v>0</v>
      </c>
      <c r="AF861" s="624">
        <f t="shared" si="113"/>
        <v>0</v>
      </c>
      <c r="AG861" s="624">
        <f t="shared" si="107"/>
        <v>0</v>
      </c>
      <c r="AH861" s="624">
        <f t="shared" si="107"/>
        <v>0</v>
      </c>
      <c r="AI861" s="624">
        <f t="shared" si="107"/>
        <v>0</v>
      </c>
      <c r="AJ861" s="624">
        <f t="shared" si="106"/>
        <v>0</v>
      </c>
      <c r="AK861" s="624">
        <f t="shared" si="106"/>
        <v>0</v>
      </c>
      <c r="AL861" s="624">
        <f t="shared" si="106"/>
        <v>0</v>
      </c>
      <c r="AN861" s="625"/>
    </row>
    <row r="862" spans="1:40" x14ac:dyDescent="0.25">
      <c r="A862" s="612"/>
      <c r="B862" s="613"/>
      <c r="C862" s="614"/>
      <c r="D862" s="626"/>
      <c r="E862" s="627"/>
      <c r="F862" s="627"/>
      <c r="G862" s="630">
        <f t="shared" si="114"/>
        <v>0</v>
      </c>
      <c r="H862" s="626"/>
      <c r="I862" s="626"/>
      <c r="J862" s="626"/>
      <c r="K862" s="626"/>
      <c r="L862" s="626"/>
      <c r="M862" s="626"/>
      <c r="N862" s="629"/>
      <c r="O862" s="629"/>
      <c r="P862" s="629"/>
      <c r="Q862" s="619">
        <f>IF(C862&gt;Allgemeines!$C$13,0,SUM(G862,H862,J862,K862,M862,N862)-SUM(I862,L862,O862,P862))</f>
        <v>0</v>
      </c>
      <c r="R862" s="613"/>
      <c r="S862" s="621">
        <f t="shared" si="110"/>
        <v>0</v>
      </c>
      <c r="T862" s="622">
        <f>IF(ISBLANK($B862),0,VLOOKUP($B862,Listen!$A$2:$C$44,2,FALSE))</f>
        <v>0</v>
      </c>
      <c r="U862" s="622">
        <f>IF(ISBLANK($B862),0,VLOOKUP($B862,Listen!$A$2:$C$44,3,FALSE))</f>
        <v>0</v>
      </c>
      <c r="V862" s="623">
        <f t="shared" si="111"/>
        <v>0</v>
      </c>
      <c r="W862" s="623">
        <f t="shared" si="116"/>
        <v>0</v>
      </c>
      <c r="X862" s="623">
        <f t="shared" si="116"/>
        <v>0</v>
      </c>
      <c r="Y862" s="623">
        <f t="shared" si="116"/>
        <v>0</v>
      </c>
      <c r="Z862" s="623">
        <f t="shared" si="116"/>
        <v>0</v>
      </c>
      <c r="AA862" s="623">
        <f t="shared" si="116"/>
        <v>0</v>
      </c>
      <c r="AB862" s="623">
        <f t="shared" si="116"/>
        <v>0</v>
      </c>
      <c r="AC862" s="624">
        <f t="shared" ca="1" si="112"/>
        <v>0</v>
      </c>
      <c r="AD862" s="624">
        <f ca="1">IF(C862=Allgemeines!$C$13,$S862-$AE862,OFFSET(AE862,0,Allgemeines!$C$13-2022)-$AE862)</f>
        <v>0</v>
      </c>
      <c r="AE862" s="624">
        <f ca="1">IFERROR(OFFSET(AE862,0,Allgemeines!$C$13-2021),0)</f>
        <v>0</v>
      </c>
      <c r="AF862" s="624">
        <f t="shared" si="113"/>
        <v>0</v>
      </c>
      <c r="AG862" s="624">
        <f t="shared" si="107"/>
        <v>0</v>
      </c>
      <c r="AH862" s="624">
        <f t="shared" si="107"/>
        <v>0</v>
      </c>
      <c r="AI862" s="624">
        <f t="shared" si="107"/>
        <v>0</v>
      </c>
      <c r="AJ862" s="624">
        <f t="shared" si="106"/>
        <v>0</v>
      </c>
      <c r="AK862" s="624">
        <f t="shared" si="106"/>
        <v>0</v>
      </c>
      <c r="AL862" s="624">
        <f t="shared" si="106"/>
        <v>0</v>
      </c>
      <c r="AN862" s="625"/>
    </row>
    <row r="863" spans="1:40" x14ac:dyDescent="0.25">
      <c r="A863" s="612"/>
      <c r="B863" s="613"/>
      <c r="C863" s="614"/>
      <c r="D863" s="626"/>
      <c r="E863" s="627"/>
      <c r="F863" s="627"/>
      <c r="G863" s="630">
        <f t="shared" si="114"/>
        <v>0</v>
      </c>
      <c r="H863" s="626"/>
      <c r="I863" s="626"/>
      <c r="J863" s="626"/>
      <c r="K863" s="626"/>
      <c r="L863" s="626"/>
      <c r="M863" s="626"/>
      <c r="N863" s="629"/>
      <c r="O863" s="629"/>
      <c r="P863" s="629"/>
      <c r="Q863" s="619">
        <f>IF(C863&gt;Allgemeines!$C$13,0,SUM(G863,H863,J863,K863,M863,N863)-SUM(I863,L863,O863,P863))</f>
        <v>0</v>
      </c>
      <c r="R863" s="613"/>
      <c r="S863" s="621">
        <f t="shared" si="110"/>
        <v>0</v>
      </c>
      <c r="T863" s="622">
        <f>IF(ISBLANK($B863),0,VLOOKUP($B863,Listen!$A$2:$C$44,2,FALSE))</f>
        <v>0</v>
      </c>
      <c r="U863" s="622">
        <f>IF(ISBLANK($B863),0,VLOOKUP($B863,Listen!$A$2:$C$44,3,FALSE))</f>
        <v>0</v>
      </c>
      <c r="V863" s="623">
        <f t="shared" si="111"/>
        <v>0</v>
      </c>
      <c r="W863" s="623">
        <f t="shared" si="116"/>
        <v>0</v>
      </c>
      <c r="X863" s="623">
        <f t="shared" si="116"/>
        <v>0</v>
      </c>
      <c r="Y863" s="623">
        <f t="shared" si="116"/>
        <v>0</v>
      </c>
      <c r="Z863" s="623">
        <f t="shared" si="116"/>
        <v>0</v>
      </c>
      <c r="AA863" s="623">
        <f t="shared" si="116"/>
        <v>0</v>
      </c>
      <c r="AB863" s="623">
        <f t="shared" si="116"/>
        <v>0</v>
      </c>
      <c r="AC863" s="624">
        <f t="shared" ca="1" si="112"/>
        <v>0</v>
      </c>
      <c r="AD863" s="624">
        <f ca="1">IF(C863=Allgemeines!$C$13,$S863-$AE863,OFFSET(AE863,0,Allgemeines!$C$13-2022)-$AE863)</f>
        <v>0</v>
      </c>
      <c r="AE863" s="624">
        <f ca="1">IFERROR(OFFSET(AE863,0,Allgemeines!$C$13-2021),0)</f>
        <v>0</v>
      </c>
      <c r="AF863" s="624">
        <f t="shared" si="113"/>
        <v>0</v>
      </c>
      <c r="AG863" s="624">
        <f t="shared" si="107"/>
        <v>0</v>
      </c>
      <c r="AH863" s="624">
        <f t="shared" si="107"/>
        <v>0</v>
      </c>
      <c r="AI863" s="624">
        <f t="shared" si="107"/>
        <v>0</v>
      </c>
      <c r="AJ863" s="624">
        <f t="shared" si="106"/>
        <v>0</v>
      </c>
      <c r="AK863" s="624">
        <f t="shared" si="106"/>
        <v>0</v>
      </c>
      <c r="AL863" s="624">
        <f t="shared" si="106"/>
        <v>0</v>
      </c>
      <c r="AN863" s="625"/>
    </row>
    <row r="864" spans="1:40" x14ac:dyDescent="0.25">
      <c r="A864" s="612"/>
      <c r="B864" s="613"/>
      <c r="C864" s="614"/>
      <c r="D864" s="626"/>
      <c r="E864" s="627"/>
      <c r="F864" s="627"/>
      <c r="G864" s="630">
        <f t="shared" si="114"/>
        <v>0</v>
      </c>
      <c r="H864" s="626"/>
      <c r="I864" s="626"/>
      <c r="J864" s="626"/>
      <c r="K864" s="626"/>
      <c r="L864" s="626"/>
      <c r="M864" s="626"/>
      <c r="N864" s="629"/>
      <c r="O864" s="629"/>
      <c r="P864" s="629"/>
      <c r="Q864" s="619">
        <f>IF(C864&gt;Allgemeines!$C$13,0,SUM(G864,H864,J864,K864,M864,N864)-SUM(I864,L864,O864,P864))</f>
        <v>0</v>
      </c>
      <c r="R864" s="613"/>
      <c r="S864" s="621">
        <f t="shared" si="110"/>
        <v>0</v>
      </c>
      <c r="T864" s="622">
        <f>IF(ISBLANK($B864),0,VLOOKUP($B864,Listen!$A$2:$C$44,2,FALSE))</f>
        <v>0</v>
      </c>
      <c r="U864" s="622">
        <f>IF(ISBLANK($B864),0,VLOOKUP($B864,Listen!$A$2:$C$44,3,FALSE))</f>
        <v>0</v>
      </c>
      <c r="V864" s="623">
        <f t="shared" si="111"/>
        <v>0</v>
      </c>
      <c r="W864" s="623">
        <f t="shared" si="116"/>
        <v>0</v>
      </c>
      <c r="X864" s="623">
        <f t="shared" si="116"/>
        <v>0</v>
      </c>
      <c r="Y864" s="623">
        <f t="shared" si="116"/>
        <v>0</v>
      </c>
      <c r="Z864" s="623">
        <f t="shared" si="116"/>
        <v>0</v>
      </c>
      <c r="AA864" s="623">
        <f t="shared" si="116"/>
        <v>0</v>
      </c>
      <c r="AB864" s="623">
        <f t="shared" si="116"/>
        <v>0</v>
      </c>
      <c r="AC864" s="624">
        <f t="shared" ca="1" si="112"/>
        <v>0</v>
      </c>
      <c r="AD864" s="624">
        <f ca="1">IF(C864=Allgemeines!$C$13,$S864-$AE864,OFFSET(AE864,0,Allgemeines!$C$13-2022)-$AE864)</f>
        <v>0</v>
      </c>
      <c r="AE864" s="624">
        <f ca="1">IFERROR(OFFSET(AE864,0,Allgemeines!$C$13-2021),0)</f>
        <v>0</v>
      </c>
      <c r="AF864" s="624">
        <f t="shared" si="113"/>
        <v>0</v>
      </c>
      <c r="AG864" s="624">
        <f t="shared" si="107"/>
        <v>0</v>
      </c>
      <c r="AH864" s="624">
        <f t="shared" si="107"/>
        <v>0</v>
      </c>
      <c r="AI864" s="624">
        <f t="shared" si="107"/>
        <v>0</v>
      </c>
      <c r="AJ864" s="624">
        <f t="shared" si="107"/>
        <v>0</v>
      </c>
      <c r="AK864" s="624">
        <f t="shared" si="107"/>
        <v>0</v>
      </c>
      <c r="AL864" s="624">
        <f t="shared" si="107"/>
        <v>0</v>
      </c>
      <c r="AN864" s="625"/>
    </row>
    <row r="865" spans="1:40" x14ac:dyDescent="0.25">
      <c r="A865" s="612"/>
      <c r="B865" s="613"/>
      <c r="C865" s="614"/>
      <c r="D865" s="626"/>
      <c r="E865" s="627"/>
      <c r="F865" s="627"/>
      <c r="G865" s="630">
        <f t="shared" si="114"/>
        <v>0</v>
      </c>
      <c r="H865" s="626"/>
      <c r="I865" s="626"/>
      <c r="J865" s="626"/>
      <c r="K865" s="626"/>
      <c r="L865" s="626"/>
      <c r="M865" s="626"/>
      <c r="N865" s="629"/>
      <c r="O865" s="629"/>
      <c r="P865" s="629"/>
      <c r="Q865" s="619">
        <f>IF(C865&gt;Allgemeines!$C$13,0,SUM(G865,H865,J865,K865,M865,N865)-SUM(I865,L865,O865,P865))</f>
        <v>0</v>
      </c>
      <c r="R865" s="613"/>
      <c r="S865" s="621">
        <f t="shared" si="110"/>
        <v>0</v>
      </c>
      <c r="T865" s="622">
        <f>IF(ISBLANK($B865),0,VLOOKUP($B865,Listen!$A$2:$C$44,2,FALSE))</f>
        <v>0</v>
      </c>
      <c r="U865" s="622">
        <f>IF(ISBLANK($B865),0,VLOOKUP($B865,Listen!$A$2:$C$44,3,FALSE))</f>
        <v>0</v>
      </c>
      <c r="V865" s="623">
        <f t="shared" si="111"/>
        <v>0</v>
      </c>
      <c r="W865" s="623">
        <f t="shared" si="116"/>
        <v>0</v>
      </c>
      <c r="X865" s="623">
        <f t="shared" si="116"/>
        <v>0</v>
      </c>
      <c r="Y865" s="623">
        <f t="shared" si="116"/>
        <v>0</v>
      </c>
      <c r="Z865" s="623">
        <f t="shared" si="116"/>
        <v>0</v>
      </c>
      <c r="AA865" s="623">
        <f t="shared" si="116"/>
        <v>0</v>
      </c>
      <c r="AB865" s="623">
        <f t="shared" si="116"/>
        <v>0</v>
      </c>
      <c r="AC865" s="624">
        <f t="shared" ca="1" si="112"/>
        <v>0</v>
      </c>
      <c r="AD865" s="624">
        <f ca="1">IF(C865=Allgemeines!$C$13,$S865-$AE865,OFFSET(AE865,0,Allgemeines!$C$13-2022)-$AE865)</f>
        <v>0</v>
      </c>
      <c r="AE865" s="624">
        <f ca="1">IFERROR(OFFSET(AE865,0,Allgemeines!$C$13-2021),0)</f>
        <v>0</v>
      </c>
      <c r="AF865" s="624">
        <f t="shared" si="113"/>
        <v>0</v>
      </c>
      <c r="AG865" s="624">
        <f t="shared" ref="AG865:AL907" si="117">IF(OR($C865=0,$S865=0,W865-(VALUE(AG$4)-$C865)=0),0,
IF($C865&lt;VALUE(AG$4),AF865-AF865/(W865-(VALUE(AG$4)-$C865)),
IF($C865=VALUE(AG$4),$S865-$S865/W865,0)))</f>
        <v>0</v>
      </c>
      <c r="AH865" s="624">
        <f t="shared" si="117"/>
        <v>0</v>
      </c>
      <c r="AI865" s="624">
        <f t="shared" si="117"/>
        <v>0</v>
      </c>
      <c r="AJ865" s="624">
        <f t="shared" si="117"/>
        <v>0</v>
      </c>
      <c r="AK865" s="624">
        <f t="shared" si="117"/>
        <v>0</v>
      </c>
      <c r="AL865" s="624">
        <f t="shared" si="117"/>
        <v>0</v>
      </c>
      <c r="AN865" s="625"/>
    </row>
    <row r="866" spans="1:40" x14ac:dyDescent="0.25">
      <c r="A866" s="612"/>
      <c r="B866" s="613"/>
      <c r="C866" s="614"/>
      <c r="D866" s="626"/>
      <c r="E866" s="627"/>
      <c r="F866" s="627"/>
      <c r="G866" s="630">
        <f t="shared" si="114"/>
        <v>0</v>
      </c>
      <c r="H866" s="626"/>
      <c r="I866" s="626"/>
      <c r="J866" s="626"/>
      <c r="K866" s="626"/>
      <c r="L866" s="626"/>
      <c r="M866" s="626"/>
      <c r="N866" s="629"/>
      <c r="O866" s="629"/>
      <c r="P866" s="629"/>
      <c r="Q866" s="619">
        <f>IF(C866&gt;Allgemeines!$C$13,0,SUM(G866,H866,J866,K866,M866,N866)-SUM(I866,L866,O866,P866))</f>
        <v>0</v>
      </c>
      <c r="R866" s="613"/>
      <c r="S866" s="621">
        <f t="shared" si="110"/>
        <v>0</v>
      </c>
      <c r="T866" s="622">
        <f>IF(ISBLANK($B866),0,VLOOKUP($B866,Listen!$A$2:$C$44,2,FALSE))</f>
        <v>0</v>
      </c>
      <c r="U866" s="622">
        <f>IF(ISBLANK($B866),0,VLOOKUP($B866,Listen!$A$2:$C$44,3,FALSE))</f>
        <v>0</v>
      </c>
      <c r="V866" s="623">
        <f t="shared" si="111"/>
        <v>0</v>
      </c>
      <c r="W866" s="623">
        <f t="shared" si="116"/>
        <v>0</v>
      </c>
      <c r="X866" s="623">
        <f t="shared" si="116"/>
        <v>0</v>
      </c>
      <c r="Y866" s="623">
        <f t="shared" si="116"/>
        <v>0</v>
      </c>
      <c r="Z866" s="623">
        <f t="shared" si="116"/>
        <v>0</v>
      </c>
      <c r="AA866" s="623">
        <f t="shared" si="116"/>
        <v>0</v>
      </c>
      <c r="AB866" s="623">
        <f t="shared" si="116"/>
        <v>0</v>
      </c>
      <c r="AC866" s="624">
        <f t="shared" ca="1" si="112"/>
        <v>0</v>
      </c>
      <c r="AD866" s="624">
        <f ca="1">IF(C866=Allgemeines!$C$13,$S866-$AE866,OFFSET(AE866,0,Allgemeines!$C$13-2022)-$AE866)</f>
        <v>0</v>
      </c>
      <c r="AE866" s="624">
        <f ca="1">IFERROR(OFFSET(AE866,0,Allgemeines!$C$13-2021),0)</f>
        <v>0</v>
      </c>
      <c r="AF866" s="624">
        <f t="shared" si="113"/>
        <v>0</v>
      </c>
      <c r="AG866" s="624">
        <f t="shared" si="117"/>
        <v>0</v>
      </c>
      <c r="AH866" s="624">
        <f t="shared" si="117"/>
        <v>0</v>
      </c>
      <c r="AI866" s="624">
        <f t="shared" si="117"/>
        <v>0</v>
      </c>
      <c r="AJ866" s="624">
        <f t="shared" si="117"/>
        <v>0</v>
      </c>
      <c r="AK866" s="624">
        <f t="shared" si="117"/>
        <v>0</v>
      </c>
      <c r="AL866" s="624">
        <f t="shared" si="117"/>
        <v>0</v>
      </c>
      <c r="AN866" s="625"/>
    </row>
    <row r="867" spans="1:40" x14ac:dyDescent="0.25">
      <c r="A867" s="612"/>
      <c r="B867" s="613"/>
      <c r="C867" s="614"/>
      <c r="D867" s="626"/>
      <c r="E867" s="627"/>
      <c r="F867" s="627"/>
      <c r="G867" s="630">
        <f t="shared" si="114"/>
        <v>0</v>
      </c>
      <c r="H867" s="626"/>
      <c r="I867" s="626"/>
      <c r="J867" s="626"/>
      <c r="K867" s="626"/>
      <c r="L867" s="626"/>
      <c r="M867" s="626"/>
      <c r="N867" s="629"/>
      <c r="O867" s="629"/>
      <c r="P867" s="629"/>
      <c r="Q867" s="619">
        <f>IF(C867&gt;Allgemeines!$C$13,0,SUM(G867,H867,J867,K867,M867,N867)-SUM(I867,L867,O867,P867))</f>
        <v>0</v>
      </c>
      <c r="R867" s="613"/>
      <c r="S867" s="621">
        <f t="shared" si="110"/>
        <v>0</v>
      </c>
      <c r="T867" s="622">
        <f>IF(ISBLANK($B867),0,VLOOKUP($B867,Listen!$A$2:$C$44,2,FALSE))</f>
        <v>0</v>
      </c>
      <c r="U867" s="622">
        <f>IF(ISBLANK($B867),0,VLOOKUP($B867,Listen!$A$2:$C$44,3,FALSE))</f>
        <v>0</v>
      </c>
      <c r="V867" s="623">
        <f t="shared" si="111"/>
        <v>0</v>
      </c>
      <c r="W867" s="623">
        <f t="shared" si="116"/>
        <v>0</v>
      </c>
      <c r="X867" s="623">
        <f t="shared" si="116"/>
        <v>0</v>
      </c>
      <c r="Y867" s="623">
        <f t="shared" si="116"/>
        <v>0</v>
      </c>
      <c r="Z867" s="623">
        <f t="shared" si="116"/>
        <v>0</v>
      </c>
      <c r="AA867" s="623">
        <f t="shared" si="116"/>
        <v>0</v>
      </c>
      <c r="AB867" s="623">
        <f t="shared" si="116"/>
        <v>0</v>
      </c>
      <c r="AC867" s="624">
        <f t="shared" ca="1" si="112"/>
        <v>0</v>
      </c>
      <c r="AD867" s="624">
        <f ca="1">IF(C867=Allgemeines!$C$13,$S867-$AE867,OFFSET(AE867,0,Allgemeines!$C$13-2022)-$AE867)</f>
        <v>0</v>
      </c>
      <c r="AE867" s="624">
        <f ca="1">IFERROR(OFFSET(AE867,0,Allgemeines!$C$13-2021),0)</f>
        <v>0</v>
      </c>
      <c r="AF867" s="624">
        <f t="shared" si="113"/>
        <v>0</v>
      </c>
      <c r="AG867" s="624">
        <f t="shared" si="117"/>
        <v>0</v>
      </c>
      <c r="AH867" s="624">
        <f t="shared" si="117"/>
        <v>0</v>
      </c>
      <c r="AI867" s="624">
        <f t="shared" si="117"/>
        <v>0</v>
      </c>
      <c r="AJ867" s="624">
        <f t="shared" si="117"/>
        <v>0</v>
      </c>
      <c r="AK867" s="624">
        <f t="shared" si="117"/>
        <v>0</v>
      </c>
      <c r="AL867" s="624">
        <f t="shared" si="117"/>
        <v>0</v>
      </c>
      <c r="AN867" s="625"/>
    </row>
    <row r="868" spans="1:40" x14ac:dyDescent="0.25">
      <c r="A868" s="612"/>
      <c r="B868" s="613"/>
      <c r="C868" s="614"/>
      <c r="D868" s="626"/>
      <c r="E868" s="627"/>
      <c r="F868" s="627"/>
      <c r="G868" s="630">
        <f t="shared" si="114"/>
        <v>0</v>
      </c>
      <c r="H868" s="626"/>
      <c r="I868" s="626"/>
      <c r="J868" s="626"/>
      <c r="K868" s="626"/>
      <c r="L868" s="626"/>
      <c r="M868" s="626"/>
      <c r="N868" s="629"/>
      <c r="O868" s="629"/>
      <c r="P868" s="629"/>
      <c r="Q868" s="619">
        <f>IF(C868&gt;Allgemeines!$C$13,0,SUM(G868,H868,J868,K868,M868,N868)-SUM(I868,L868,O868,P868))</f>
        <v>0</v>
      </c>
      <c r="R868" s="613"/>
      <c r="S868" s="621">
        <f t="shared" si="110"/>
        <v>0</v>
      </c>
      <c r="T868" s="622">
        <f>IF(ISBLANK($B868),0,VLOOKUP($B868,Listen!$A$2:$C$44,2,FALSE))</f>
        <v>0</v>
      </c>
      <c r="U868" s="622">
        <f>IF(ISBLANK($B868),0,VLOOKUP($B868,Listen!$A$2:$C$44,3,FALSE))</f>
        <v>0</v>
      </c>
      <c r="V868" s="623">
        <f t="shared" si="111"/>
        <v>0</v>
      </c>
      <c r="W868" s="623">
        <f t="shared" si="116"/>
        <v>0</v>
      </c>
      <c r="X868" s="623">
        <f t="shared" si="116"/>
        <v>0</v>
      </c>
      <c r="Y868" s="623">
        <f t="shared" si="116"/>
        <v>0</v>
      </c>
      <c r="Z868" s="623">
        <f t="shared" si="116"/>
        <v>0</v>
      </c>
      <c r="AA868" s="623">
        <f t="shared" si="116"/>
        <v>0</v>
      </c>
      <c r="AB868" s="623">
        <f t="shared" si="116"/>
        <v>0</v>
      </c>
      <c r="AC868" s="624">
        <f t="shared" ca="1" si="112"/>
        <v>0</v>
      </c>
      <c r="AD868" s="624">
        <f ca="1">IF(C868=Allgemeines!$C$13,$S868-$AE868,OFFSET(AE868,0,Allgemeines!$C$13-2022)-$AE868)</f>
        <v>0</v>
      </c>
      <c r="AE868" s="624">
        <f ca="1">IFERROR(OFFSET(AE868,0,Allgemeines!$C$13-2021),0)</f>
        <v>0</v>
      </c>
      <c r="AF868" s="624">
        <f t="shared" si="113"/>
        <v>0</v>
      </c>
      <c r="AG868" s="624">
        <f t="shared" si="117"/>
        <v>0</v>
      </c>
      <c r="AH868" s="624">
        <f t="shared" si="117"/>
        <v>0</v>
      </c>
      <c r="AI868" s="624">
        <f t="shared" si="117"/>
        <v>0</v>
      </c>
      <c r="AJ868" s="624">
        <f t="shared" si="117"/>
        <v>0</v>
      </c>
      <c r="AK868" s="624">
        <f t="shared" si="117"/>
        <v>0</v>
      </c>
      <c r="AL868" s="624">
        <f t="shared" si="117"/>
        <v>0</v>
      </c>
      <c r="AN868" s="625"/>
    </row>
    <row r="869" spans="1:40" x14ac:dyDescent="0.25">
      <c r="A869" s="612"/>
      <c r="B869" s="613"/>
      <c r="C869" s="614"/>
      <c r="D869" s="626"/>
      <c r="E869" s="627"/>
      <c r="F869" s="627"/>
      <c r="G869" s="630">
        <f t="shared" si="114"/>
        <v>0</v>
      </c>
      <c r="H869" s="626"/>
      <c r="I869" s="626"/>
      <c r="J869" s="626"/>
      <c r="K869" s="626"/>
      <c r="L869" s="626"/>
      <c r="M869" s="626"/>
      <c r="N869" s="629"/>
      <c r="O869" s="629"/>
      <c r="P869" s="629"/>
      <c r="Q869" s="619">
        <f>IF(C869&gt;Allgemeines!$C$13,0,SUM(G869,H869,J869,K869,M869,N869)-SUM(I869,L869,O869,P869))</f>
        <v>0</v>
      </c>
      <c r="R869" s="613"/>
      <c r="S869" s="621">
        <f t="shared" si="110"/>
        <v>0</v>
      </c>
      <c r="T869" s="622">
        <f>IF(ISBLANK($B869),0,VLOOKUP($B869,Listen!$A$2:$C$44,2,FALSE))</f>
        <v>0</v>
      </c>
      <c r="U869" s="622">
        <f>IF(ISBLANK($B869),0,VLOOKUP($B869,Listen!$A$2:$C$44,3,FALSE))</f>
        <v>0</v>
      </c>
      <c r="V869" s="623">
        <f t="shared" si="111"/>
        <v>0</v>
      </c>
      <c r="W869" s="623">
        <f t="shared" si="116"/>
        <v>0</v>
      </c>
      <c r="X869" s="623">
        <f t="shared" si="116"/>
        <v>0</v>
      </c>
      <c r="Y869" s="623">
        <f t="shared" si="116"/>
        <v>0</v>
      </c>
      <c r="Z869" s="623">
        <f t="shared" si="116"/>
        <v>0</v>
      </c>
      <c r="AA869" s="623">
        <f t="shared" si="116"/>
        <v>0</v>
      </c>
      <c r="AB869" s="623">
        <f t="shared" si="116"/>
        <v>0</v>
      </c>
      <c r="AC869" s="624">
        <f t="shared" ca="1" si="112"/>
        <v>0</v>
      </c>
      <c r="AD869" s="624">
        <f ca="1">IF(C869=Allgemeines!$C$13,$S869-$AE869,OFFSET(AE869,0,Allgemeines!$C$13-2022)-$AE869)</f>
        <v>0</v>
      </c>
      <c r="AE869" s="624">
        <f ca="1">IFERROR(OFFSET(AE869,0,Allgemeines!$C$13-2021),0)</f>
        <v>0</v>
      </c>
      <c r="AF869" s="624">
        <f t="shared" si="113"/>
        <v>0</v>
      </c>
      <c r="AG869" s="624">
        <f t="shared" si="117"/>
        <v>0</v>
      </c>
      <c r="AH869" s="624">
        <f t="shared" si="117"/>
        <v>0</v>
      </c>
      <c r="AI869" s="624">
        <f t="shared" si="117"/>
        <v>0</v>
      </c>
      <c r="AJ869" s="624">
        <f t="shared" si="117"/>
        <v>0</v>
      </c>
      <c r="AK869" s="624">
        <f t="shared" si="117"/>
        <v>0</v>
      </c>
      <c r="AL869" s="624">
        <f t="shared" si="117"/>
        <v>0</v>
      </c>
      <c r="AN869" s="625"/>
    </row>
    <row r="870" spans="1:40" x14ac:dyDescent="0.25">
      <c r="A870" s="612"/>
      <c r="B870" s="613"/>
      <c r="C870" s="614"/>
      <c r="D870" s="626"/>
      <c r="E870" s="627"/>
      <c r="F870" s="627"/>
      <c r="G870" s="630">
        <f t="shared" si="114"/>
        <v>0</v>
      </c>
      <c r="H870" s="626"/>
      <c r="I870" s="626"/>
      <c r="J870" s="626"/>
      <c r="K870" s="626"/>
      <c r="L870" s="626"/>
      <c r="M870" s="626"/>
      <c r="N870" s="629"/>
      <c r="O870" s="629"/>
      <c r="P870" s="629"/>
      <c r="Q870" s="619">
        <f>IF(C870&gt;Allgemeines!$C$13,0,SUM(G870,H870,J870,K870,M870,N870)-SUM(I870,L870,O870,P870))</f>
        <v>0</v>
      </c>
      <c r="R870" s="613"/>
      <c r="S870" s="621">
        <f t="shared" si="110"/>
        <v>0</v>
      </c>
      <c r="T870" s="622">
        <f>IF(ISBLANK($B870),0,VLOOKUP($B870,Listen!$A$2:$C$44,2,FALSE))</f>
        <v>0</v>
      </c>
      <c r="U870" s="622">
        <f>IF(ISBLANK($B870),0,VLOOKUP($B870,Listen!$A$2:$C$44,3,FALSE))</f>
        <v>0</v>
      </c>
      <c r="V870" s="623">
        <f t="shared" si="111"/>
        <v>0</v>
      </c>
      <c r="W870" s="623">
        <f t="shared" si="116"/>
        <v>0</v>
      </c>
      <c r="X870" s="623">
        <f t="shared" si="116"/>
        <v>0</v>
      </c>
      <c r="Y870" s="623">
        <f t="shared" si="116"/>
        <v>0</v>
      </c>
      <c r="Z870" s="623">
        <f t="shared" si="116"/>
        <v>0</v>
      </c>
      <c r="AA870" s="623">
        <f t="shared" si="116"/>
        <v>0</v>
      </c>
      <c r="AB870" s="623">
        <f t="shared" si="116"/>
        <v>0</v>
      </c>
      <c r="AC870" s="624">
        <f t="shared" ca="1" si="112"/>
        <v>0</v>
      </c>
      <c r="AD870" s="624">
        <f ca="1">IF(C870=Allgemeines!$C$13,$S870-$AE870,OFFSET(AE870,0,Allgemeines!$C$13-2022)-$AE870)</f>
        <v>0</v>
      </c>
      <c r="AE870" s="624">
        <f ca="1">IFERROR(OFFSET(AE870,0,Allgemeines!$C$13-2021),0)</f>
        <v>0</v>
      </c>
      <c r="AF870" s="624">
        <f t="shared" si="113"/>
        <v>0</v>
      </c>
      <c r="AG870" s="624">
        <f t="shared" si="117"/>
        <v>0</v>
      </c>
      <c r="AH870" s="624">
        <f t="shared" si="117"/>
        <v>0</v>
      </c>
      <c r="AI870" s="624">
        <f t="shared" si="117"/>
        <v>0</v>
      </c>
      <c r="AJ870" s="624">
        <f t="shared" si="117"/>
        <v>0</v>
      </c>
      <c r="AK870" s="624">
        <f t="shared" si="117"/>
        <v>0</v>
      </c>
      <c r="AL870" s="624">
        <f t="shared" si="117"/>
        <v>0</v>
      </c>
      <c r="AN870" s="625"/>
    </row>
    <row r="871" spans="1:40" x14ac:dyDescent="0.25">
      <c r="A871" s="612"/>
      <c r="B871" s="613"/>
      <c r="C871" s="614"/>
      <c r="D871" s="626"/>
      <c r="E871" s="627"/>
      <c r="F871" s="627"/>
      <c r="G871" s="630">
        <f t="shared" si="114"/>
        <v>0</v>
      </c>
      <c r="H871" s="626"/>
      <c r="I871" s="626"/>
      <c r="J871" s="626"/>
      <c r="K871" s="626"/>
      <c r="L871" s="626"/>
      <c r="M871" s="626"/>
      <c r="N871" s="629"/>
      <c r="O871" s="629"/>
      <c r="P871" s="629"/>
      <c r="Q871" s="619">
        <f>IF(C871&gt;Allgemeines!$C$13,0,SUM(G871,H871,J871,K871,M871,N871)-SUM(I871,L871,O871,P871))</f>
        <v>0</v>
      </c>
      <c r="R871" s="613"/>
      <c r="S871" s="621">
        <f t="shared" si="110"/>
        <v>0</v>
      </c>
      <c r="T871" s="622">
        <f>IF(ISBLANK($B871),0,VLOOKUP($B871,Listen!$A$2:$C$44,2,FALSE))</f>
        <v>0</v>
      </c>
      <c r="U871" s="622">
        <f>IF(ISBLANK($B871),0,VLOOKUP($B871,Listen!$A$2:$C$44,3,FALSE))</f>
        <v>0</v>
      </c>
      <c r="V871" s="623">
        <f t="shared" si="111"/>
        <v>0</v>
      </c>
      <c r="W871" s="623">
        <f t="shared" ref="W871:AB886" si="118">V871</f>
        <v>0</v>
      </c>
      <c r="X871" s="623">
        <f t="shared" si="118"/>
        <v>0</v>
      </c>
      <c r="Y871" s="623">
        <f t="shared" si="118"/>
        <v>0</v>
      </c>
      <c r="Z871" s="623">
        <f t="shared" si="118"/>
        <v>0</v>
      </c>
      <c r="AA871" s="623">
        <f t="shared" si="118"/>
        <v>0</v>
      </c>
      <c r="AB871" s="623">
        <f t="shared" si="118"/>
        <v>0</v>
      </c>
      <c r="AC871" s="624">
        <f t="shared" ca="1" si="112"/>
        <v>0</v>
      </c>
      <c r="AD871" s="624">
        <f ca="1">IF(C871=Allgemeines!$C$13,$S871-$AE871,OFFSET(AE871,0,Allgemeines!$C$13-2022)-$AE871)</f>
        <v>0</v>
      </c>
      <c r="AE871" s="624">
        <f ca="1">IFERROR(OFFSET(AE871,0,Allgemeines!$C$13-2021),0)</f>
        <v>0</v>
      </c>
      <c r="AF871" s="624">
        <f t="shared" si="113"/>
        <v>0</v>
      </c>
      <c r="AG871" s="624">
        <f t="shared" si="117"/>
        <v>0</v>
      </c>
      <c r="AH871" s="624">
        <f t="shared" si="117"/>
        <v>0</v>
      </c>
      <c r="AI871" s="624">
        <f t="shared" si="117"/>
        <v>0</v>
      </c>
      <c r="AJ871" s="624">
        <f t="shared" si="117"/>
        <v>0</v>
      </c>
      <c r="AK871" s="624">
        <f t="shared" si="117"/>
        <v>0</v>
      </c>
      <c r="AL871" s="624">
        <f t="shared" si="117"/>
        <v>0</v>
      </c>
      <c r="AN871" s="625"/>
    </row>
    <row r="872" spans="1:40" x14ac:dyDescent="0.25">
      <c r="A872" s="612"/>
      <c r="B872" s="613"/>
      <c r="C872" s="614"/>
      <c r="D872" s="626"/>
      <c r="E872" s="627"/>
      <c r="F872" s="627"/>
      <c r="G872" s="630">
        <f t="shared" si="114"/>
        <v>0</v>
      </c>
      <c r="H872" s="626"/>
      <c r="I872" s="626"/>
      <c r="J872" s="626"/>
      <c r="K872" s="626"/>
      <c r="L872" s="626"/>
      <c r="M872" s="626"/>
      <c r="N872" s="629"/>
      <c r="O872" s="629"/>
      <c r="P872" s="629"/>
      <c r="Q872" s="619">
        <f>IF(C872&gt;Allgemeines!$C$13,0,SUM(G872,H872,J872,K872,M872,N872)-SUM(I872,L872,O872,P872))</f>
        <v>0</v>
      </c>
      <c r="R872" s="613"/>
      <c r="S872" s="621">
        <f t="shared" si="110"/>
        <v>0</v>
      </c>
      <c r="T872" s="622">
        <f>IF(ISBLANK($B872),0,VLOOKUP($B872,Listen!$A$2:$C$44,2,FALSE))</f>
        <v>0</v>
      </c>
      <c r="U872" s="622">
        <f>IF(ISBLANK($B872),0,VLOOKUP($B872,Listen!$A$2:$C$44,3,FALSE))</f>
        <v>0</v>
      </c>
      <c r="V872" s="623">
        <f t="shared" si="111"/>
        <v>0</v>
      </c>
      <c r="W872" s="623">
        <f t="shared" si="118"/>
        <v>0</v>
      </c>
      <c r="X872" s="623">
        <f t="shared" si="118"/>
        <v>0</v>
      </c>
      <c r="Y872" s="623">
        <f t="shared" si="118"/>
        <v>0</v>
      </c>
      <c r="Z872" s="623">
        <f t="shared" si="118"/>
        <v>0</v>
      </c>
      <c r="AA872" s="623">
        <f t="shared" si="118"/>
        <v>0</v>
      </c>
      <c r="AB872" s="623">
        <f t="shared" si="118"/>
        <v>0</v>
      </c>
      <c r="AC872" s="624">
        <f t="shared" ca="1" si="112"/>
        <v>0</v>
      </c>
      <c r="AD872" s="624">
        <f ca="1">IF(C872=Allgemeines!$C$13,$S872-$AE872,OFFSET(AE872,0,Allgemeines!$C$13-2022)-$AE872)</f>
        <v>0</v>
      </c>
      <c r="AE872" s="624">
        <f ca="1">IFERROR(OFFSET(AE872,0,Allgemeines!$C$13-2021),0)</f>
        <v>0</v>
      </c>
      <c r="AF872" s="624">
        <f t="shared" si="113"/>
        <v>0</v>
      </c>
      <c r="AG872" s="624">
        <f t="shared" si="117"/>
        <v>0</v>
      </c>
      <c r="AH872" s="624">
        <f t="shared" si="117"/>
        <v>0</v>
      </c>
      <c r="AI872" s="624">
        <f t="shared" si="117"/>
        <v>0</v>
      </c>
      <c r="AJ872" s="624">
        <f t="shared" si="117"/>
        <v>0</v>
      </c>
      <c r="AK872" s="624">
        <f t="shared" si="117"/>
        <v>0</v>
      </c>
      <c r="AL872" s="624">
        <f t="shared" si="117"/>
        <v>0</v>
      </c>
      <c r="AN872" s="625"/>
    </row>
    <row r="873" spans="1:40" x14ac:dyDescent="0.25">
      <c r="A873" s="612"/>
      <c r="B873" s="613"/>
      <c r="C873" s="614"/>
      <c r="D873" s="626"/>
      <c r="E873" s="627"/>
      <c r="F873" s="627"/>
      <c r="G873" s="630">
        <f t="shared" si="114"/>
        <v>0</v>
      </c>
      <c r="H873" s="626"/>
      <c r="I873" s="626"/>
      <c r="J873" s="626"/>
      <c r="K873" s="626"/>
      <c r="L873" s="626"/>
      <c r="M873" s="626"/>
      <c r="N873" s="629"/>
      <c r="O873" s="629"/>
      <c r="P873" s="629"/>
      <c r="Q873" s="619">
        <f>IF(C873&gt;Allgemeines!$C$13,0,SUM(G873,H873,J873,K873,M873,N873)-SUM(I873,L873,O873,P873))</f>
        <v>0</v>
      </c>
      <c r="R873" s="613"/>
      <c r="S873" s="621">
        <f t="shared" si="110"/>
        <v>0</v>
      </c>
      <c r="T873" s="622">
        <f>IF(ISBLANK($B873),0,VLOOKUP($B873,Listen!$A$2:$C$44,2,FALSE))</f>
        <v>0</v>
      </c>
      <c r="U873" s="622">
        <f>IF(ISBLANK($B873),0,VLOOKUP($B873,Listen!$A$2:$C$44,3,FALSE))</f>
        <v>0</v>
      </c>
      <c r="V873" s="623">
        <f t="shared" si="111"/>
        <v>0</v>
      </c>
      <c r="W873" s="623">
        <f t="shared" si="118"/>
        <v>0</v>
      </c>
      <c r="X873" s="623">
        <f t="shared" si="118"/>
        <v>0</v>
      </c>
      <c r="Y873" s="623">
        <f t="shared" si="118"/>
        <v>0</v>
      </c>
      <c r="Z873" s="623">
        <f t="shared" si="118"/>
        <v>0</v>
      </c>
      <c r="AA873" s="623">
        <f t="shared" si="118"/>
        <v>0</v>
      </c>
      <c r="AB873" s="623">
        <f t="shared" si="118"/>
        <v>0</v>
      </c>
      <c r="AC873" s="624">
        <f t="shared" ca="1" si="112"/>
        <v>0</v>
      </c>
      <c r="AD873" s="624">
        <f ca="1">IF(C873=Allgemeines!$C$13,$S873-$AE873,OFFSET(AE873,0,Allgemeines!$C$13-2022)-$AE873)</f>
        <v>0</v>
      </c>
      <c r="AE873" s="624">
        <f ca="1">IFERROR(OFFSET(AE873,0,Allgemeines!$C$13-2021),0)</f>
        <v>0</v>
      </c>
      <c r="AF873" s="624">
        <f t="shared" si="113"/>
        <v>0</v>
      </c>
      <c r="AG873" s="624">
        <f t="shared" si="117"/>
        <v>0</v>
      </c>
      <c r="AH873" s="624">
        <f t="shared" si="117"/>
        <v>0</v>
      </c>
      <c r="AI873" s="624">
        <f t="shared" si="117"/>
        <v>0</v>
      </c>
      <c r="AJ873" s="624">
        <f t="shared" si="117"/>
        <v>0</v>
      </c>
      <c r="AK873" s="624">
        <f t="shared" si="117"/>
        <v>0</v>
      </c>
      <c r="AL873" s="624">
        <f t="shared" si="117"/>
        <v>0</v>
      </c>
      <c r="AN873" s="625"/>
    </row>
    <row r="874" spans="1:40" x14ac:dyDescent="0.25">
      <c r="A874" s="612"/>
      <c r="B874" s="613"/>
      <c r="C874" s="614"/>
      <c r="D874" s="626"/>
      <c r="E874" s="627"/>
      <c r="F874" s="627"/>
      <c r="G874" s="630">
        <f t="shared" si="114"/>
        <v>0</v>
      </c>
      <c r="H874" s="626"/>
      <c r="I874" s="626"/>
      <c r="J874" s="626"/>
      <c r="K874" s="626"/>
      <c r="L874" s="626"/>
      <c r="M874" s="626"/>
      <c r="N874" s="629"/>
      <c r="O874" s="629"/>
      <c r="P874" s="629"/>
      <c r="Q874" s="619">
        <f>IF(C874&gt;Allgemeines!$C$13,0,SUM(G874,H874,J874,K874,M874,N874)-SUM(I874,L874,O874,P874))</f>
        <v>0</v>
      </c>
      <c r="R874" s="613"/>
      <c r="S874" s="621">
        <f t="shared" si="110"/>
        <v>0</v>
      </c>
      <c r="T874" s="622">
        <f>IF(ISBLANK($B874),0,VLOOKUP($B874,Listen!$A$2:$C$44,2,FALSE))</f>
        <v>0</v>
      </c>
      <c r="U874" s="622">
        <f>IF(ISBLANK($B874),0,VLOOKUP($B874,Listen!$A$2:$C$44,3,FALSE))</f>
        <v>0</v>
      </c>
      <c r="V874" s="623">
        <f t="shared" si="111"/>
        <v>0</v>
      </c>
      <c r="W874" s="623">
        <f t="shared" si="118"/>
        <v>0</v>
      </c>
      <c r="X874" s="623">
        <f t="shared" si="118"/>
        <v>0</v>
      </c>
      <c r="Y874" s="623">
        <f t="shared" si="118"/>
        <v>0</v>
      </c>
      <c r="Z874" s="623">
        <f t="shared" si="118"/>
        <v>0</v>
      </c>
      <c r="AA874" s="623">
        <f t="shared" si="118"/>
        <v>0</v>
      </c>
      <c r="AB874" s="623">
        <f t="shared" si="118"/>
        <v>0</v>
      </c>
      <c r="AC874" s="624">
        <f t="shared" ca="1" si="112"/>
        <v>0</v>
      </c>
      <c r="AD874" s="624">
        <f ca="1">IF(C874=Allgemeines!$C$13,$S874-$AE874,OFFSET(AE874,0,Allgemeines!$C$13-2022)-$AE874)</f>
        <v>0</v>
      </c>
      <c r="AE874" s="624">
        <f ca="1">IFERROR(OFFSET(AE874,0,Allgemeines!$C$13-2021),0)</f>
        <v>0</v>
      </c>
      <c r="AF874" s="624">
        <f t="shared" si="113"/>
        <v>0</v>
      </c>
      <c r="AG874" s="624">
        <f t="shared" si="117"/>
        <v>0</v>
      </c>
      <c r="AH874" s="624">
        <f t="shared" si="117"/>
        <v>0</v>
      </c>
      <c r="AI874" s="624">
        <f t="shared" si="117"/>
        <v>0</v>
      </c>
      <c r="AJ874" s="624">
        <f t="shared" si="117"/>
        <v>0</v>
      </c>
      <c r="AK874" s="624">
        <f t="shared" si="117"/>
        <v>0</v>
      </c>
      <c r="AL874" s="624">
        <f t="shared" si="117"/>
        <v>0</v>
      </c>
      <c r="AN874" s="625"/>
    </row>
    <row r="875" spans="1:40" x14ac:dyDescent="0.25">
      <c r="A875" s="612"/>
      <c r="B875" s="613"/>
      <c r="C875" s="614"/>
      <c r="D875" s="626"/>
      <c r="E875" s="627"/>
      <c r="F875" s="627"/>
      <c r="G875" s="630">
        <f t="shared" si="114"/>
        <v>0</v>
      </c>
      <c r="H875" s="626"/>
      <c r="I875" s="626"/>
      <c r="J875" s="626"/>
      <c r="K875" s="626"/>
      <c r="L875" s="626"/>
      <c r="M875" s="626"/>
      <c r="N875" s="629"/>
      <c r="O875" s="629"/>
      <c r="P875" s="629"/>
      <c r="Q875" s="619">
        <f>IF(C875&gt;Allgemeines!$C$13,0,SUM(G875,H875,J875,K875,M875,N875)-SUM(I875,L875,O875,P875))</f>
        <v>0</v>
      </c>
      <c r="R875" s="613"/>
      <c r="S875" s="621">
        <f t="shared" si="110"/>
        <v>0</v>
      </c>
      <c r="T875" s="622">
        <f>IF(ISBLANK($B875),0,VLOOKUP($B875,Listen!$A$2:$C$44,2,FALSE))</f>
        <v>0</v>
      </c>
      <c r="U875" s="622">
        <f>IF(ISBLANK($B875),0,VLOOKUP($B875,Listen!$A$2:$C$44,3,FALSE))</f>
        <v>0</v>
      </c>
      <c r="V875" s="623">
        <f t="shared" si="111"/>
        <v>0</v>
      </c>
      <c r="W875" s="623">
        <f t="shared" si="118"/>
        <v>0</v>
      </c>
      <c r="X875" s="623">
        <f t="shared" si="118"/>
        <v>0</v>
      </c>
      <c r="Y875" s="623">
        <f t="shared" si="118"/>
        <v>0</v>
      </c>
      <c r="Z875" s="623">
        <f t="shared" si="118"/>
        <v>0</v>
      </c>
      <c r="AA875" s="623">
        <f t="shared" si="118"/>
        <v>0</v>
      </c>
      <c r="AB875" s="623">
        <f t="shared" si="118"/>
        <v>0</v>
      </c>
      <c r="AC875" s="624">
        <f t="shared" ca="1" si="112"/>
        <v>0</v>
      </c>
      <c r="AD875" s="624">
        <f ca="1">IF(C875=Allgemeines!$C$13,$S875-$AE875,OFFSET(AE875,0,Allgemeines!$C$13-2022)-$AE875)</f>
        <v>0</v>
      </c>
      <c r="AE875" s="624">
        <f ca="1">IFERROR(OFFSET(AE875,0,Allgemeines!$C$13-2021),0)</f>
        <v>0</v>
      </c>
      <c r="AF875" s="624">
        <f t="shared" si="113"/>
        <v>0</v>
      </c>
      <c r="AG875" s="624">
        <f t="shared" si="117"/>
        <v>0</v>
      </c>
      <c r="AH875" s="624">
        <f t="shared" si="117"/>
        <v>0</v>
      </c>
      <c r="AI875" s="624">
        <f t="shared" si="117"/>
        <v>0</v>
      </c>
      <c r="AJ875" s="624">
        <f t="shared" si="117"/>
        <v>0</v>
      </c>
      <c r="AK875" s="624">
        <f t="shared" si="117"/>
        <v>0</v>
      </c>
      <c r="AL875" s="624">
        <f t="shared" si="117"/>
        <v>0</v>
      </c>
      <c r="AN875" s="625"/>
    </row>
    <row r="876" spans="1:40" x14ac:dyDescent="0.25">
      <c r="A876" s="612"/>
      <c r="B876" s="613"/>
      <c r="C876" s="614"/>
      <c r="D876" s="626"/>
      <c r="E876" s="627"/>
      <c r="F876" s="627"/>
      <c r="G876" s="630">
        <f t="shared" si="114"/>
        <v>0</v>
      </c>
      <c r="H876" s="626"/>
      <c r="I876" s="626"/>
      <c r="J876" s="626"/>
      <c r="K876" s="626"/>
      <c r="L876" s="626"/>
      <c r="M876" s="626"/>
      <c r="N876" s="629"/>
      <c r="O876" s="629"/>
      <c r="P876" s="629"/>
      <c r="Q876" s="619">
        <f>IF(C876&gt;Allgemeines!$C$13,0,SUM(G876,H876,J876,K876,M876,N876)-SUM(I876,L876,O876,P876))</f>
        <v>0</v>
      </c>
      <c r="R876" s="613"/>
      <c r="S876" s="621">
        <f t="shared" si="110"/>
        <v>0</v>
      </c>
      <c r="T876" s="622">
        <f>IF(ISBLANK($B876),0,VLOOKUP($B876,Listen!$A$2:$C$44,2,FALSE))</f>
        <v>0</v>
      </c>
      <c r="U876" s="622">
        <f>IF(ISBLANK($B876),0,VLOOKUP($B876,Listen!$A$2:$C$44,3,FALSE))</f>
        <v>0</v>
      </c>
      <c r="V876" s="623">
        <f t="shared" si="111"/>
        <v>0</v>
      </c>
      <c r="W876" s="623">
        <f t="shared" si="118"/>
        <v>0</v>
      </c>
      <c r="X876" s="623">
        <f t="shared" si="118"/>
        <v>0</v>
      </c>
      <c r="Y876" s="623">
        <f t="shared" si="118"/>
        <v>0</v>
      </c>
      <c r="Z876" s="623">
        <f t="shared" si="118"/>
        <v>0</v>
      </c>
      <c r="AA876" s="623">
        <f t="shared" si="118"/>
        <v>0</v>
      </c>
      <c r="AB876" s="623">
        <f t="shared" si="118"/>
        <v>0</v>
      </c>
      <c r="AC876" s="624">
        <f t="shared" ca="1" si="112"/>
        <v>0</v>
      </c>
      <c r="AD876" s="624">
        <f ca="1">IF(C876=Allgemeines!$C$13,$S876-$AE876,OFFSET(AE876,0,Allgemeines!$C$13-2022)-$AE876)</f>
        <v>0</v>
      </c>
      <c r="AE876" s="624">
        <f ca="1">IFERROR(OFFSET(AE876,0,Allgemeines!$C$13-2021),0)</f>
        <v>0</v>
      </c>
      <c r="AF876" s="624">
        <f t="shared" si="113"/>
        <v>0</v>
      </c>
      <c r="AG876" s="624">
        <f t="shared" si="117"/>
        <v>0</v>
      </c>
      <c r="AH876" s="624">
        <f t="shared" si="117"/>
        <v>0</v>
      </c>
      <c r="AI876" s="624">
        <f t="shared" si="117"/>
        <v>0</v>
      </c>
      <c r="AJ876" s="624">
        <f t="shared" si="117"/>
        <v>0</v>
      </c>
      <c r="AK876" s="624">
        <f t="shared" si="117"/>
        <v>0</v>
      </c>
      <c r="AL876" s="624">
        <f t="shared" si="117"/>
        <v>0</v>
      </c>
      <c r="AN876" s="625"/>
    </row>
    <row r="877" spans="1:40" x14ac:dyDescent="0.25">
      <c r="A877" s="612"/>
      <c r="B877" s="613"/>
      <c r="C877" s="614"/>
      <c r="D877" s="626"/>
      <c r="E877" s="627"/>
      <c r="F877" s="627"/>
      <c r="G877" s="630">
        <f t="shared" si="114"/>
        <v>0</v>
      </c>
      <c r="H877" s="626"/>
      <c r="I877" s="626"/>
      <c r="J877" s="626"/>
      <c r="K877" s="626"/>
      <c r="L877" s="626"/>
      <c r="M877" s="626"/>
      <c r="N877" s="629"/>
      <c r="O877" s="629"/>
      <c r="P877" s="629"/>
      <c r="Q877" s="619">
        <f>IF(C877&gt;Allgemeines!$C$13,0,SUM(G877,H877,J877,K877,M877,N877)-SUM(I877,L877,O877,P877))</f>
        <v>0</v>
      </c>
      <c r="R877" s="613"/>
      <c r="S877" s="621">
        <f t="shared" si="110"/>
        <v>0</v>
      </c>
      <c r="T877" s="622">
        <f>IF(ISBLANK($B877),0,VLOOKUP($B877,Listen!$A$2:$C$44,2,FALSE))</f>
        <v>0</v>
      </c>
      <c r="U877" s="622">
        <f>IF(ISBLANK($B877),0,VLOOKUP($B877,Listen!$A$2:$C$44,3,FALSE))</f>
        <v>0</v>
      </c>
      <c r="V877" s="623">
        <f t="shared" si="111"/>
        <v>0</v>
      </c>
      <c r="W877" s="623">
        <f t="shared" si="118"/>
        <v>0</v>
      </c>
      <c r="X877" s="623">
        <f t="shared" si="118"/>
        <v>0</v>
      </c>
      <c r="Y877" s="623">
        <f t="shared" si="118"/>
        <v>0</v>
      </c>
      <c r="Z877" s="623">
        <f t="shared" si="118"/>
        <v>0</v>
      </c>
      <c r="AA877" s="623">
        <f t="shared" si="118"/>
        <v>0</v>
      </c>
      <c r="AB877" s="623">
        <f t="shared" si="118"/>
        <v>0</v>
      </c>
      <c r="AC877" s="624">
        <f t="shared" ca="1" si="112"/>
        <v>0</v>
      </c>
      <c r="AD877" s="624">
        <f ca="1">IF(C877=Allgemeines!$C$13,$S877-$AE877,OFFSET(AE877,0,Allgemeines!$C$13-2022)-$AE877)</f>
        <v>0</v>
      </c>
      <c r="AE877" s="624">
        <f ca="1">IFERROR(OFFSET(AE877,0,Allgemeines!$C$13-2021),0)</f>
        <v>0</v>
      </c>
      <c r="AF877" s="624">
        <f t="shared" si="113"/>
        <v>0</v>
      </c>
      <c r="AG877" s="624">
        <f t="shared" si="117"/>
        <v>0</v>
      </c>
      <c r="AH877" s="624">
        <f t="shared" si="117"/>
        <v>0</v>
      </c>
      <c r="AI877" s="624">
        <f t="shared" si="117"/>
        <v>0</v>
      </c>
      <c r="AJ877" s="624">
        <f t="shared" si="117"/>
        <v>0</v>
      </c>
      <c r="AK877" s="624">
        <f t="shared" si="117"/>
        <v>0</v>
      </c>
      <c r="AL877" s="624">
        <f t="shared" si="117"/>
        <v>0</v>
      </c>
      <c r="AN877" s="625"/>
    </row>
    <row r="878" spans="1:40" x14ac:dyDescent="0.25">
      <c r="A878" s="612"/>
      <c r="B878" s="613"/>
      <c r="C878" s="614"/>
      <c r="D878" s="626"/>
      <c r="E878" s="627"/>
      <c r="F878" s="627"/>
      <c r="G878" s="630">
        <f t="shared" si="114"/>
        <v>0</v>
      </c>
      <c r="H878" s="626"/>
      <c r="I878" s="626"/>
      <c r="J878" s="626"/>
      <c r="K878" s="626"/>
      <c r="L878" s="626"/>
      <c r="M878" s="626"/>
      <c r="N878" s="629"/>
      <c r="O878" s="629"/>
      <c r="P878" s="629"/>
      <c r="Q878" s="619">
        <f>IF(C878&gt;Allgemeines!$C$13,0,SUM(G878,H878,J878,K878,M878,N878)-SUM(I878,L878,O878,P878))</f>
        <v>0</v>
      </c>
      <c r="R878" s="613"/>
      <c r="S878" s="621">
        <f t="shared" si="110"/>
        <v>0</v>
      </c>
      <c r="T878" s="622">
        <f>IF(ISBLANK($B878),0,VLOOKUP($B878,Listen!$A$2:$C$44,2,FALSE))</f>
        <v>0</v>
      </c>
      <c r="U878" s="622">
        <f>IF(ISBLANK($B878),0,VLOOKUP($B878,Listen!$A$2:$C$44,3,FALSE))</f>
        <v>0</v>
      </c>
      <c r="V878" s="623">
        <f t="shared" si="111"/>
        <v>0</v>
      </c>
      <c r="W878" s="623">
        <f t="shared" si="118"/>
        <v>0</v>
      </c>
      <c r="X878" s="623">
        <f t="shared" si="118"/>
        <v>0</v>
      </c>
      <c r="Y878" s="623">
        <f t="shared" si="118"/>
        <v>0</v>
      </c>
      <c r="Z878" s="623">
        <f t="shared" si="118"/>
        <v>0</v>
      </c>
      <c r="AA878" s="623">
        <f t="shared" si="118"/>
        <v>0</v>
      </c>
      <c r="AB878" s="623">
        <f t="shared" si="118"/>
        <v>0</v>
      </c>
      <c r="AC878" s="624">
        <f t="shared" ca="1" si="112"/>
        <v>0</v>
      </c>
      <c r="AD878" s="624">
        <f ca="1">IF(C878=Allgemeines!$C$13,$S878-$AE878,OFFSET(AE878,0,Allgemeines!$C$13-2022)-$AE878)</f>
        <v>0</v>
      </c>
      <c r="AE878" s="624">
        <f ca="1">IFERROR(OFFSET(AE878,0,Allgemeines!$C$13-2021),0)</f>
        <v>0</v>
      </c>
      <c r="AF878" s="624">
        <f t="shared" si="113"/>
        <v>0</v>
      </c>
      <c r="AG878" s="624">
        <f t="shared" si="117"/>
        <v>0</v>
      </c>
      <c r="AH878" s="624">
        <f t="shared" si="117"/>
        <v>0</v>
      </c>
      <c r="AI878" s="624">
        <f t="shared" si="117"/>
        <v>0</v>
      </c>
      <c r="AJ878" s="624">
        <f t="shared" si="117"/>
        <v>0</v>
      </c>
      <c r="AK878" s="624">
        <f t="shared" si="117"/>
        <v>0</v>
      </c>
      <c r="AL878" s="624">
        <f t="shared" si="117"/>
        <v>0</v>
      </c>
      <c r="AN878" s="625"/>
    </row>
    <row r="879" spans="1:40" x14ac:dyDescent="0.25">
      <c r="A879" s="612"/>
      <c r="B879" s="613"/>
      <c r="C879" s="614"/>
      <c r="D879" s="626"/>
      <c r="E879" s="627"/>
      <c r="F879" s="627"/>
      <c r="G879" s="630">
        <f t="shared" si="114"/>
        <v>0</v>
      </c>
      <c r="H879" s="626"/>
      <c r="I879" s="626"/>
      <c r="J879" s="626"/>
      <c r="K879" s="626"/>
      <c r="L879" s="626"/>
      <c r="M879" s="626"/>
      <c r="N879" s="629"/>
      <c r="O879" s="629"/>
      <c r="P879" s="629"/>
      <c r="Q879" s="619">
        <f>IF(C879&gt;Allgemeines!$C$13,0,SUM(G879,H879,J879,K879,M879,N879)-SUM(I879,L879,O879,P879))</f>
        <v>0</v>
      </c>
      <c r="R879" s="613"/>
      <c r="S879" s="621">
        <f t="shared" si="110"/>
        <v>0</v>
      </c>
      <c r="T879" s="622">
        <f>IF(ISBLANK($B879),0,VLOOKUP($B879,Listen!$A$2:$C$44,2,FALSE))</f>
        <v>0</v>
      </c>
      <c r="U879" s="622">
        <f>IF(ISBLANK($B879),0,VLOOKUP($B879,Listen!$A$2:$C$44,3,FALSE))</f>
        <v>0</v>
      </c>
      <c r="V879" s="623">
        <f t="shared" si="111"/>
        <v>0</v>
      </c>
      <c r="W879" s="623">
        <f t="shared" si="118"/>
        <v>0</v>
      </c>
      <c r="X879" s="623">
        <f t="shared" si="118"/>
        <v>0</v>
      </c>
      <c r="Y879" s="623">
        <f t="shared" si="118"/>
        <v>0</v>
      </c>
      <c r="Z879" s="623">
        <f t="shared" si="118"/>
        <v>0</v>
      </c>
      <c r="AA879" s="623">
        <f t="shared" si="118"/>
        <v>0</v>
      </c>
      <c r="AB879" s="623">
        <f t="shared" si="118"/>
        <v>0</v>
      </c>
      <c r="AC879" s="624">
        <f t="shared" ca="1" si="112"/>
        <v>0</v>
      </c>
      <c r="AD879" s="624">
        <f ca="1">IF(C879=Allgemeines!$C$13,$S879-$AE879,OFFSET(AE879,0,Allgemeines!$C$13-2022)-$AE879)</f>
        <v>0</v>
      </c>
      <c r="AE879" s="624">
        <f ca="1">IFERROR(OFFSET(AE879,0,Allgemeines!$C$13-2021),0)</f>
        <v>0</v>
      </c>
      <c r="AF879" s="624">
        <f t="shared" si="113"/>
        <v>0</v>
      </c>
      <c r="AG879" s="624">
        <f t="shared" si="117"/>
        <v>0</v>
      </c>
      <c r="AH879" s="624">
        <f t="shared" si="117"/>
        <v>0</v>
      </c>
      <c r="AI879" s="624">
        <f t="shared" si="117"/>
        <v>0</v>
      </c>
      <c r="AJ879" s="624">
        <f t="shared" si="117"/>
        <v>0</v>
      </c>
      <c r="AK879" s="624">
        <f t="shared" si="117"/>
        <v>0</v>
      </c>
      <c r="AL879" s="624">
        <f t="shared" si="117"/>
        <v>0</v>
      </c>
      <c r="AN879" s="625"/>
    </row>
    <row r="880" spans="1:40" x14ac:dyDescent="0.25">
      <c r="A880" s="612"/>
      <c r="B880" s="613"/>
      <c r="C880" s="614"/>
      <c r="D880" s="626"/>
      <c r="E880" s="627"/>
      <c r="F880" s="627"/>
      <c r="G880" s="630">
        <f t="shared" si="114"/>
        <v>0</v>
      </c>
      <c r="H880" s="626"/>
      <c r="I880" s="626"/>
      <c r="J880" s="626"/>
      <c r="K880" s="626"/>
      <c r="L880" s="626"/>
      <c r="M880" s="626"/>
      <c r="N880" s="629"/>
      <c r="O880" s="629"/>
      <c r="P880" s="629"/>
      <c r="Q880" s="619">
        <f>IF(C880&gt;Allgemeines!$C$13,0,SUM(G880,H880,J880,K880,M880,N880)-SUM(I880,L880,O880,P880))</f>
        <v>0</v>
      </c>
      <c r="R880" s="613"/>
      <c r="S880" s="621">
        <f t="shared" si="110"/>
        <v>0</v>
      </c>
      <c r="T880" s="622">
        <f>IF(ISBLANK($B880),0,VLOOKUP($B880,Listen!$A$2:$C$44,2,FALSE))</f>
        <v>0</v>
      </c>
      <c r="U880" s="622">
        <f>IF(ISBLANK($B880),0,VLOOKUP($B880,Listen!$A$2:$C$44,3,FALSE))</f>
        <v>0</v>
      </c>
      <c r="V880" s="623">
        <f t="shared" si="111"/>
        <v>0</v>
      </c>
      <c r="W880" s="623">
        <f t="shared" si="118"/>
        <v>0</v>
      </c>
      <c r="X880" s="623">
        <f t="shared" si="118"/>
        <v>0</v>
      </c>
      <c r="Y880" s="623">
        <f t="shared" si="118"/>
        <v>0</v>
      </c>
      <c r="Z880" s="623">
        <f t="shared" si="118"/>
        <v>0</v>
      </c>
      <c r="AA880" s="623">
        <f t="shared" si="118"/>
        <v>0</v>
      </c>
      <c r="AB880" s="623">
        <f t="shared" si="118"/>
        <v>0</v>
      </c>
      <c r="AC880" s="624">
        <f t="shared" ca="1" si="112"/>
        <v>0</v>
      </c>
      <c r="AD880" s="624">
        <f ca="1">IF(C880=Allgemeines!$C$13,$S880-$AE880,OFFSET(AE880,0,Allgemeines!$C$13-2022)-$AE880)</f>
        <v>0</v>
      </c>
      <c r="AE880" s="624">
        <f ca="1">IFERROR(OFFSET(AE880,0,Allgemeines!$C$13-2021),0)</f>
        <v>0</v>
      </c>
      <c r="AF880" s="624">
        <f t="shared" si="113"/>
        <v>0</v>
      </c>
      <c r="AG880" s="624">
        <f t="shared" si="117"/>
        <v>0</v>
      </c>
      <c r="AH880" s="624">
        <f t="shared" si="117"/>
        <v>0</v>
      </c>
      <c r="AI880" s="624">
        <f t="shared" si="117"/>
        <v>0</v>
      </c>
      <c r="AJ880" s="624">
        <f t="shared" si="117"/>
        <v>0</v>
      </c>
      <c r="AK880" s="624">
        <f t="shared" si="117"/>
        <v>0</v>
      </c>
      <c r="AL880" s="624">
        <f t="shared" si="117"/>
        <v>0</v>
      </c>
      <c r="AN880" s="625"/>
    </row>
    <row r="881" spans="1:40" x14ac:dyDescent="0.25">
      <c r="A881" s="612"/>
      <c r="B881" s="613"/>
      <c r="C881" s="614"/>
      <c r="D881" s="626"/>
      <c r="E881" s="627"/>
      <c r="F881" s="627"/>
      <c r="G881" s="630">
        <f t="shared" si="114"/>
        <v>0</v>
      </c>
      <c r="H881" s="626"/>
      <c r="I881" s="626"/>
      <c r="J881" s="626"/>
      <c r="K881" s="626"/>
      <c r="L881" s="626"/>
      <c r="M881" s="626"/>
      <c r="N881" s="629"/>
      <c r="O881" s="629"/>
      <c r="P881" s="629"/>
      <c r="Q881" s="619">
        <f>IF(C881&gt;Allgemeines!$C$13,0,SUM(G881,H881,J881,K881,M881,N881)-SUM(I881,L881,O881,P881))</f>
        <v>0</v>
      </c>
      <c r="R881" s="613"/>
      <c r="S881" s="621">
        <f t="shared" si="110"/>
        <v>0</v>
      </c>
      <c r="T881" s="622">
        <f>IF(ISBLANK($B881),0,VLOOKUP($B881,Listen!$A$2:$C$44,2,FALSE))</f>
        <v>0</v>
      </c>
      <c r="U881" s="622">
        <f>IF(ISBLANK($B881),0,VLOOKUP($B881,Listen!$A$2:$C$44,3,FALSE))</f>
        <v>0</v>
      </c>
      <c r="V881" s="623">
        <f t="shared" si="111"/>
        <v>0</v>
      </c>
      <c r="W881" s="623">
        <f t="shared" si="118"/>
        <v>0</v>
      </c>
      <c r="X881" s="623">
        <f t="shared" si="118"/>
        <v>0</v>
      </c>
      <c r="Y881" s="623">
        <f t="shared" si="118"/>
        <v>0</v>
      </c>
      <c r="Z881" s="623">
        <f t="shared" si="118"/>
        <v>0</v>
      </c>
      <c r="AA881" s="623">
        <f t="shared" si="118"/>
        <v>0</v>
      </c>
      <c r="AB881" s="623">
        <f t="shared" si="118"/>
        <v>0</v>
      </c>
      <c r="AC881" s="624">
        <f t="shared" ca="1" si="112"/>
        <v>0</v>
      </c>
      <c r="AD881" s="624">
        <f ca="1">IF(C881=Allgemeines!$C$13,$S881-$AE881,OFFSET(AE881,0,Allgemeines!$C$13-2022)-$AE881)</f>
        <v>0</v>
      </c>
      <c r="AE881" s="624">
        <f ca="1">IFERROR(OFFSET(AE881,0,Allgemeines!$C$13-2021),0)</f>
        <v>0</v>
      </c>
      <c r="AF881" s="624">
        <f t="shared" si="113"/>
        <v>0</v>
      </c>
      <c r="AG881" s="624">
        <f t="shared" si="117"/>
        <v>0</v>
      </c>
      <c r="AH881" s="624">
        <f t="shared" si="117"/>
        <v>0</v>
      </c>
      <c r="AI881" s="624">
        <f t="shared" si="117"/>
        <v>0</v>
      </c>
      <c r="AJ881" s="624">
        <f t="shared" si="117"/>
        <v>0</v>
      </c>
      <c r="AK881" s="624">
        <f t="shared" si="117"/>
        <v>0</v>
      </c>
      <c r="AL881" s="624">
        <f t="shared" si="117"/>
        <v>0</v>
      </c>
      <c r="AN881" s="625"/>
    </row>
    <row r="882" spans="1:40" x14ac:dyDescent="0.25">
      <c r="A882" s="612"/>
      <c r="B882" s="613"/>
      <c r="C882" s="614"/>
      <c r="D882" s="626"/>
      <c r="E882" s="627"/>
      <c r="F882" s="627"/>
      <c r="G882" s="630">
        <f t="shared" si="114"/>
        <v>0</v>
      </c>
      <c r="H882" s="626"/>
      <c r="I882" s="626"/>
      <c r="J882" s="626"/>
      <c r="K882" s="626"/>
      <c r="L882" s="626"/>
      <c r="M882" s="626"/>
      <c r="N882" s="629"/>
      <c r="O882" s="629"/>
      <c r="P882" s="629"/>
      <c r="Q882" s="619">
        <f>IF(C882&gt;Allgemeines!$C$13,0,SUM(G882,H882,J882,K882,M882,N882)-SUM(I882,L882,O882,P882))</f>
        <v>0</v>
      </c>
      <c r="R882" s="613"/>
      <c r="S882" s="621">
        <f t="shared" si="110"/>
        <v>0</v>
      </c>
      <c r="T882" s="622">
        <f>IF(ISBLANK($B882),0,VLOOKUP($B882,Listen!$A$2:$C$44,2,FALSE))</f>
        <v>0</v>
      </c>
      <c r="U882" s="622">
        <f>IF(ISBLANK($B882),0,VLOOKUP($B882,Listen!$A$2:$C$44,3,FALSE))</f>
        <v>0</v>
      </c>
      <c r="V882" s="623">
        <f t="shared" si="111"/>
        <v>0</v>
      </c>
      <c r="W882" s="623">
        <f t="shared" si="118"/>
        <v>0</v>
      </c>
      <c r="X882" s="623">
        <f t="shared" si="118"/>
        <v>0</v>
      </c>
      <c r="Y882" s="623">
        <f t="shared" si="118"/>
        <v>0</v>
      </c>
      <c r="Z882" s="623">
        <f t="shared" si="118"/>
        <v>0</v>
      </c>
      <c r="AA882" s="623">
        <f t="shared" si="118"/>
        <v>0</v>
      </c>
      <c r="AB882" s="623">
        <f t="shared" si="118"/>
        <v>0</v>
      </c>
      <c r="AC882" s="624">
        <f t="shared" ca="1" si="112"/>
        <v>0</v>
      </c>
      <c r="AD882" s="624">
        <f ca="1">IF(C882=Allgemeines!$C$13,$S882-$AE882,OFFSET(AE882,0,Allgemeines!$C$13-2022)-$AE882)</f>
        <v>0</v>
      </c>
      <c r="AE882" s="624">
        <f ca="1">IFERROR(OFFSET(AE882,0,Allgemeines!$C$13-2021),0)</f>
        <v>0</v>
      </c>
      <c r="AF882" s="624">
        <f t="shared" si="113"/>
        <v>0</v>
      </c>
      <c r="AG882" s="624">
        <f t="shared" si="117"/>
        <v>0</v>
      </c>
      <c r="AH882" s="624">
        <f t="shared" si="117"/>
        <v>0</v>
      </c>
      <c r="AI882" s="624">
        <f t="shared" si="117"/>
        <v>0</v>
      </c>
      <c r="AJ882" s="624">
        <f t="shared" si="117"/>
        <v>0</v>
      </c>
      <c r="AK882" s="624">
        <f t="shared" si="117"/>
        <v>0</v>
      </c>
      <c r="AL882" s="624">
        <f t="shared" si="117"/>
        <v>0</v>
      </c>
      <c r="AN882" s="625"/>
    </row>
    <row r="883" spans="1:40" x14ac:dyDescent="0.25">
      <c r="A883" s="612"/>
      <c r="B883" s="613"/>
      <c r="C883" s="614"/>
      <c r="D883" s="626"/>
      <c r="E883" s="627"/>
      <c r="F883" s="627"/>
      <c r="G883" s="630">
        <f t="shared" si="114"/>
        <v>0</v>
      </c>
      <c r="H883" s="626"/>
      <c r="I883" s="626"/>
      <c r="J883" s="626"/>
      <c r="K883" s="626"/>
      <c r="L883" s="626"/>
      <c r="M883" s="626"/>
      <c r="N883" s="629"/>
      <c r="O883" s="629"/>
      <c r="P883" s="629"/>
      <c r="Q883" s="619">
        <f>IF(C883&gt;Allgemeines!$C$13,0,SUM(G883,H883,J883,K883,M883,N883)-SUM(I883,L883,O883,P883))</f>
        <v>0</v>
      </c>
      <c r="R883" s="613"/>
      <c r="S883" s="621">
        <f t="shared" si="110"/>
        <v>0</v>
      </c>
      <c r="T883" s="622">
        <f>IF(ISBLANK($B883),0,VLOOKUP($B883,Listen!$A$2:$C$44,2,FALSE))</f>
        <v>0</v>
      </c>
      <c r="U883" s="622">
        <f>IF(ISBLANK($B883),0,VLOOKUP($B883,Listen!$A$2:$C$44,3,FALSE))</f>
        <v>0</v>
      </c>
      <c r="V883" s="623">
        <f t="shared" si="111"/>
        <v>0</v>
      </c>
      <c r="W883" s="623">
        <f t="shared" si="118"/>
        <v>0</v>
      </c>
      <c r="X883" s="623">
        <f t="shared" si="118"/>
        <v>0</v>
      </c>
      <c r="Y883" s="623">
        <f t="shared" si="118"/>
        <v>0</v>
      </c>
      <c r="Z883" s="623">
        <f t="shared" si="118"/>
        <v>0</v>
      </c>
      <c r="AA883" s="623">
        <f t="shared" si="118"/>
        <v>0</v>
      </c>
      <c r="AB883" s="623">
        <f t="shared" si="118"/>
        <v>0</v>
      </c>
      <c r="AC883" s="624">
        <f t="shared" ca="1" si="112"/>
        <v>0</v>
      </c>
      <c r="AD883" s="624">
        <f ca="1">IF(C883=Allgemeines!$C$13,$S883-$AE883,OFFSET(AE883,0,Allgemeines!$C$13-2022)-$AE883)</f>
        <v>0</v>
      </c>
      <c r="AE883" s="624">
        <f ca="1">IFERROR(OFFSET(AE883,0,Allgemeines!$C$13-2021),0)</f>
        <v>0</v>
      </c>
      <c r="AF883" s="624">
        <f t="shared" si="113"/>
        <v>0</v>
      </c>
      <c r="AG883" s="624">
        <f t="shared" si="117"/>
        <v>0</v>
      </c>
      <c r="AH883" s="624">
        <f t="shared" si="117"/>
        <v>0</v>
      </c>
      <c r="AI883" s="624">
        <f t="shared" si="117"/>
        <v>0</v>
      </c>
      <c r="AJ883" s="624">
        <f t="shared" si="117"/>
        <v>0</v>
      </c>
      <c r="AK883" s="624">
        <f t="shared" si="117"/>
        <v>0</v>
      </c>
      <c r="AL883" s="624">
        <f t="shared" si="117"/>
        <v>0</v>
      </c>
      <c r="AN883" s="625"/>
    </row>
    <row r="884" spans="1:40" x14ac:dyDescent="0.25">
      <c r="A884" s="612"/>
      <c r="B884" s="613"/>
      <c r="C884" s="614"/>
      <c r="D884" s="626"/>
      <c r="E884" s="627"/>
      <c r="F884" s="627"/>
      <c r="G884" s="630">
        <f t="shared" si="114"/>
        <v>0</v>
      </c>
      <c r="H884" s="626"/>
      <c r="I884" s="626"/>
      <c r="J884" s="626"/>
      <c r="K884" s="626"/>
      <c r="L884" s="626"/>
      <c r="M884" s="626"/>
      <c r="N884" s="629"/>
      <c r="O884" s="629"/>
      <c r="P884" s="629"/>
      <c r="Q884" s="619">
        <f>IF(C884&gt;Allgemeines!$C$13,0,SUM(G884,H884,J884,K884,M884,N884)-SUM(I884,L884,O884,P884))</f>
        <v>0</v>
      </c>
      <c r="R884" s="613"/>
      <c r="S884" s="621">
        <f t="shared" si="110"/>
        <v>0</v>
      </c>
      <c r="T884" s="622">
        <f>IF(ISBLANK($B884),0,VLOOKUP($B884,Listen!$A$2:$C$44,2,FALSE))</f>
        <v>0</v>
      </c>
      <c r="U884" s="622">
        <f>IF(ISBLANK($B884),0,VLOOKUP($B884,Listen!$A$2:$C$44,3,FALSE))</f>
        <v>0</v>
      </c>
      <c r="V884" s="623">
        <f t="shared" si="111"/>
        <v>0</v>
      </c>
      <c r="W884" s="623">
        <f t="shared" si="118"/>
        <v>0</v>
      </c>
      <c r="X884" s="623">
        <f t="shared" si="118"/>
        <v>0</v>
      </c>
      <c r="Y884" s="623">
        <f t="shared" si="118"/>
        <v>0</v>
      </c>
      <c r="Z884" s="623">
        <f t="shared" si="118"/>
        <v>0</v>
      </c>
      <c r="AA884" s="623">
        <f t="shared" si="118"/>
        <v>0</v>
      </c>
      <c r="AB884" s="623">
        <f t="shared" si="118"/>
        <v>0</v>
      </c>
      <c r="AC884" s="624">
        <f t="shared" ca="1" si="112"/>
        <v>0</v>
      </c>
      <c r="AD884" s="624">
        <f ca="1">IF(C884=Allgemeines!$C$13,$S884-$AE884,OFFSET(AE884,0,Allgemeines!$C$13-2022)-$AE884)</f>
        <v>0</v>
      </c>
      <c r="AE884" s="624">
        <f ca="1">IFERROR(OFFSET(AE884,0,Allgemeines!$C$13-2021),0)</f>
        <v>0</v>
      </c>
      <c r="AF884" s="624">
        <f t="shared" si="113"/>
        <v>0</v>
      </c>
      <c r="AG884" s="624">
        <f t="shared" si="117"/>
        <v>0</v>
      </c>
      <c r="AH884" s="624">
        <f t="shared" si="117"/>
        <v>0</v>
      </c>
      <c r="AI884" s="624">
        <f t="shared" si="117"/>
        <v>0</v>
      </c>
      <c r="AJ884" s="624">
        <f t="shared" si="117"/>
        <v>0</v>
      </c>
      <c r="AK884" s="624">
        <f t="shared" si="117"/>
        <v>0</v>
      </c>
      <c r="AL884" s="624">
        <f t="shared" si="117"/>
        <v>0</v>
      </c>
      <c r="AN884" s="625"/>
    </row>
    <row r="885" spans="1:40" x14ac:dyDescent="0.25">
      <c r="A885" s="612"/>
      <c r="B885" s="613"/>
      <c r="C885" s="614"/>
      <c r="D885" s="626"/>
      <c r="E885" s="627"/>
      <c r="F885" s="627"/>
      <c r="G885" s="630">
        <f t="shared" si="114"/>
        <v>0</v>
      </c>
      <c r="H885" s="626"/>
      <c r="I885" s="626"/>
      <c r="J885" s="626"/>
      <c r="K885" s="626"/>
      <c r="L885" s="626"/>
      <c r="M885" s="626"/>
      <c r="N885" s="629"/>
      <c r="O885" s="629"/>
      <c r="P885" s="629"/>
      <c r="Q885" s="619">
        <f>IF(C885&gt;Allgemeines!$C$13,0,SUM(G885,H885,J885,K885,M885,N885)-SUM(I885,L885,O885,P885))</f>
        <v>0</v>
      </c>
      <c r="R885" s="613"/>
      <c r="S885" s="621">
        <f t="shared" si="110"/>
        <v>0</v>
      </c>
      <c r="T885" s="622">
        <f>IF(ISBLANK($B885),0,VLOOKUP($B885,Listen!$A$2:$C$44,2,FALSE))</f>
        <v>0</v>
      </c>
      <c r="U885" s="622">
        <f>IF(ISBLANK($B885),0,VLOOKUP($B885,Listen!$A$2:$C$44,3,FALSE))</f>
        <v>0</v>
      </c>
      <c r="V885" s="623">
        <f t="shared" si="111"/>
        <v>0</v>
      </c>
      <c r="W885" s="623">
        <f t="shared" si="118"/>
        <v>0</v>
      </c>
      <c r="X885" s="623">
        <f t="shared" si="118"/>
        <v>0</v>
      </c>
      <c r="Y885" s="623">
        <f t="shared" si="118"/>
        <v>0</v>
      </c>
      <c r="Z885" s="623">
        <f t="shared" si="118"/>
        <v>0</v>
      </c>
      <c r="AA885" s="623">
        <f t="shared" si="118"/>
        <v>0</v>
      </c>
      <c r="AB885" s="623">
        <f t="shared" si="118"/>
        <v>0</v>
      </c>
      <c r="AC885" s="624">
        <f t="shared" ca="1" si="112"/>
        <v>0</v>
      </c>
      <c r="AD885" s="624">
        <f ca="1">IF(C885=Allgemeines!$C$13,$S885-$AE885,OFFSET(AE885,0,Allgemeines!$C$13-2022)-$AE885)</f>
        <v>0</v>
      </c>
      <c r="AE885" s="624">
        <f ca="1">IFERROR(OFFSET(AE885,0,Allgemeines!$C$13-2021),0)</f>
        <v>0</v>
      </c>
      <c r="AF885" s="624">
        <f t="shared" si="113"/>
        <v>0</v>
      </c>
      <c r="AG885" s="624">
        <f t="shared" si="117"/>
        <v>0</v>
      </c>
      <c r="AH885" s="624">
        <f t="shared" si="117"/>
        <v>0</v>
      </c>
      <c r="AI885" s="624">
        <f t="shared" si="117"/>
        <v>0</v>
      </c>
      <c r="AJ885" s="624">
        <f t="shared" si="117"/>
        <v>0</v>
      </c>
      <c r="AK885" s="624">
        <f t="shared" si="117"/>
        <v>0</v>
      </c>
      <c r="AL885" s="624">
        <f t="shared" si="117"/>
        <v>0</v>
      </c>
      <c r="AN885" s="625"/>
    </row>
    <row r="886" spans="1:40" x14ac:dyDescent="0.25">
      <c r="A886" s="612"/>
      <c r="B886" s="613"/>
      <c r="C886" s="614"/>
      <c r="D886" s="626"/>
      <c r="E886" s="627"/>
      <c r="F886" s="627"/>
      <c r="G886" s="630">
        <f t="shared" si="114"/>
        <v>0</v>
      </c>
      <c r="H886" s="626"/>
      <c r="I886" s="626"/>
      <c r="J886" s="626"/>
      <c r="K886" s="626"/>
      <c r="L886" s="626"/>
      <c r="M886" s="626"/>
      <c r="N886" s="629"/>
      <c r="O886" s="629"/>
      <c r="P886" s="629"/>
      <c r="Q886" s="619">
        <f>IF(C886&gt;Allgemeines!$C$13,0,SUM(G886,H886,J886,K886,M886,N886)-SUM(I886,L886,O886,P886))</f>
        <v>0</v>
      </c>
      <c r="R886" s="613"/>
      <c r="S886" s="621">
        <f t="shared" si="110"/>
        <v>0</v>
      </c>
      <c r="T886" s="622">
        <f>IF(ISBLANK($B886),0,VLOOKUP($B886,Listen!$A$2:$C$44,2,FALSE))</f>
        <v>0</v>
      </c>
      <c r="U886" s="622">
        <f>IF(ISBLANK($B886),0,VLOOKUP($B886,Listen!$A$2:$C$44,3,FALSE))</f>
        <v>0</v>
      </c>
      <c r="V886" s="623">
        <f t="shared" si="111"/>
        <v>0</v>
      </c>
      <c r="W886" s="623">
        <f t="shared" si="118"/>
        <v>0</v>
      </c>
      <c r="X886" s="623">
        <f t="shared" si="118"/>
        <v>0</v>
      </c>
      <c r="Y886" s="623">
        <f t="shared" si="118"/>
        <v>0</v>
      </c>
      <c r="Z886" s="623">
        <f t="shared" si="118"/>
        <v>0</v>
      </c>
      <c r="AA886" s="623">
        <f t="shared" si="118"/>
        <v>0</v>
      </c>
      <c r="AB886" s="623">
        <f t="shared" si="118"/>
        <v>0</v>
      </c>
      <c r="AC886" s="624">
        <f t="shared" ca="1" si="112"/>
        <v>0</v>
      </c>
      <c r="AD886" s="624">
        <f ca="1">IF(C886=Allgemeines!$C$13,$S886-$AE886,OFFSET(AE886,0,Allgemeines!$C$13-2022)-$AE886)</f>
        <v>0</v>
      </c>
      <c r="AE886" s="624">
        <f ca="1">IFERROR(OFFSET(AE886,0,Allgemeines!$C$13-2021),0)</f>
        <v>0</v>
      </c>
      <c r="AF886" s="624">
        <f t="shared" si="113"/>
        <v>0</v>
      </c>
      <c r="AG886" s="624">
        <f t="shared" si="117"/>
        <v>0</v>
      </c>
      <c r="AH886" s="624">
        <f t="shared" si="117"/>
        <v>0</v>
      </c>
      <c r="AI886" s="624">
        <f t="shared" si="117"/>
        <v>0</v>
      </c>
      <c r="AJ886" s="624">
        <f t="shared" si="117"/>
        <v>0</v>
      </c>
      <c r="AK886" s="624">
        <f t="shared" si="117"/>
        <v>0</v>
      </c>
      <c r="AL886" s="624">
        <f t="shared" si="117"/>
        <v>0</v>
      </c>
      <c r="AN886" s="625"/>
    </row>
    <row r="887" spans="1:40" x14ac:dyDescent="0.25">
      <c r="A887" s="612"/>
      <c r="B887" s="613"/>
      <c r="C887" s="614"/>
      <c r="D887" s="626"/>
      <c r="E887" s="627"/>
      <c r="F887" s="627"/>
      <c r="G887" s="630">
        <f t="shared" si="114"/>
        <v>0</v>
      </c>
      <c r="H887" s="626"/>
      <c r="I887" s="626"/>
      <c r="J887" s="626"/>
      <c r="K887" s="626"/>
      <c r="L887" s="626"/>
      <c r="M887" s="626"/>
      <c r="N887" s="629"/>
      <c r="O887" s="629"/>
      <c r="P887" s="629"/>
      <c r="Q887" s="619">
        <f>IF(C887&gt;Allgemeines!$C$13,0,SUM(G887,H887,J887,K887,M887,N887)-SUM(I887,L887,O887,P887))</f>
        <v>0</v>
      </c>
      <c r="R887" s="613"/>
      <c r="S887" s="621">
        <f t="shared" si="110"/>
        <v>0</v>
      </c>
      <c r="T887" s="622">
        <f>IF(ISBLANK($B887),0,VLOOKUP($B887,Listen!$A$2:$C$44,2,FALSE))</f>
        <v>0</v>
      </c>
      <c r="U887" s="622">
        <f>IF(ISBLANK($B887),0,VLOOKUP($B887,Listen!$A$2:$C$44,3,FALSE))</f>
        <v>0</v>
      </c>
      <c r="V887" s="623">
        <f t="shared" si="111"/>
        <v>0</v>
      </c>
      <c r="W887" s="623">
        <f t="shared" ref="W887:AB902" si="119">V887</f>
        <v>0</v>
      </c>
      <c r="X887" s="623">
        <f t="shared" si="119"/>
        <v>0</v>
      </c>
      <c r="Y887" s="623">
        <f t="shared" si="119"/>
        <v>0</v>
      </c>
      <c r="Z887" s="623">
        <f t="shared" si="119"/>
        <v>0</v>
      </c>
      <c r="AA887" s="623">
        <f t="shared" si="119"/>
        <v>0</v>
      </c>
      <c r="AB887" s="623">
        <f t="shared" si="119"/>
        <v>0</v>
      </c>
      <c r="AC887" s="624">
        <f t="shared" ca="1" si="112"/>
        <v>0</v>
      </c>
      <c r="AD887" s="624">
        <f ca="1">IF(C887=Allgemeines!$C$13,$S887-$AE887,OFFSET(AE887,0,Allgemeines!$C$13-2022)-$AE887)</f>
        <v>0</v>
      </c>
      <c r="AE887" s="624">
        <f ca="1">IFERROR(OFFSET(AE887,0,Allgemeines!$C$13-2021),0)</f>
        <v>0</v>
      </c>
      <c r="AF887" s="624">
        <f t="shared" si="113"/>
        <v>0</v>
      </c>
      <c r="AG887" s="624">
        <f t="shared" si="117"/>
        <v>0</v>
      </c>
      <c r="AH887" s="624">
        <f t="shared" si="117"/>
        <v>0</v>
      </c>
      <c r="AI887" s="624">
        <f t="shared" si="117"/>
        <v>0</v>
      </c>
      <c r="AJ887" s="624">
        <f t="shared" si="117"/>
        <v>0</v>
      </c>
      <c r="AK887" s="624">
        <f t="shared" si="117"/>
        <v>0</v>
      </c>
      <c r="AL887" s="624">
        <f t="shared" si="117"/>
        <v>0</v>
      </c>
      <c r="AN887" s="625"/>
    </row>
    <row r="888" spans="1:40" x14ac:dyDescent="0.25">
      <c r="A888" s="612"/>
      <c r="B888" s="613"/>
      <c r="C888" s="614"/>
      <c r="D888" s="626"/>
      <c r="E888" s="627"/>
      <c r="F888" s="627"/>
      <c r="G888" s="630">
        <f t="shared" si="114"/>
        <v>0</v>
      </c>
      <c r="H888" s="626"/>
      <c r="I888" s="626"/>
      <c r="J888" s="626"/>
      <c r="K888" s="626"/>
      <c r="L888" s="626"/>
      <c r="M888" s="626"/>
      <c r="N888" s="629"/>
      <c r="O888" s="629"/>
      <c r="P888" s="629"/>
      <c r="Q888" s="619">
        <f>IF(C888&gt;Allgemeines!$C$13,0,SUM(G888,H888,J888,K888,M888,N888)-SUM(I888,L888,O888,P888))</f>
        <v>0</v>
      </c>
      <c r="R888" s="613"/>
      <c r="S888" s="621">
        <f t="shared" si="110"/>
        <v>0</v>
      </c>
      <c r="T888" s="622">
        <f>IF(ISBLANK($B888),0,VLOOKUP($B888,Listen!$A$2:$C$44,2,FALSE))</f>
        <v>0</v>
      </c>
      <c r="U888" s="622">
        <f>IF(ISBLANK($B888),0,VLOOKUP($B888,Listen!$A$2:$C$44,3,FALSE))</f>
        <v>0</v>
      </c>
      <c r="V888" s="623">
        <f t="shared" si="111"/>
        <v>0</v>
      </c>
      <c r="W888" s="623">
        <f t="shared" si="119"/>
        <v>0</v>
      </c>
      <c r="X888" s="623">
        <f t="shared" si="119"/>
        <v>0</v>
      </c>
      <c r="Y888" s="623">
        <f t="shared" si="119"/>
        <v>0</v>
      </c>
      <c r="Z888" s="623">
        <f t="shared" si="119"/>
        <v>0</v>
      </c>
      <c r="AA888" s="623">
        <f t="shared" si="119"/>
        <v>0</v>
      </c>
      <c r="AB888" s="623">
        <f t="shared" si="119"/>
        <v>0</v>
      </c>
      <c r="AC888" s="624">
        <f t="shared" ca="1" si="112"/>
        <v>0</v>
      </c>
      <c r="AD888" s="624">
        <f ca="1">IF(C888=Allgemeines!$C$13,$S888-$AE888,OFFSET(AE888,0,Allgemeines!$C$13-2022)-$AE888)</f>
        <v>0</v>
      </c>
      <c r="AE888" s="624">
        <f ca="1">IFERROR(OFFSET(AE888,0,Allgemeines!$C$13-2021),0)</f>
        <v>0</v>
      </c>
      <c r="AF888" s="624">
        <f t="shared" si="113"/>
        <v>0</v>
      </c>
      <c r="AG888" s="624">
        <f t="shared" si="117"/>
        <v>0</v>
      </c>
      <c r="AH888" s="624">
        <f t="shared" si="117"/>
        <v>0</v>
      </c>
      <c r="AI888" s="624">
        <f t="shared" si="117"/>
        <v>0</v>
      </c>
      <c r="AJ888" s="624">
        <f t="shared" si="117"/>
        <v>0</v>
      </c>
      <c r="AK888" s="624">
        <f t="shared" si="117"/>
        <v>0</v>
      </c>
      <c r="AL888" s="624">
        <f t="shared" si="117"/>
        <v>0</v>
      </c>
      <c r="AN888" s="625"/>
    </row>
    <row r="889" spans="1:40" x14ac:dyDescent="0.25">
      <c r="A889" s="612"/>
      <c r="B889" s="613"/>
      <c r="C889" s="614"/>
      <c r="D889" s="626"/>
      <c r="E889" s="627"/>
      <c r="F889" s="627"/>
      <c r="G889" s="630">
        <f t="shared" si="114"/>
        <v>0</v>
      </c>
      <c r="H889" s="626"/>
      <c r="I889" s="626"/>
      <c r="J889" s="626"/>
      <c r="K889" s="626"/>
      <c r="L889" s="626"/>
      <c r="M889" s="626"/>
      <c r="N889" s="629"/>
      <c r="O889" s="629"/>
      <c r="P889" s="629"/>
      <c r="Q889" s="619">
        <f>IF(C889&gt;Allgemeines!$C$13,0,SUM(G889,H889,J889,K889,M889,N889)-SUM(I889,L889,O889,P889))</f>
        <v>0</v>
      </c>
      <c r="R889" s="613"/>
      <c r="S889" s="621">
        <f t="shared" si="110"/>
        <v>0</v>
      </c>
      <c r="T889" s="622">
        <f>IF(ISBLANK($B889),0,VLOOKUP($B889,Listen!$A$2:$C$44,2,FALSE))</f>
        <v>0</v>
      </c>
      <c r="U889" s="622">
        <f>IF(ISBLANK($B889),0,VLOOKUP($B889,Listen!$A$2:$C$44,3,FALSE))</f>
        <v>0</v>
      </c>
      <c r="V889" s="623">
        <f t="shared" si="111"/>
        <v>0</v>
      </c>
      <c r="W889" s="623">
        <f t="shared" si="119"/>
        <v>0</v>
      </c>
      <c r="X889" s="623">
        <f t="shared" si="119"/>
        <v>0</v>
      </c>
      <c r="Y889" s="623">
        <f t="shared" si="119"/>
        <v>0</v>
      </c>
      <c r="Z889" s="623">
        <f t="shared" si="119"/>
        <v>0</v>
      </c>
      <c r="AA889" s="623">
        <f t="shared" si="119"/>
        <v>0</v>
      </c>
      <c r="AB889" s="623">
        <f t="shared" si="119"/>
        <v>0</v>
      </c>
      <c r="AC889" s="624">
        <f t="shared" ca="1" si="112"/>
        <v>0</v>
      </c>
      <c r="AD889" s="624">
        <f ca="1">IF(C889=Allgemeines!$C$13,$S889-$AE889,OFFSET(AE889,0,Allgemeines!$C$13-2022)-$AE889)</f>
        <v>0</v>
      </c>
      <c r="AE889" s="624">
        <f ca="1">IFERROR(OFFSET(AE889,0,Allgemeines!$C$13-2021),0)</f>
        <v>0</v>
      </c>
      <c r="AF889" s="624">
        <f t="shared" si="113"/>
        <v>0</v>
      </c>
      <c r="AG889" s="624">
        <f t="shared" si="117"/>
        <v>0</v>
      </c>
      <c r="AH889" s="624">
        <f t="shared" si="117"/>
        <v>0</v>
      </c>
      <c r="AI889" s="624">
        <f t="shared" si="117"/>
        <v>0</v>
      </c>
      <c r="AJ889" s="624">
        <f t="shared" si="117"/>
        <v>0</v>
      </c>
      <c r="AK889" s="624">
        <f t="shared" si="117"/>
        <v>0</v>
      </c>
      <c r="AL889" s="624">
        <f t="shared" si="117"/>
        <v>0</v>
      </c>
      <c r="AN889" s="625"/>
    </row>
    <row r="890" spans="1:40" x14ac:dyDescent="0.25">
      <c r="A890" s="612"/>
      <c r="B890" s="613"/>
      <c r="C890" s="614"/>
      <c r="D890" s="626"/>
      <c r="E890" s="627"/>
      <c r="F890" s="627"/>
      <c r="G890" s="630">
        <f t="shared" si="114"/>
        <v>0</v>
      </c>
      <c r="H890" s="626"/>
      <c r="I890" s="626"/>
      <c r="J890" s="626"/>
      <c r="K890" s="626"/>
      <c r="L890" s="626"/>
      <c r="M890" s="626"/>
      <c r="N890" s="629"/>
      <c r="O890" s="629"/>
      <c r="P890" s="629"/>
      <c r="Q890" s="619">
        <f>IF(C890&gt;Allgemeines!$C$13,0,SUM(G890,H890,J890,K890,M890,N890)-SUM(I890,L890,O890,P890))</f>
        <v>0</v>
      </c>
      <c r="R890" s="613"/>
      <c r="S890" s="621">
        <f t="shared" si="110"/>
        <v>0</v>
      </c>
      <c r="T890" s="622">
        <f>IF(ISBLANK($B890),0,VLOOKUP($B890,Listen!$A$2:$C$44,2,FALSE))</f>
        <v>0</v>
      </c>
      <c r="U890" s="622">
        <f>IF(ISBLANK($B890),0,VLOOKUP($B890,Listen!$A$2:$C$44,3,FALSE))</f>
        <v>0</v>
      </c>
      <c r="V890" s="623">
        <f t="shared" si="111"/>
        <v>0</v>
      </c>
      <c r="W890" s="623">
        <f t="shared" si="119"/>
        <v>0</v>
      </c>
      <c r="X890" s="623">
        <f t="shared" si="119"/>
        <v>0</v>
      </c>
      <c r="Y890" s="623">
        <f t="shared" si="119"/>
        <v>0</v>
      </c>
      <c r="Z890" s="623">
        <f t="shared" si="119"/>
        <v>0</v>
      </c>
      <c r="AA890" s="623">
        <f t="shared" si="119"/>
        <v>0</v>
      </c>
      <c r="AB890" s="623">
        <f t="shared" si="119"/>
        <v>0</v>
      </c>
      <c r="AC890" s="624">
        <f t="shared" ca="1" si="112"/>
        <v>0</v>
      </c>
      <c r="AD890" s="624">
        <f ca="1">IF(C890=Allgemeines!$C$13,$S890-$AE890,OFFSET(AE890,0,Allgemeines!$C$13-2022)-$AE890)</f>
        <v>0</v>
      </c>
      <c r="AE890" s="624">
        <f ca="1">IFERROR(OFFSET(AE890,0,Allgemeines!$C$13-2021),0)</f>
        <v>0</v>
      </c>
      <c r="AF890" s="624">
        <f t="shared" si="113"/>
        <v>0</v>
      </c>
      <c r="AG890" s="624">
        <f t="shared" si="117"/>
        <v>0</v>
      </c>
      <c r="AH890" s="624">
        <f t="shared" si="117"/>
        <v>0</v>
      </c>
      <c r="AI890" s="624">
        <f t="shared" si="117"/>
        <v>0</v>
      </c>
      <c r="AJ890" s="624">
        <f t="shared" si="117"/>
        <v>0</v>
      </c>
      <c r="AK890" s="624">
        <f t="shared" si="117"/>
        <v>0</v>
      </c>
      <c r="AL890" s="624">
        <f t="shared" si="117"/>
        <v>0</v>
      </c>
      <c r="AN890" s="625"/>
    </row>
    <row r="891" spans="1:40" x14ac:dyDescent="0.25">
      <c r="A891" s="612"/>
      <c r="B891" s="613"/>
      <c r="C891" s="614"/>
      <c r="D891" s="626"/>
      <c r="E891" s="627"/>
      <c r="F891" s="627"/>
      <c r="G891" s="630">
        <f t="shared" si="114"/>
        <v>0</v>
      </c>
      <c r="H891" s="626"/>
      <c r="I891" s="626"/>
      <c r="J891" s="626"/>
      <c r="K891" s="626"/>
      <c r="L891" s="626"/>
      <c r="M891" s="626"/>
      <c r="N891" s="629"/>
      <c r="O891" s="629"/>
      <c r="P891" s="629"/>
      <c r="Q891" s="619">
        <f>IF(C891&gt;Allgemeines!$C$13,0,SUM(G891,H891,J891,K891,M891,N891)-SUM(I891,L891,O891,P891))</f>
        <v>0</v>
      </c>
      <c r="R891" s="613"/>
      <c r="S891" s="621">
        <f t="shared" si="110"/>
        <v>0</v>
      </c>
      <c r="T891" s="622">
        <f>IF(ISBLANK($B891),0,VLOOKUP($B891,Listen!$A$2:$C$44,2,FALSE))</f>
        <v>0</v>
      </c>
      <c r="U891" s="622">
        <f>IF(ISBLANK($B891),0,VLOOKUP($B891,Listen!$A$2:$C$44,3,FALSE))</f>
        <v>0</v>
      </c>
      <c r="V891" s="623">
        <f t="shared" si="111"/>
        <v>0</v>
      </c>
      <c r="W891" s="623">
        <f t="shared" si="119"/>
        <v>0</v>
      </c>
      <c r="X891" s="623">
        <f t="shared" si="119"/>
        <v>0</v>
      </c>
      <c r="Y891" s="623">
        <f t="shared" si="119"/>
        <v>0</v>
      </c>
      <c r="Z891" s="623">
        <f t="shared" si="119"/>
        <v>0</v>
      </c>
      <c r="AA891" s="623">
        <f t="shared" si="119"/>
        <v>0</v>
      </c>
      <c r="AB891" s="623">
        <f t="shared" si="119"/>
        <v>0</v>
      </c>
      <c r="AC891" s="624">
        <f t="shared" ca="1" si="112"/>
        <v>0</v>
      </c>
      <c r="AD891" s="624">
        <f ca="1">IF(C891=Allgemeines!$C$13,$S891-$AE891,OFFSET(AE891,0,Allgemeines!$C$13-2022)-$AE891)</f>
        <v>0</v>
      </c>
      <c r="AE891" s="624">
        <f ca="1">IFERROR(OFFSET(AE891,0,Allgemeines!$C$13-2021),0)</f>
        <v>0</v>
      </c>
      <c r="AF891" s="624">
        <f t="shared" si="113"/>
        <v>0</v>
      </c>
      <c r="AG891" s="624">
        <f t="shared" si="117"/>
        <v>0</v>
      </c>
      <c r="AH891" s="624">
        <f t="shared" si="117"/>
        <v>0</v>
      </c>
      <c r="AI891" s="624">
        <f t="shared" si="117"/>
        <v>0</v>
      </c>
      <c r="AJ891" s="624">
        <f t="shared" si="117"/>
        <v>0</v>
      </c>
      <c r="AK891" s="624">
        <f t="shared" si="117"/>
        <v>0</v>
      </c>
      <c r="AL891" s="624">
        <f t="shared" si="117"/>
        <v>0</v>
      </c>
      <c r="AN891" s="625"/>
    </row>
    <row r="892" spans="1:40" x14ac:dyDescent="0.25">
      <c r="A892" s="612"/>
      <c r="B892" s="613"/>
      <c r="C892" s="614"/>
      <c r="D892" s="626"/>
      <c r="E892" s="627"/>
      <c r="F892" s="627"/>
      <c r="G892" s="630">
        <f t="shared" si="114"/>
        <v>0</v>
      </c>
      <c r="H892" s="626"/>
      <c r="I892" s="626"/>
      <c r="J892" s="626"/>
      <c r="K892" s="626"/>
      <c r="L892" s="626"/>
      <c r="M892" s="626"/>
      <c r="N892" s="629"/>
      <c r="O892" s="629"/>
      <c r="P892" s="629"/>
      <c r="Q892" s="619">
        <f>IF(C892&gt;Allgemeines!$C$13,0,SUM(G892,H892,J892,K892,M892,N892)-SUM(I892,L892,O892,P892))</f>
        <v>0</v>
      </c>
      <c r="R892" s="613"/>
      <c r="S892" s="621">
        <f t="shared" si="110"/>
        <v>0</v>
      </c>
      <c r="T892" s="622">
        <f>IF(ISBLANK($B892),0,VLOOKUP($B892,Listen!$A$2:$C$44,2,FALSE))</f>
        <v>0</v>
      </c>
      <c r="U892" s="622">
        <f>IF(ISBLANK($B892),0,VLOOKUP($B892,Listen!$A$2:$C$44,3,FALSE))</f>
        <v>0</v>
      </c>
      <c r="V892" s="623">
        <f t="shared" si="111"/>
        <v>0</v>
      </c>
      <c r="W892" s="623">
        <f t="shared" si="119"/>
        <v>0</v>
      </c>
      <c r="X892" s="623">
        <f t="shared" si="119"/>
        <v>0</v>
      </c>
      <c r="Y892" s="623">
        <f t="shared" si="119"/>
        <v>0</v>
      </c>
      <c r="Z892" s="623">
        <f t="shared" si="119"/>
        <v>0</v>
      </c>
      <c r="AA892" s="623">
        <f t="shared" si="119"/>
        <v>0</v>
      </c>
      <c r="AB892" s="623">
        <f t="shared" si="119"/>
        <v>0</v>
      </c>
      <c r="AC892" s="624">
        <f t="shared" ca="1" si="112"/>
        <v>0</v>
      </c>
      <c r="AD892" s="624">
        <f ca="1">IF(C892=Allgemeines!$C$13,$S892-$AE892,OFFSET(AE892,0,Allgemeines!$C$13-2022)-$AE892)</f>
        <v>0</v>
      </c>
      <c r="AE892" s="624">
        <f ca="1">IFERROR(OFFSET(AE892,0,Allgemeines!$C$13-2021),0)</f>
        <v>0</v>
      </c>
      <c r="AF892" s="624">
        <f t="shared" si="113"/>
        <v>0</v>
      </c>
      <c r="AG892" s="624">
        <f t="shared" si="117"/>
        <v>0</v>
      </c>
      <c r="AH892" s="624">
        <f t="shared" si="117"/>
        <v>0</v>
      </c>
      <c r="AI892" s="624">
        <f t="shared" si="117"/>
        <v>0</v>
      </c>
      <c r="AJ892" s="624">
        <f t="shared" si="117"/>
        <v>0</v>
      </c>
      <c r="AK892" s="624">
        <f t="shared" si="117"/>
        <v>0</v>
      </c>
      <c r="AL892" s="624">
        <f t="shared" si="117"/>
        <v>0</v>
      </c>
      <c r="AN892" s="625"/>
    </row>
    <row r="893" spans="1:40" x14ac:dyDescent="0.25">
      <c r="A893" s="612"/>
      <c r="B893" s="613"/>
      <c r="C893" s="614"/>
      <c r="D893" s="626"/>
      <c r="E893" s="627"/>
      <c r="F893" s="627"/>
      <c r="G893" s="630">
        <f t="shared" si="114"/>
        <v>0</v>
      </c>
      <c r="H893" s="626"/>
      <c r="I893" s="626"/>
      <c r="J893" s="626"/>
      <c r="K893" s="626"/>
      <c r="L893" s="626"/>
      <c r="M893" s="626"/>
      <c r="N893" s="629"/>
      <c r="O893" s="629"/>
      <c r="P893" s="629"/>
      <c r="Q893" s="619">
        <f>IF(C893&gt;Allgemeines!$C$13,0,SUM(G893,H893,J893,K893,M893,N893)-SUM(I893,L893,O893,P893))</f>
        <v>0</v>
      </c>
      <c r="R893" s="613"/>
      <c r="S893" s="621">
        <f t="shared" si="110"/>
        <v>0</v>
      </c>
      <c r="T893" s="622">
        <f>IF(ISBLANK($B893),0,VLOOKUP($B893,Listen!$A$2:$C$44,2,FALSE))</f>
        <v>0</v>
      </c>
      <c r="U893" s="622">
        <f>IF(ISBLANK($B893),0,VLOOKUP($B893,Listen!$A$2:$C$44,3,FALSE))</f>
        <v>0</v>
      </c>
      <c r="V893" s="623">
        <f t="shared" si="111"/>
        <v>0</v>
      </c>
      <c r="W893" s="623">
        <f t="shared" si="119"/>
        <v>0</v>
      </c>
      <c r="X893" s="623">
        <f t="shared" si="119"/>
        <v>0</v>
      </c>
      <c r="Y893" s="623">
        <f t="shared" si="119"/>
        <v>0</v>
      </c>
      <c r="Z893" s="623">
        <f t="shared" si="119"/>
        <v>0</v>
      </c>
      <c r="AA893" s="623">
        <f t="shared" si="119"/>
        <v>0</v>
      </c>
      <c r="AB893" s="623">
        <f t="shared" si="119"/>
        <v>0</v>
      </c>
      <c r="AC893" s="624">
        <f t="shared" ca="1" si="112"/>
        <v>0</v>
      </c>
      <c r="AD893" s="624">
        <f ca="1">IF(C893=Allgemeines!$C$13,$S893-$AE893,OFFSET(AE893,0,Allgemeines!$C$13-2022)-$AE893)</f>
        <v>0</v>
      </c>
      <c r="AE893" s="624">
        <f ca="1">IFERROR(OFFSET(AE893,0,Allgemeines!$C$13-2021),0)</f>
        <v>0</v>
      </c>
      <c r="AF893" s="624">
        <f t="shared" si="113"/>
        <v>0</v>
      </c>
      <c r="AG893" s="624">
        <f t="shared" si="117"/>
        <v>0</v>
      </c>
      <c r="AH893" s="624">
        <f t="shared" si="117"/>
        <v>0</v>
      </c>
      <c r="AI893" s="624">
        <f t="shared" si="117"/>
        <v>0</v>
      </c>
      <c r="AJ893" s="624">
        <f t="shared" si="117"/>
        <v>0</v>
      </c>
      <c r="AK893" s="624">
        <f t="shared" si="117"/>
        <v>0</v>
      </c>
      <c r="AL893" s="624">
        <f t="shared" si="117"/>
        <v>0</v>
      </c>
      <c r="AN893" s="625"/>
    </row>
    <row r="894" spans="1:40" x14ac:dyDescent="0.25">
      <c r="A894" s="612"/>
      <c r="B894" s="613"/>
      <c r="C894" s="614"/>
      <c r="D894" s="626"/>
      <c r="E894" s="627"/>
      <c r="F894" s="627"/>
      <c r="G894" s="630">
        <f t="shared" si="114"/>
        <v>0</v>
      </c>
      <c r="H894" s="626"/>
      <c r="I894" s="626"/>
      <c r="J894" s="626"/>
      <c r="K894" s="626"/>
      <c r="L894" s="626"/>
      <c r="M894" s="626"/>
      <c r="N894" s="629"/>
      <c r="O894" s="629"/>
      <c r="P894" s="629"/>
      <c r="Q894" s="619">
        <f>IF(C894&gt;Allgemeines!$C$13,0,SUM(G894,H894,J894,K894,M894,N894)-SUM(I894,L894,O894,P894))</f>
        <v>0</v>
      </c>
      <c r="R894" s="613"/>
      <c r="S894" s="621">
        <f t="shared" si="110"/>
        <v>0</v>
      </c>
      <c r="T894" s="622">
        <f>IF(ISBLANK($B894),0,VLOOKUP($B894,Listen!$A$2:$C$44,2,FALSE))</f>
        <v>0</v>
      </c>
      <c r="U894" s="622">
        <f>IF(ISBLANK($B894),0,VLOOKUP($B894,Listen!$A$2:$C$44,3,FALSE))</f>
        <v>0</v>
      </c>
      <c r="V894" s="623">
        <f t="shared" si="111"/>
        <v>0</v>
      </c>
      <c r="W894" s="623">
        <f t="shared" si="119"/>
        <v>0</v>
      </c>
      <c r="X894" s="623">
        <f t="shared" si="119"/>
        <v>0</v>
      </c>
      <c r="Y894" s="623">
        <f t="shared" si="119"/>
        <v>0</v>
      </c>
      <c r="Z894" s="623">
        <f t="shared" si="119"/>
        <v>0</v>
      </c>
      <c r="AA894" s="623">
        <f t="shared" si="119"/>
        <v>0</v>
      </c>
      <c r="AB894" s="623">
        <f t="shared" si="119"/>
        <v>0</v>
      </c>
      <c r="AC894" s="624">
        <f t="shared" ca="1" si="112"/>
        <v>0</v>
      </c>
      <c r="AD894" s="624">
        <f ca="1">IF(C894=Allgemeines!$C$13,$S894-$AE894,OFFSET(AE894,0,Allgemeines!$C$13-2022)-$AE894)</f>
        <v>0</v>
      </c>
      <c r="AE894" s="624">
        <f ca="1">IFERROR(OFFSET(AE894,0,Allgemeines!$C$13-2021),0)</f>
        <v>0</v>
      </c>
      <c r="AF894" s="624">
        <f t="shared" si="113"/>
        <v>0</v>
      </c>
      <c r="AG894" s="624">
        <f t="shared" si="117"/>
        <v>0</v>
      </c>
      <c r="AH894" s="624">
        <f t="shared" si="117"/>
        <v>0</v>
      </c>
      <c r="AI894" s="624">
        <f t="shared" si="117"/>
        <v>0</v>
      </c>
      <c r="AJ894" s="624">
        <f t="shared" si="117"/>
        <v>0</v>
      </c>
      <c r="AK894" s="624">
        <f t="shared" si="117"/>
        <v>0</v>
      </c>
      <c r="AL894" s="624">
        <f t="shared" si="117"/>
        <v>0</v>
      </c>
      <c r="AN894" s="625"/>
    </row>
    <row r="895" spans="1:40" x14ac:dyDescent="0.25">
      <c r="A895" s="612"/>
      <c r="B895" s="613"/>
      <c r="C895" s="614"/>
      <c r="D895" s="626"/>
      <c r="E895" s="627"/>
      <c r="F895" s="627"/>
      <c r="G895" s="630">
        <f t="shared" si="114"/>
        <v>0</v>
      </c>
      <c r="H895" s="626"/>
      <c r="I895" s="626"/>
      <c r="J895" s="626"/>
      <c r="K895" s="626"/>
      <c r="L895" s="626"/>
      <c r="M895" s="626"/>
      <c r="N895" s="629"/>
      <c r="O895" s="629"/>
      <c r="P895" s="629"/>
      <c r="Q895" s="619">
        <f>IF(C895&gt;Allgemeines!$C$13,0,SUM(G895,H895,J895,K895,M895,N895)-SUM(I895,L895,O895,P895))</f>
        <v>0</v>
      </c>
      <c r="R895" s="613"/>
      <c r="S895" s="621">
        <f t="shared" si="110"/>
        <v>0</v>
      </c>
      <c r="T895" s="622">
        <f>IF(ISBLANK($B895),0,VLOOKUP($B895,Listen!$A$2:$C$44,2,FALSE))</f>
        <v>0</v>
      </c>
      <c r="U895" s="622">
        <f>IF(ISBLANK($B895),0,VLOOKUP($B895,Listen!$A$2:$C$44,3,FALSE))</f>
        <v>0</v>
      </c>
      <c r="V895" s="623">
        <f t="shared" si="111"/>
        <v>0</v>
      </c>
      <c r="W895" s="623">
        <f t="shared" si="119"/>
        <v>0</v>
      </c>
      <c r="X895" s="623">
        <f t="shared" si="119"/>
        <v>0</v>
      </c>
      <c r="Y895" s="623">
        <f t="shared" si="119"/>
        <v>0</v>
      </c>
      <c r="Z895" s="623">
        <f t="shared" si="119"/>
        <v>0</v>
      </c>
      <c r="AA895" s="623">
        <f t="shared" si="119"/>
        <v>0</v>
      </c>
      <c r="AB895" s="623">
        <f t="shared" si="119"/>
        <v>0</v>
      </c>
      <c r="AC895" s="624">
        <f t="shared" ca="1" si="112"/>
        <v>0</v>
      </c>
      <c r="AD895" s="624">
        <f ca="1">IF(C895=Allgemeines!$C$13,$S895-$AE895,OFFSET(AE895,0,Allgemeines!$C$13-2022)-$AE895)</f>
        <v>0</v>
      </c>
      <c r="AE895" s="624">
        <f ca="1">IFERROR(OFFSET(AE895,0,Allgemeines!$C$13-2021),0)</f>
        <v>0</v>
      </c>
      <c r="AF895" s="624">
        <f t="shared" si="113"/>
        <v>0</v>
      </c>
      <c r="AG895" s="624">
        <f t="shared" si="117"/>
        <v>0</v>
      </c>
      <c r="AH895" s="624">
        <f t="shared" si="117"/>
        <v>0</v>
      </c>
      <c r="AI895" s="624">
        <f t="shared" si="117"/>
        <v>0</v>
      </c>
      <c r="AJ895" s="624">
        <f t="shared" si="117"/>
        <v>0</v>
      </c>
      <c r="AK895" s="624">
        <f t="shared" si="117"/>
        <v>0</v>
      </c>
      <c r="AL895" s="624">
        <f t="shared" si="117"/>
        <v>0</v>
      </c>
      <c r="AN895" s="625"/>
    </row>
    <row r="896" spans="1:40" x14ac:dyDescent="0.25">
      <c r="A896" s="612"/>
      <c r="B896" s="613"/>
      <c r="C896" s="614"/>
      <c r="D896" s="626"/>
      <c r="E896" s="627"/>
      <c r="F896" s="627"/>
      <c r="G896" s="630">
        <f t="shared" si="114"/>
        <v>0</v>
      </c>
      <c r="H896" s="626"/>
      <c r="I896" s="626"/>
      <c r="J896" s="626"/>
      <c r="K896" s="626"/>
      <c r="L896" s="626"/>
      <c r="M896" s="626"/>
      <c r="N896" s="629"/>
      <c r="O896" s="629"/>
      <c r="P896" s="629"/>
      <c r="Q896" s="619">
        <f>IF(C896&gt;Allgemeines!$C$13,0,SUM(G896,H896,J896,K896,M896,N896)-SUM(I896,L896,O896,P896))</f>
        <v>0</v>
      </c>
      <c r="R896" s="613"/>
      <c r="S896" s="621">
        <f t="shared" si="110"/>
        <v>0</v>
      </c>
      <c r="T896" s="622">
        <f>IF(ISBLANK($B896),0,VLOOKUP($B896,Listen!$A$2:$C$44,2,FALSE))</f>
        <v>0</v>
      </c>
      <c r="U896" s="622">
        <f>IF(ISBLANK($B896),0,VLOOKUP($B896,Listen!$A$2:$C$44,3,FALSE))</f>
        <v>0</v>
      </c>
      <c r="V896" s="623">
        <f t="shared" si="111"/>
        <v>0</v>
      </c>
      <c r="W896" s="623">
        <f t="shared" si="119"/>
        <v>0</v>
      </c>
      <c r="X896" s="623">
        <f t="shared" si="119"/>
        <v>0</v>
      </c>
      <c r="Y896" s="623">
        <f t="shared" si="119"/>
        <v>0</v>
      </c>
      <c r="Z896" s="623">
        <f t="shared" si="119"/>
        <v>0</v>
      </c>
      <c r="AA896" s="623">
        <f t="shared" si="119"/>
        <v>0</v>
      </c>
      <c r="AB896" s="623">
        <f t="shared" si="119"/>
        <v>0</v>
      </c>
      <c r="AC896" s="624">
        <f t="shared" ca="1" si="112"/>
        <v>0</v>
      </c>
      <c r="AD896" s="624">
        <f ca="1">IF(C896=Allgemeines!$C$13,$S896-$AE896,OFFSET(AE896,0,Allgemeines!$C$13-2022)-$AE896)</f>
        <v>0</v>
      </c>
      <c r="AE896" s="624">
        <f ca="1">IFERROR(OFFSET(AE896,0,Allgemeines!$C$13-2021),0)</f>
        <v>0</v>
      </c>
      <c r="AF896" s="624">
        <f t="shared" si="113"/>
        <v>0</v>
      </c>
      <c r="AG896" s="624">
        <f t="shared" si="117"/>
        <v>0</v>
      </c>
      <c r="AH896" s="624">
        <f t="shared" si="117"/>
        <v>0</v>
      </c>
      <c r="AI896" s="624">
        <f t="shared" si="117"/>
        <v>0</v>
      </c>
      <c r="AJ896" s="624">
        <f t="shared" si="117"/>
        <v>0</v>
      </c>
      <c r="AK896" s="624">
        <f t="shared" si="117"/>
        <v>0</v>
      </c>
      <c r="AL896" s="624">
        <f t="shared" si="117"/>
        <v>0</v>
      </c>
      <c r="AN896" s="625"/>
    </row>
    <row r="897" spans="1:40" x14ac:dyDescent="0.25">
      <c r="A897" s="612"/>
      <c r="B897" s="613"/>
      <c r="C897" s="614"/>
      <c r="D897" s="626"/>
      <c r="E897" s="627"/>
      <c r="F897" s="627"/>
      <c r="G897" s="630">
        <f t="shared" si="114"/>
        <v>0</v>
      </c>
      <c r="H897" s="626"/>
      <c r="I897" s="626"/>
      <c r="J897" s="626"/>
      <c r="K897" s="626"/>
      <c r="L897" s="626"/>
      <c r="M897" s="626"/>
      <c r="N897" s="629"/>
      <c r="O897" s="629"/>
      <c r="P897" s="629"/>
      <c r="Q897" s="619">
        <f>IF(C897&gt;Allgemeines!$C$13,0,SUM(G897,H897,J897,K897,M897,N897)-SUM(I897,L897,O897,P897))</f>
        <v>0</v>
      </c>
      <c r="R897" s="613"/>
      <c r="S897" s="621">
        <f t="shared" si="110"/>
        <v>0</v>
      </c>
      <c r="T897" s="622">
        <f>IF(ISBLANK($B897),0,VLOOKUP($B897,Listen!$A$2:$C$44,2,FALSE))</f>
        <v>0</v>
      </c>
      <c r="U897" s="622">
        <f>IF(ISBLANK($B897),0,VLOOKUP($B897,Listen!$A$2:$C$44,3,FALSE))</f>
        <v>0</v>
      </c>
      <c r="V897" s="623">
        <f t="shared" si="111"/>
        <v>0</v>
      </c>
      <c r="W897" s="623">
        <f t="shared" si="119"/>
        <v>0</v>
      </c>
      <c r="X897" s="623">
        <f t="shared" si="119"/>
        <v>0</v>
      </c>
      <c r="Y897" s="623">
        <f t="shared" si="119"/>
        <v>0</v>
      </c>
      <c r="Z897" s="623">
        <f t="shared" si="119"/>
        <v>0</v>
      </c>
      <c r="AA897" s="623">
        <f t="shared" si="119"/>
        <v>0</v>
      </c>
      <c r="AB897" s="623">
        <f t="shared" si="119"/>
        <v>0</v>
      </c>
      <c r="AC897" s="624">
        <f t="shared" ca="1" si="112"/>
        <v>0</v>
      </c>
      <c r="AD897" s="624">
        <f ca="1">IF(C897=Allgemeines!$C$13,$S897-$AE897,OFFSET(AE897,0,Allgemeines!$C$13-2022)-$AE897)</f>
        <v>0</v>
      </c>
      <c r="AE897" s="624">
        <f ca="1">IFERROR(OFFSET(AE897,0,Allgemeines!$C$13-2021),0)</f>
        <v>0</v>
      </c>
      <c r="AF897" s="624">
        <f t="shared" si="113"/>
        <v>0</v>
      </c>
      <c r="AG897" s="624">
        <f t="shared" si="117"/>
        <v>0</v>
      </c>
      <c r="AH897" s="624">
        <f t="shared" si="117"/>
        <v>0</v>
      </c>
      <c r="AI897" s="624">
        <f t="shared" si="117"/>
        <v>0</v>
      </c>
      <c r="AJ897" s="624">
        <f t="shared" si="117"/>
        <v>0</v>
      </c>
      <c r="AK897" s="624">
        <f t="shared" si="117"/>
        <v>0</v>
      </c>
      <c r="AL897" s="624">
        <f t="shared" si="117"/>
        <v>0</v>
      </c>
      <c r="AN897" s="625"/>
    </row>
    <row r="898" spans="1:40" x14ac:dyDescent="0.25">
      <c r="A898" s="612"/>
      <c r="B898" s="613"/>
      <c r="C898" s="614"/>
      <c r="D898" s="626"/>
      <c r="E898" s="627"/>
      <c r="F898" s="627"/>
      <c r="G898" s="630">
        <f t="shared" si="114"/>
        <v>0</v>
      </c>
      <c r="H898" s="626"/>
      <c r="I898" s="626"/>
      <c r="J898" s="626"/>
      <c r="K898" s="626"/>
      <c r="L898" s="626"/>
      <c r="M898" s="626"/>
      <c r="N898" s="629"/>
      <c r="O898" s="629"/>
      <c r="P898" s="629"/>
      <c r="Q898" s="619">
        <f>IF(C898&gt;Allgemeines!$C$13,0,SUM(G898,H898,J898,K898,M898,N898)-SUM(I898,L898,O898,P898))</f>
        <v>0</v>
      </c>
      <c r="R898" s="613"/>
      <c r="S898" s="621">
        <f t="shared" si="110"/>
        <v>0</v>
      </c>
      <c r="T898" s="622">
        <f>IF(ISBLANK($B898),0,VLOOKUP($B898,Listen!$A$2:$C$44,2,FALSE))</f>
        <v>0</v>
      </c>
      <c r="U898" s="622">
        <f>IF(ISBLANK($B898),0,VLOOKUP($B898,Listen!$A$2:$C$44,3,FALSE))</f>
        <v>0</v>
      </c>
      <c r="V898" s="623">
        <f t="shared" si="111"/>
        <v>0</v>
      </c>
      <c r="W898" s="623">
        <f t="shared" si="119"/>
        <v>0</v>
      </c>
      <c r="X898" s="623">
        <f t="shared" si="119"/>
        <v>0</v>
      </c>
      <c r="Y898" s="623">
        <f t="shared" si="119"/>
        <v>0</v>
      </c>
      <c r="Z898" s="623">
        <f t="shared" si="119"/>
        <v>0</v>
      </c>
      <c r="AA898" s="623">
        <f t="shared" si="119"/>
        <v>0</v>
      </c>
      <c r="AB898" s="623">
        <f t="shared" si="119"/>
        <v>0</v>
      </c>
      <c r="AC898" s="624">
        <f t="shared" ca="1" si="112"/>
        <v>0</v>
      </c>
      <c r="AD898" s="624">
        <f ca="1">IF(C898=Allgemeines!$C$13,$S898-$AE898,OFFSET(AE898,0,Allgemeines!$C$13-2022)-$AE898)</f>
        <v>0</v>
      </c>
      <c r="AE898" s="624">
        <f ca="1">IFERROR(OFFSET(AE898,0,Allgemeines!$C$13-2021),0)</f>
        <v>0</v>
      </c>
      <c r="AF898" s="624">
        <f t="shared" si="113"/>
        <v>0</v>
      </c>
      <c r="AG898" s="624">
        <f t="shared" si="117"/>
        <v>0</v>
      </c>
      <c r="AH898" s="624">
        <f t="shared" si="117"/>
        <v>0</v>
      </c>
      <c r="AI898" s="624">
        <f t="shared" si="117"/>
        <v>0</v>
      </c>
      <c r="AJ898" s="624">
        <f t="shared" si="117"/>
        <v>0</v>
      </c>
      <c r="AK898" s="624">
        <f t="shared" si="117"/>
        <v>0</v>
      </c>
      <c r="AL898" s="624">
        <f t="shared" si="117"/>
        <v>0</v>
      </c>
      <c r="AN898" s="625"/>
    </row>
    <row r="899" spans="1:40" x14ac:dyDescent="0.25">
      <c r="A899" s="612"/>
      <c r="B899" s="613"/>
      <c r="C899" s="614"/>
      <c r="D899" s="626"/>
      <c r="E899" s="627"/>
      <c r="F899" s="627"/>
      <c r="G899" s="630">
        <f t="shared" si="114"/>
        <v>0</v>
      </c>
      <c r="H899" s="626"/>
      <c r="I899" s="626"/>
      <c r="J899" s="626"/>
      <c r="K899" s="626"/>
      <c r="L899" s="626"/>
      <c r="M899" s="626"/>
      <c r="N899" s="629"/>
      <c r="O899" s="629"/>
      <c r="P899" s="629"/>
      <c r="Q899" s="619">
        <f>IF(C899&gt;Allgemeines!$C$13,0,SUM(G899,H899,J899,K899,M899,N899)-SUM(I899,L899,O899,P899))</f>
        <v>0</v>
      </c>
      <c r="R899" s="613"/>
      <c r="S899" s="621">
        <f t="shared" si="110"/>
        <v>0</v>
      </c>
      <c r="T899" s="622">
        <f>IF(ISBLANK($B899),0,VLOOKUP($B899,Listen!$A$2:$C$44,2,FALSE))</f>
        <v>0</v>
      </c>
      <c r="U899" s="622">
        <f>IF(ISBLANK($B899),0,VLOOKUP($B899,Listen!$A$2:$C$44,3,FALSE))</f>
        <v>0</v>
      </c>
      <c r="V899" s="623">
        <f t="shared" si="111"/>
        <v>0</v>
      </c>
      <c r="W899" s="623">
        <f t="shared" si="119"/>
        <v>0</v>
      </c>
      <c r="X899" s="623">
        <f t="shared" si="119"/>
        <v>0</v>
      </c>
      <c r="Y899" s="623">
        <f t="shared" si="119"/>
        <v>0</v>
      </c>
      <c r="Z899" s="623">
        <f t="shared" si="119"/>
        <v>0</v>
      </c>
      <c r="AA899" s="623">
        <f t="shared" si="119"/>
        <v>0</v>
      </c>
      <c r="AB899" s="623">
        <f t="shared" si="119"/>
        <v>0</v>
      </c>
      <c r="AC899" s="624">
        <f t="shared" ca="1" si="112"/>
        <v>0</v>
      </c>
      <c r="AD899" s="624">
        <f ca="1">IF(C899=Allgemeines!$C$13,$S899-$AE899,OFFSET(AE899,0,Allgemeines!$C$13-2022)-$AE899)</f>
        <v>0</v>
      </c>
      <c r="AE899" s="624">
        <f ca="1">IFERROR(OFFSET(AE899,0,Allgemeines!$C$13-2021),0)</f>
        <v>0</v>
      </c>
      <c r="AF899" s="624">
        <f t="shared" si="113"/>
        <v>0</v>
      </c>
      <c r="AG899" s="624">
        <f t="shared" si="117"/>
        <v>0</v>
      </c>
      <c r="AH899" s="624">
        <f t="shared" si="117"/>
        <v>0</v>
      </c>
      <c r="AI899" s="624">
        <f t="shared" si="117"/>
        <v>0</v>
      </c>
      <c r="AJ899" s="624">
        <f t="shared" si="117"/>
        <v>0</v>
      </c>
      <c r="AK899" s="624">
        <f t="shared" si="117"/>
        <v>0</v>
      </c>
      <c r="AL899" s="624">
        <f t="shared" si="117"/>
        <v>0</v>
      </c>
      <c r="AN899" s="625"/>
    </row>
    <row r="900" spans="1:40" x14ac:dyDescent="0.25">
      <c r="A900" s="612"/>
      <c r="B900" s="613"/>
      <c r="C900" s="614"/>
      <c r="D900" s="626"/>
      <c r="E900" s="627"/>
      <c r="F900" s="627"/>
      <c r="G900" s="630">
        <f t="shared" si="114"/>
        <v>0</v>
      </c>
      <c r="H900" s="626"/>
      <c r="I900" s="626"/>
      <c r="J900" s="626"/>
      <c r="K900" s="626"/>
      <c r="L900" s="626"/>
      <c r="M900" s="626"/>
      <c r="N900" s="629"/>
      <c r="O900" s="629"/>
      <c r="P900" s="629"/>
      <c r="Q900" s="619">
        <f>IF(C900&gt;Allgemeines!$C$13,0,SUM(G900,H900,J900,K900,M900,N900)-SUM(I900,L900,O900,P900))</f>
        <v>0</v>
      </c>
      <c r="R900" s="613"/>
      <c r="S900" s="621">
        <f t="shared" ref="S900:S963" si="120">Q900</f>
        <v>0</v>
      </c>
      <c r="T900" s="622">
        <f>IF(ISBLANK($B900),0,VLOOKUP($B900,Listen!$A$2:$C$44,2,FALSE))</f>
        <v>0</v>
      </c>
      <c r="U900" s="622">
        <f>IF(ISBLANK($B900),0,VLOOKUP($B900,Listen!$A$2:$C$44,3,FALSE))</f>
        <v>0</v>
      </c>
      <c r="V900" s="623">
        <f t="shared" ref="V900:V963" si="121">$T900</f>
        <v>0</v>
      </c>
      <c r="W900" s="623">
        <f t="shared" si="119"/>
        <v>0</v>
      </c>
      <c r="X900" s="623">
        <f t="shared" si="119"/>
        <v>0</v>
      </c>
      <c r="Y900" s="623">
        <f t="shared" si="119"/>
        <v>0</v>
      </c>
      <c r="Z900" s="623">
        <f t="shared" si="119"/>
        <v>0</v>
      </c>
      <c r="AA900" s="623">
        <f t="shared" si="119"/>
        <v>0</v>
      </c>
      <c r="AB900" s="623">
        <f t="shared" si="119"/>
        <v>0</v>
      </c>
      <c r="AC900" s="624">
        <f t="shared" ref="AC900:AC963" ca="1" si="122">AE900+AD900</f>
        <v>0</v>
      </c>
      <c r="AD900" s="624">
        <f ca="1">IF(C900=Allgemeines!$C$13,$S900-$AE900,OFFSET(AE900,0,Allgemeines!$C$13-2022)-$AE900)</f>
        <v>0</v>
      </c>
      <c r="AE900" s="624">
        <f ca="1">IFERROR(OFFSET(AE900,0,Allgemeines!$C$13-2021),0)</f>
        <v>0</v>
      </c>
      <c r="AF900" s="624">
        <f t="shared" ref="AF900:AF963" si="123">IF(OR($C900=0,$S900=0),0,IF($C900&lt;=VALUE(AF$4),$S900-$S900/V900*(VALUE(AF$4)-$C900+1),0))</f>
        <v>0</v>
      </c>
      <c r="AG900" s="624">
        <f t="shared" si="117"/>
        <v>0</v>
      </c>
      <c r="AH900" s="624">
        <f t="shared" si="117"/>
        <v>0</v>
      </c>
      <c r="AI900" s="624">
        <f t="shared" si="117"/>
        <v>0</v>
      </c>
      <c r="AJ900" s="624">
        <f t="shared" si="117"/>
        <v>0</v>
      </c>
      <c r="AK900" s="624">
        <f t="shared" si="117"/>
        <v>0</v>
      </c>
      <c r="AL900" s="624">
        <f t="shared" si="117"/>
        <v>0</v>
      </c>
      <c r="AN900" s="625"/>
    </row>
    <row r="901" spans="1:40" x14ac:dyDescent="0.25">
      <c r="A901" s="612"/>
      <c r="B901" s="613"/>
      <c r="C901" s="614"/>
      <c r="D901" s="626"/>
      <c r="E901" s="627"/>
      <c r="F901" s="627"/>
      <c r="G901" s="630">
        <f t="shared" ref="G901:G964" si="124">D901*E901/100</f>
        <v>0</v>
      </c>
      <c r="H901" s="626"/>
      <c r="I901" s="626"/>
      <c r="J901" s="626"/>
      <c r="K901" s="626"/>
      <c r="L901" s="626"/>
      <c r="M901" s="626"/>
      <c r="N901" s="629"/>
      <c r="O901" s="629"/>
      <c r="P901" s="629"/>
      <c r="Q901" s="619">
        <f>IF(C901&gt;Allgemeines!$C$13,0,SUM(G901,H901,J901,K901,M901,N901)-SUM(I901,L901,O901,P901))</f>
        <v>0</v>
      </c>
      <c r="R901" s="613"/>
      <c r="S901" s="621">
        <f t="shared" si="120"/>
        <v>0</v>
      </c>
      <c r="T901" s="622">
        <f>IF(ISBLANK($B901),0,VLOOKUP($B901,Listen!$A$2:$C$44,2,FALSE))</f>
        <v>0</v>
      </c>
      <c r="U901" s="622">
        <f>IF(ISBLANK($B901),0,VLOOKUP($B901,Listen!$A$2:$C$44,3,FALSE))</f>
        <v>0</v>
      </c>
      <c r="V901" s="623">
        <f t="shared" si="121"/>
        <v>0</v>
      </c>
      <c r="W901" s="623">
        <f t="shared" si="119"/>
        <v>0</v>
      </c>
      <c r="X901" s="623">
        <f t="shared" si="119"/>
        <v>0</v>
      </c>
      <c r="Y901" s="623">
        <f t="shared" si="119"/>
        <v>0</v>
      </c>
      <c r="Z901" s="623">
        <f t="shared" si="119"/>
        <v>0</v>
      </c>
      <c r="AA901" s="623">
        <f t="shared" si="119"/>
        <v>0</v>
      </c>
      <c r="AB901" s="623">
        <f t="shared" si="119"/>
        <v>0</v>
      </c>
      <c r="AC901" s="624">
        <f t="shared" ca="1" si="122"/>
        <v>0</v>
      </c>
      <c r="AD901" s="624">
        <f ca="1">IF(C901=Allgemeines!$C$13,$S901-$AE901,OFFSET(AE901,0,Allgemeines!$C$13-2022)-$AE901)</f>
        <v>0</v>
      </c>
      <c r="AE901" s="624">
        <f ca="1">IFERROR(OFFSET(AE901,0,Allgemeines!$C$13-2021),0)</f>
        <v>0</v>
      </c>
      <c r="AF901" s="624">
        <f t="shared" si="123"/>
        <v>0</v>
      </c>
      <c r="AG901" s="624">
        <f t="shared" si="117"/>
        <v>0</v>
      </c>
      <c r="AH901" s="624">
        <f t="shared" si="117"/>
        <v>0</v>
      </c>
      <c r="AI901" s="624">
        <f t="shared" si="117"/>
        <v>0</v>
      </c>
      <c r="AJ901" s="624">
        <f t="shared" si="117"/>
        <v>0</v>
      </c>
      <c r="AK901" s="624">
        <f t="shared" si="117"/>
        <v>0</v>
      </c>
      <c r="AL901" s="624">
        <f t="shared" si="117"/>
        <v>0</v>
      </c>
      <c r="AN901" s="625"/>
    </row>
    <row r="902" spans="1:40" x14ac:dyDescent="0.25">
      <c r="A902" s="612"/>
      <c r="B902" s="613"/>
      <c r="C902" s="614"/>
      <c r="D902" s="626"/>
      <c r="E902" s="627"/>
      <c r="F902" s="627"/>
      <c r="G902" s="630">
        <f t="shared" si="124"/>
        <v>0</v>
      </c>
      <c r="H902" s="626"/>
      <c r="I902" s="626"/>
      <c r="J902" s="626"/>
      <c r="K902" s="626"/>
      <c r="L902" s="626"/>
      <c r="M902" s="626"/>
      <c r="N902" s="629"/>
      <c r="O902" s="629"/>
      <c r="P902" s="629"/>
      <c r="Q902" s="619">
        <f>IF(C902&gt;Allgemeines!$C$13,0,SUM(G902,H902,J902,K902,M902,N902)-SUM(I902,L902,O902,P902))</f>
        <v>0</v>
      </c>
      <c r="R902" s="613"/>
      <c r="S902" s="621">
        <f t="shared" si="120"/>
        <v>0</v>
      </c>
      <c r="T902" s="622">
        <f>IF(ISBLANK($B902),0,VLOOKUP($B902,Listen!$A$2:$C$44,2,FALSE))</f>
        <v>0</v>
      </c>
      <c r="U902" s="622">
        <f>IF(ISBLANK($B902),0,VLOOKUP($B902,Listen!$A$2:$C$44,3,FALSE))</f>
        <v>0</v>
      </c>
      <c r="V902" s="623">
        <f t="shared" si="121"/>
        <v>0</v>
      </c>
      <c r="W902" s="623">
        <f t="shared" si="119"/>
        <v>0</v>
      </c>
      <c r="X902" s="623">
        <f t="shared" si="119"/>
        <v>0</v>
      </c>
      <c r="Y902" s="623">
        <f t="shared" si="119"/>
        <v>0</v>
      </c>
      <c r="Z902" s="623">
        <f t="shared" si="119"/>
        <v>0</v>
      </c>
      <c r="AA902" s="623">
        <f t="shared" si="119"/>
        <v>0</v>
      </c>
      <c r="AB902" s="623">
        <f t="shared" si="119"/>
        <v>0</v>
      </c>
      <c r="AC902" s="624">
        <f t="shared" ca="1" si="122"/>
        <v>0</v>
      </c>
      <c r="AD902" s="624">
        <f ca="1">IF(C902=Allgemeines!$C$13,$S902-$AE902,OFFSET(AE902,0,Allgemeines!$C$13-2022)-$AE902)</f>
        <v>0</v>
      </c>
      <c r="AE902" s="624">
        <f ca="1">IFERROR(OFFSET(AE902,0,Allgemeines!$C$13-2021),0)</f>
        <v>0</v>
      </c>
      <c r="AF902" s="624">
        <f t="shared" si="123"/>
        <v>0</v>
      </c>
      <c r="AG902" s="624">
        <f t="shared" si="117"/>
        <v>0</v>
      </c>
      <c r="AH902" s="624">
        <f t="shared" si="117"/>
        <v>0</v>
      </c>
      <c r="AI902" s="624">
        <f t="shared" si="117"/>
        <v>0</v>
      </c>
      <c r="AJ902" s="624">
        <f t="shared" si="117"/>
        <v>0</v>
      </c>
      <c r="AK902" s="624">
        <f t="shared" si="117"/>
        <v>0</v>
      </c>
      <c r="AL902" s="624">
        <f t="shared" si="117"/>
        <v>0</v>
      </c>
      <c r="AN902" s="625"/>
    </row>
    <row r="903" spans="1:40" x14ac:dyDescent="0.25">
      <c r="A903" s="612"/>
      <c r="B903" s="613"/>
      <c r="C903" s="614"/>
      <c r="D903" s="626"/>
      <c r="E903" s="627"/>
      <c r="F903" s="627"/>
      <c r="G903" s="630">
        <f t="shared" si="124"/>
        <v>0</v>
      </c>
      <c r="H903" s="626"/>
      <c r="I903" s="626"/>
      <c r="J903" s="626"/>
      <c r="K903" s="626"/>
      <c r="L903" s="626"/>
      <c r="M903" s="626"/>
      <c r="N903" s="629"/>
      <c r="O903" s="629"/>
      <c r="P903" s="629"/>
      <c r="Q903" s="619">
        <f>IF(C903&gt;Allgemeines!$C$13,0,SUM(G903,H903,J903,K903,M903,N903)-SUM(I903,L903,O903,P903))</f>
        <v>0</v>
      </c>
      <c r="R903" s="613"/>
      <c r="S903" s="621">
        <f t="shared" si="120"/>
        <v>0</v>
      </c>
      <c r="T903" s="622">
        <f>IF(ISBLANK($B903),0,VLOOKUP($B903,Listen!$A$2:$C$44,2,FALSE))</f>
        <v>0</v>
      </c>
      <c r="U903" s="622">
        <f>IF(ISBLANK($B903),0,VLOOKUP($B903,Listen!$A$2:$C$44,3,FALSE))</f>
        <v>0</v>
      </c>
      <c r="V903" s="623">
        <f t="shared" si="121"/>
        <v>0</v>
      </c>
      <c r="W903" s="623">
        <f t="shared" ref="W903:AB918" si="125">V903</f>
        <v>0</v>
      </c>
      <c r="X903" s="623">
        <f t="shared" si="125"/>
        <v>0</v>
      </c>
      <c r="Y903" s="623">
        <f t="shared" si="125"/>
        <v>0</v>
      </c>
      <c r="Z903" s="623">
        <f t="shared" si="125"/>
        <v>0</v>
      </c>
      <c r="AA903" s="623">
        <f t="shared" si="125"/>
        <v>0</v>
      </c>
      <c r="AB903" s="623">
        <f t="shared" si="125"/>
        <v>0</v>
      </c>
      <c r="AC903" s="624">
        <f t="shared" ca="1" si="122"/>
        <v>0</v>
      </c>
      <c r="AD903" s="624">
        <f ca="1">IF(C903=Allgemeines!$C$13,$S903-$AE903,OFFSET(AE903,0,Allgemeines!$C$13-2022)-$AE903)</f>
        <v>0</v>
      </c>
      <c r="AE903" s="624">
        <f ca="1">IFERROR(OFFSET(AE903,0,Allgemeines!$C$13-2021),0)</f>
        <v>0</v>
      </c>
      <c r="AF903" s="624">
        <f t="shared" si="123"/>
        <v>0</v>
      </c>
      <c r="AG903" s="624">
        <f t="shared" si="117"/>
        <v>0</v>
      </c>
      <c r="AH903" s="624">
        <f t="shared" si="117"/>
        <v>0</v>
      </c>
      <c r="AI903" s="624">
        <f t="shared" si="117"/>
        <v>0</v>
      </c>
      <c r="AJ903" s="624">
        <f t="shared" si="117"/>
        <v>0</v>
      </c>
      <c r="AK903" s="624">
        <f t="shared" si="117"/>
        <v>0</v>
      </c>
      <c r="AL903" s="624">
        <f t="shared" si="117"/>
        <v>0</v>
      </c>
      <c r="AN903" s="625"/>
    </row>
    <row r="904" spans="1:40" x14ac:dyDescent="0.25">
      <c r="A904" s="612"/>
      <c r="B904" s="613"/>
      <c r="C904" s="614"/>
      <c r="D904" s="626"/>
      <c r="E904" s="627"/>
      <c r="F904" s="627"/>
      <c r="G904" s="630">
        <f t="shared" si="124"/>
        <v>0</v>
      </c>
      <c r="H904" s="626"/>
      <c r="I904" s="626"/>
      <c r="J904" s="626"/>
      <c r="K904" s="626"/>
      <c r="L904" s="626"/>
      <c r="M904" s="626"/>
      <c r="N904" s="629"/>
      <c r="O904" s="629"/>
      <c r="P904" s="629"/>
      <c r="Q904" s="619">
        <f>IF(C904&gt;Allgemeines!$C$13,0,SUM(G904,H904,J904,K904,M904,N904)-SUM(I904,L904,O904,P904))</f>
        <v>0</v>
      </c>
      <c r="R904" s="613"/>
      <c r="S904" s="621">
        <f t="shared" si="120"/>
        <v>0</v>
      </c>
      <c r="T904" s="622">
        <f>IF(ISBLANK($B904),0,VLOOKUP($B904,Listen!$A$2:$C$44,2,FALSE))</f>
        <v>0</v>
      </c>
      <c r="U904" s="622">
        <f>IF(ISBLANK($B904),0,VLOOKUP($B904,Listen!$A$2:$C$44,3,FALSE))</f>
        <v>0</v>
      </c>
      <c r="V904" s="623">
        <f t="shared" si="121"/>
        <v>0</v>
      </c>
      <c r="W904" s="623">
        <f t="shared" si="125"/>
        <v>0</v>
      </c>
      <c r="X904" s="623">
        <f t="shared" si="125"/>
        <v>0</v>
      </c>
      <c r="Y904" s="623">
        <f t="shared" si="125"/>
        <v>0</v>
      </c>
      <c r="Z904" s="623">
        <f t="shared" si="125"/>
        <v>0</v>
      </c>
      <c r="AA904" s="623">
        <f t="shared" si="125"/>
        <v>0</v>
      </c>
      <c r="AB904" s="623">
        <f t="shared" si="125"/>
        <v>0</v>
      </c>
      <c r="AC904" s="624">
        <f t="shared" ca="1" si="122"/>
        <v>0</v>
      </c>
      <c r="AD904" s="624">
        <f ca="1">IF(C904=Allgemeines!$C$13,$S904-$AE904,OFFSET(AE904,0,Allgemeines!$C$13-2022)-$AE904)</f>
        <v>0</v>
      </c>
      <c r="AE904" s="624">
        <f ca="1">IFERROR(OFFSET(AE904,0,Allgemeines!$C$13-2021),0)</f>
        <v>0</v>
      </c>
      <c r="AF904" s="624">
        <f t="shared" si="123"/>
        <v>0</v>
      </c>
      <c r="AG904" s="624">
        <f t="shared" si="117"/>
        <v>0</v>
      </c>
      <c r="AH904" s="624">
        <f t="shared" si="117"/>
        <v>0</v>
      </c>
      <c r="AI904" s="624">
        <f t="shared" si="117"/>
        <v>0</v>
      </c>
      <c r="AJ904" s="624">
        <f t="shared" si="117"/>
        <v>0</v>
      </c>
      <c r="AK904" s="624">
        <f t="shared" si="117"/>
        <v>0</v>
      </c>
      <c r="AL904" s="624">
        <f t="shared" si="117"/>
        <v>0</v>
      </c>
      <c r="AN904" s="625"/>
    </row>
    <row r="905" spans="1:40" x14ac:dyDescent="0.25">
      <c r="A905" s="612"/>
      <c r="B905" s="613"/>
      <c r="C905" s="614"/>
      <c r="D905" s="626"/>
      <c r="E905" s="627"/>
      <c r="F905" s="627"/>
      <c r="G905" s="630">
        <f t="shared" si="124"/>
        <v>0</v>
      </c>
      <c r="H905" s="626"/>
      <c r="I905" s="626"/>
      <c r="J905" s="626"/>
      <c r="K905" s="626"/>
      <c r="L905" s="626"/>
      <c r="M905" s="626"/>
      <c r="N905" s="629"/>
      <c r="O905" s="629"/>
      <c r="P905" s="629"/>
      <c r="Q905" s="619">
        <f>IF(C905&gt;Allgemeines!$C$13,0,SUM(G905,H905,J905,K905,M905,N905)-SUM(I905,L905,O905,P905))</f>
        <v>0</v>
      </c>
      <c r="R905" s="613"/>
      <c r="S905" s="621">
        <f t="shared" si="120"/>
        <v>0</v>
      </c>
      <c r="T905" s="622">
        <f>IF(ISBLANK($B905),0,VLOOKUP($B905,Listen!$A$2:$C$44,2,FALSE))</f>
        <v>0</v>
      </c>
      <c r="U905" s="622">
        <f>IF(ISBLANK($B905),0,VLOOKUP($B905,Listen!$A$2:$C$44,3,FALSE))</f>
        <v>0</v>
      </c>
      <c r="V905" s="623">
        <f t="shared" si="121"/>
        <v>0</v>
      </c>
      <c r="W905" s="623">
        <f t="shared" si="125"/>
        <v>0</v>
      </c>
      <c r="X905" s="623">
        <f t="shared" si="125"/>
        <v>0</v>
      </c>
      <c r="Y905" s="623">
        <f t="shared" si="125"/>
        <v>0</v>
      </c>
      <c r="Z905" s="623">
        <f t="shared" si="125"/>
        <v>0</v>
      </c>
      <c r="AA905" s="623">
        <f t="shared" si="125"/>
        <v>0</v>
      </c>
      <c r="AB905" s="623">
        <f t="shared" si="125"/>
        <v>0</v>
      </c>
      <c r="AC905" s="624">
        <f t="shared" ca="1" si="122"/>
        <v>0</v>
      </c>
      <c r="AD905" s="624">
        <f ca="1">IF(C905=Allgemeines!$C$13,$S905-$AE905,OFFSET(AE905,0,Allgemeines!$C$13-2022)-$AE905)</f>
        <v>0</v>
      </c>
      <c r="AE905" s="624">
        <f ca="1">IFERROR(OFFSET(AE905,0,Allgemeines!$C$13-2021),0)</f>
        <v>0</v>
      </c>
      <c r="AF905" s="624">
        <f t="shared" si="123"/>
        <v>0</v>
      </c>
      <c r="AG905" s="624">
        <f t="shared" si="117"/>
        <v>0</v>
      </c>
      <c r="AH905" s="624">
        <f t="shared" si="117"/>
        <v>0</v>
      </c>
      <c r="AI905" s="624">
        <f t="shared" si="117"/>
        <v>0</v>
      </c>
      <c r="AJ905" s="624">
        <f t="shared" si="117"/>
        <v>0</v>
      </c>
      <c r="AK905" s="624">
        <f t="shared" si="117"/>
        <v>0</v>
      </c>
      <c r="AL905" s="624">
        <f t="shared" si="117"/>
        <v>0</v>
      </c>
      <c r="AN905" s="625"/>
    </row>
    <row r="906" spans="1:40" x14ac:dyDescent="0.25">
      <c r="A906" s="612"/>
      <c r="B906" s="613"/>
      <c r="C906" s="614"/>
      <c r="D906" s="626"/>
      <c r="E906" s="627"/>
      <c r="F906" s="627"/>
      <c r="G906" s="630">
        <f t="shared" si="124"/>
        <v>0</v>
      </c>
      <c r="H906" s="626"/>
      <c r="I906" s="626"/>
      <c r="J906" s="626"/>
      <c r="K906" s="626"/>
      <c r="L906" s="626"/>
      <c r="M906" s="626"/>
      <c r="N906" s="629"/>
      <c r="O906" s="629"/>
      <c r="P906" s="629"/>
      <c r="Q906" s="619">
        <f>IF(C906&gt;Allgemeines!$C$13,0,SUM(G906,H906,J906,K906,M906,N906)-SUM(I906,L906,O906,P906))</f>
        <v>0</v>
      </c>
      <c r="R906" s="613"/>
      <c r="S906" s="621">
        <f t="shared" si="120"/>
        <v>0</v>
      </c>
      <c r="T906" s="622">
        <f>IF(ISBLANK($B906),0,VLOOKUP($B906,Listen!$A$2:$C$44,2,FALSE))</f>
        <v>0</v>
      </c>
      <c r="U906" s="622">
        <f>IF(ISBLANK($B906),0,VLOOKUP($B906,Listen!$A$2:$C$44,3,FALSE))</f>
        <v>0</v>
      </c>
      <c r="V906" s="623">
        <f t="shared" si="121"/>
        <v>0</v>
      </c>
      <c r="W906" s="623">
        <f t="shared" si="125"/>
        <v>0</v>
      </c>
      <c r="X906" s="623">
        <f t="shared" si="125"/>
        <v>0</v>
      </c>
      <c r="Y906" s="623">
        <f t="shared" si="125"/>
        <v>0</v>
      </c>
      <c r="Z906" s="623">
        <f t="shared" si="125"/>
        <v>0</v>
      </c>
      <c r="AA906" s="623">
        <f t="shared" si="125"/>
        <v>0</v>
      </c>
      <c r="AB906" s="623">
        <f t="shared" si="125"/>
        <v>0</v>
      </c>
      <c r="AC906" s="624">
        <f t="shared" ca="1" si="122"/>
        <v>0</v>
      </c>
      <c r="AD906" s="624">
        <f ca="1">IF(C906=Allgemeines!$C$13,$S906-$AE906,OFFSET(AE906,0,Allgemeines!$C$13-2022)-$AE906)</f>
        <v>0</v>
      </c>
      <c r="AE906" s="624">
        <f ca="1">IFERROR(OFFSET(AE906,0,Allgemeines!$C$13-2021),0)</f>
        <v>0</v>
      </c>
      <c r="AF906" s="624">
        <f t="shared" si="123"/>
        <v>0</v>
      </c>
      <c r="AG906" s="624">
        <f t="shared" si="117"/>
        <v>0</v>
      </c>
      <c r="AH906" s="624">
        <f t="shared" si="117"/>
        <v>0</v>
      </c>
      <c r="AI906" s="624">
        <f t="shared" si="117"/>
        <v>0</v>
      </c>
      <c r="AJ906" s="624">
        <f t="shared" si="117"/>
        <v>0</v>
      </c>
      <c r="AK906" s="624">
        <f t="shared" si="117"/>
        <v>0</v>
      </c>
      <c r="AL906" s="624">
        <f t="shared" si="117"/>
        <v>0</v>
      </c>
      <c r="AN906" s="625"/>
    </row>
    <row r="907" spans="1:40" x14ac:dyDescent="0.25">
      <c r="A907" s="612"/>
      <c r="B907" s="613"/>
      <c r="C907" s="614"/>
      <c r="D907" s="626"/>
      <c r="E907" s="627"/>
      <c r="F907" s="627"/>
      <c r="G907" s="630">
        <f t="shared" si="124"/>
        <v>0</v>
      </c>
      <c r="H907" s="626"/>
      <c r="I907" s="626"/>
      <c r="J907" s="626"/>
      <c r="K907" s="626"/>
      <c r="L907" s="626"/>
      <c r="M907" s="626"/>
      <c r="N907" s="629"/>
      <c r="O907" s="629"/>
      <c r="P907" s="629"/>
      <c r="Q907" s="619">
        <f>IF(C907&gt;Allgemeines!$C$13,0,SUM(G907,H907,J907,K907,M907,N907)-SUM(I907,L907,O907,P907))</f>
        <v>0</v>
      </c>
      <c r="R907" s="613"/>
      <c r="S907" s="621">
        <f t="shared" si="120"/>
        <v>0</v>
      </c>
      <c r="T907" s="622">
        <f>IF(ISBLANK($B907),0,VLOOKUP($B907,Listen!$A$2:$C$44,2,FALSE))</f>
        <v>0</v>
      </c>
      <c r="U907" s="622">
        <f>IF(ISBLANK($B907),0,VLOOKUP($B907,Listen!$A$2:$C$44,3,FALSE))</f>
        <v>0</v>
      </c>
      <c r="V907" s="623">
        <f t="shared" si="121"/>
        <v>0</v>
      </c>
      <c r="W907" s="623">
        <f t="shared" si="125"/>
        <v>0</v>
      </c>
      <c r="X907" s="623">
        <f t="shared" si="125"/>
        <v>0</v>
      </c>
      <c r="Y907" s="623">
        <f t="shared" si="125"/>
        <v>0</v>
      </c>
      <c r="Z907" s="623">
        <f t="shared" si="125"/>
        <v>0</v>
      </c>
      <c r="AA907" s="623">
        <f t="shared" si="125"/>
        <v>0</v>
      </c>
      <c r="AB907" s="623">
        <f t="shared" si="125"/>
        <v>0</v>
      </c>
      <c r="AC907" s="624">
        <f t="shared" ca="1" si="122"/>
        <v>0</v>
      </c>
      <c r="AD907" s="624">
        <f ca="1">IF(C907=Allgemeines!$C$13,$S907-$AE907,OFFSET(AE907,0,Allgemeines!$C$13-2022)-$AE907)</f>
        <v>0</v>
      </c>
      <c r="AE907" s="624">
        <f ca="1">IFERROR(OFFSET(AE907,0,Allgemeines!$C$13-2021),0)</f>
        <v>0</v>
      </c>
      <c r="AF907" s="624">
        <f t="shared" si="123"/>
        <v>0</v>
      </c>
      <c r="AG907" s="624">
        <f t="shared" si="117"/>
        <v>0</v>
      </c>
      <c r="AH907" s="624">
        <f t="shared" si="117"/>
        <v>0</v>
      </c>
      <c r="AI907" s="624">
        <f t="shared" si="117"/>
        <v>0</v>
      </c>
      <c r="AJ907" s="624">
        <f t="shared" ref="AJ907:AL970" si="126">IF(OR($C907=0,$S907=0,Z907-(VALUE(AJ$4)-$C907)=0),0,
IF($C907&lt;VALUE(AJ$4),AI907-AI907/(Z907-(VALUE(AJ$4)-$C907)),
IF($C907=VALUE(AJ$4),$S907-$S907/Z907,0)))</f>
        <v>0</v>
      </c>
      <c r="AK907" s="624">
        <f t="shared" si="126"/>
        <v>0</v>
      </c>
      <c r="AL907" s="624">
        <f t="shared" si="126"/>
        <v>0</v>
      </c>
      <c r="AN907" s="625"/>
    </row>
    <row r="908" spans="1:40" x14ac:dyDescent="0.25">
      <c r="A908" s="612"/>
      <c r="B908" s="613"/>
      <c r="C908" s="614"/>
      <c r="D908" s="626"/>
      <c r="E908" s="627"/>
      <c r="F908" s="627"/>
      <c r="G908" s="630">
        <f t="shared" si="124"/>
        <v>0</v>
      </c>
      <c r="H908" s="626"/>
      <c r="I908" s="626"/>
      <c r="J908" s="626"/>
      <c r="K908" s="626"/>
      <c r="L908" s="626"/>
      <c r="M908" s="626"/>
      <c r="N908" s="629"/>
      <c r="O908" s="629"/>
      <c r="P908" s="629"/>
      <c r="Q908" s="619">
        <f>IF(C908&gt;Allgemeines!$C$13,0,SUM(G908,H908,J908,K908,M908,N908)-SUM(I908,L908,O908,P908))</f>
        <v>0</v>
      </c>
      <c r="R908" s="613"/>
      <c r="S908" s="621">
        <f t="shared" si="120"/>
        <v>0</v>
      </c>
      <c r="T908" s="622">
        <f>IF(ISBLANK($B908),0,VLOOKUP($B908,Listen!$A$2:$C$44,2,FALSE))</f>
        <v>0</v>
      </c>
      <c r="U908" s="622">
        <f>IF(ISBLANK($B908),0,VLOOKUP($B908,Listen!$A$2:$C$44,3,FALSE))</f>
        <v>0</v>
      </c>
      <c r="V908" s="623">
        <f t="shared" si="121"/>
        <v>0</v>
      </c>
      <c r="W908" s="623">
        <f t="shared" si="125"/>
        <v>0</v>
      </c>
      <c r="X908" s="623">
        <f t="shared" si="125"/>
        <v>0</v>
      </c>
      <c r="Y908" s="623">
        <f t="shared" si="125"/>
        <v>0</v>
      </c>
      <c r="Z908" s="623">
        <f t="shared" si="125"/>
        <v>0</v>
      </c>
      <c r="AA908" s="623">
        <f t="shared" si="125"/>
        <v>0</v>
      </c>
      <c r="AB908" s="623">
        <f t="shared" si="125"/>
        <v>0</v>
      </c>
      <c r="AC908" s="624">
        <f t="shared" ca="1" si="122"/>
        <v>0</v>
      </c>
      <c r="AD908" s="624">
        <f ca="1">IF(C908=Allgemeines!$C$13,$S908-$AE908,OFFSET(AE908,0,Allgemeines!$C$13-2022)-$AE908)</f>
        <v>0</v>
      </c>
      <c r="AE908" s="624">
        <f ca="1">IFERROR(OFFSET(AE908,0,Allgemeines!$C$13-2021),0)</f>
        <v>0</v>
      </c>
      <c r="AF908" s="624">
        <f t="shared" si="123"/>
        <v>0</v>
      </c>
      <c r="AG908" s="624">
        <f t="shared" ref="AG908:AL971" si="127">IF(OR($C908=0,$S908=0,W908-(VALUE(AG$4)-$C908)=0),0,
IF($C908&lt;VALUE(AG$4),AF908-AF908/(W908-(VALUE(AG$4)-$C908)),
IF($C908=VALUE(AG$4),$S908-$S908/W908,0)))</f>
        <v>0</v>
      </c>
      <c r="AH908" s="624">
        <f t="shared" si="127"/>
        <v>0</v>
      </c>
      <c r="AI908" s="624">
        <f t="shared" si="127"/>
        <v>0</v>
      </c>
      <c r="AJ908" s="624">
        <f t="shared" si="126"/>
        <v>0</v>
      </c>
      <c r="AK908" s="624">
        <f t="shared" si="126"/>
        <v>0</v>
      </c>
      <c r="AL908" s="624">
        <f t="shared" si="126"/>
        <v>0</v>
      </c>
      <c r="AN908" s="625"/>
    </row>
    <row r="909" spans="1:40" x14ac:dyDescent="0.25">
      <c r="A909" s="612"/>
      <c r="B909" s="613"/>
      <c r="C909" s="614"/>
      <c r="D909" s="626"/>
      <c r="E909" s="627"/>
      <c r="F909" s="627"/>
      <c r="G909" s="630">
        <f t="shared" si="124"/>
        <v>0</v>
      </c>
      <c r="H909" s="626"/>
      <c r="I909" s="626"/>
      <c r="J909" s="626"/>
      <c r="K909" s="626"/>
      <c r="L909" s="626"/>
      <c r="M909" s="626"/>
      <c r="N909" s="629"/>
      <c r="O909" s="629"/>
      <c r="P909" s="629"/>
      <c r="Q909" s="619">
        <f>IF(C909&gt;Allgemeines!$C$13,0,SUM(G909,H909,J909,K909,M909,N909)-SUM(I909,L909,O909,P909))</f>
        <v>0</v>
      </c>
      <c r="R909" s="613"/>
      <c r="S909" s="621">
        <f t="shared" si="120"/>
        <v>0</v>
      </c>
      <c r="T909" s="622">
        <f>IF(ISBLANK($B909),0,VLOOKUP($B909,Listen!$A$2:$C$44,2,FALSE))</f>
        <v>0</v>
      </c>
      <c r="U909" s="622">
        <f>IF(ISBLANK($B909),0,VLOOKUP($B909,Listen!$A$2:$C$44,3,FALSE))</f>
        <v>0</v>
      </c>
      <c r="V909" s="623">
        <f t="shared" si="121"/>
        <v>0</v>
      </c>
      <c r="W909" s="623">
        <f t="shared" si="125"/>
        <v>0</v>
      </c>
      <c r="X909" s="623">
        <f t="shared" si="125"/>
        <v>0</v>
      </c>
      <c r="Y909" s="623">
        <f t="shared" si="125"/>
        <v>0</v>
      </c>
      <c r="Z909" s="623">
        <f t="shared" si="125"/>
        <v>0</v>
      </c>
      <c r="AA909" s="623">
        <f t="shared" si="125"/>
        <v>0</v>
      </c>
      <c r="AB909" s="623">
        <f t="shared" si="125"/>
        <v>0</v>
      </c>
      <c r="AC909" s="624">
        <f t="shared" ca="1" si="122"/>
        <v>0</v>
      </c>
      <c r="AD909" s="624">
        <f ca="1">IF(C909=Allgemeines!$C$13,$S909-$AE909,OFFSET(AE909,0,Allgemeines!$C$13-2022)-$AE909)</f>
        <v>0</v>
      </c>
      <c r="AE909" s="624">
        <f ca="1">IFERROR(OFFSET(AE909,0,Allgemeines!$C$13-2021),0)</f>
        <v>0</v>
      </c>
      <c r="AF909" s="624">
        <f t="shared" si="123"/>
        <v>0</v>
      </c>
      <c r="AG909" s="624">
        <f t="shared" si="127"/>
        <v>0</v>
      </c>
      <c r="AH909" s="624">
        <f t="shared" si="127"/>
        <v>0</v>
      </c>
      <c r="AI909" s="624">
        <f t="shared" si="127"/>
        <v>0</v>
      </c>
      <c r="AJ909" s="624">
        <f t="shared" si="126"/>
        <v>0</v>
      </c>
      <c r="AK909" s="624">
        <f t="shared" si="126"/>
        <v>0</v>
      </c>
      <c r="AL909" s="624">
        <f t="shared" si="126"/>
        <v>0</v>
      </c>
      <c r="AN909" s="625"/>
    </row>
    <row r="910" spans="1:40" x14ac:dyDescent="0.25">
      <c r="A910" s="612"/>
      <c r="B910" s="613"/>
      <c r="C910" s="614"/>
      <c r="D910" s="626"/>
      <c r="E910" s="627"/>
      <c r="F910" s="627"/>
      <c r="G910" s="630">
        <f t="shared" si="124"/>
        <v>0</v>
      </c>
      <c r="H910" s="626"/>
      <c r="I910" s="626"/>
      <c r="J910" s="626"/>
      <c r="K910" s="626"/>
      <c r="L910" s="626"/>
      <c r="M910" s="626"/>
      <c r="N910" s="629"/>
      <c r="O910" s="629"/>
      <c r="P910" s="629"/>
      <c r="Q910" s="619">
        <f>IF(C910&gt;Allgemeines!$C$13,0,SUM(G910,H910,J910,K910,M910,N910)-SUM(I910,L910,O910,P910))</f>
        <v>0</v>
      </c>
      <c r="R910" s="613"/>
      <c r="S910" s="621">
        <f t="shared" si="120"/>
        <v>0</v>
      </c>
      <c r="T910" s="622">
        <f>IF(ISBLANK($B910),0,VLOOKUP($B910,Listen!$A$2:$C$44,2,FALSE))</f>
        <v>0</v>
      </c>
      <c r="U910" s="622">
        <f>IF(ISBLANK($B910),0,VLOOKUP($B910,Listen!$A$2:$C$44,3,FALSE))</f>
        <v>0</v>
      </c>
      <c r="V910" s="623">
        <f t="shared" si="121"/>
        <v>0</v>
      </c>
      <c r="W910" s="623">
        <f t="shared" si="125"/>
        <v>0</v>
      </c>
      <c r="X910" s="623">
        <f t="shared" si="125"/>
        <v>0</v>
      </c>
      <c r="Y910" s="623">
        <f t="shared" si="125"/>
        <v>0</v>
      </c>
      <c r="Z910" s="623">
        <f t="shared" si="125"/>
        <v>0</v>
      </c>
      <c r="AA910" s="623">
        <f t="shared" si="125"/>
        <v>0</v>
      </c>
      <c r="AB910" s="623">
        <f t="shared" si="125"/>
        <v>0</v>
      </c>
      <c r="AC910" s="624">
        <f t="shared" ca="1" si="122"/>
        <v>0</v>
      </c>
      <c r="AD910" s="624">
        <f ca="1">IF(C910=Allgemeines!$C$13,$S910-$AE910,OFFSET(AE910,0,Allgemeines!$C$13-2022)-$AE910)</f>
        <v>0</v>
      </c>
      <c r="AE910" s="624">
        <f ca="1">IFERROR(OFFSET(AE910,0,Allgemeines!$C$13-2021),0)</f>
        <v>0</v>
      </c>
      <c r="AF910" s="624">
        <f t="shared" si="123"/>
        <v>0</v>
      </c>
      <c r="AG910" s="624">
        <f t="shared" si="127"/>
        <v>0</v>
      </c>
      <c r="AH910" s="624">
        <f t="shared" si="127"/>
        <v>0</v>
      </c>
      <c r="AI910" s="624">
        <f t="shared" si="127"/>
        <v>0</v>
      </c>
      <c r="AJ910" s="624">
        <f t="shared" si="126"/>
        <v>0</v>
      </c>
      <c r="AK910" s="624">
        <f t="shared" si="126"/>
        <v>0</v>
      </c>
      <c r="AL910" s="624">
        <f t="shared" si="126"/>
        <v>0</v>
      </c>
      <c r="AN910" s="625"/>
    </row>
    <row r="911" spans="1:40" x14ac:dyDescent="0.25">
      <c r="A911" s="612"/>
      <c r="B911" s="613"/>
      <c r="C911" s="614"/>
      <c r="D911" s="626"/>
      <c r="E911" s="627"/>
      <c r="F911" s="627"/>
      <c r="G911" s="630">
        <f t="shared" si="124"/>
        <v>0</v>
      </c>
      <c r="H911" s="626"/>
      <c r="I911" s="626"/>
      <c r="J911" s="626"/>
      <c r="K911" s="626"/>
      <c r="L911" s="626"/>
      <c r="M911" s="626"/>
      <c r="N911" s="629"/>
      <c r="O911" s="629"/>
      <c r="P911" s="629"/>
      <c r="Q911" s="619">
        <f>IF(C911&gt;Allgemeines!$C$13,0,SUM(G911,H911,J911,K911,M911,N911)-SUM(I911,L911,O911,P911))</f>
        <v>0</v>
      </c>
      <c r="R911" s="613"/>
      <c r="S911" s="621">
        <f t="shared" si="120"/>
        <v>0</v>
      </c>
      <c r="T911" s="622">
        <f>IF(ISBLANK($B911),0,VLOOKUP($B911,Listen!$A$2:$C$44,2,FALSE))</f>
        <v>0</v>
      </c>
      <c r="U911" s="622">
        <f>IF(ISBLANK($B911),0,VLOOKUP($B911,Listen!$A$2:$C$44,3,FALSE))</f>
        <v>0</v>
      </c>
      <c r="V911" s="623">
        <f t="shared" si="121"/>
        <v>0</v>
      </c>
      <c r="W911" s="623">
        <f t="shared" si="125"/>
        <v>0</v>
      </c>
      <c r="X911" s="623">
        <f t="shared" si="125"/>
        <v>0</v>
      </c>
      <c r="Y911" s="623">
        <f t="shared" si="125"/>
        <v>0</v>
      </c>
      <c r="Z911" s="623">
        <f t="shared" si="125"/>
        <v>0</v>
      </c>
      <c r="AA911" s="623">
        <f t="shared" si="125"/>
        <v>0</v>
      </c>
      <c r="AB911" s="623">
        <f t="shared" si="125"/>
        <v>0</v>
      </c>
      <c r="AC911" s="624">
        <f t="shared" ca="1" si="122"/>
        <v>0</v>
      </c>
      <c r="AD911" s="624">
        <f ca="1">IF(C911=Allgemeines!$C$13,$S911-$AE911,OFFSET(AE911,0,Allgemeines!$C$13-2022)-$AE911)</f>
        <v>0</v>
      </c>
      <c r="AE911" s="624">
        <f ca="1">IFERROR(OFFSET(AE911,0,Allgemeines!$C$13-2021),0)</f>
        <v>0</v>
      </c>
      <c r="AF911" s="624">
        <f t="shared" si="123"/>
        <v>0</v>
      </c>
      <c r="AG911" s="624">
        <f t="shared" si="127"/>
        <v>0</v>
      </c>
      <c r="AH911" s="624">
        <f t="shared" si="127"/>
        <v>0</v>
      </c>
      <c r="AI911" s="624">
        <f t="shared" si="127"/>
        <v>0</v>
      </c>
      <c r="AJ911" s="624">
        <f t="shared" si="126"/>
        <v>0</v>
      </c>
      <c r="AK911" s="624">
        <f t="shared" si="126"/>
        <v>0</v>
      </c>
      <c r="AL911" s="624">
        <f t="shared" si="126"/>
        <v>0</v>
      </c>
      <c r="AN911" s="625"/>
    </row>
    <row r="912" spans="1:40" x14ac:dyDescent="0.25">
      <c r="A912" s="612"/>
      <c r="B912" s="613"/>
      <c r="C912" s="614"/>
      <c r="D912" s="626"/>
      <c r="E912" s="627"/>
      <c r="F912" s="627"/>
      <c r="G912" s="630">
        <f t="shared" si="124"/>
        <v>0</v>
      </c>
      <c r="H912" s="626"/>
      <c r="I912" s="626"/>
      <c r="J912" s="626"/>
      <c r="K912" s="626"/>
      <c r="L912" s="626"/>
      <c r="M912" s="626"/>
      <c r="N912" s="629"/>
      <c r="O912" s="629"/>
      <c r="P912" s="629"/>
      <c r="Q912" s="619">
        <f>IF(C912&gt;Allgemeines!$C$13,0,SUM(G912,H912,J912,K912,M912,N912)-SUM(I912,L912,O912,P912))</f>
        <v>0</v>
      </c>
      <c r="R912" s="613"/>
      <c r="S912" s="621">
        <f t="shared" si="120"/>
        <v>0</v>
      </c>
      <c r="T912" s="622">
        <f>IF(ISBLANK($B912),0,VLOOKUP($B912,Listen!$A$2:$C$44,2,FALSE))</f>
        <v>0</v>
      </c>
      <c r="U912" s="622">
        <f>IF(ISBLANK($B912),0,VLOOKUP($B912,Listen!$A$2:$C$44,3,FALSE))</f>
        <v>0</v>
      </c>
      <c r="V912" s="623">
        <f t="shared" si="121"/>
        <v>0</v>
      </c>
      <c r="W912" s="623">
        <f t="shared" si="125"/>
        <v>0</v>
      </c>
      <c r="X912" s="623">
        <f t="shared" si="125"/>
        <v>0</v>
      </c>
      <c r="Y912" s="623">
        <f t="shared" si="125"/>
        <v>0</v>
      </c>
      <c r="Z912" s="623">
        <f t="shared" si="125"/>
        <v>0</v>
      </c>
      <c r="AA912" s="623">
        <f t="shared" si="125"/>
        <v>0</v>
      </c>
      <c r="AB912" s="623">
        <f t="shared" si="125"/>
        <v>0</v>
      </c>
      <c r="AC912" s="624">
        <f t="shared" ca="1" si="122"/>
        <v>0</v>
      </c>
      <c r="AD912" s="624">
        <f ca="1">IF(C912=Allgemeines!$C$13,$S912-$AE912,OFFSET(AE912,0,Allgemeines!$C$13-2022)-$AE912)</f>
        <v>0</v>
      </c>
      <c r="AE912" s="624">
        <f ca="1">IFERROR(OFFSET(AE912,0,Allgemeines!$C$13-2021),0)</f>
        <v>0</v>
      </c>
      <c r="AF912" s="624">
        <f t="shared" si="123"/>
        <v>0</v>
      </c>
      <c r="AG912" s="624">
        <f t="shared" si="127"/>
        <v>0</v>
      </c>
      <c r="AH912" s="624">
        <f t="shared" si="127"/>
        <v>0</v>
      </c>
      <c r="AI912" s="624">
        <f t="shared" si="127"/>
        <v>0</v>
      </c>
      <c r="AJ912" s="624">
        <f t="shared" si="126"/>
        <v>0</v>
      </c>
      <c r="AK912" s="624">
        <f t="shared" si="126"/>
        <v>0</v>
      </c>
      <c r="AL912" s="624">
        <f t="shared" si="126"/>
        <v>0</v>
      </c>
      <c r="AN912" s="625"/>
    </row>
    <row r="913" spans="1:40" x14ac:dyDescent="0.25">
      <c r="A913" s="612"/>
      <c r="B913" s="613"/>
      <c r="C913" s="614"/>
      <c r="D913" s="626"/>
      <c r="E913" s="627"/>
      <c r="F913" s="627"/>
      <c r="G913" s="630">
        <f t="shared" si="124"/>
        <v>0</v>
      </c>
      <c r="H913" s="626"/>
      <c r="I913" s="626"/>
      <c r="J913" s="626"/>
      <c r="K913" s="626"/>
      <c r="L913" s="626"/>
      <c r="M913" s="626"/>
      <c r="N913" s="629"/>
      <c r="O913" s="629"/>
      <c r="P913" s="629"/>
      <c r="Q913" s="619">
        <f>IF(C913&gt;Allgemeines!$C$13,0,SUM(G913,H913,J913,K913,M913,N913)-SUM(I913,L913,O913,P913))</f>
        <v>0</v>
      </c>
      <c r="R913" s="613"/>
      <c r="S913" s="621">
        <f t="shared" si="120"/>
        <v>0</v>
      </c>
      <c r="T913" s="622">
        <f>IF(ISBLANK($B913),0,VLOOKUP($B913,Listen!$A$2:$C$44,2,FALSE))</f>
        <v>0</v>
      </c>
      <c r="U913" s="622">
        <f>IF(ISBLANK($B913),0,VLOOKUP($B913,Listen!$A$2:$C$44,3,FALSE))</f>
        <v>0</v>
      </c>
      <c r="V913" s="623">
        <f t="shared" si="121"/>
        <v>0</v>
      </c>
      <c r="W913" s="623">
        <f t="shared" si="125"/>
        <v>0</v>
      </c>
      <c r="X913" s="623">
        <f t="shared" si="125"/>
        <v>0</v>
      </c>
      <c r="Y913" s="623">
        <f t="shared" si="125"/>
        <v>0</v>
      </c>
      <c r="Z913" s="623">
        <f t="shared" si="125"/>
        <v>0</v>
      </c>
      <c r="AA913" s="623">
        <f t="shared" si="125"/>
        <v>0</v>
      </c>
      <c r="AB913" s="623">
        <f t="shared" si="125"/>
        <v>0</v>
      </c>
      <c r="AC913" s="624">
        <f t="shared" ca="1" si="122"/>
        <v>0</v>
      </c>
      <c r="AD913" s="624">
        <f ca="1">IF(C913=Allgemeines!$C$13,$S913-$AE913,OFFSET(AE913,0,Allgemeines!$C$13-2022)-$AE913)</f>
        <v>0</v>
      </c>
      <c r="AE913" s="624">
        <f ca="1">IFERROR(OFFSET(AE913,0,Allgemeines!$C$13-2021),0)</f>
        <v>0</v>
      </c>
      <c r="AF913" s="624">
        <f t="shared" si="123"/>
        <v>0</v>
      </c>
      <c r="AG913" s="624">
        <f t="shared" si="127"/>
        <v>0</v>
      </c>
      <c r="AH913" s="624">
        <f t="shared" si="127"/>
        <v>0</v>
      </c>
      <c r="AI913" s="624">
        <f t="shared" si="127"/>
        <v>0</v>
      </c>
      <c r="AJ913" s="624">
        <f t="shared" si="126"/>
        <v>0</v>
      </c>
      <c r="AK913" s="624">
        <f t="shared" si="126"/>
        <v>0</v>
      </c>
      <c r="AL913" s="624">
        <f t="shared" si="126"/>
        <v>0</v>
      </c>
      <c r="AN913" s="625"/>
    </row>
    <row r="914" spans="1:40" x14ac:dyDescent="0.25">
      <c r="A914" s="612"/>
      <c r="B914" s="613"/>
      <c r="C914" s="614"/>
      <c r="D914" s="626"/>
      <c r="E914" s="627"/>
      <c r="F914" s="627"/>
      <c r="G914" s="630">
        <f t="shared" si="124"/>
        <v>0</v>
      </c>
      <c r="H914" s="626"/>
      <c r="I914" s="626"/>
      <c r="J914" s="626"/>
      <c r="K914" s="626"/>
      <c r="L914" s="626"/>
      <c r="M914" s="626"/>
      <c r="N914" s="629"/>
      <c r="O914" s="629"/>
      <c r="P914" s="629"/>
      <c r="Q914" s="619">
        <f>IF(C914&gt;Allgemeines!$C$13,0,SUM(G914,H914,J914,K914,M914,N914)-SUM(I914,L914,O914,P914))</f>
        <v>0</v>
      </c>
      <c r="R914" s="613"/>
      <c r="S914" s="621">
        <f t="shared" si="120"/>
        <v>0</v>
      </c>
      <c r="T914" s="622">
        <f>IF(ISBLANK($B914),0,VLOOKUP($B914,Listen!$A$2:$C$44,2,FALSE))</f>
        <v>0</v>
      </c>
      <c r="U914" s="622">
        <f>IF(ISBLANK($B914),0,VLOOKUP($B914,Listen!$A$2:$C$44,3,FALSE))</f>
        <v>0</v>
      </c>
      <c r="V914" s="623">
        <f t="shared" si="121"/>
        <v>0</v>
      </c>
      <c r="W914" s="623">
        <f t="shared" si="125"/>
        <v>0</v>
      </c>
      <c r="X914" s="623">
        <f t="shared" si="125"/>
        <v>0</v>
      </c>
      <c r="Y914" s="623">
        <f t="shared" si="125"/>
        <v>0</v>
      </c>
      <c r="Z914" s="623">
        <f t="shared" si="125"/>
        <v>0</v>
      </c>
      <c r="AA914" s="623">
        <f t="shared" si="125"/>
        <v>0</v>
      </c>
      <c r="AB914" s="623">
        <f t="shared" si="125"/>
        <v>0</v>
      </c>
      <c r="AC914" s="624">
        <f t="shared" ca="1" si="122"/>
        <v>0</v>
      </c>
      <c r="AD914" s="624">
        <f ca="1">IF(C914=Allgemeines!$C$13,$S914-$AE914,OFFSET(AE914,0,Allgemeines!$C$13-2022)-$AE914)</f>
        <v>0</v>
      </c>
      <c r="AE914" s="624">
        <f ca="1">IFERROR(OFFSET(AE914,0,Allgemeines!$C$13-2021),0)</f>
        <v>0</v>
      </c>
      <c r="AF914" s="624">
        <f t="shared" si="123"/>
        <v>0</v>
      </c>
      <c r="AG914" s="624">
        <f t="shared" si="127"/>
        <v>0</v>
      </c>
      <c r="AH914" s="624">
        <f t="shared" si="127"/>
        <v>0</v>
      </c>
      <c r="AI914" s="624">
        <f t="shared" si="127"/>
        <v>0</v>
      </c>
      <c r="AJ914" s="624">
        <f t="shared" si="126"/>
        <v>0</v>
      </c>
      <c r="AK914" s="624">
        <f t="shared" si="126"/>
        <v>0</v>
      </c>
      <c r="AL914" s="624">
        <f t="shared" si="126"/>
        <v>0</v>
      </c>
      <c r="AN914" s="625"/>
    </row>
    <row r="915" spans="1:40" x14ac:dyDescent="0.25">
      <c r="A915" s="612"/>
      <c r="B915" s="613"/>
      <c r="C915" s="614"/>
      <c r="D915" s="626"/>
      <c r="E915" s="627"/>
      <c r="F915" s="627"/>
      <c r="G915" s="630">
        <f t="shared" si="124"/>
        <v>0</v>
      </c>
      <c r="H915" s="626"/>
      <c r="I915" s="626"/>
      <c r="J915" s="626"/>
      <c r="K915" s="626"/>
      <c r="L915" s="626"/>
      <c r="M915" s="626"/>
      <c r="N915" s="629"/>
      <c r="O915" s="629"/>
      <c r="P915" s="629"/>
      <c r="Q915" s="619">
        <f>IF(C915&gt;Allgemeines!$C$13,0,SUM(G915,H915,J915,K915,M915,N915)-SUM(I915,L915,O915,P915))</f>
        <v>0</v>
      </c>
      <c r="R915" s="613"/>
      <c r="S915" s="621">
        <f t="shared" si="120"/>
        <v>0</v>
      </c>
      <c r="T915" s="622">
        <f>IF(ISBLANK($B915),0,VLOOKUP($B915,Listen!$A$2:$C$44,2,FALSE))</f>
        <v>0</v>
      </c>
      <c r="U915" s="622">
        <f>IF(ISBLANK($B915),0,VLOOKUP($B915,Listen!$A$2:$C$44,3,FALSE))</f>
        <v>0</v>
      </c>
      <c r="V915" s="623">
        <f t="shared" si="121"/>
        <v>0</v>
      </c>
      <c r="W915" s="623">
        <f t="shared" si="125"/>
        <v>0</v>
      </c>
      <c r="X915" s="623">
        <f t="shared" si="125"/>
        <v>0</v>
      </c>
      <c r="Y915" s="623">
        <f t="shared" si="125"/>
        <v>0</v>
      </c>
      <c r="Z915" s="623">
        <f t="shared" si="125"/>
        <v>0</v>
      </c>
      <c r="AA915" s="623">
        <f t="shared" si="125"/>
        <v>0</v>
      </c>
      <c r="AB915" s="623">
        <f t="shared" si="125"/>
        <v>0</v>
      </c>
      <c r="AC915" s="624">
        <f t="shared" ca="1" si="122"/>
        <v>0</v>
      </c>
      <c r="AD915" s="624">
        <f ca="1">IF(C915=Allgemeines!$C$13,$S915-$AE915,OFFSET(AE915,0,Allgemeines!$C$13-2022)-$AE915)</f>
        <v>0</v>
      </c>
      <c r="AE915" s="624">
        <f ca="1">IFERROR(OFFSET(AE915,0,Allgemeines!$C$13-2021),0)</f>
        <v>0</v>
      </c>
      <c r="AF915" s="624">
        <f t="shared" si="123"/>
        <v>0</v>
      </c>
      <c r="AG915" s="624">
        <f t="shared" si="127"/>
        <v>0</v>
      </c>
      <c r="AH915" s="624">
        <f t="shared" si="127"/>
        <v>0</v>
      </c>
      <c r="AI915" s="624">
        <f t="shared" si="127"/>
        <v>0</v>
      </c>
      <c r="AJ915" s="624">
        <f t="shared" si="126"/>
        <v>0</v>
      </c>
      <c r="AK915" s="624">
        <f t="shared" si="126"/>
        <v>0</v>
      </c>
      <c r="AL915" s="624">
        <f t="shared" si="126"/>
        <v>0</v>
      </c>
      <c r="AN915" s="625"/>
    </row>
    <row r="916" spans="1:40" x14ac:dyDescent="0.25">
      <c r="A916" s="612"/>
      <c r="B916" s="613"/>
      <c r="C916" s="614"/>
      <c r="D916" s="626"/>
      <c r="E916" s="627"/>
      <c r="F916" s="627"/>
      <c r="G916" s="630">
        <f t="shared" si="124"/>
        <v>0</v>
      </c>
      <c r="H916" s="626"/>
      <c r="I916" s="626"/>
      <c r="J916" s="626"/>
      <c r="K916" s="626"/>
      <c r="L916" s="626"/>
      <c r="M916" s="626"/>
      <c r="N916" s="629"/>
      <c r="O916" s="629"/>
      <c r="P916" s="629"/>
      <c r="Q916" s="619">
        <f>IF(C916&gt;Allgemeines!$C$13,0,SUM(G916,H916,J916,K916,M916,N916)-SUM(I916,L916,O916,P916))</f>
        <v>0</v>
      </c>
      <c r="R916" s="613"/>
      <c r="S916" s="621">
        <f t="shared" si="120"/>
        <v>0</v>
      </c>
      <c r="T916" s="622">
        <f>IF(ISBLANK($B916),0,VLOOKUP($B916,Listen!$A$2:$C$44,2,FALSE))</f>
        <v>0</v>
      </c>
      <c r="U916" s="622">
        <f>IF(ISBLANK($B916),0,VLOOKUP($B916,Listen!$A$2:$C$44,3,FALSE))</f>
        <v>0</v>
      </c>
      <c r="V916" s="623">
        <f t="shared" si="121"/>
        <v>0</v>
      </c>
      <c r="W916" s="623">
        <f t="shared" si="125"/>
        <v>0</v>
      </c>
      <c r="X916" s="623">
        <f t="shared" si="125"/>
        <v>0</v>
      </c>
      <c r="Y916" s="623">
        <f t="shared" si="125"/>
        <v>0</v>
      </c>
      <c r="Z916" s="623">
        <f t="shared" si="125"/>
        <v>0</v>
      </c>
      <c r="AA916" s="623">
        <f t="shared" si="125"/>
        <v>0</v>
      </c>
      <c r="AB916" s="623">
        <f t="shared" si="125"/>
        <v>0</v>
      </c>
      <c r="AC916" s="624">
        <f t="shared" ca="1" si="122"/>
        <v>0</v>
      </c>
      <c r="AD916" s="624">
        <f ca="1">IF(C916=Allgemeines!$C$13,$S916-$AE916,OFFSET(AE916,0,Allgemeines!$C$13-2022)-$AE916)</f>
        <v>0</v>
      </c>
      <c r="AE916" s="624">
        <f ca="1">IFERROR(OFFSET(AE916,0,Allgemeines!$C$13-2021),0)</f>
        <v>0</v>
      </c>
      <c r="AF916" s="624">
        <f t="shared" si="123"/>
        <v>0</v>
      </c>
      <c r="AG916" s="624">
        <f t="shared" si="127"/>
        <v>0</v>
      </c>
      <c r="AH916" s="624">
        <f t="shared" si="127"/>
        <v>0</v>
      </c>
      <c r="AI916" s="624">
        <f t="shared" si="127"/>
        <v>0</v>
      </c>
      <c r="AJ916" s="624">
        <f t="shared" si="126"/>
        <v>0</v>
      </c>
      <c r="AK916" s="624">
        <f t="shared" si="126"/>
        <v>0</v>
      </c>
      <c r="AL916" s="624">
        <f t="shared" si="126"/>
        <v>0</v>
      </c>
      <c r="AN916" s="625"/>
    </row>
    <row r="917" spans="1:40" x14ac:dyDescent="0.25">
      <c r="A917" s="612"/>
      <c r="B917" s="613"/>
      <c r="C917" s="614"/>
      <c r="D917" s="626"/>
      <c r="E917" s="627"/>
      <c r="F917" s="627"/>
      <c r="G917" s="630">
        <f t="shared" si="124"/>
        <v>0</v>
      </c>
      <c r="H917" s="626"/>
      <c r="I917" s="626"/>
      <c r="J917" s="626"/>
      <c r="K917" s="626"/>
      <c r="L917" s="626"/>
      <c r="M917" s="626"/>
      <c r="N917" s="629"/>
      <c r="O917" s="629"/>
      <c r="P917" s="629"/>
      <c r="Q917" s="619">
        <f>IF(C917&gt;Allgemeines!$C$13,0,SUM(G917,H917,J917,K917,M917,N917)-SUM(I917,L917,O917,P917))</f>
        <v>0</v>
      </c>
      <c r="R917" s="613"/>
      <c r="S917" s="621">
        <f t="shared" si="120"/>
        <v>0</v>
      </c>
      <c r="T917" s="622">
        <f>IF(ISBLANK($B917),0,VLOOKUP($B917,Listen!$A$2:$C$44,2,FALSE))</f>
        <v>0</v>
      </c>
      <c r="U917" s="622">
        <f>IF(ISBLANK($B917),0,VLOOKUP($B917,Listen!$A$2:$C$44,3,FALSE))</f>
        <v>0</v>
      </c>
      <c r="V917" s="623">
        <f t="shared" si="121"/>
        <v>0</v>
      </c>
      <c r="W917" s="623">
        <f t="shared" si="125"/>
        <v>0</v>
      </c>
      <c r="X917" s="623">
        <f t="shared" si="125"/>
        <v>0</v>
      </c>
      <c r="Y917" s="623">
        <f t="shared" si="125"/>
        <v>0</v>
      </c>
      <c r="Z917" s="623">
        <f t="shared" si="125"/>
        <v>0</v>
      </c>
      <c r="AA917" s="623">
        <f t="shared" si="125"/>
        <v>0</v>
      </c>
      <c r="AB917" s="623">
        <f t="shared" si="125"/>
        <v>0</v>
      </c>
      <c r="AC917" s="624">
        <f t="shared" ca="1" si="122"/>
        <v>0</v>
      </c>
      <c r="AD917" s="624">
        <f ca="1">IF(C917=Allgemeines!$C$13,$S917-$AE917,OFFSET(AE917,0,Allgemeines!$C$13-2022)-$AE917)</f>
        <v>0</v>
      </c>
      <c r="AE917" s="624">
        <f ca="1">IFERROR(OFFSET(AE917,0,Allgemeines!$C$13-2021),0)</f>
        <v>0</v>
      </c>
      <c r="AF917" s="624">
        <f t="shared" si="123"/>
        <v>0</v>
      </c>
      <c r="AG917" s="624">
        <f t="shared" si="127"/>
        <v>0</v>
      </c>
      <c r="AH917" s="624">
        <f t="shared" si="127"/>
        <v>0</v>
      </c>
      <c r="AI917" s="624">
        <f t="shared" si="127"/>
        <v>0</v>
      </c>
      <c r="AJ917" s="624">
        <f t="shared" si="126"/>
        <v>0</v>
      </c>
      <c r="AK917" s="624">
        <f t="shared" si="126"/>
        <v>0</v>
      </c>
      <c r="AL917" s="624">
        <f t="shared" si="126"/>
        <v>0</v>
      </c>
      <c r="AN917" s="625"/>
    </row>
    <row r="918" spans="1:40" x14ac:dyDescent="0.25">
      <c r="A918" s="612"/>
      <c r="B918" s="613"/>
      <c r="C918" s="614"/>
      <c r="D918" s="626"/>
      <c r="E918" s="627"/>
      <c r="F918" s="627"/>
      <c r="G918" s="630">
        <f t="shared" si="124"/>
        <v>0</v>
      </c>
      <c r="H918" s="626"/>
      <c r="I918" s="626"/>
      <c r="J918" s="626"/>
      <c r="K918" s="626"/>
      <c r="L918" s="626"/>
      <c r="M918" s="626"/>
      <c r="N918" s="629"/>
      <c r="O918" s="629"/>
      <c r="P918" s="629"/>
      <c r="Q918" s="619">
        <f>IF(C918&gt;Allgemeines!$C$13,0,SUM(G918,H918,J918,K918,M918,N918)-SUM(I918,L918,O918,P918))</f>
        <v>0</v>
      </c>
      <c r="R918" s="613"/>
      <c r="S918" s="621">
        <f t="shared" si="120"/>
        <v>0</v>
      </c>
      <c r="T918" s="622">
        <f>IF(ISBLANK($B918),0,VLOOKUP($B918,Listen!$A$2:$C$44,2,FALSE))</f>
        <v>0</v>
      </c>
      <c r="U918" s="622">
        <f>IF(ISBLANK($B918),0,VLOOKUP($B918,Listen!$A$2:$C$44,3,FALSE))</f>
        <v>0</v>
      </c>
      <c r="V918" s="623">
        <f t="shared" si="121"/>
        <v>0</v>
      </c>
      <c r="W918" s="623">
        <f t="shared" si="125"/>
        <v>0</v>
      </c>
      <c r="X918" s="623">
        <f t="shared" si="125"/>
        <v>0</v>
      </c>
      <c r="Y918" s="623">
        <f t="shared" si="125"/>
        <v>0</v>
      </c>
      <c r="Z918" s="623">
        <f t="shared" si="125"/>
        <v>0</v>
      </c>
      <c r="AA918" s="623">
        <f t="shared" si="125"/>
        <v>0</v>
      </c>
      <c r="AB918" s="623">
        <f t="shared" si="125"/>
        <v>0</v>
      </c>
      <c r="AC918" s="624">
        <f t="shared" ca="1" si="122"/>
        <v>0</v>
      </c>
      <c r="AD918" s="624">
        <f ca="1">IF(C918=Allgemeines!$C$13,$S918-$AE918,OFFSET(AE918,0,Allgemeines!$C$13-2022)-$AE918)</f>
        <v>0</v>
      </c>
      <c r="AE918" s="624">
        <f ca="1">IFERROR(OFFSET(AE918,0,Allgemeines!$C$13-2021),0)</f>
        <v>0</v>
      </c>
      <c r="AF918" s="624">
        <f t="shared" si="123"/>
        <v>0</v>
      </c>
      <c r="AG918" s="624">
        <f t="shared" si="127"/>
        <v>0</v>
      </c>
      <c r="AH918" s="624">
        <f t="shared" si="127"/>
        <v>0</v>
      </c>
      <c r="AI918" s="624">
        <f t="shared" si="127"/>
        <v>0</v>
      </c>
      <c r="AJ918" s="624">
        <f t="shared" si="126"/>
        <v>0</v>
      </c>
      <c r="AK918" s="624">
        <f t="shared" si="126"/>
        <v>0</v>
      </c>
      <c r="AL918" s="624">
        <f t="shared" si="126"/>
        <v>0</v>
      </c>
      <c r="AN918" s="625"/>
    </row>
    <row r="919" spans="1:40" x14ac:dyDescent="0.25">
      <c r="A919" s="612"/>
      <c r="B919" s="613"/>
      <c r="C919" s="614"/>
      <c r="D919" s="626"/>
      <c r="E919" s="627"/>
      <c r="F919" s="627"/>
      <c r="G919" s="630">
        <f t="shared" si="124"/>
        <v>0</v>
      </c>
      <c r="H919" s="626"/>
      <c r="I919" s="626"/>
      <c r="J919" s="626"/>
      <c r="K919" s="626"/>
      <c r="L919" s="626"/>
      <c r="M919" s="626"/>
      <c r="N919" s="629"/>
      <c r="O919" s="629"/>
      <c r="P919" s="629"/>
      <c r="Q919" s="619">
        <f>IF(C919&gt;Allgemeines!$C$13,0,SUM(G919,H919,J919,K919,M919,N919)-SUM(I919,L919,O919,P919))</f>
        <v>0</v>
      </c>
      <c r="R919" s="613"/>
      <c r="S919" s="621">
        <f t="shared" si="120"/>
        <v>0</v>
      </c>
      <c r="T919" s="622">
        <f>IF(ISBLANK($B919),0,VLOOKUP($B919,Listen!$A$2:$C$44,2,FALSE))</f>
        <v>0</v>
      </c>
      <c r="U919" s="622">
        <f>IF(ISBLANK($B919),0,VLOOKUP($B919,Listen!$A$2:$C$44,3,FALSE))</f>
        <v>0</v>
      </c>
      <c r="V919" s="623">
        <f t="shared" si="121"/>
        <v>0</v>
      </c>
      <c r="W919" s="623">
        <f t="shared" ref="W919:AB934" si="128">V919</f>
        <v>0</v>
      </c>
      <c r="X919" s="623">
        <f t="shared" si="128"/>
        <v>0</v>
      </c>
      <c r="Y919" s="623">
        <f t="shared" si="128"/>
        <v>0</v>
      </c>
      <c r="Z919" s="623">
        <f t="shared" si="128"/>
        <v>0</v>
      </c>
      <c r="AA919" s="623">
        <f t="shared" si="128"/>
        <v>0</v>
      </c>
      <c r="AB919" s="623">
        <f t="shared" si="128"/>
        <v>0</v>
      </c>
      <c r="AC919" s="624">
        <f t="shared" ca="1" si="122"/>
        <v>0</v>
      </c>
      <c r="AD919" s="624">
        <f ca="1">IF(C919=Allgemeines!$C$13,$S919-$AE919,OFFSET(AE919,0,Allgemeines!$C$13-2022)-$AE919)</f>
        <v>0</v>
      </c>
      <c r="AE919" s="624">
        <f ca="1">IFERROR(OFFSET(AE919,0,Allgemeines!$C$13-2021),0)</f>
        <v>0</v>
      </c>
      <c r="AF919" s="624">
        <f t="shared" si="123"/>
        <v>0</v>
      </c>
      <c r="AG919" s="624">
        <f t="shared" si="127"/>
        <v>0</v>
      </c>
      <c r="AH919" s="624">
        <f t="shared" si="127"/>
        <v>0</v>
      </c>
      <c r="AI919" s="624">
        <f t="shared" si="127"/>
        <v>0</v>
      </c>
      <c r="AJ919" s="624">
        <f t="shared" si="126"/>
        <v>0</v>
      </c>
      <c r="AK919" s="624">
        <f t="shared" si="126"/>
        <v>0</v>
      </c>
      <c r="AL919" s="624">
        <f t="shared" si="126"/>
        <v>0</v>
      </c>
      <c r="AN919" s="625"/>
    </row>
    <row r="920" spans="1:40" x14ac:dyDescent="0.25">
      <c r="A920" s="612"/>
      <c r="B920" s="613"/>
      <c r="C920" s="614"/>
      <c r="D920" s="626"/>
      <c r="E920" s="627"/>
      <c r="F920" s="627"/>
      <c r="G920" s="630">
        <f t="shared" si="124"/>
        <v>0</v>
      </c>
      <c r="H920" s="626"/>
      <c r="I920" s="626"/>
      <c r="J920" s="626"/>
      <c r="K920" s="626"/>
      <c r="L920" s="626"/>
      <c r="M920" s="626"/>
      <c r="N920" s="629"/>
      <c r="O920" s="629"/>
      <c r="P920" s="629"/>
      <c r="Q920" s="619">
        <f>IF(C920&gt;Allgemeines!$C$13,0,SUM(G920,H920,J920,K920,M920,N920)-SUM(I920,L920,O920,P920))</f>
        <v>0</v>
      </c>
      <c r="R920" s="613"/>
      <c r="S920" s="621">
        <f t="shared" si="120"/>
        <v>0</v>
      </c>
      <c r="T920" s="622">
        <f>IF(ISBLANK($B920),0,VLOOKUP($B920,Listen!$A$2:$C$44,2,FALSE))</f>
        <v>0</v>
      </c>
      <c r="U920" s="622">
        <f>IF(ISBLANK($B920),0,VLOOKUP($B920,Listen!$A$2:$C$44,3,FALSE))</f>
        <v>0</v>
      </c>
      <c r="V920" s="623">
        <f t="shared" si="121"/>
        <v>0</v>
      </c>
      <c r="W920" s="623">
        <f t="shared" si="128"/>
        <v>0</v>
      </c>
      <c r="X920" s="623">
        <f t="shared" si="128"/>
        <v>0</v>
      </c>
      <c r="Y920" s="623">
        <f t="shared" si="128"/>
        <v>0</v>
      </c>
      <c r="Z920" s="623">
        <f t="shared" si="128"/>
        <v>0</v>
      </c>
      <c r="AA920" s="623">
        <f t="shared" si="128"/>
        <v>0</v>
      </c>
      <c r="AB920" s="623">
        <f t="shared" si="128"/>
        <v>0</v>
      </c>
      <c r="AC920" s="624">
        <f t="shared" ca="1" si="122"/>
        <v>0</v>
      </c>
      <c r="AD920" s="624">
        <f ca="1">IF(C920=Allgemeines!$C$13,$S920-$AE920,OFFSET(AE920,0,Allgemeines!$C$13-2022)-$AE920)</f>
        <v>0</v>
      </c>
      <c r="AE920" s="624">
        <f ca="1">IFERROR(OFFSET(AE920,0,Allgemeines!$C$13-2021),0)</f>
        <v>0</v>
      </c>
      <c r="AF920" s="624">
        <f t="shared" si="123"/>
        <v>0</v>
      </c>
      <c r="AG920" s="624">
        <f t="shared" si="127"/>
        <v>0</v>
      </c>
      <c r="AH920" s="624">
        <f t="shared" si="127"/>
        <v>0</v>
      </c>
      <c r="AI920" s="624">
        <f t="shared" si="127"/>
        <v>0</v>
      </c>
      <c r="AJ920" s="624">
        <f t="shared" si="126"/>
        <v>0</v>
      </c>
      <c r="AK920" s="624">
        <f t="shared" si="126"/>
        <v>0</v>
      </c>
      <c r="AL920" s="624">
        <f t="shared" si="126"/>
        <v>0</v>
      </c>
      <c r="AN920" s="625"/>
    </row>
    <row r="921" spans="1:40" x14ac:dyDescent="0.25">
      <c r="A921" s="612"/>
      <c r="B921" s="613"/>
      <c r="C921" s="614"/>
      <c r="D921" s="626"/>
      <c r="E921" s="627"/>
      <c r="F921" s="627"/>
      <c r="G921" s="630">
        <f t="shared" si="124"/>
        <v>0</v>
      </c>
      <c r="H921" s="626"/>
      <c r="I921" s="626"/>
      <c r="J921" s="626"/>
      <c r="K921" s="626"/>
      <c r="L921" s="626"/>
      <c r="M921" s="626"/>
      <c r="N921" s="629"/>
      <c r="O921" s="629"/>
      <c r="P921" s="629"/>
      <c r="Q921" s="619">
        <f>IF(C921&gt;Allgemeines!$C$13,0,SUM(G921,H921,J921,K921,M921,N921)-SUM(I921,L921,O921,P921))</f>
        <v>0</v>
      </c>
      <c r="R921" s="613"/>
      <c r="S921" s="621">
        <f t="shared" si="120"/>
        <v>0</v>
      </c>
      <c r="T921" s="622">
        <f>IF(ISBLANK($B921),0,VLOOKUP($B921,Listen!$A$2:$C$44,2,FALSE))</f>
        <v>0</v>
      </c>
      <c r="U921" s="622">
        <f>IF(ISBLANK($B921),0,VLOOKUP($B921,Listen!$A$2:$C$44,3,FALSE))</f>
        <v>0</v>
      </c>
      <c r="V921" s="623">
        <f t="shared" si="121"/>
        <v>0</v>
      </c>
      <c r="W921" s="623">
        <f t="shared" si="128"/>
        <v>0</v>
      </c>
      <c r="X921" s="623">
        <f t="shared" si="128"/>
        <v>0</v>
      </c>
      <c r="Y921" s="623">
        <f t="shared" si="128"/>
        <v>0</v>
      </c>
      <c r="Z921" s="623">
        <f t="shared" si="128"/>
        <v>0</v>
      </c>
      <c r="AA921" s="623">
        <f t="shared" si="128"/>
        <v>0</v>
      </c>
      <c r="AB921" s="623">
        <f t="shared" si="128"/>
        <v>0</v>
      </c>
      <c r="AC921" s="624">
        <f t="shared" ca="1" si="122"/>
        <v>0</v>
      </c>
      <c r="AD921" s="624">
        <f ca="1">IF(C921=Allgemeines!$C$13,$S921-$AE921,OFFSET(AE921,0,Allgemeines!$C$13-2022)-$AE921)</f>
        <v>0</v>
      </c>
      <c r="AE921" s="624">
        <f ca="1">IFERROR(OFFSET(AE921,0,Allgemeines!$C$13-2021),0)</f>
        <v>0</v>
      </c>
      <c r="AF921" s="624">
        <f t="shared" si="123"/>
        <v>0</v>
      </c>
      <c r="AG921" s="624">
        <f t="shared" si="127"/>
        <v>0</v>
      </c>
      <c r="AH921" s="624">
        <f t="shared" si="127"/>
        <v>0</v>
      </c>
      <c r="AI921" s="624">
        <f t="shared" si="127"/>
        <v>0</v>
      </c>
      <c r="AJ921" s="624">
        <f t="shared" si="126"/>
        <v>0</v>
      </c>
      <c r="AK921" s="624">
        <f t="shared" si="126"/>
        <v>0</v>
      </c>
      <c r="AL921" s="624">
        <f t="shared" si="126"/>
        <v>0</v>
      </c>
      <c r="AN921" s="625"/>
    </row>
    <row r="922" spans="1:40" x14ac:dyDescent="0.25">
      <c r="A922" s="612"/>
      <c r="B922" s="613"/>
      <c r="C922" s="614"/>
      <c r="D922" s="626"/>
      <c r="E922" s="627"/>
      <c r="F922" s="627"/>
      <c r="G922" s="630">
        <f t="shared" si="124"/>
        <v>0</v>
      </c>
      <c r="H922" s="626"/>
      <c r="I922" s="626"/>
      <c r="J922" s="626"/>
      <c r="K922" s="626"/>
      <c r="L922" s="626"/>
      <c r="M922" s="626"/>
      <c r="N922" s="629"/>
      <c r="O922" s="629"/>
      <c r="P922" s="629"/>
      <c r="Q922" s="619">
        <f>IF(C922&gt;Allgemeines!$C$13,0,SUM(G922,H922,J922,K922,M922,N922)-SUM(I922,L922,O922,P922))</f>
        <v>0</v>
      </c>
      <c r="R922" s="613"/>
      <c r="S922" s="621">
        <f t="shared" si="120"/>
        <v>0</v>
      </c>
      <c r="T922" s="622">
        <f>IF(ISBLANK($B922),0,VLOOKUP($B922,Listen!$A$2:$C$44,2,FALSE))</f>
        <v>0</v>
      </c>
      <c r="U922" s="622">
        <f>IF(ISBLANK($B922),0,VLOOKUP($B922,Listen!$A$2:$C$44,3,FALSE))</f>
        <v>0</v>
      </c>
      <c r="V922" s="623">
        <f t="shared" si="121"/>
        <v>0</v>
      </c>
      <c r="W922" s="623">
        <f t="shared" si="128"/>
        <v>0</v>
      </c>
      <c r="X922" s="623">
        <f t="shared" si="128"/>
        <v>0</v>
      </c>
      <c r="Y922" s="623">
        <f t="shared" si="128"/>
        <v>0</v>
      </c>
      <c r="Z922" s="623">
        <f t="shared" si="128"/>
        <v>0</v>
      </c>
      <c r="AA922" s="623">
        <f t="shared" si="128"/>
        <v>0</v>
      </c>
      <c r="AB922" s="623">
        <f t="shared" si="128"/>
        <v>0</v>
      </c>
      <c r="AC922" s="624">
        <f t="shared" ca="1" si="122"/>
        <v>0</v>
      </c>
      <c r="AD922" s="624">
        <f ca="1">IF(C922=Allgemeines!$C$13,$S922-$AE922,OFFSET(AE922,0,Allgemeines!$C$13-2022)-$AE922)</f>
        <v>0</v>
      </c>
      <c r="AE922" s="624">
        <f ca="1">IFERROR(OFFSET(AE922,0,Allgemeines!$C$13-2021),0)</f>
        <v>0</v>
      </c>
      <c r="AF922" s="624">
        <f t="shared" si="123"/>
        <v>0</v>
      </c>
      <c r="AG922" s="624">
        <f t="shared" si="127"/>
        <v>0</v>
      </c>
      <c r="AH922" s="624">
        <f t="shared" si="127"/>
        <v>0</v>
      </c>
      <c r="AI922" s="624">
        <f t="shared" si="127"/>
        <v>0</v>
      </c>
      <c r="AJ922" s="624">
        <f t="shared" si="126"/>
        <v>0</v>
      </c>
      <c r="AK922" s="624">
        <f t="shared" si="126"/>
        <v>0</v>
      </c>
      <c r="AL922" s="624">
        <f t="shared" si="126"/>
        <v>0</v>
      </c>
      <c r="AN922" s="625"/>
    </row>
    <row r="923" spans="1:40" x14ac:dyDescent="0.25">
      <c r="A923" s="612"/>
      <c r="B923" s="613"/>
      <c r="C923" s="614"/>
      <c r="D923" s="626"/>
      <c r="E923" s="627"/>
      <c r="F923" s="627"/>
      <c r="G923" s="630">
        <f t="shared" si="124"/>
        <v>0</v>
      </c>
      <c r="H923" s="626"/>
      <c r="I923" s="626"/>
      <c r="J923" s="626"/>
      <c r="K923" s="626"/>
      <c r="L923" s="626"/>
      <c r="M923" s="626"/>
      <c r="N923" s="629"/>
      <c r="O923" s="629"/>
      <c r="P923" s="629"/>
      <c r="Q923" s="619">
        <f>IF(C923&gt;Allgemeines!$C$13,0,SUM(G923,H923,J923,K923,M923,N923)-SUM(I923,L923,O923,P923))</f>
        <v>0</v>
      </c>
      <c r="R923" s="613"/>
      <c r="S923" s="621">
        <f t="shared" si="120"/>
        <v>0</v>
      </c>
      <c r="T923" s="622">
        <f>IF(ISBLANK($B923),0,VLOOKUP($B923,Listen!$A$2:$C$44,2,FALSE))</f>
        <v>0</v>
      </c>
      <c r="U923" s="622">
        <f>IF(ISBLANK($B923),0,VLOOKUP($B923,Listen!$A$2:$C$44,3,FALSE))</f>
        <v>0</v>
      </c>
      <c r="V923" s="623">
        <f t="shared" si="121"/>
        <v>0</v>
      </c>
      <c r="W923" s="623">
        <f t="shared" si="128"/>
        <v>0</v>
      </c>
      <c r="X923" s="623">
        <f t="shared" si="128"/>
        <v>0</v>
      </c>
      <c r="Y923" s="623">
        <f t="shared" si="128"/>
        <v>0</v>
      </c>
      <c r="Z923" s="623">
        <f t="shared" si="128"/>
        <v>0</v>
      </c>
      <c r="AA923" s="623">
        <f t="shared" si="128"/>
        <v>0</v>
      </c>
      <c r="AB923" s="623">
        <f t="shared" si="128"/>
        <v>0</v>
      </c>
      <c r="AC923" s="624">
        <f t="shared" ca="1" si="122"/>
        <v>0</v>
      </c>
      <c r="AD923" s="624">
        <f ca="1">IF(C923=Allgemeines!$C$13,$S923-$AE923,OFFSET(AE923,0,Allgemeines!$C$13-2022)-$AE923)</f>
        <v>0</v>
      </c>
      <c r="AE923" s="624">
        <f ca="1">IFERROR(OFFSET(AE923,0,Allgemeines!$C$13-2021),0)</f>
        <v>0</v>
      </c>
      <c r="AF923" s="624">
        <f t="shared" si="123"/>
        <v>0</v>
      </c>
      <c r="AG923" s="624">
        <f t="shared" si="127"/>
        <v>0</v>
      </c>
      <c r="AH923" s="624">
        <f t="shared" si="127"/>
        <v>0</v>
      </c>
      <c r="AI923" s="624">
        <f t="shared" si="127"/>
        <v>0</v>
      </c>
      <c r="AJ923" s="624">
        <f t="shared" si="126"/>
        <v>0</v>
      </c>
      <c r="AK923" s="624">
        <f t="shared" si="126"/>
        <v>0</v>
      </c>
      <c r="AL923" s="624">
        <f t="shared" si="126"/>
        <v>0</v>
      </c>
      <c r="AN923" s="625"/>
    </row>
    <row r="924" spans="1:40" x14ac:dyDescent="0.25">
      <c r="A924" s="612"/>
      <c r="B924" s="613"/>
      <c r="C924" s="614"/>
      <c r="D924" s="626"/>
      <c r="E924" s="627"/>
      <c r="F924" s="627"/>
      <c r="G924" s="630">
        <f t="shared" si="124"/>
        <v>0</v>
      </c>
      <c r="H924" s="626"/>
      <c r="I924" s="626"/>
      <c r="J924" s="626"/>
      <c r="K924" s="626"/>
      <c r="L924" s="626"/>
      <c r="M924" s="626"/>
      <c r="N924" s="629"/>
      <c r="O924" s="629"/>
      <c r="P924" s="629"/>
      <c r="Q924" s="619">
        <f>IF(C924&gt;Allgemeines!$C$13,0,SUM(G924,H924,J924,K924,M924,N924)-SUM(I924,L924,O924,P924))</f>
        <v>0</v>
      </c>
      <c r="R924" s="613"/>
      <c r="S924" s="621">
        <f t="shared" si="120"/>
        <v>0</v>
      </c>
      <c r="T924" s="622">
        <f>IF(ISBLANK($B924),0,VLOOKUP($B924,Listen!$A$2:$C$44,2,FALSE))</f>
        <v>0</v>
      </c>
      <c r="U924" s="622">
        <f>IF(ISBLANK($B924),0,VLOOKUP($B924,Listen!$A$2:$C$44,3,FALSE))</f>
        <v>0</v>
      </c>
      <c r="V924" s="623">
        <f t="shared" si="121"/>
        <v>0</v>
      </c>
      <c r="W924" s="623">
        <f t="shared" si="128"/>
        <v>0</v>
      </c>
      <c r="X924" s="623">
        <f t="shared" si="128"/>
        <v>0</v>
      </c>
      <c r="Y924" s="623">
        <f t="shared" si="128"/>
        <v>0</v>
      </c>
      <c r="Z924" s="623">
        <f t="shared" si="128"/>
        <v>0</v>
      </c>
      <c r="AA924" s="623">
        <f t="shared" si="128"/>
        <v>0</v>
      </c>
      <c r="AB924" s="623">
        <f t="shared" si="128"/>
        <v>0</v>
      </c>
      <c r="AC924" s="624">
        <f t="shared" ca="1" si="122"/>
        <v>0</v>
      </c>
      <c r="AD924" s="624">
        <f ca="1">IF(C924=Allgemeines!$C$13,$S924-$AE924,OFFSET(AE924,0,Allgemeines!$C$13-2022)-$AE924)</f>
        <v>0</v>
      </c>
      <c r="AE924" s="624">
        <f ca="1">IFERROR(OFFSET(AE924,0,Allgemeines!$C$13-2021),0)</f>
        <v>0</v>
      </c>
      <c r="AF924" s="624">
        <f t="shared" si="123"/>
        <v>0</v>
      </c>
      <c r="AG924" s="624">
        <f t="shared" si="127"/>
        <v>0</v>
      </c>
      <c r="AH924" s="624">
        <f t="shared" si="127"/>
        <v>0</v>
      </c>
      <c r="AI924" s="624">
        <f t="shared" si="127"/>
        <v>0</v>
      </c>
      <c r="AJ924" s="624">
        <f t="shared" si="126"/>
        <v>0</v>
      </c>
      <c r="AK924" s="624">
        <f t="shared" si="126"/>
        <v>0</v>
      </c>
      <c r="AL924" s="624">
        <f t="shared" si="126"/>
        <v>0</v>
      </c>
      <c r="AN924" s="625"/>
    </row>
    <row r="925" spans="1:40" x14ac:dyDescent="0.25">
      <c r="A925" s="612"/>
      <c r="B925" s="613"/>
      <c r="C925" s="614"/>
      <c r="D925" s="626"/>
      <c r="E925" s="627"/>
      <c r="F925" s="627"/>
      <c r="G925" s="630">
        <f t="shared" si="124"/>
        <v>0</v>
      </c>
      <c r="H925" s="626"/>
      <c r="I925" s="626"/>
      <c r="J925" s="626"/>
      <c r="K925" s="626"/>
      <c r="L925" s="626"/>
      <c r="M925" s="626"/>
      <c r="N925" s="629"/>
      <c r="O925" s="629"/>
      <c r="P925" s="629"/>
      <c r="Q925" s="619">
        <f>IF(C925&gt;Allgemeines!$C$13,0,SUM(G925,H925,J925,K925,M925,N925)-SUM(I925,L925,O925,P925))</f>
        <v>0</v>
      </c>
      <c r="R925" s="613"/>
      <c r="S925" s="621">
        <f t="shared" si="120"/>
        <v>0</v>
      </c>
      <c r="T925" s="622">
        <f>IF(ISBLANK($B925),0,VLOOKUP($B925,Listen!$A$2:$C$44,2,FALSE))</f>
        <v>0</v>
      </c>
      <c r="U925" s="622">
        <f>IF(ISBLANK($B925),0,VLOOKUP($B925,Listen!$A$2:$C$44,3,FALSE))</f>
        <v>0</v>
      </c>
      <c r="V925" s="623">
        <f t="shared" si="121"/>
        <v>0</v>
      </c>
      <c r="W925" s="623">
        <f t="shared" si="128"/>
        <v>0</v>
      </c>
      <c r="X925" s="623">
        <f t="shared" si="128"/>
        <v>0</v>
      </c>
      <c r="Y925" s="623">
        <f t="shared" si="128"/>
        <v>0</v>
      </c>
      <c r="Z925" s="623">
        <f t="shared" si="128"/>
        <v>0</v>
      </c>
      <c r="AA925" s="623">
        <f t="shared" si="128"/>
        <v>0</v>
      </c>
      <c r="AB925" s="623">
        <f t="shared" si="128"/>
        <v>0</v>
      </c>
      <c r="AC925" s="624">
        <f t="shared" ca="1" si="122"/>
        <v>0</v>
      </c>
      <c r="AD925" s="624">
        <f ca="1">IF(C925=Allgemeines!$C$13,$S925-$AE925,OFFSET(AE925,0,Allgemeines!$C$13-2022)-$AE925)</f>
        <v>0</v>
      </c>
      <c r="AE925" s="624">
        <f ca="1">IFERROR(OFFSET(AE925,0,Allgemeines!$C$13-2021),0)</f>
        <v>0</v>
      </c>
      <c r="AF925" s="624">
        <f t="shared" si="123"/>
        <v>0</v>
      </c>
      <c r="AG925" s="624">
        <f t="shared" si="127"/>
        <v>0</v>
      </c>
      <c r="AH925" s="624">
        <f t="shared" si="127"/>
        <v>0</v>
      </c>
      <c r="AI925" s="624">
        <f t="shared" si="127"/>
        <v>0</v>
      </c>
      <c r="AJ925" s="624">
        <f t="shared" si="126"/>
        <v>0</v>
      </c>
      <c r="AK925" s="624">
        <f t="shared" si="126"/>
        <v>0</v>
      </c>
      <c r="AL925" s="624">
        <f t="shared" si="126"/>
        <v>0</v>
      </c>
      <c r="AN925" s="625"/>
    </row>
    <row r="926" spans="1:40" x14ac:dyDescent="0.25">
      <c r="A926" s="612"/>
      <c r="B926" s="613"/>
      <c r="C926" s="614"/>
      <c r="D926" s="626"/>
      <c r="E926" s="627"/>
      <c r="F926" s="627"/>
      <c r="G926" s="630">
        <f t="shared" si="124"/>
        <v>0</v>
      </c>
      <c r="H926" s="626"/>
      <c r="I926" s="626"/>
      <c r="J926" s="626"/>
      <c r="K926" s="626"/>
      <c r="L926" s="626"/>
      <c r="M926" s="626"/>
      <c r="N926" s="629"/>
      <c r="O926" s="629"/>
      <c r="P926" s="629"/>
      <c r="Q926" s="619">
        <f>IF(C926&gt;Allgemeines!$C$13,0,SUM(G926,H926,J926,K926,M926,N926)-SUM(I926,L926,O926,P926))</f>
        <v>0</v>
      </c>
      <c r="R926" s="613"/>
      <c r="S926" s="621">
        <f t="shared" si="120"/>
        <v>0</v>
      </c>
      <c r="T926" s="622">
        <f>IF(ISBLANK($B926),0,VLOOKUP($B926,Listen!$A$2:$C$44,2,FALSE))</f>
        <v>0</v>
      </c>
      <c r="U926" s="622">
        <f>IF(ISBLANK($B926),0,VLOOKUP($B926,Listen!$A$2:$C$44,3,FALSE))</f>
        <v>0</v>
      </c>
      <c r="V926" s="623">
        <f t="shared" si="121"/>
        <v>0</v>
      </c>
      <c r="W926" s="623">
        <f t="shared" si="128"/>
        <v>0</v>
      </c>
      <c r="X926" s="623">
        <f t="shared" si="128"/>
        <v>0</v>
      </c>
      <c r="Y926" s="623">
        <f t="shared" si="128"/>
        <v>0</v>
      </c>
      <c r="Z926" s="623">
        <f t="shared" si="128"/>
        <v>0</v>
      </c>
      <c r="AA926" s="623">
        <f t="shared" si="128"/>
        <v>0</v>
      </c>
      <c r="AB926" s="623">
        <f t="shared" si="128"/>
        <v>0</v>
      </c>
      <c r="AC926" s="624">
        <f t="shared" ca="1" si="122"/>
        <v>0</v>
      </c>
      <c r="AD926" s="624">
        <f ca="1">IF(C926=Allgemeines!$C$13,$S926-$AE926,OFFSET(AE926,0,Allgemeines!$C$13-2022)-$AE926)</f>
        <v>0</v>
      </c>
      <c r="AE926" s="624">
        <f ca="1">IFERROR(OFFSET(AE926,0,Allgemeines!$C$13-2021),0)</f>
        <v>0</v>
      </c>
      <c r="AF926" s="624">
        <f t="shared" si="123"/>
        <v>0</v>
      </c>
      <c r="AG926" s="624">
        <f t="shared" si="127"/>
        <v>0</v>
      </c>
      <c r="AH926" s="624">
        <f t="shared" si="127"/>
        <v>0</v>
      </c>
      <c r="AI926" s="624">
        <f t="shared" si="127"/>
        <v>0</v>
      </c>
      <c r="AJ926" s="624">
        <f t="shared" si="126"/>
        <v>0</v>
      </c>
      <c r="AK926" s="624">
        <f t="shared" si="126"/>
        <v>0</v>
      </c>
      <c r="AL926" s="624">
        <f t="shared" si="126"/>
        <v>0</v>
      </c>
      <c r="AN926" s="625"/>
    </row>
    <row r="927" spans="1:40" x14ac:dyDescent="0.25">
      <c r="A927" s="612"/>
      <c r="B927" s="613"/>
      <c r="C927" s="614"/>
      <c r="D927" s="626"/>
      <c r="E927" s="627"/>
      <c r="F927" s="627"/>
      <c r="G927" s="630">
        <f t="shared" si="124"/>
        <v>0</v>
      </c>
      <c r="H927" s="626"/>
      <c r="I927" s="626"/>
      <c r="J927" s="626"/>
      <c r="K927" s="626"/>
      <c r="L927" s="626"/>
      <c r="M927" s="626"/>
      <c r="N927" s="629"/>
      <c r="O927" s="629"/>
      <c r="P927" s="629"/>
      <c r="Q927" s="619">
        <f>IF(C927&gt;Allgemeines!$C$13,0,SUM(G927,H927,J927,K927,M927,N927)-SUM(I927,L927,O927,P927))</f>
        <v>0</v>
      </c>
      <c r="R927" s="613"/>
      <c r="S927" s="621">
        <f t="shared" si="120"/>
        <v>0</v>
      </c>
      <c r="T927" s="622">
        <f>IF(ISBLANK($B927),0,VLOOKUP($B927,Listen!$A$2:$C$44,2,FALSE))</f>
        <v>0</v>
      </c>
      <c r="U927" s="622">
        <f>IF(ISBLANK($B927),0,VLOOKUP($B927,Listen!$A$2:$C$44,3,FALSE))</f>
        <v>0</v>
      </c>
      <c r="V927" s="623">
        <f t="shared" si="121"/>
        <v>0</v>
      </c>
      <c r="W927" s="623">
        <f t="shared" si="128"/>
        <v>0</v>
      </c>
      <c r="X927" s="623">
        <f t="shared" si="128"/>
        <v>0</v>
      </c>
      <c r="Y927" s="623">
        <f t="shared" si="128"/>
        <v>0</v>
      </c>
      <c r="Z927" s="623">
        <f t="shared" si="128"/>
        <v>0</v>
      </c>
      <c r="AA927" s="623">
        <f t="shared" si="128"/>
        <v>0</v>
      </c>
      <c r="AB927" s="623">
        <f t="shared" si="128"/>
        <v>0</v>
      </c>
      <c r="AC927" s="624">
        <f t="shared" ca="1" si="122"/>
        <v>0</v>
      </c>
      <c r="AD927" s="624">
        <f ca="1">IF(C927=Allgemeines!$C$13,$S927-$AE927,OFFSET(AE927,0,Allgemeines!$C$13-2022)-$AE927)</f>
        <v>0</v>
      </c>
      <c r="AE927" s="624">
        <f ca="1">IFERROR(OFFSET(AE927,0,Allgemeines!$C$13-2021),0)</f>
        <v>0</v>
      </c>
      <c r="AF927" s="624">
        <f t="shared" si="123"/>
        <v>0</v>
      </c>
      <c r="AG927" s="624">
        <f t="shared" si="127"/>
        <v>0</v>
      </c>
      <c r="AH927" s="624">
        <f t="shared" si="127"/>
        <v>0</v>
      </c>
      <c r="AI927" s="624">
        <f t="shared" si="127"/>
        <v>0</v>
      </c>
      <c r="AJ927" s="624">
        <f t="shared" si="126"/>
        <v>0</v>
      </c>
      <c r="AK927" s="624">
        <f t="shared" si="126"/>
        <v>0</v>
      </c>
      <c r="AL927" s="624">
        <f t="shared" si="126"/>
        <v>0</v>
      </c>
      <c r="AN927" s="625"/>
    </row>
    <row r="928" spans="1:40" x14ac:dyDescent="0.25">
      <c r="A928" s="612"/>
      <c r="B928" s="613"/>
      <c r="C928" s="614"/>
      <c r="D928" s="626"/>
      <c r="E928" s="627"/>
      <c r="F928" s="627"/>
      <c r="G928" s="630">
        <f t="shared" si="124"/>
        <v>0</v>
      </c>
      <c r="H928" s="626"/>
      <c r="I928" s="626"/>
      <c r="J928" s="626"/>
      <c r="K928" s="626"/>
      <c r="L928" s="626"/>
      <c r="M928" s="626"/>
      <c r="N928" s="629"/>
      <c r="O928" s="629"/>
      <c r="P928" s="629"/>
      <c r="Q928" s="619">
        <f>IF(C928&gt;Allgemeines!$C$13,0,SUM(G928,H928,J928,K928,M928,N928)-SUM(I928,L928,O928,P928))</f>
        <v>0</v>
      </c>
      <c r="R928" s="613"/>
      <c r="S928" s="621">
        <f t="shared" si="120"/>
        <v>0</v>
      </c>
      <c r="T928" s="622">
        <f>IF(ISBLANK($B928),0,VLOOKUP($B928,Listen!$A$2:$C$44,2,FALSE))</f>
        <v>0</v>
      </c>
      <c r="U928" s="622">
        <f>IF(ISBLANK($B928),0,VLOOKUP($B928,Listen!$A$2:$C$44,3,FALSE))</f>
        <v>0</v>
      </c>
      <c r="V928" s="623">
        <f t="shared" si="121"/>
        <v>0</v>
      </c>
      <c r="W928" s="623">
        <f t="shared" si="128"/>
        <v>0</v>
      </c>
      <c r="X928" s="623">
        <f t="shared" si="128"/>
        <v>0</v>
      </c>
      <c r="Y928" s="623">
        <f t="shared" si="128"/>
        <v>0</v>
      </c>
      <c r="Z928" s="623">
        <f t="shared" si="128"/>
        <v>0</v>
      </c>
      <c r="AA928" s="623">
        <f t="shared" si="128"/>
        <v>0</v>
      </c>
      <c r="AB928" s="623">
        <f t="shared" si="128"/>
        <v>0</v>
      </c>
      <c r="AC928" s="624">
        <f t="shared" ca="1" si="122"/>
        <v>0</v>
      </c>
      <c r="AD928" s="624">
        <f ca="1">IF(C928=Allgemeines!$C$13,$S928-$AE928,OFFSET(AE928,0,Allgemeines!$C$13-2022)-$AE928)</f>
        <v>0</v>
      </c>
      <c r="AE928" s="624">
        <f ca="1">IFERROR(OFFSET(AE928,0,Allgemeines!$C$13-2021),0)</f>
        <v>0</v>
      </c>
      <c r="AF928" s="624">
        <f t="shared" si="123"/>
        <v>0</v>
      </c>
      <c r="AG928" s="624">
        <f t="shared" si="127"/>
        <v>0</v>
      </c>
      <c r="AH928" s="624">
        <f t="shared" si="127"/>
        <v>0</v>
      </c>
      <c r="AI928" s="624">
        <f t="shared" si="127"/>
        <v>0</v>
      </c>
      <c r="AJ928" s="624">
        <f t="shared" si="126"/>
        <v>0</v>
      </c>
      <c r="AK928" s="624">
        <f t="shared" si="126"/>
        <v>0</v>
      </c>
      <c r="AL928" s="624">
        <f t="shared" si="126"/>
        <v>0</v>
      </c>
      <c r="AN928" s="625"/>
    </row>
    <row r="929" spans="1:40" x14ac:dyDescent="0.25">
      <c r="A929" s="612"/>
      <c r="B929" s="613"/>
      <c r="C929" s="614"/>
      <c r="D929" s="626"/>
      <c r="E929" s="627"/>
      <c r="F929" s="627"/>
      <c r="G929" s="630">
        <f t="shared" si="124"/>
        <v>0</v>
      </c>
      <c r="H929" s="626"/>
      <c r="I929" s="626"/>
      <c r="J929" s="626"/>
      <c r="K929" s="626"/>
      <c r="L929" s="626"/>
      <c r="M929" s="626"/>
      <c r="N929" s="629"/>
      <c r="O929" s="629"/>
      <c r="P929" s="629"/>
      <c r="Q929" s="619">
        <f>IF(C929&gt;Allgemeines!$C$13,0,SUM(G929,H929,J929,K929,M929,N929)-SUM(I929,L929,O929,P929))</f>
        <v>0</v>
      </c>
      <c r="R929" s="613"/>
      <c r="S929" s="621">
        <f t="shared" si="120"/>
        <v>0</v>
      </c>
      <c r="T929" s="622">
        <f>IF(ISBLANK($B929),0,VLOOKUP($B929,Listen!$A$2:$C$44,2,FALSE))</f>
        <v>0</v>
      </c>
      <c r="U929" s="622">
        <f>IF(ISBLANK($B929),0,VLOOKUP($B929,Listen!$A$2:$C$44,3,FALSE))</f>
        <v>0</v>
      </c>
      <c r="V929" s="623">
        <f t="shared" si="121"/>
        <v>0</v>
      </c>
      <c r="W929" s="623">
        <f t="shared" si="128"/>
        <v>0</v>
      </c>
      <c r="X929" s="623">
        <f t="shared" si="128"/>
        <v>0</v>
      </c>
      <c r="Y929" s="623">
        <f t="shared" si="128"/>
        <v>0</v>
      </c>
      <c r="Z929" s="623">
        <f t="shared" si="128"/>
        <v>0</v>
      </c>
      <c r="AA929" s="623">
        <f t="shared" si="128"/>
        <v>0</v>
      </c>
      <c r="AB929" s="623">
        <f t="shared" si="128"/>
        <v>0</v>
      </c>
      <c r="AC929" s="624">
        <f t="shared" ca="1" si="122"/>
        <v>0</v>
      </c>
      <c r="AD929" s="624">
        <f ca="1">IF(C929=Allgemeines!$C$13,$S929-$AE929,OFFSET(AE929,0,Allgemeines!$C$13-2022)-$AE929)</f>
        <v>0</v>
      </c>
      <c r="AE929" s="624">
        <f ca="1">IFERROR(OFFSET(AE929,0,Allgemeines!$C$13-2021),0)</f>
        <v>0</v>
      </c>
      <c r="AF929" s="624">
        <f t="shared" si="123"/>
        <v>0</v>
      </c>
      <c r="AG929" s="624">
        <f t="shared" si="127"/>
        <v>0</v>
      </c>
      <c r="AH929" s="624">
        <f t="shared" si="127"/>
        <v>0</v>
      </c>
      <c r="AI929" s="624">
        <f t="shared" si="127"/>
        <v>0</v>
      </c>
      <c r="AJ929" s="624">
        <f t="shared" si="126"/>
        <v>0</v>
      </c>
      <c r="AK929" s="624">
        <f t="shared" si="126"/>
        <v>0</v>
      </c>
      <c r="AL929" s="624">
        <f t="shared" si="126"/>
        <v>0</v>
      </c>
      <c r="AN929" s="625"/>
    </row>
    <row r="930" spans="1:40" x14ac:dyDescent="0.25">
      <c r="A930" s="612"/>
      <c r="B930" s="613"/>
      <c r="C930" s="614"/>
      <c r="D930" s="626"/>
      <c r="E930" s="627"/>
      <c r="F930" s="627"/>
      <c r="G930" s="630">
        <f t="shared" si="124"/>
        <v>0</v>
      </c>
      <c r="H930" s="626"/>
      <c r="I930" s="626"/>
      <c r="J930" s="626"/>
      <c r="K930" s="626"/>
      <c r="L930" s="626"/>
      <c r="M930" s="626"/>
      <c r="N930" s="629"/>
      <c r="O930" s="629"/>
      <c r="P930" s="629"/>
      <c r="Q930" s="619">
        <f>IF(C930&gt;Allgemeines!$C$13,0,SUM(G930,H930,J930,K930,M930,N930)-SUM(I930,L930,O930,P930))</f>
        <v>0</v>
      </c>
      <c r="R930" s="613"/>
      <c r="S930" s="621">
        <f t="shared" si="120"/>
        <v>0</v>
      </c>
      <c r="T930" s="622">
        <f>IF(ISBLANK($B930),0,VLOOKUP($B930,Listen!$A$2:$C$44,2,FALSE))</f>
        <v>0</v>
      </c>
      <c r="U930" s="622">
        <f>IF(ISBLANK($B930),0,VLOOKUP($B930,Listen!$A$2:$C$44,3,FALSE))</f>
        <v>0</v>
      </c>
      <c r="V930" s="623">
        <f t="shared" si="121"/>
        <v>0</v>
      </c>
      <c r="W930" s="623">
        <f t="shared" si="128"/>
        <v>0</v>
      </c>
      <c r="X930" s="623">
        <f t="shared" si="128"/>
        <v>0</v>
      </c>
      <c r="Y930" s="623">
        <f t="shared" si="128"/>
        <v>0</v>
      </c>
      <c r="Z930" s="623">
        <f t="shared" si="128"/>
        <v>0</v>
      </c>
      <c r="AA930" s="623">
        <f t="shared" si="128"/>
        <v>0</v>
      </c>
      <c r="AB930" s="623">
        <f t="shared" si="128"/>
        <v>0</v>
      </c>
      <c r="AC930" s="624">
        <f t="shared" ca="1" si="122"/>
        <v>0</v>
      </c>
      <c r="AD930" s="624">
        <f ca="1">IF(C930=Allgemeines!$C$13,$S930-$AE930,OFFSET(AE930,0,Allgemeines!$C$13-2022)-$AE930)</f>
        <v>0</v>
      </c>
      <c r="AE930" s="624">
        <f ca="1">IFERROR(OFFSET(AE930,0,Allgemeines!$C$13-2021),0)</f>
        <v>0</v>
      </c>
      <c r="AF930" s="624">
        <f t="shared" si="123"/>
        <v>0</v>
      </c>
      <c r="AG930" s="624">
        <f t="shared" si="127"/>
        <v>0</v>
      </c>
      <c r="AH930" s="624">
        <f t="shared" si="127"/>
        <v>0</v>
      </c>
      <c r="AI930" s="624">
        <f t="shared" si="127"/>
        <v>0</v>
      </c>
      <c r="AJ930" s="624">
        <f t="shared" si="126"/>
        <v>0</v>
      </c>
      <c r="AK930" s="624">
        <f t="shared" si="126"/>
        <v>0</v>
      </c>
      <c r="AL930" s="624">
        <f t="shared" si="126"/>
        <v>0</v>
      </c>
      <c r="AN930" s="625"/>
    </row>
    <row r="931" spans="1:40" x14ac:dyDescent="0.25">
      <c r="A931" s="612"/>
      <c r="B931" s="613"/>
      <c r="C931" s="614"/>
      <c r="D931" s="626"/>
      <c r="E931" s="627"/>
      <c r="F931" s="627"/>
      <c r="G931" s="630">
        <f t="shared" si="124"/>
        <v>0</v>
      </c>
      <c r="H931" s="626"/>
      <c r="I931" s="626"/>
      <c r="J931" s="626"/>
      <c r="K931" s="626"/>
      <c r="L931" s="626"/>
      <c r="M931" s="626"/>
      <c r="N931" s="629"/>
      <c r="O931" s="629"/>
      <c r="P931" s="629"/>
      <c r="Q931" s="619">
        <f>IF(C931&gt;Allgemeines!$C$13,0,SUM(G931,H931,J931,K931,M931,N931)-SUM(I931,L931,O931,P931))</f>
        <v>0</v>
      </c>
      <c r="R931" s="613"/>
      <c r="S931" s="621">
        <f t="shared" si="120"/>
        <v>0</v>
      </c>
      <c r="T931" s="622">
        <f>IF(ISBLANK($B931),0,VLOOKUP($B931,Listen!$A$2:$C$44,2,FALSE))</f>
        <v>0</v>
      </c>
      <c r="U931" s="622">
        <f>IF(ISBLANK($B931),0,VLOOKUP($B931,Listen!$A$2:$C$44,3,FALSE))</f>
        <v>0</v>
      </c>
      <c r="V931" s="623">
        <f t="shared" si="121"/>
        <v>0</v>
      </c>
      <c r="W931" s="623">
        <f t="shared" si="128"/>
        <v>0</v>
      </c>
      <c r="X931" s="623">
        <f t="shared" si="128"/>
        <v>0</v>
      </c>
      <c r="Y931" s="623">
        <f t="shared" si="128"/>
        <v>0</v>
      </c>
      <c r="Z931" s="623">
        <f t="shared" si="128"/>
        <v>0</v>
      </c>
      <c r="AA931" s="623">
        <f t="shared" si="128"/>
        <v>0</v>
      </c>
      <c r="AB931" s="623">
        <f t="shared" si="128"/>
        <v>0</v>
      </c>
      <c r="AC931" s="624">
        <f t="shared" ca="1" si="122"/>
        <v>0</v>
      </c>
      <c r="AD931" s="624">
        <f ca="1">IF(C931=Allgemeines!$C$13,$S931-$AE931,OFFSET(AE931,0,Allgemeines!$C$13-2022)-$AE931)</f>
        <v>0</v>
      </c>
      <c r="AE931" s="624">
        <f ca="1">IFERROR(OFFSET(AE931,0,Allgemeines!$C$13-2021),0)</f>
        <v>0</v>
      </c>
      <c r="AF931" s="624">
        <f t="shared" si="123"/>
        <v>0</v>
      </c>
      <c r="AG931" s="624">
        <f t="shared" si="127"/>
        <v>0</v>
      </c>
      <c r="AH931" s="624">
        <f t="shared" si="127"/>
        <v>0</v>
      </c>
      <c r="AI931" s="624">
        <f t="shared" si="127"/>
        <v>0</v>
      </c>
      <c r="AJ931" s="624">
        <f t="shared" si="126"/>
        <v>0</v>
      </c>
      <c r="AK931" s="624">
        <f t="shared" si="126"/>
        <v>0</v>
      </c>
      <c r="AL931" s="624">
        <f t="shared" si="126"/>
        <v>0</v>
      </c>
      <c r="AN931" s="625"/>
    </row>
    <row r="932" spans="1:40" x14ac:dyDescent="0.25">
      <c r="A932" s="612"/>
      <c r="B932" s="613"/>
      <c r="C932" s="614"/>
      <c r="D932" s="626"/>
      <c r="E932" s="627"/>
      <c r="F932" s="627"/>
      <c r="G932" s="630">
        <f t="shared" si="124"/>
        <v>0</v>
      </c>
      <c r="H932" s="626"/>
      <c r="I932" s="626"/>
      <c r="J932" s="626"/>
      <c r="K932" s="626"/>
      <c r="L932" s="626"/>
      <c r="M932" s="626"/>
      <c r="N932" s="629"/>
      <c r="O932" s="629"/>
      <c r="P932" s="629"/>
      <c r="Q932" s="619">
        <f>IF(C932&gt;Allgemeines!$C$13,0,SUM(G932,H932,J932,K932,M932,N932)-SUM(I932,L932,O932,P932))</f>
        <v>0</v>
      </c>
      <c r="R932" s="613"/>
      <c r="S932" s="621">
        <f t="shared" si="120"/>
        <v>0</v>
      </c>
      <c r="T932" s="622">
        <f>IF(ISBLANK($B932),0,VLOOKUP($B932,Listen!$A$2:$C$44,2,FALSE))</f>
        <v>0</v>
      </c>
      <c r="U932" s="622">
        <f>IF(ISBLANK($B932),0,VLOOKUP($B932,Listen!$A$2:$C$44,3,FALSE))</f>
        <v>0</v>
      </c>
      <c r="V932" s="623">
        <f t="shared" si="121"/>
        <v>0</v>
      </c>
      <c r="W932" s="623">
        <f t="shared" si="128"/>
        <v>0</v>
      </c>
      <c r="X932" s="623">
        <f t="shared" si="128"/>
        <v>0</v>
      </c>
      <c r="Y932" s="623">
        <f t="shared" si="128"/>
        <v>0</v>
      </c>
      <c r="Z932" s="623">
        <f t="shared" si="128"/>
        <v>0</v>
      </c>
      <c r="AA932" s="623">
        <f t="shared" si="128"/>
        <v>0</v>
      </c>
      <c r="AB932" s="623">
        <f t="shared" si="128"/>
        <v>0</v>
      </c>
      <c r="AC932" s="624">
        <f t="shared" ca="1" si="122"/>
        <v>0</v>
      </c>
      <c r="AD932" s="624">
        <f ca="1">IF(C932=Allgemeines!$C$13,$S932-$AE932,OFFSET(AE932,0,Allgemeines!$C$13-2022)-$AE932)</f>
        <v>0</v>
      </c>
      <c r="AE932" s="624">
        <f ca="1">IFERROR(OFFSET(AE932,0,Allgemeines!$C$13-2021),0)</f>
        <v>0</v>
      </c>
      <c r="AF932" s="624">
        <f t="shared" si="123"/>
        <v>0</v>
      </c>
      <c r="AG932" s="624">
        <f t="shared" si="127"/>
        <v>0</v>
      </c>
      <c r="AH932" s="624">
        <f t="shared" si="127"/>
        <v>0</v>
      </c>
      <c r="AI932" s="624">
        <f t="shared" si="127"/>
        <v>0</v>
      </c>
      <c r="AJ932" s="624">
        <f t="shared" si="126"/>
        <v>0</v>
      </c>
      <c r="AK932" s="624">
        <f t="shared" si="126"/>
        <v>0</v>
      </c>
      <c r="AL932" s="624">
        <f t="shared" si="126"/>
        <v>0</v>
      </c>
      <c r="AN932" s="625"/>
    </row>
    <row r="933" spans="1:40" x14ac:dyDescent="0.25">
      <c r="A933" s="612"/>
      <c r="B933" s="613"/>
      <c r="C933" s="614"/>
      <c r="D933" s="626"/>
      <c r="E933" s="627"/>
      <c r="F933" s="627"/>
      <c r="G933" s="630">
        <f t="shared" si="124"/>
        <v>0</v>
      </c>
      <c r="H933" s="626"/>
      <c r="I933" s="626"/>
      <c r="J933" s="626"/>
      <c r="K933" s="626"/>
      <c r="L933" s="626"/>
      <c r="M933" s="626"/>
      <c r="N933" s="629"/>
      <c r="O933" s="629"/>
      <c r="P933" s="629"/>
      <c r="Q933" s="619">
        <f>IF(C933&gt;Allgemeines!$C$13,0,SUM(G933,H933,J933,K933,M933,N933)-SUM(I933,L933,O933,P933))</f>
        <v>0</v>
      </c>
      <c r="R933" s="613"/>
      <c r="S933" s="621">
        <f t="shared" si="120"/>
        <v>0</v>
      </c>
      <c r="T933" s="622">
        <f>IF(ISBLANK($B933),0,VLOOKUP($B933,Listen!$A$2:$C$44,2,FALSE))</f>
        <v>0</v>
      </c>
      <c r="U933" s="622">
        <f>IF(ISBLANK($B933),0,VLOOKUP($B933,Listen!$A$2:$C$44,3,FALSE))</f>
        <v>0</v>
      </c>
      <c r="V933" s="623">
        <f t="shared" si="121"/>
        <v>0</v>
      </c>
      <c r="W933" s="623">
        <f t="shared" si="128"/>
        <v>0</v>
      </c>
      <c r="X933" s="623">
        <f t="shared" si="128"/>
        <v>0</v>
      </c>
      <c r="Y933" s="623">
        <f t="shared" si="128"/>
        <v>0</v>
      </c>
      <c r="Z933" s="623">
        <f t="shared" si="128"/>
        <v>0</v>
      </c>
      <c r="AA933" s="623">
        <f t="shared" si="128"/>
        <v>0</v>
      </c>
      <c r="AB933" s="623">
        <f t="shared" si="128"/>
        <v>0</v>
      </c>
      <c r="AC933" s="624">
        <f t="shared" ca="1" si="122"/>
        <v>0</v>
      </c>
      <c r="AD933" s="624">
        <f ca="1">IF(C933=Allgemeines!$C$13,$S933-$AE933,OFFSET(AE933,0,Allgemeines!$C$13-2022)-$AE933)</f>
        <v>0</v>
      </c>
      <c r="AE933" s="624">
        <f ca="1">IFERROR(OFFSET(AE933,0,Allgemeines!$C$13-2021),0)</f>
        <v>0</v>
      </c>
      <c r="AF933" s="624">
        <f t="shared" si="123"/>
        <v>0</v>
      </c>
      <c r="AG933" s="624">
        <f t="shared" si="127"/>
        <v>0</v>
      </c>
      <c r="AH933" s="624">
        <f t="shared" si="127"/>
        <v>0</v>
      </c>
      <c r="AI933" s="624">
        <f t="shared" si="127"/>
        <v>0</v>
      </c>
      <c r="AJ933" s="624">
        <f t="shared" si="126"/>
        <v>0</v>
      </c>
      <c r="AK933" s="624">
        <f t="shared" si="126"/>
        <v>0</v>
      </c>
      <c r="AL933" s="624">
        <f t="shared" si="126"/>
        <v>0</v>
      </c>
      <c r="AN933" s="625"/>
    </row>
    <row r="934" spans="1:40" x14ac:dyDescent="0.25">
      <c r="A934" s="612"/>
      <c r="B934" s="613"/>
      <c r="C934" s="614"/>
      <c r="D934" s="626"/>
      <c r="E934" s="627"/>
      <c r="F934" s="627"/>
      <c r="G934" s="630">
        <f t="shared" si="124"/>
        <v>0</v>
      </c>
      <c r="H934" s="626"/>
      <c r="I934" s="626"/>
      <c r="J934" s="626"/>
      <c r="K934" s="626"/>
      <c r="L934" s="626"/>
      <c r="M934" s="626"/>
      <c r="N934" s="629"/>
      <c r="O934" s="629"/>
      <c r="P934" s="629"/>
      <c r="Q934" s="619">
        <f>IF(C934&gt;Allgemeines!$C$13,0,SUM(G934,H934,J934,K934,M934,N934)-SUM(I934,L934,O934,P934))</f>
        <v>0</v>
      </c>
      <c r="R934" s="613"/>
      <c r="S934" s="621">
        <f t="shared" si="120"/>
        <v>0</v>
      </c>
      <c r="T934" s="622">
        <f>IF(ISBLANK($B934),0,VLOOKUP($B934,Listen!$A$2:$C$44,2,FALSE))</f>
        <v>0</v>
      </c>
      <c r="U934" s="622">
        <f>IF(ISBLANK($B934),0,VLOOKUP($B934,Listen!$A$2:$C$44,3,FALSE))</f>
        <v>0</v>
      </c>
      <c r="V934" s="623">
        <f t="shared" si="121"/>
        <v>0</v>
      </c>
      <c r="W934" s="623">
        <f t="shared" si="128"/>
        <v>0</v>
      </c>
      <c r="X934" s="623">
        <f t="shared" si="128"/>
        <v>0</v>
      </c>
      <c r="Y934" s="623">
        <f t="shared" si="128"/>
        <v>0</v>
      </c>
      <c r="Z934" s="623">
        <f t="shared" si="128"/>
        <v>0</v>
      </c>
      <c r="AA934" s="623">
        <f t="shared" si="128"/>
        <v>0</v>
      </c>
      <c r="AB934" s="623">
        <f t="shared" si="128"/>
        <v>0</v>
      </c>
      <c r="AC934" s="624">
        <f t="shared" ca="1" si="122"/>
        <v>0</v>
      </c>
      <c r="AD934" s="624">
        <f ca="1">IF(C934=Allgemeines!$C$13,$S934-$AE934,OFFSET(AE934,0,Allgemeines!$C$13-2022)-$AE934)</f>
        <v>0</v>
      </c>
      <c r="AE934" s="624">
        <f ca="1">IFERROR(OFFSET(AE934,0,Allgemeines!$C$13-2021),0)</f>
        <v>0</v>
      </c>
      <c r="AF934" s="624">
        <f t="shared" si="123"/>
        <v>0</v>
      </c>
      <c r="AG934" s="624">
        <f t="shared" si="127"/>
        <v>0</v>
      </c>
      <c r="AH934" s="624">
        <f t="shared" si="127"/>
        <v>0</v>
      </c>
      <c r="AI934" s="624">
        <f t="shared" si="127"/>
        <v>0</v>
      </c>
      <c r="AJ934" s="624">
        <f t="shared" si="126"/>
        <v>0</v>
      </c>
      <c r="AK934" s="624">
        <f t="shared" si="126"/>
        <v>0</v>
      </c>
      <c r="AL934" s="624">
        <f t="shared" si="126"/>
        <v>0</v>
      </c>
      <c r="AN934" s="625"/>
    </row>
    <row r="935" spans="1:40" x14ac:dyDescent="0.25">
      <c r="A935" s="612"/>
      <c r="B935" s="613"/>
      <c r="C935" s="614"/>
      <c r="D935" s="626"/>
      <c r="E935" s="627"/>
      <c r="F935" s="627"/>
      <c r="G935" s="630">
        <f t="shared" si="124"/>
        <v>0</v>
      </c>
      <c r="H935" s="626"/>
      <c r="I935" s="626"/>
      <c r="J935" s="626"/>
      <c r="K935" s="626"/>
      <c r="L935" s="626"/>
      <c r="M935" s="626"/>
      <c r="N935" s="629"/>
      <c r="O935" s="629"/>
      <c r="P935" s="629"/>
      <c r="Q935" s="619">
        <f>IF(C935&gt;Allgemeines!$C$13,0,SUM(G935,H935,J935,K935,M935,N935)-SUM(I935,L935,O935,P935))</f>
        <v>0</v>
      </c>
      <c r="R935" s="613"/>
      <c r="S935" s="621">
        <f t="shared" si="120"/>
        <v>0</v>
      </c>
      <c r="T935" s="622">
        <f>IF(ISBLANK($B935),0,VLOOKUP($B935,Listen!$A$2:$C$44,2,FALSE))</f>
        <v>0</v>
      </c>
      <c r="U935" s="622">
        <f>IF(ISBLANK($B935),0,VLOOKUP($B935,Listen!$A$2:$C$44,3,FALSE))</f>
        <v>0</v>
      </c>
      <c r="V935" s="623">
        <f t="shared" si="121"/>
        <v>0</v>
      </c>
      <c r="W935" s="623">
        <f t="shared" ref="W935:AB950" si="129">V935</f>
        <v>0</v>
      </c>
      <c r="X935" s="623">
        <f t="shared" si="129"/>
        <v>0</v>
      </c>
      <c r="Y935" s="623">
        <f t="shared" si="129"/>
        <v>0</v>
      </c>
      <c r="Z935" s="623">
        <f t="shared" si="129"/>
        <v>0</v>
      </c>
      <c r="AA935" s="623">
        <f t="shared" si="129"/>
        <v>0</v>
      </c>
      <c r="AB935" s="623">
        <f t="shared" si="129"/>
        <v>0</v>
      </c>
      <c r="AC935" s="624">
        <f t="shared" ca="1" si="122"/>
        <v>0</v>
      </c>
      <c r="AD935" s="624">
        <f ca="1">IF(C935=Allgemeines!$C$13,$S935-$AE935,OFFSET(AE935,0,Allgemeines!$C$13-2022)-$AE935)</f>
        <v>0</v>
      </c>
      <c r="AE935" s="624">
        <f ca="1">IFERROR(OFFSET(AE935,0,Allgemeines!$C$13-2021),0)</f>
        <v>0</v>
      </c>
      <c r="AF935" s="624">
        <f t="shared" si="123"/>
        <v>0</v>
      </c>
      <c r="AG935" s="624">
        <f t="shared" si="127"/>
        <v>0</v>
      </c>
      <c r="AH935" s="624">
        <f t="shared" si="127"/>
        <v>0</v>
      </c>
      <c r="AI935" s="624">
        <f t="shared" si="127"/>
        <v>0</v>
      </c>
      <c r="AJ935" s="624">
        <f t="shared" si="126"/>
        <v>0</v>
      </c>
      <c r="AK935" s="624">
        <f t="shared" si="126"/>
        <v>0</v>
      </c>
      <c r="AL935" s="624">
        <f t="shared" si="126"/>
        <v>0</v>
      </c>
      <c r="AN935" s="625"/>
    </row>
    <row r="936" spans="1:40" x14ac:dyDescent="0.25">
      <c r="A936" s="612"/>
      <c r="B936" s="613"/>
      <c r="C936" s="614"/>
      <c r="D936" s="626"/>
      <c r="E936" s="627"/>
      <c r="F936" s="627"/>
      <c r="G936" s="630">
        <f t="shared" si="124"/>
        <v>0</v>
      </c>
      <c r="H936" s="626"/>
      <c r="I936" s="626"/>
      <c r="J936" s="626"/>
      <c r="K936" s="626"/>
      <c r="L936" s="626"/>
      <c r="M936" s="626"/>
      <c r="N936" s="629"/>
      <c r="O936" s="629"/>
      <c r="P936" s="629"/>
      <c r="Q936" s="619">
        <f>IF(C936&gt;Allgemeines!$C$13,0,SUM(G936,H936,J936,K936,M936,N936)-SUM(I936,L936,O936,P936))</f>
        <v>0</v>
      </c>
      <c r="R936" s="613"/>
      <c r="S936" s="621">
        <f t="shared" si="120"/>
        <v>0</v>
      </c>
      <c r="T936" s="622">
        <f>IF(ISBLANK($B936),0,VLOOKUP($B936,Listen!$A$2:$C$44,2,FALSE))</f>
        <v>0</v>
      </c>
      <c r="U936" s="622">
        <f>IF(ISBLANK($B936),0,VLOOKUP($B936,Listen!$A$2:$C$44,3,FALSE))</f>
        <v>0</v>
      </c>
      <c r="V936" s="623">
        <f t="shared" si="121"/>
        <v>0</v>
      </c>
      <c r="W936" s="623">
        <f t="shared" si="129"/>
        <v>0</v>
      </c>
      <c r="X936" s="623">
        <f t="shared" si="129"/>
        <v>0</v>
      </c>
      <c r="Y936" s="623">
        <f t="shared" si="129"/>
        <v>0</v>
      </c>
      <c r="Z936" s="623">
        <f t="shared" si="129"/>
        <v>0</v>
      </c>
      <c r="AA936" s="623">
        <f t="shared" si="129"/>
        <v>0</v>
      </c>
      <c r="AB936" s="623">
        <f t="shared" si="129"/>
        <v>0</v>
      </c>
      <c r="AC936" s="624">
        <f t="shared" ca="1" si="122"/>
        <v>0</v>
      </c>
      <c r="AD936" s="624">
        <f ca="1">IF(C936=Allgemeines!$C$13,$S936-$AE936,OFFSET(AE936,0,Allgemeines!$C$13-2022)-$AE936)</f>
        <v>0</v>
      </c>
      <c r="AE936" s="624">
        <f ca="1">IFERROR(OFFSET(AE936,0,Allgemeines!$C$13-2021),0)</f>
        <v>0</v>
      </c>
      <c r="AF936" s="624">
        <f t="shared" si="123"/>
        <v>0</v>
      </c>
      <c r="AG936" s="624">
        <f t="shared" si="127"/>
        <v>0</v>
      </c>
      <c r="AH936" s="624">
        <f t="shared" si="127"/>
        <v>0</v>
      </c>
      <c r="AI936" s="624">
        <f t="shared" si="127"/>
        <v>0</v>
      </c>
      <c r="AJ936" s="624">
        <f t="shared" si="126"/>
        <v>0</v>
      </c>
      <c r="AK936" s="624">
        <f t="shared" si="126"/>
        <v>0</v>
      </c>
      <c r="AL936" s="624">
        <f t="shared" si="126"/>
        <v>0</v>
      </c>
      <c r="AN936" s="625"/>
    </row>
    <row r="937" spans="1:40" x14ac:dyDescent="0.25">
      <c r="A937" s="612"/>
      <c r="B937" s="613"/>
      <c r="C937" s="614"/>
      <c r="D937" s="626"/>
      <c r="E937" s="627"/>
      <c r="F937" s="627"/>
      <c r="G937" s="630">
        <f t="shared" si="124"/>
        <v>0</v>
      </c>
      <c r="H937" s="626"/>
      <c r="I937" s="626"/>
      <c r="J937" s="626"/>
      <c r="K937" s="626"/>
      <c r="L937" s="626"/>
      <c r="M937" s="626"/>
      <c r="N937" s="629"/>
      <c r="O937" s="629"/>
      <c r="P937" s="629"/>
      <c r="Q937" s="619">
        <f>IF(C937&gt;Allgemeines!$C$13,0,SUM(G937,H937,J937,K937,M937,N937)-SUM(I937,L937,O937,P937))</f>
        <v>0</v>
      </c>
      <c r="R937" s="613"/>
      <c r="S937" s="621">
        <f t="shared" si="120"/>
        <v>0</v>
      </c>
      <c r="T937" s="622">
        <f>IF(ISBLANK($B937),0,VLOOKUP($B937,Listen!$A$2:$C$44,2,FALSE))</f>
        <v>0</v>
      </c>
      <c r="U937" s="622">
        <f>IF(ISBLANK($B937),0,VLOOKUP($B937,Listen!$A$2:$C$44,3,FALSE))</f>
        <v>0</v>
      </c>
      <c r="V937" s="623">
        <f t="shared" si="121"/>
        <v>0</v>
      </c>
      <c r="W937" s="623">
        <f t="shared" si="129"/>
        <v>0</v>
      </c>
      <c r="X937" s="623">
        <f t="shared" si="129"/>
        <v>0</v>
      </c>
      <c r="Y937" s="623">
        <f t="shared" si="129"/>
        <v>0</v>
      </c>
      <c r="Z937" s="623">
        <f t="shared" si="129"/>
        <v>0</v>
      </c>
      <c r="AA937" s="623">
        <f t="shared" si="129"/>
        <v>0</v>
      </c>
      <c r="AB937" s="623">
        <f t="shared" si="129"/>
        <v>0</v>
      </c>
      <c r="AC937" s="624">
        <f t="shared" ca="1" si="122"/>
        <v>0</v>
      </c>
      <c r="AD937" s="624">
        <f ca="1">IF(C937=Allgemeines!$C$13,$S937-$AE937,OFFSET(AE937,0,Allgemeines!$C$13-2022)-$AE937)</f>
        <v>0</v>
      </c>
      <c r="AE937" s="624">
        <f ca="1">IFERROR(OFFSET(AE937,0,Allgemeines!$C$13-2021),0)</f>
        <v>0</v>
      </c>
      <c r="AF937" s="624">
        <f t="shared" si="123"/>
        <v>0</v>
      </c>
      <c r="AG937" s="624">
        <f t="shared" si="127"/>
        <v>0</v>
      </c>
      <c r="AH937" s="624">
        <f t="shared" si="127"/>
        <v>0</v>
      </c>
      <c r="AI937" s="624">
        <f t="shared" si="127"/>
        <v>0</v>
      </c>
      <c r="AJ937" s="624">
        <f t="shared" si="126"/>
        <v>0</v>
      </c>
      <c r="AK937" s="624">
        <f t="shared" si="126"/>
        <v>0</v>
      </c>
      <c r="AL937" s="624">
        <f t="shared" si="126"/>
        <v>0</v>
      </c>
      <c r="AN937" s="625"/>
    </row>
    <row r="938" spans="1:40" x14ac:dyDescent="0.25">
      <c r="A938" s="612"/>
      <c r="B938" s="613"/>
      <c r="C938" s="614"/>
      <c r="D938" s="626"/>
      <c r="E938" s="627"/>
      <c r="F938" s="627"/>
      <c r="G938" s="630">
        <f t="shared" si="124"/>
        <v>0</v>
      </c>
      <c r="H938" s="626"/>
      <c r="I938" s="626"/>
      <c r="J938" s="626"/>
      <c r="K938" s="626"/>
      <c r="L938" s="626"/>
      <c r="M938" s="626"/>
      <c r="N938" s="629"/>
      <c r="O938" s="629"/>
      <c r="P938" s="629"/>
      <c r="Q938" s="619">
        <f>IF(C938&gt;Allgemeines!$C$13,0,SUM(G938,H938,J938,K938,M938,N938)-SUM(I938,L938,O938,P938))</f>
        <v>0</v>
      </c>
      <c r="R938" s="613"/>
      <c r="S938" s="621">
        <f t="shared" si="120"/>
        <v>0</v>
      </c>
      <c r="T938" s="622">
        <f>IF(ISBLANK($B938),0,VLOOKUP($B938,Listen!$A$2:$C$44,2,FALSE))</f>
        <v>0</v>
      </c>
      <c r="U938" s="622">
        <f>IF(ISBLANK($B938),0,VLOOKUP($B938,Listen!$A$2:$C$44,3,FALSE))</f>
        <v>0</v>
      </c>
      <c r="V938" s="623">
        <f t="shared" si="121"/>
        <v>0</v>
      </c>
      <c r="W938" s="623">
        <f t="shared" si="129"/>
        <v>0</v>
      </c>
      <c r="X938" s="623">
        <f t="shared" si="129"/>
        <v>0</v>
      </c>
      <c r="Y938" s="623">
        <f t="shared" si="129"/>
        <v>0</v>
      </c>
      <c r="Z938" s="623">
        <f t="shared" si="129"/>
        <v>0</v>
      </c>
      <c r="AA938" s="623">
        <f t="shared" si="129"/>
        <v>0</v>
      </c>
      <c r="AB938" s="623">
        <f t="shared" si="129"/>
        <v>0</v>
      </c>
      <c r="AC938" s="624">
        <f t="shared" ca="1" si="122"/>
        <v>0</v>
      </c>
      <c r="AD938" s="624">
        <f ca="1">IF(C938=Allgemeines!$C$13,$S938-$AE938,OFFSET(AE938,0,Allgemeines!$C$13-2022)-$AE938)</f>
        <v>0</v>
      </c>
      <c r="AE938" s="624">
        <f ca="1">IFERROR(OFFSET(AE938,0,Allgemeines!$C$13-2021),0)</f>
        <v>0</v>
      </c>
      <c r="AF938" s="624">
        <f t="shared" si="123"/>
        <v>0</v>
      </c>
      <c r="AG938" s="624">
        <f t="shared" si="127"/>
        <v>0</v>
      </c>
      <c r="AH938" s="624">
        <f t="shared" si="127"/>
        <v>0</v>
      </c>
      <c r="AI938" s="624">
        <f t="shared" si="127"/>
        <v>0</v>
      </c>
      <c r="AJ938" s="624">
        <f t="shared" si="126"/>
        <v>0</v>
      </c>
      <c r="AK938" s="624">
        <f t="shared" si="126"/>
        <v>0</v>
      </c>
      <c r="AL938" s="624">
        <f t="shared" si="126"/>
        <v>0</v>
      </c>
      <c r="AN938" s="625"/>
    </row>
    <row r="939" spans="1:40" x14ac:dyDescent="0.25">
      <c r="A939" s="612"/>
      <c r="B939" s="613"/>
      <c r="C939" s="614"/>
      <c r="D939" s="626"/>
      <c r="E939" s="627"/>
      <c r="F939" s="627"/>
      <c r="G939" s="630">
        <f t="shared" si="124"/>
        <v>0</v>
      </c>
      <c r="H939" s="626"/>
      <c r="I939" s="626"/>
      <c r="J939" s="626"/>
      <c r="K939" s="626"/>
      <c r="L939" s="626"/>
      <c r="M939" s="626"/>
      <c r="N939" s="629"/>
      <c r="O939" s="629"/>
      <c r="P939" s="629"/>
      <c r="Q939" s="619">
        <f>IF(C939&gt;Allgemeines!$C$13,0,SUM(G939,H939,J939,K939,M939,N939)-SUM(I939,L939,O939,P939))</f>
        <v>0</v>
      </c>
      <c r="R939" s="613"/>
      <c r="S939" s="621">
        <f t="shared" si="120"/>
        <v>0</v>
      </c>
      <c r="T939" s="622">
        <f>IF(ISBLANK($B939),0,VLOOKUP($B939,Listen!$A$2:$C$44,2,FALSE))</f>
        <v>0</v>
      </c>
      <c r="U939" s="622">
        <f>IF(ISBLANK($B939),0,VLOOKUP($B939,Listen!$A$2:$C$44,3,FALSE))</f>
        <v>0</v>
      </c>
      <c r="V939" s="623">
        <f t="shared" si="121"/>
        <v>0</v>
      </c>
      <c r="W939" s="623">
        <f t="shared" si="129"/>
        <v>0</v>
      </c>
      <c r="X939" s="623">
        <f t="shared" si="129"/>
        <v>0</v>
      </c>
      <c r="Y939" s="623">
        <f t="shared" si="129"/>
        <v>0</v>
      </c>
      <c r="Z939" s="623">
        <f t="shared" si="129"/>
        <v>0</v>
      </c>
      <c r="AA939" s="623">
        <f t="shared" si="129"/>
        <v>0</v>
      </c>
      <c r="AB939" s="623">
        <f t="shared" si="129"/>
        <v>0</v>
      </c>
      <c r="AC939" s="624">
        <f t="shared" ca="1" si="122"/>
        <v>0</v>
      </c>
      <c r="AD939" s="624">
        <f ca="1">IF(C939=Allgemeines!$C$13,$S939-$AE939,OFFSET(AE939,0,Allgemeines!$C$13-2022)-$AE939)</f>
        <v>0</v>
      </c>
      <c r="AE939" s="624">
        <f ca="1">IFERROR(OFFSET(AE939,0,Allgemeines!$C$13-2021),0)</f>
        <v>0</v>
      </c>
      <c r="AF939" s="624">
        <f t="shared" si="123"/>
        <v>0</v>
      </c>
      <c r="AG939" s="624">
        <f t="shared" si="127"/>
        <v>0</v>
      </c>
      <c r="AH939" s="624">
        <f t="shared" si="127"/>
        <v>0</v>
      </c>
      <c r="AI939" s="624">
        <f t="shared" si="127"/>
        <v>0</v>
      </c>
      <c r="AJ939" s="624">
        <f t="shared" si="126"/>
        <v>0</v>
      </c>
      <c r="AK939" s="624">
        <f t="shared" si="126"/>
        <v>0</v>
      </c>
      <c r="AL939" s="624">
        <f t="shared" si="126"/>
        <v>0</v>
      </c>
      <c r="AN939" s="625"/>
    </row>
    <row r="940" spans="1:40" x14ac:dyDescent="0.25">
      <c r="A940" s="612"/>
      <c r="B940" s="613"/>
      <c r="C940" s="614"/>
      <c r="D940" s="626"/>
      <c r="E940" s="627"/>
      <c r="F940" s="627"/>
      <c r="G940" s="630">
        <f t="shared" si="124"/>
        <v>0</v>
      </c>
      <c r="H940" s="626"/>
      <c r="I940" s="626"/>
      <c r="J940" s="626"/>
      <c r="K940" s="626"/>
      <c r="L940" s="626"/>
      <c r="M940" s="626"/>
      <c r="N940" s="629"/>
      <c r="O940" s="629"/>
      <c r="P940" s="629"/>
      <c r="Q940" s="619">
        <f>IF(C940&gt;Allgemeines!$C$13,0,SUM(G940,H940,J940,K940,M940,N940)-SUM(I940,L940,O940,P940))</f>
        <v>0</v>
      </c>
      <c r="R940" s="613"/>
      <c r="S940" s="621">
        <f t="shared" si="120"/>
        <v>0</v>
      </c>
      <c r="T940" s="622">
        <f>IF(ISBLANK($B940),0,VLOOKUP($B940,Listen!$A$2:$C$44,2,FALSE))</f>
        <v>0</v>
      </c>
      <c r="U940" s="622">
        <f>IF(ISBLANK($B940),0,VLOOKUP($B940,Listen!$A$2:$C$44,3,FALSE))</f>
        <v>0</v>
      </c>
      <c r="V940" s="623">
        <f t="shared" si="121"/>
        <v>0</v>
      </c>
      <c r="W940" s="623">
        <f t="shared" si="129"/>
        <v>0</v>
      </c>
      <c r="X940" s="623">
        <f t="shared" si="129"/>
        <v>0</v>
      </c>
      <c r="Y940" s="623">
        <f t="shared" si="129"/>
        <v>0</v>
      </c>
      <c r="Z940" s="623">
        <f t="shared" si="129"/>
        <v>0</v>
      </c>
      <c r="AA940" s="623">
        <f t="shared" si="129"/>
        <v>0</v>
      </c>
      <c r="AB940" s="623">
        <f t="shared" si="129"/>
        <v>0</v>
      </c>
      <c r="AC940" s="624">
        <f t="shared" ca="1" si="122"/>
        <v>0</v>
      </c>
      <c r="AD940" s="624">
        <f ca="1">IF(C940=Allgemeines!$C$13,$S940-$AE940,OFFSET(AE940,0,Allgemeines!$C$13-2022)-$AE940)</f>
        <v>0</v>
      </c>
      <c r="AE940" s="624">
        <f ca="1">IFERROR(OFFSET(AE940,0,Allgemeines!$C$13-2021),0)</f>
        <v>0</v>
      </c>
      <c r="AF940" s="624">
        <f t="shared" si="123"/>
        <v>0</v>
      </c>
      <c r="AG940" s="624">
        <f t="shared" si="127"/>
        <v>0</v>
      </c>
      <c r="AH940" s="624">
        <f t="shared" si="127"/>
        <v>0</v>
      </c>
      <c r="AI940" s="624">
        <f t="shared" si="127"/>
        <v>0</v>
      </c>
      <c r="AJ940" s="624">
        <f t="shared" si="126"/>
        <v>0</v>
      </c>
      <c r="AK940" s="624">
        <f t="shared" si="126"/>
        <v>0</v>
      </c>
      <c r="AL940" s="624">
        <f t="shared" si="126"/>
        <v>0</v>
      </c>
      <c r="AN940" s="625"/>
    </row>
    <row r="941" spans="1:40" x14ac:dyDescent="0.25">
      <c r="A941" s="612"/>
      <c r="B941" s="613"/>
      <c r="C941" s="614"/>
      <c r="D941" s="626"/>
      <c r="E941" s="627"/>
      <c r="F941" s="627"/>
      <c r="G941" s="630">
        <f t="shared" si="124"/>
        <v>0</v>
      </c>
      <c r="H941" s="626"/>
      <c r="I941" s="626"/>
      <c r="J941" s="626"/>
      <c r="K941" s="626"/>
      <c r="L941" s="626"/>
      <c r="M941" s="626"/>
      <c r="N941" s="629"/>
      <c r="O941" s="629"/>
      <c r="P941" s="629"/>
      <c r="Q941" s="619">
        <f>IF(C941&gt;Allgemeines!$C$13,0,SUM(G941,H941,J941,K941,M941,N941)-SUM(I941,L941,O941,P941))</f>
        <v>0</v>
      </c>
      <c r="R941" s="613"/>
      <c r="S941" s="621">
        <f t="shared" si="120"/>
        <v>0</v>
      </c>
      <c r="T941" s="622">
        <f>IF(ISBLANK($B941),0,VLOOKUP($B941,Listen!$A$2:$C$44,2,FALSE))</f>
        <v>0</v>
      </c>
      <c r="U941" s="622">
        <f>IF(ISBLANK($B941),0,VLOOKUP($B941,Listen!$A$2:$C$44,3,FALSE))</f>
        <v>0</v>
      </c>
      <c r="V941" s="623">
        <f t="shared" si="121"/>
        <v>0</v>
      </c>
      <c r="W941" s="623">
        <f t="shared" si="129"/>
        <v>0</v>
      </c>
      <c r="X941" s="623">
        <f t="shared" si="129"/>
        <v>0</v>
      </c>
      <c r="Y941" s="623">
        <f t="shared" si="129"/>
        <v>0</v>
      </c>
      <c r="Z941" s="623">
        <f t="shared" si="129"/>
        <v>0</v>
      </c>
      <c r="AA941" s="623">
        <f t="shared" si="129"/>
        <v>0</v>
      </c>
      <c r="AB941" s="623">
        <f t="shared" si="129"/>
        <v>0</v>
      </c>
      <c r="AC941" s="624">
        <f t="shared" ca="1" si="122"/>
        <v>0</v>
      </c>
      <c r="AD941" s="624">
        <f ca="1">IF(C941=Allgemeines!$C$13,$S941-$AE941,OFFSET(AE941,0,Allgemeines!$C$13-2022)-$AE941)</f>
        <v>0</v>
      </c>
      <c r="AE941" s="624">
        <f ca="1">IFERROR(OFFSET(AE941,0,Allgemeines!$C$13-2021),0)</f>
        <v>0</v>
      </c>
      <c r="AF941" s="624">
        <f t="shared" si="123"/>
        <v>0</v>
      </c>
      <c r="AG941" s="624">
        <f t="shared" si="127"/>
        <v>0</v>
      </c>
      <c r="AH941" s="624">
        <f t="shared" si="127"/>
        <v>0</v>
      </c>
      <c r="AI941" s="624">
        <f t="shared" si="127"/>
        <v>0</v>
      </c>
      <c r="AJ941" s="624">
        <f t="shared" si="126"/>
        <v>0</v>
      </c>
      <c r="AK941" s="624">
        <f t="shared" si="126"/>
        <v>0</v>
      </c>
      <c r="AL941" s="624">
        <f t="shared" si="126"/>
        <v>0</v>
      </c>
      <c r="AN941" s="625"/>
    </row>
    <row r="942" spans="1:40" x14ac:dyDescent="0.25">
      <c r="A942" s="612"/>
      <c r="B942" s="613"/>
      <c r="C942" s="614"/>
      <c r="D942" s="626"/>
      <c r="E942" s="627"/>
      <c r="F942" s="627"/>
      <c r="G942" s="630">
        <f t="shared" si="124"/>
        <v>0</v>
      </c>
      <c r="H942" s="626"/>
      <c r="I942" s="626"/>
      <c r="J942" s="626"/>
      <c r="K942" s="626"/>
      <c r="L942" s="626"/>
      <c r="M942" s="626"/>
      <c r="N942" s="629"/>
      <c r="O942" s="629"/>
      <c r="P942" s="629"/>
      <c r="Q942" s="619">
        <f>IF(C942&gt;Allgemeines!$C$13,0,SUM(G942,H942,J942,K942,M942,N942)-SUM(I942,L942,O942,P942))</f>
        <v>0</v>
      </c>
      <c r="R942" s="613"/>
      <c r="S942" s="621">
        <f t="shared" si="120"/>
        <v>0</v>
      </c>
      <c r="T942" s="622">
        <f>IF(ISBLANK($B942),0,VLOOKUP($B942,Listen!$A$2:$C$44,2,FALSE))</f>
        <v>0</v>
      </c>
      <c r="U942" s="622">
        <f>IF(ISBLANK($B942),0,VLOOKUP($B942,Listen!$A$2:$C$44,3,FALSE))</f>
        <v>0</v>
      </c>
      <c r="V942" s="623">
        <f t="shared" si="121"/>
        <v>0</v>
      </c>
      <c r="W942" s="623">
        <f t="shared" si="129"/>
        <v>0</v>
      </c>
      <c r="X942" s="623">
        <f t="shared" si="129"/>
        <v>0</v>
      </c>
      <c r="Y942" s="623">
        <f t="shared" si="129"/>
        <v>0</v>
      </c>
      <c r="Z942" s="623">
        <f t="shared" si="129"/>
        <v>0</v>
      </c>
      <c r="AA942" s="623">
        <f t="shared" si="129"/>
        <v>0</v>
      </c>
      <c r="AB942" s="623">
        <f t="shared" si="129"/>
        <v>0</v>
      </c>
      <c r="AC942" s="624">
        <f t="shared" ca="1" si="122"/>
        <v>0</v>
      </c>
      <c r="AD942" s="624">
        <f ca="1">IF(C942=Allgemeines!$C$13,$S942-$AE942,OFFSET(AE942,0,Allgemeines!$C$13-2022)-$AE942)</f>
        <v>0</v>
      </c>
      <c r="AE942" s="624">
        <f ca="1">IFERROR(OFFSET(AE942,0,Allgemeines!$C$13-2021),0)</f>
        <v>0</v>
      </c>
      <c r="AF942" s="624">
        <f t="shared" si="123"/>
        <v>0</v>
      </c>
      <c r="AG942" s="624">
        <f t="shared" si="127"/>
        <v>0</v>
      </c>
      <c r="AH942" s="624">
        <f t="shared" si="127"/>
        <v>0</v>
      </c>
      <c r="AI942" s="624">
        <f t="shared" si="127"/>
        <v>0</v>
      </c>
      <c r="AJ942" s="624">
        <f t="shared" si="126"/>
        <v>0</v>
      </c>
      <c r="AK942" s="624">
        <f t="shared" si="126"/>
        <v>0</v>
      </c>
      <c r="AL942" s="624">
        <f t="shared" si="126"/>
        <v>0</v>
      </c>
      <c r="AN942" s="625"/>
    </row>
    <row r="943" spans="1:40" x14ac:dyDescent="0.25">
      <c r="A943" s="612"/>
      <c r="B943" s="613"/>
      <c r="C943" s="614"/>
      <c r="D943" s="626"/>
      <c r="E943" s="627"/>
      <c r="F943" s="627"/>
      <c r="G943" s="630">
        <f t="shared" si="124"/>
        <v>0</v>
      </c>
      <c r="H943" s="626"/>
      <c r="I943" s="626"/>
      <c r="J943" s="626"/>
      <c r="K943" s="626"/>
      <c r="L943" s="626"/>
      <c r="M943" s="626"/>
      <c r="N943" s="629"/>
      <c r="O943" s="629"/>
      <c r="P943" s="629"/>
      <c r="Q943" s="619">
        <f>IF(C943&gt;Allgemeines!$C$13,0,SUM(G943,H943,J943,K943,M943,N943)-SUM(I943,L943,O943,P943))</f>
        <v>0</v>
      </c>
      <c r="R943" s="613"/>
      <c r="S943" s="621">
        <f t="shared" si="120"/>
        <v>0</v>
      </c>
      <c r="T943" s="622">
        <f>IF(ISBLANK($B943),0,VLOOKUP($B943,Listen!$A$2:$C$44,2,FALSE))</f>
        <v>0</v>
      </c>
      <c r="U943" s="622">
        <f>IF(ISBLANK($B943),0,VLOOKUP($B943,Listen!$A$2:$C$44,3,FALSE))</f>
        <v>0</v>
      </c>
      <c r="V943" s="623">
        <f t="shared" si="121"/>
        <v>0</v>
      </c>
      <c r="W943" s="623">
        <f t="shared" si="129"/>
        <v>0</v>
      </c>
      <c r="X943" s="623">
        <f t="shared" si="129"/>
        <v>0</v>
      </c>
      <c r="Y943" s="623">
        <f t="shared" si="129"/>
        <v>0</v>
      </c>
      <c r="Z943" s="623">
        <f t="shared" si="129"/>
        <v>0</v>
      </c>
      <c r="AA943" s="623">
        <f t="shared" si="129"/>
        <v>0</v>
      </c>
      <c r="AB943" s="623">
        <f t="shared" si="129"/>
        <v>0</v>
      </c>
      <c r="AC943" s="624">
        <f t="shared" ca="1" si="122"/>
        <v>0</v>
      </c>
      <c r="AD943" s="624">
        <f ca="1">IF(C943=Allgemeines!$C$13,$S943-$AE943,OFFSET(AE943,0,Allgemeines!$C$13-2022)-$AE943)</f>
        <v>0</v>
      </c>
      <c r="AE943" s="624">
        <f ca="1">IFERROR(OFFSET(AE943,0,Allgemeines!$C$13-2021),0)</f>
        <v>0</v>
      </c>
      <c r="AF943" s="624">
        <f t="shared" si="123"/>
        <v>0</v>
      </c>
      <c r="AG943" s="624">
        <f t="shared" si="127"/>
        <v>0</v>
      </c>
      <c r="AH943" s="624">
        <f t="shared" si="127"/>
        <v>0</v>
      </c>
      <c r="AI943" s="624">
        <f t="shared" si="127"/>
        <v>0</v>
      </c>
      <c r="AJ943" s="624">
        <f t="shared" si="126"/>
        <v>0</v>
      </c>
      <c r="AK943" s="624">
        <f t="shared" si="126"/>
        <v>0</v>
      </c>
      <c r="AL943" s="624">
        <f t="shared" si="126"/>
        <v>0</v>
      </c>
      <c r="AN943" s="625"/>
    </row>
    <row r="944" spans="1:40" x14ac:dyDescent="0.25">
      <c r="A944" s="612"/>
      <c r="B944" s="613"/>
      <c r="C944" s="614"/>
      <c r="D944" s="626"/>
      <c r="E944" s="627"/>
      <c r="F944" s="627"/>
      <c r="G944" s="630">
        <f t="shared" si="124"/>
        <v>0</v>
      </c>
      <c r="H944" s="626"/>
      <c r="I944" s="626"/>
      <c r="J944" s="626"/>
      <c r="K944" s="626"/>
      <c r="L944" s="626"/>
      <c r="M944" s="626"/>
      <c r="N944" s="629"/>
      <c r="O944" s="629"/>
      <c r="P944" s="629"/>
      <c r="Q944" s="619">
        <f>IF(C944&gt;Allgemeines!$C$13,0,SUM(G944,H944,J944,K944,M944,N944)-SUM(I944,L944,O944,P944))</f>
        <v>0</v>
      </c>
      <c r="R944" s="613"/>
      <c r="S944" s="621">
        <f t="shared" si="120"/>
        <v>0</v>
      </c>
      <c r="T944" s="622">
        <f>IF(ISBLANK($B944),0,VLOOKUP($B944,Listen!$A$2:$C$44,2,FALSE))</f>
        <v>0</v>
      </c>
      <c r="U944" s="622">
        <f>IF(ISBLANK($B944),0,VLOOKUP($B944,Listen!$A$2:$C$44,3,FALSE))</f>
        <v>0</v>
      </c>
      <c r="V944" s="623">
        <f t="shared" si="121"/>
        <v>0</v>
      </c>
      <c r="W944" s="623">
        <f t="shared" si="129"/>
        <v>0</v>
      </c>
      <c r="X944" s="623">
        <f t="shared" si="129"/>
        <v>0</v>
      </c>
      <c r="Y944" s="623">
        <f t="shared" si="129"/>
        <v>0</v>
      </c>
      <c r="Z944" s="623">
        <f t="shared" si="129"/>
        <v>0</v>
      </c>
      <c r="AA944" s="623">
        <f t="shared" si="129"/>
        <v>0</v>
      </c>
      <c r="AB944" s="623">
        <f t="shared" si="129"/>
        <v>0</v>
      </c>
      <c r="AC944" s="624">
        <f t="shared" ca="1" si="122"/>
        <v>0</v>
      </c>
      <c r="AD944" s="624">
        <f ca="1">IF(C944=Allgemeines!$C$13,$S944-$AE944,OFFSET(AE944,0,Allgemeines!$C$13-2022)-$AE944)</f>
        <v>0</v>
      </c>
      <c r="AE944" s="624">
        <f ca="1">IFERROR(OFFSET(AE944,0,Allgemeines!$C$13-2021),0)</f>
        <v>0</v>
      </c>
      <c r="AF944" s="624">
        <f t="shared" si="123"/>
        <v>0</v>
      </c>
      <c r="AG944" s="624">
        <f t="shared" si="127"/>
        <v>0</v>
      </c>
      <c r="AH944" s="624">
        <f t="shared" si="127"/>
        <v>0</v>
      </c>
      <c r="AI944" s="624">
        <f t="shared" si="127"/>
        <v>0</v>
      </c>
      <c r="AJ944" s="624">
        <f t="shared" si="126"/>
        <v>0</v>
      </c>
      <c r="AK944" s="624">
        <f t="shared" si="126"/>
        <v>0</v>
      </c>
      <c r="AL944" s="624">
        <f t="shared" si="126"/>
        <v>0</v>
      </c>
      <c r="AN944" s="625"/>
    </row>
    <row r="945" spans="1:40" x14ac:dyDescent="0.25">
      <c r="A945" s="612"/>
      <c r="B945" s="613"/>
      <c r="C945" s="614"/>
      <c r="D945" s="626"/>
      <c r="E945" s="627"/>
      <c r="F945" s="627"/>
      <c r="G945" s="630">
        <f t="shared" si="124"/>
        <v>0</v>
      </c>
      <c r="H945" s="626"/>
      <c r="I945" s="626"/>
      <c r="J945" s="626"/>
      <c r="K945" s="626"/>
      <c r="L945" s="626"/>
      <c r="M945" s="626"/>
      <c r="N945" s="629"/>
      <c r="O945" s="629"/>
      <c r="P945" s="629"/>
      <c r="Q945" s="619">
        <f>IF(C945&gt;Allgemeines!$C$13,0,SUM(G945,H945,J945,K945,M945,N945)-SUM(I945,L945,O945,P945))</f>
        <v>0</v>
      </c>
      <c r="R945" s="613"/>
      <c r="S945" s="621">
        <f t="shared" si="120"/>
        <v>0</v>
      </c>
      <c r="T945" s="622">
        <f>IF(ISBLANK($B945),0,VLOOKUP($B945,Listen!$A$2:$C$44,2,FALSE))</f>
        <v>0</v>
      </c>
      <c r="U945" s="622">
        <f>IF(ISBLANK($B945),0,VLOOKUP($B945,Listen!$A$2:$C$44,3,FALSE))</f>
        <v>0</v>
      </c>
      <c r="V945" s="623">
        <f t="shared" si="121"/>
        <v>0</v>
      </c>
      <c r="W945" s="623">
        <f t="shared" si="129"/>
        <v>0</v>
      </c>
      <c r="X945" s="623">
        <f t="shared" si="129"/>
        <v>0</v>
      </c>
      <c r="Y945" s="623">
        <f t="shared" si="129"/>
        <v>0</v>
      </c>
      <c r="Z945" s="623">
        <f t="shared" si="129"/>
        <v>0</v>
      </c>
      <c r="AA945" s="623">
        <f t="shared" si="129"/>
        <v>0</v>
      </c>
      <c r="AB945" s="623">
        <f t="shared" si="129"/>
        <v>0</v>
      </c>
      <c r="AC945" s="624">
        <f t="shared" ca="1" si="122"/>
        <v>0</v>
      </c>
      <c r="AD945" s="624">
        <f ca="1">IF(C945=Allgemeines!$C$13,$S945-$AE945,OFFSET(AE945,0,Allgemeines!$C$13-2022)-$AE945)</f>
        <v>0</v>
      </c>
      <c r="AE945" s="624">
        <f ca="1">IFERROR(OFFSET(AE945,0,Allgemeines!$C$13-2021),0)</f>
        <v>0</v>
      </c>
      <c r="AF945" s="624">
        <f t="shared" si="123"/>
        <v>0</v>
      </c>
      <c r="AG945" s="624">
        <f t="shared" si="127"/>
        <v>0</v>
      </c>
      <c r="AH945" s="624">
        <f t="shared" si="127"/>
        <v>0</v>
      </c>
      <c r="AI945" s="624">
        <f t="shared" si="127"/>
        <v>0</v>
      </c>
      <c r="AJ945" s="624">
        <f t="shared" si="126"/>
        <v>0</v>
      </c>
      <c r="AK945" s="624">
        <f t="shared" si="126"/>
        <v>0</v>
      </c>
      <c r="AL945" s="624">
        <f t="shared" si="126"/>
        <v>0</v>
      </c>
      <c r="AN945" s="625"/>
    </row>
    <row r="946" spans="1:40" x14ac:dyDescent="0.25">
      <c r="A946" s="612"/>
      <c r="B946" s="613"/>
      <c r="C946" s="614"/>
      <c r="D946" s="626"/>
      <c r="E946" s="627"/>
      <c r="F946" s="627"/>
      <c r="G946" s="630">
        <f t="shared" si="124"/>
        <v>0</v>
      </c>
      <c r="H946" s="626"/>
      <c r="I946" s="626"/>
      <c r="J946" s="626"/>
      <c r="K946" s="626"/>
      <c r="L946" s="626"/>
      <c r="M946" s="626"/>
      <c r="N946" s="629"/>
      <c r="O946" s="629"/>
      <c r="P946" s="629"/>
      <c r="Q946" s="619">
        <f>IF(C946&gt;Allgemeines!$C$13,0,SUM(G946,H946,J946,K946,M946,N946)-SUM(I946,L946,O946,P946))</f>
        <v>0</v>
      </c>
      <c r="R946" s="613"/>
      <c r="S946" s="621">
        <f t="shared" si="120"/>
        <v>0</v>
      </c>
      <c r="T946" s="622">
        <f>IF(ISBLANK($B946),0,VLOOKUP($B946,Listen!$A$2:$C$44,2,FALSE))</f>
        <v>0</v>
      </c>
      <c r="U946" s="622">
        <f>IF(ISBLANK($B946),0,VLOOKUP($B946,Listen!$A$2:$C$44,3,FALSE))</f>
        <v>0</v>
      </c>
      <c r="V946" s="623">
        <f t="shared" si="121"/>
        <v>0</v>
      </c>
      <c r="W946" s="623">
        <f t="shared" si="129"/>
        <v>0</v>
      </c>
      <c r="X946" s="623">
        <f t="shared" si="129"/>
        <v>0</v>
      </c>
      <c r="Y946" s="623">
        <f t="shared" si="129"/>
        <v>0</v>
      </c>
      <c r="Z946" s="623">
        <f t="shared" si="129"/>
        <v>0</v>
      </c>
      <c r="AA946" s="623">
        <f t="shared" si="129"/>
        <v>0</v>
      </c>
      <c r="AB946" s="623">
        <f t="shared" si="129"/>
        <v>0</v>
      </c>
      <c r="AC946" s="624">
        <f t="shared" ca="1" si="122"/>
        <v>0</v>
      </c>
      <c r="AD946" s="624">
        <f ca="1">IF(C946=Allgemeines!$C$13,$S946-$AE946,OFFSET(AE946,0,Allgemeines!$C$13-2022)-$AE946)</f>
        <v>0</v>
      </c>
      <c r="AE946" s="624">
        <f ca="1">IFERROR(OFFSET(AE946,0,Allgemeines!$C$13-2021),0)</f>
        <v>0</v>
      </c>
      <c r="AF946" s="624">
        <f t="shared" si="123"/>
        <v>0</v>
      </c>
      <c r="AG946" s="624">
        <f t="shared" si="127"/>
        <v>0</v>
      </c>
      <c r="AH946" s="624">
        <f t="shared" si="127"/>
        <v>0</v>
      </c>
      <c r="AI946" s="624">
        <f t="shared" si="127"/>
        <v>0</v>
      </c>
      <c r="AJ946" s="624">
        <f t="shared" si="126"/>
        <v>0</v>
      </c>
      <c r="AK946" s="624">
        <f t="shared" si="126"/>
        <v>0</v>
      </c>
      <c r="AL946" s="624">
        <f t="shared" si="126"/>
        <v>0</v>
      </c>
      <c r="AN946" s="625"/>
    </row>
    <row r="947" spans="1:40" x14ac:dyDescent="0.25">
      <c r="A947" s="612"/>
      <c r="B947" s="613"/>
      <c r="C947" s="614"/>
      <c r="D947" s="626"/>
      <c r="E947" s="627"/>
      <c r="F947" s="627"/>
      <c r="G947" s="630">
        <f t="shared" si="124"/>
        <v>0</v>
      </c>
      <c r="H947" s="626"/>
      <c r="I947" s="626"/>
      <c r="J947" s="626"/>
      <c r="K947" s="626"/>
      <c r="L947" s="626"/>
      <c r="M947" s="626"/>
      <c r="N947" s="629"/>
      <c r="O947" s="629"/>
      <c r="P947" s="629"/>
      <c r="Q947" s="619">
        <f>IF(C947&gt;Allgemeines!$C$13,0,SUM(G947,H947,J947,K947,M947,N947)-SUM(I947,L947,O947,P947))</f>
        <v>0</v>
      </c>
      <c r="R947" s="613"/>
      <c r="S947" s="621">
        <f t="shared" si="120"/>
        <v>0</v>
      </c>
      <c r="T947" s="622">
        <f>IF(ISBLANK($B947),0,VLOOKUP($B947,Listen!$A$2:$C$44,2,FALSE))</f>
        <v>0</v>
      </c>
      <c r="U947" s="622">
        <f>IF(ISBLANK($B947),0,VLOOKUP($B947,Listen!$A$2:$C$44,3,FALSE))</f>
        <v>0</v>
      </c>
      <c r="V947" s="623">
        <f t="shared" si="121"/>
        <v>0</v>
      </c>
      <c r="W947" s="623">
        <f t="shared" si="129"/>
        <v>0</v>
      </c>
      <c r="X947" s="623">
        <f t="shared" si="129"/>
        <v>0</v>
      </c>
      <c r="Y947" s="623">
        <f t="shared" si="129"/>
        <v>0</v>
      </c>
      <c r="Z947" s="623">
        <f t="shared" si="129"/>
        <v>0</v>
      </c>
      <c r="AA947" s="623">
        <f t="shared" si="129"/>
        <v>0</v>
      </c>
      <c r="AB947" s="623">
        <f t="shared" si="129"/>
        <v>0</v>
      </c>
      <c r="AC947" s="624">
        <f t="shared" ca="1" si="122"/>
        <v>0</v>
      </c>
      <c r="AD947" s="624">
        <f ca="1">IF(C947=Allgemeines!$C$13,$S947-$AE947,OFFSET(AE947,0,Allgemeines!$C$13-2022)-$AE947)</f>
        <v>0</v>
      </c>
      <c r="AE947" s="624">
        <f ca="1">IFERROR(OFFSET(AE947,0,Allgemeines!$C$13-2021),0)</f>
        <v>0</v>
      </c>
      <c r="AF947" s="624">
        <f t="shared" si="123"/>
        <v>0</v>
      </c>
      <c r="AG947" s="624">
        <f t="shared" si="127"/>
        <v>0</v>
      </c>
      <c r="AH947" s="624">
        <f t="shared" si="127"/>
        <v>0</v>
      </c>
      <c r="AI947" s="624">
        <f t="shared" si="127"/>
        <v>0</v>
      </c>
      <c r="AJ947" s="624">
        <f t="shared" si="126"/>
        <v>0</v>
      </c>
      <c r="AK947" s="624">
        <f t="shared" si="126"/>
        <v>0</v>
      </c>
      <c r="AL947" s="624">
        <f t="shared" si="126"/>
        <v>0</v>
      </c>
      <c r="AN947" s="625"/>
    </row>
    <row r="948" spans="1:40" x14ac:dyDescent="0.25">
      <c r="A948" s="612"/>
      <c r="B948" s="613"/>
      <c r="C948" s="614"/>
      <c r="D948" s="626"/>
      <c r="E948" s="627"/>
      <c r="F948" s="627"/>
      <c r="G948" s="630">
        <f t="shared" si="124"/>
        <v>0</v>
      </c>
      <c r="H948" s="626"/>
      <c r="I948" s="626"/>
      <c r="J948" s="626"/>
      <c r="K948" s="626"/>
      <c r="L948" s="626"/>
      <c r="M948" s="626"/>
      <c r="N948" s="629"/>
      <c r="O948" s="629"/>
      <c r="P948" s="629"/>
      <c r="Q948" s="619">
        <f>IF(C948&gt;Allgemeines!$C$13,0,SUM(G948,H948,J948,K948,M948,N948)-SUM(I948,L948,O948,P948))</f>
        <v>0</v>
      </c>
      <c r="R948" s="613"/>
      <c r="S948" s="621">
        <f t="shared" si="120"/>
        <v>0</v>
      </c>
      <c r="T948" s="622">
        <f>IF(ISBLANK($B948),0,VLOOKUP($B948,Listen!$A$2:$C$44,2,FALSE))</f>
        <v>0</v>
      </c>
      <c r="U948" s="622">
        <f>IF(ISBLANK($B948),0,VLOOKUP($B948,Listen!$A$2:$C$44,3,FALSE))</f>
        <v>0</v>
      </c>
      <c r="V948" s="623">
        <f t="shared" si="121"/>
        <v>0</v>
      </c>
      <c r="W948" s="623">
        <f t="shared" si="129"/>
        <v>0</v>
      </c>
      <c r="X948" s="623">
        <f t="shared" si="129"/>
        <v>0</v>
      </c>
      <c r="Y948" s="623">
        <f t="shared" si="129"/>
        <v>0</v>
      </c>
      <c r="Z948" s="623">
        <f t="shared" si="129"/>
        <v>0</v>
      </c>
      <c r="AA948" s="623">
        <f t="shared" si="129"/>
        <v>0</v>
      </c>
      <c r="AB948" s="623">
        <f t="shared" si="129"/>
        <v>0</v>
      </c>
      <c r="AC948" s="624">
        <f t="shared" ca="1" si="122"/>
        <v>0</v>
      </c>
      <c r="AD948" s="624">
        <f ca="1">IF(C948=Allgemeines!$C$13,$S948-$AE948,OFFSET(AE948,0,Allgemeines!$C$13-2022)-$AE948)</f>
        <v>0</v>
      </c>
      <c r="AE948" s="624">
        <f ca="1">IFERROR(OFFSET(AE948,0,Allgemeines!$C$13-2021),0)</f>
        <v>0</v>
      </c>
      <c r="AF948" s="624">
        <f t="shared" si="123"/>
        <v>0</v>
      </c>
      <c r="AG948" s="624">
        <f t="shared" si="127"/>
        <v>0</v>
      </c>
      <c r="AH948" s="624">
        <f t="shared" si="127"/>
        <v>0</v>
      </c>
      <c r="AI948" s="624">
        <f t="shared" si="127"/>
        <v>0</v>
      </c>
      <c r="AJ948" s="624">
        <f t="shared" si="126"/>
        <v>0</v>
      </c>
      <c r="AK948" s="624">
        <f t="shared" si="126"/>
        <v>0</v>
      </c>
      <c r="AL948" s="624">
        <f t="shared" si="126"/>
        <v>0</v>
      </c>
      <c r="AN948" s="625"/>
    </row>
    <row r="949" spans="1:40" x14ac:dyDescent="0.25">
      <c r="A949" s="612"/>
      <c r="B949" s="613"/>
      <c r="C949" s="614"/>
      <c r="D949" s="626"/>
      <c r="E949" s="627"/>
      <c r="F949" s="627"/>
      <c r="G949" s="630">
        <f t="shared" si="124"/>
        <v>0</v>
      </c>
      <c r="H949" s="626"/>
      <c r="I949" s="626"/>
      <c r="J949" s="626"/>
      <c r="K949" s="626"/>
      <c r="L949" s="626"/>
      <c r="M949" s="626"/>
      <c r="N949" s="629"/>
      <c r="O949" s="629"/>
      <c r="P949" s="629"/>
      <c r="Q949" s="619">
        <f>IF(C949&gt;Allgemeines!$C$13,0,SUM(G949,H949,J949,K949,M949,N949)-SUM(I949,L949,O949,P949))</f>
        <v>0</v>
      </c>
      <c r="R949" s="613"/>
      <c r="S949" s="621">
        <f t="shared" si="120"/>
        <v>0</v>
      </c>
      <c r="T949" s="622">
        <f>IF(ISBLANK($B949),0,VLOOKUP($B949,Listen!$A$2:$C$44,2,FALSE))</f>
        <v>0</v>
      </c>
      <c r="U949" s="622">
        <f>IF(ISBLANK($B949),0,VLOOKUP($B949,Listen!$A$2:$C$44,3,FALSE))</f>
        <v>0</v>
      </c>
      <c r="V949" s="623">
        <f t="shared" si="121"/>
        <v>0</v>
      </c>
      <c r="W949" s="623">
        <f t="shared" si="129"/>
        <v>0</v>
      </c>
      <c r="X949" s="623">
        <f t="shared" si="129"/>
        <v>0</v>
      </c>
      <c r="Y949" s="623">
        <f t="shared" si="129"/>
        <v>0</v>
      </c>
      <c r="Z949" s="623">
        <f t="shared" si="129"/>
        <v>0</v>
      </c>
      <c r="AA949" s="623">
        <f t="shared" si="129"/>
        <v>0</v>
      </c>
      <c r="AB949" s="623">
        <f t="shared" si="129"/>
        <v>0</v>
      </c>
      <c r="AC949" s="624">
        <f t="shared" ca="1" si="122"/>
        <v>0</v>
      </c>
      <c r="AD949" s="624">
        <f ca="1">IF(C949=Allgemeines!$C$13,$S949-$AE949,OFFSET(AE949,0,Allgemeines!$C$13-2022)-$AE949)</f>
        <v>0</v>
      </c>
      <c r="AE949" s="624">
        <f ca="1">IFERROR(OFFSET(AE949,0,Allgemeines!$C$13-2021),0)</f>
        <v>0</v>
      </c>
      <c r="AF949" s="624">
        <f t="shared" si="123"/>
        <v>0</v>
      </c>
      <c r="AG949" s="624">
        <f t="shared" si="127"/>
        <v>0</v>
      </c>
      <c r="AH949" s="624">
        <f t="shared" si="127"/>
        <v>0</v>
      </c>
      <c r="AI949" s="624">
        <f t="shared" si="127"/>
        <v>0</v>
      </c>
      <c r="AJ949" s="624">
        <f t="shared" si="126"/>
        <v>0</v>
      </c>
      <c r="AK949" s="624">
        <f t="shared" si="126"/>
        <v>0</v>
      </c>
      <c r="AL949" s="624">
        <f t="shared" si="126"/>
        <v>0</v>
      </c>
      <c r="AN949" s="625"/>
    </row>
    <row r="950" spans="1:40" x14ac:dyDescent="0.25">
      <c r="A950" s="612"/>
      <c r="B950" s="613"/>
      <c r="C950" s="614"/>
      <c r="D950" s="626"/>
      <c r="E950" s="627"/>
      <c r="F950" s="627"/>
      <c r="G950" s="630">
        <f t="shared" si="124"/>
        <v>0</v>
      </c>
      <c r="H950" s="626"/>
      <c r="I950" s="626"/>
      <c r="J950" s="626"/>
      <c r="K950" s="626"/>
      <c r="L950" s="626"/>
      <c r="M950" s="626"/>
      <c r="N950" s="629"/>
      <c r="O950" s="629"/>
      <c r="P950" s="629"/>
      <c r="Q950" s="619">
        <f>IF(C950&gt;Allgemeines!$C$13,0,SUM(G950,H950,J950,K950,M950,N950)-SUM(I950,L950,O950,P950))</f>
        <v>0</v>
      </c>
      <c r="R950" s="613"/>
      <c r="S950" s="621">
        <f t="shared" si="120"/>
        <v>0</v>
      </c>
      <c r="T950" s="622">
        <f>IF(ISBLANK($B950),0,VLOOKUP($B950,Listen!$A$2:$C$44,2,FALSE))</f>
        <v>0</v>
      </c>
      <c r="U950" s="622">
        <f>IF(ISBLANK($B950),0,VLOOKUP($B950,Listen!$A$2:$C$44,3,FALSE))</f>
        <v>0</v>
      </c>
      <c r="V950" s="623">
        <f t="shared" si="121"/>
        <v>0</v>
      </c>
      <c r="W950" s="623">
        <f t="shared" si="129"/>
        <v>0</v>
      </c>
      <c r="X950" s="623">
        <f t="shared" si="129"/>
        <v>0</v>
      </c>
      <c r="Y950" s="623">
        <f t="shared" si="129"/>
        <v>0</v>
      </c>
      <c r="Z950" s="623">
        <f t="shared" si="129"/>
        <v>0</v>
      </c>
      <c r="AA950" s="623">
        <f t="shared" si="129"/>
        <v>0</v>
      </c>
      <c r="AB950" s="623">
        <f t="shared" si="129"/>
        <v>0</v>
      </c>
      <c r="AC950" s="624">
        <f t="shared" ca="1" si="122"/>
        <v>0</v>
      </c>
      <c r="AD950" s="624">
        <f ca="1">IF(C950=Allgemeines!$C$13,$S950-$AE950,OFFSET(AE950,0,Allgemeines!$C$13-2022)-$AE950)</f>
        <v>0</v>
      </c>
      <c r="AE950" s="624">
        <f ca="1">IFERROR(OFFSET(AE950,0,Allgemeines!$C$13-2021),0)</f>
        <v>0</v>
      </c>
      <c r="AF950" s="624">
        <f t="shared" si="123"/>
        <v>0</v>
      </c>
      <c r="AG950" s="624">
        <f t="shared" si="127"/>
        <v>0</v>
      </c>
      <c r="AH950" s="624">
        <f t="shared" si="127"/>
        <v>0</v>
      </c>
      <c r="AI950" s="624">
        <f t="shared" si="127"/>
        <v>0</v>
      </c>
      <c r="AJ950" s="624">
        <f t="shared" si="126"/>
        <v>0</v>
      </c>
      <c r="AK950" s="624">
        <f t="shared" si="126"/>
        <v>0</v>
      </c>
      <c r="AL950" s="624">
        <f t="shared" si="126"/>
        <v>0</v>
      </c>
      <c r="AN950" s="625"/>
    </row>
    <row r="951" spans="1:40" x14ac:dyDescent="0.25">
      <c r="A951" s="612"/>
      <c r="B951" s="613"/>
      <c r="C951" s="614"/>
      <c r="D951" s="626"/>
      <c r="E951" s="627"/>
      <c r="F951" s="627"/>
      <c r="G951" s="630">
        <f t="shared" si="124"/>
        <v>0</v>
      </c>
      <c r="H951" s="626"/>
      <c r="I951" s="626"/>
      <c r="J951" s="626"/>
      <c r="K951" s="626"/>
      <c r="L951" s="626"/>
      <c r="M951" s="626"/>
      <c r="N951" s="629"/>
      <c r="O951" s="629"/>
      <c r="P951" s="629"/>
      <c r="Q951" s="619">
        <f>IF(C951&gt;Allgemeines!$C$13,0,SUM(G951,H951,J951,K951,M951,N951)-SUM(I951,L951,O951,P951))</f>
        <v>0</v>
      </c>
      <c r="R951" s="613"/>
      <c r="S951" s="621">
        <f t="shared" si="120"/>
        <v>0</v>
      </c>
      <c r="T951" s="622">
        <f>IF(ISBLANK($B951),0,VLOOKUP($B951,Listen!$A$2:$C$44,2,FALSE))</f>
        <v>0</v>
      </c>
      <c r="U951" s="622">
        <f>IF(ISBLANK($B951),0,VLOOKUP($B951,Listen!$A$2:$C$44,3,FALSE))</f>
        <v>0</v>
      </c>
      <c r="V951" s="623">
        <f t="shared" si="121"/>
        <v>0</v>
      </c>
      <c r="W951" s="623">
        <f t="shared" ref="W951:AB966" si="130">V951</f>
        <v>0</v>
      </c>
      <c r="X951" s="623">
        <f t="shared" si="130"/>
        <v>0</v>
      </c>
      <c r="Y951" s="623">
        <f t="shared" si="130"/>
        <v>0</v>
      </c>
      <c r="Z951" s="623">
        <f t="shared" si="130"/>
        <v>0</v>
      </c>
      <c r="AA951" s="623">
        <f t="shared" si="130"/>
        <v>0</v>
      </c>
      <c r="AB951" s="623">
        <f t="shared" si="130"/>
        <v>0</v>
      </c>
      <c r="AC951" s="624">
        <f t="shared" ca="1" si="122"/>
        <v>0</v>
      </c>
      <c r="AD951" s="624">
        <f ca="1">IF(C951=Allgemeines!$C$13,$S951-$AE951,OFFSET(AE951,0,Allgemeines!$C$13-2022)-$AE951)</f>
        <v>0</v>
      </c>
      <c r="AE951" s="624">
        <f ca="1">IFERROR(OFFSET(AE951,0,Allgemeines!$C$13-2021),0)</f>
        <v>0</v>
      </c>
      <c r="AF951" s="624">
        <f t="shared" si="123"/>
        <v>0</v>
      </c>
      <c r="AG951" s="624">
        <f t="shared" si="127"/>
        <v>0</v>
      </c>
      <c r="AH951" s="624">
        <f t="shared" si="127"/>
        <v>0</v>
      </c>
      <c r="AI951" s="624">
        <f t="shared" si="127"/>
        <v>0</v>
      </c>
      <c r="AJ951" s="624">
        <f t="shared" si="126"/>
        <v>0</v>
      </c>
      <c r="AK951" s="624">
        <f t="shared" si="126"/>
        <v>0</v>
      </c>
      <c r="AL951" s="624">
        <f t="shared" si="126"/>
        <v>0</v>
      </c>
      <c r="AN951" s="625"/>
    </row>
    <row r="952" spans="1:40" x14ac:dyDescent="0.25">
      <c r="A952" s="612"/>
      <c r="B952" s="613"/>
      <c r="C952" s="614"/>
      <c r="D952" s="626"/>
      <c r="E952" s="627"/>
      <c r="F952" s="627"/>
      <c r="G952" s="630">
        <f t="shared" si="124"/>
        <v>0</v>
      </c>
      <c r="H952" s="626"/>
      <c r="I952" s="626"/>
      <c r="J952" s="626"/>
      <c r="K952" s="626"/>
      <c r="L952" s="626"/>
      <c r="M952" s="626"/>
      <c r="N952" s="629"/>
      <c r="O952" s="629"/>
      <c r="P952" s="629"/>
      <c r="Q952" s="619">
        <f>IF(C952&gt;Allgemeines!$C$13,0,SUM(G952,H952,J952,K952,M952,N952)-SUM(I952,L952,O952,P952))</f>
        <v>0</v>
      </c>
      <c r="R952" s="613"/>
      <c r="S952" s="621">
        <f t="shared" si="120"/>
        <v>0</v>
      </c>
      <c r="T952" s="622">
        <f>IF(ISBLANK($B952),0,VLOOKUP($B952,Listen!$A$2:$C$44,2,FALSE))</f>
        <v>0</v>
      </c>
      <c r="U952" s="622">
        <f>IF(ISBLANK($B952),0,VLOOKUP($B952,Listen!$A$2:$C$44,3,FALSE))</f>
        <v>0</v>
      </c>
      <c r="V952" s="623">
        <f t="shared" si="121"/>
        <v>0</v>
      </c>
      <c r="W952" s="623">
        <f t="shared" si="130"/>
        <v>0</v>
      </c>
      <c r="X952" s="623">
        <f t="shared" si="130"/>
        <v>0</v>
      </c>
      <c r="Y952" s="623">
        <f t="shared" si="130"/>
        <v>0</v>
      </c>
      <c r="Z952" s="623">
        <f t="shared" si="130"/>
        <v>0</v>
      </c>
      <c r="AA952" s="623">
        <f t="shared" si="130"/>
        <v>0</v>
      </c>
      <c r="AB952" s="623">
        <f t="shared" si="130"/>
        <v>0</v>
      </c>
      <c r="AC952" s="624">
        <f t="shared" ca="1" si="122"/>
        <v>0</v>
      </c>
      <c r="AD952" s="624">
        <f ca="1">IF(C952=Allgemeines!$C$13,$S952-$AE952,OFFSET(AE952,0,Allgemeines!$C$13-2022)-$AE952)</f>
        <v>0</v>
      </c>
      <c r="AE952" s="624">
        <f ca="1">IFERROR(OFFSET(AE952,0,Allgemeines!$C$13-2021),0)</f>
        <v>0</v>
      </c>
      <c r="AF952" s="624">
        <f t="shared" si="123"/>
        <v>0</v>
      </c>
      <c r="AG952" s="624">
        <f t="shared" si="127"/>
        <v>0</v>
      </c>
      <c r="AH952" s="624">
        <f t="shared" si="127"/>
        <v>0</v>
      </c>
      <c r="AI952" s="624">
        <f t="shared" si="127"/>
        <v>0</v>
      </c>
      <c r="AJ952" s="624">
        <f t="shared" si="126"/>
        <v>0</v>
      </c>
      <c r="AK952" s="624">
        <f t="shared" si="126"/>
        <v>0</v>
      </c>
      <c r="AL952" s="624">
        <f t="shared" si="126"/>
        <v>0</v>
      </c>
      <c r="AN952" s="625"/>
    </row>
    <row r="953" spans="1:40" x14ac:dyDescent="0.25">
      <c r="A953" s="612"/>
      <c r="B953" s="613"/>
      <c r="C953" s="614"/>
      <c r="D953" s="626"/>
      <c r="E953" s="627"/>
      <c r="F953" s="627"/>
      <c r="G953" s="630">
        <f t="shared" si="124"/>
        <v>0</v>
      </c>
      <c r="H953" s="626"/>
      <c r="I953" s="626"/>
      <c r="J953" s="626"/>
      <c r="K953" s="626"/>
      <c r="L953" s="626"/>
      <c r="M953" s="626"/>
      <c r="N953" s="629"/>
      <c r="O953" s="629"/>
      <c r="P953" s="629"/>
      <c r="Q953" s="619">
        <f>IF(C953&gt;Allgemeines!$C$13,0,SUM(G953,H953,J953,K953,M953,N953)-SUM(I953,L953,O953,P953))</f>
        <v>0</v>
      </c>
      <c r="R953" s="613"/>
      <c r="S953" s="621">
        <f t="shared" si="120"/>
        <v>0</v>
      </c>
      <c r="T953" s="622">
        <f>IF(ISBLANK($B953),0,VLOOKUP($B953,Listen!$A$2:$C$44,2,FALSE))</f>
        <v>0</v>
      </c>
      <c r="U953" s="622">
        <f>IF(ISBLANK($B953),0,VLOOKUP($B953,Listen!$A$2:$C$44,3,FALSE))</f>
        <v>0</v>
      </c>
      <c r="V953" s="623">
        <f t="shared" si="121"/>
        <v>0</v>
      </c>
      <c r="W953" s="623">
        <f t="shared" si="130"/>
        <v>0</v>
      </c>
      <c r="X953" s="623">
        <f t="shared" si="130"/>
        <v>0</v>
      </c>
      <c r="Y953" s="623">
        <f t="shared" si="130"/>
        <v>0</v>
      </c>
      <c r="Z953" s="623">
        <f t="shared" si="130"/>
        <v>0</v>
      </c>
      <c r="AA953" s="623">
        <f t="shared" si="130"/>
        <v>0</v>
      </c>
      <c r="AB953" s="623">
        <f t="shared" si="130"/>
        <v>0</v>
      </c>
      <c r="AC953" s="624">
        <f t="shared" ca="1" si="122"/>
        <v>0</v>
      </c>
      <c r="AD953" s="624">
        <f ca="1">IF(C953=Allgemeines!$C$13,$S953-$AE953,OFFSET(AE953,0,Allgemeines!$C$13-2022)-$AE953)</f>
        <v>0</v>
      </c>
      <c r="AE953" s="624">
        <f ca="1">IFERROR(OFFSET(AE953,0,Allgemeines!$C$13-2021),0)</f>
        <v>0</v>
      </c>
      <c r="AF953" s="624">
        <f t="shared" si="123"/>
        <v>0</v>
      </c>
      <c r="AG953" s="624">
        <f t="shared" si="127"/>
        <v>0</v>
      </c>
      <c r="AH953" s="624">
        <f t="shared" si="127"/>
        <v>0</v>
      </c>
      <c r="AI953" s="624">
        <f t="shared" si="127"/>
        <v>0</v>
      </c>
      <c r="AJ953" s="624">
        <f t="shared" si="126"/>
        <v>0</v>
      </c>
      <c r="AK953" s="624">
        <f t="shared" si="126"/>
        <v>0</v>
      </c>
      <c r="AL953" s="624">
        <f t="shared" si="126"/>
        <v>0</v>
      </c>
      <c r="AN953" s="625"/>
    </row>
    <row r="954" spans="1:40" x14ac:dyDescent="0.25">
      <c r="A954" s="612"/>
      <c r="B954" s="613"/>
      <c r="C954" s="614"/>
      <c r="D954" s="626"/>
      <c r="E954" s="627"/>
      <c r="F954" s="627"/>
      <c r="G954" s="630">
        <f t="shared" si="124"/>
        <v>0</v>
      </c>
      <c r="H954" s="626"/>
      <c r="I954" s="626"/>
      <c r="J954" s="626"/>
      <c r="K954" s="626"/>
      <c r="L954" s="626"/>
      <c r="M954" s="626"/>
      <c r="N954" s="629"/>
      <c r="O954" s="629"/>
      <c r="P954" s="629"/>
      <c r="Q954" s="619">
        <f>IF(C954&gt;Allgemeines!$C$13,0,SUM(G954,H954,J954,K954,M954,N954)-SUM(I954,L954,O954,P954))</f>
        <v>0</v>
      </c>
      <c r="R954" s="613"/>
      <c r="S954" s="621">
        <f t="shared" si="120"/>
        <v>0</v>
      </c>
      <c r="T954" s="622">
        <f>IF(ISBLANK($B954),0,VLOOKUP($B954,Listen!$A$2:$C$44,2,FALSE))</f>
        <v>0</v>
      </c>
      <c r="U954" s="622">
        <f>IF(ISBLANK($B954),0,VLOOKUP($B954,Listen!$A$2:$C$44,3,FALSE))</f>
        <v>0</v>
      </c>
      <c r="V954" s="623">
        <f t="shared" si="121"/>
        <v>0</v>
      </c>
      <c r="W954" s="623">
        <f t="shared" si="130"/>
        <v>0</v>
      </c>
      <c r="X954" s="623">
        <f t="shared" si="130"/>
        <v>0</v>
      </c>
      <c r="Y954" s="623">
        <f t="shared" si="130"/>
        <v>0</v>
      </c>
      <c r="Z954" s="623">
        <f t="shared" si="130"/>
        <v>0</v>
      </c>
      <c r="AA954" s="623">
        <f t="shared" si="130"/>
        <v>0</v>
      </c>
      <c r="AB954" s="623">
        <f t="shared" si="130"/>
        <v>0</v>
      </c>
      <c r="AC954" s="624">
        <f t="shared" ca="1" si="122"/>
        <v>0</v>
      </c>
      <c r="AD954" s="624">
        <f ca="1">IF(C954=Allgemeines!$C$13,$S954-$AE954,OFFSET(AE954,0,Allgemeines!$C$13-2022)-$AE954)</f>
        <v>0</v>
      </c>
      <c r="AE954" s="624">
        <f ca="1">IFERROR(OFFSET(AE954,0,Allgemeines!$C$13-2021),0)</f>
        <v>0</v>
      </c>
      <c r="AF954" s="624">
        <f t="shared" si="123"/>
        <v>0</v>
      </c>
      <c r="AG954" s="624">
        <f t="shared" si="127"/>
        <v>0</v>
      </c>
      <c r="AH954" s="624">
        <f t="shared" si="127"/>
        <v>0</v>
      </c>
      <c r="AI954" s="624">
        <f t="shared" si="127"/>
        <v>0</v>
      </c>
      <c r="AJ954" s="624">
        <f t="shared" si="126"/>
        <v>0</v>
      </c>
      <c r="AK954" s="624">
        <f t="shared" si="126"/>
        <v>0</v>
      </c>
      <c r="AL954" s="624">
        <f t="shared" si="126"/>
        <v>0</v>
      </c>
      <c r="AN954" s="625"/>
    </row>
    <row r="955" spans="1:40" x14ac:dyDescent="0.25">
      <c r="A955" s="612"/>
      <c r="B955" s="613"/>
      <c r="C955" s="614"/>
      <c r="D955" s="626"/>
      <c r="E955" s="627"/>
      <c r="F955" s="627"/>
      <c r="G955" s="630">
        <f t="shared" si="124"/>
        <v>0</v>
      </c>
      <c r="H955" s="626"/>
      <c r="I955" s="626"/>
      <c r="J955" s="626"/>
      <c r="K955" s="626"/>
      <c r="L955" s="626"/>
      <c r="M955" s="626"/>
      <c r="N955" s="629"/>
      <c r="O955" s="629"/>
      <c r="P955" s="629"/>
      <c r="Q955" s="619">
        <f>IF(C955&gt;Allgemeines!$C$13,0,SUM(G955,H955,J955,K955,M955,N955)-SUM(I955,L955,O955,P955))</f>
        <v>0</v>
      </c>
      <c r="R955" s="613"/>
      <c r="S955" s="621">
        <f t="shared" si="120"/>
        <v>0</v>
      </c>
      <c r="T955" s="622">
        <f>IF(ISBLANK($B955),0,VLOOKUP($B955,Listen!$A$2:$C$44,2,FALSE))</f>
        <v>0</v>
      </c>
      <c r="U955" s="622">
        <f>IF(ISBLANK($B955),0,VLOOKUP($B955,Listen!$A$2:$C$44,3,FALSE))</f>
        <v>0</v>
      </c>
      <c r="V955" s="623">
        <f t="shared" si="121"/>
        <v>0</v>
      </c>
      <c r="W955" s="623">
        <f t="shared" si="130"/>
        <v>0</v>
      </c>
      <c r="X955" s="623">
        <f t="shared" si="130"/>
        <v>0</v>
      </c>
      <c r="Y955" s="623">
        <f t="shared" si="130"/>
        <v>0</v>
      </c>
      <c r="Z955" s="623">
        <f t="shared" si="130"/>
        <v>0</v>
      </c>
      <c r="AA955" s="623">
        <f t="shared" si="130"/>
        <v>0</v>
      </c>
      <c r="AB955" s="623">
        <f t="shared" si="130"/>
        <v>0</v>
      </c>
      <c r="AC955" s="624">
        <f t="shared" ca="1" si="122"/>
        <v>0</v>
      </c>
      <c r="AD955" s="624">
        <f ca="1">IF(C955=Allgemeines!$C$13,$S955-$AE955,OFFSET(AE955,0,Allgemeines!$C$13-2022)-$AE955)</f>
        <v>0</v>
      </c>
      <c r="AE955" s="624">
        <f ca="1">IFERROR(OFFSET(AE955,0,Allgemeines!$C$13-2021),0)</f>
        <v>0</v>
      </c>
      <c r="AF955" s="624">
        <f t="shared" si="123"/>
        <v>0</v>
      </c>
      <c r="AG955" s="624">
        <f t="shared" si="127"/>
        <v>0</v>
      </c>
      <c r="AH955" s="624">
        <f t="shared" si="127"/>
        <v>0</v>
      </c>
      <c r="AI955" s="624">
        <f t="shared" si="127"/>
        <v>0</v>
      </c>
      <c r="AJ955" s="624">
        <f t="shared" si="126"/>
        <v>0</v>
      </c>
      <c r="AK955" s="624">
        <f t="shared" si="126"/>
        <v>0</v>
      </c>
      <c r="AL955" s="624">
        <f t="shared" si="126"/>
        <v>0</v>
      </c>
      <c r="AN955" s="625"/>
    </row>
    <row r="956" spans="1:40" x14ac:dyDescent="0.25">
      <c r="A956" s="612"/>
      <c r="B956" s="613"/>
      <c r="C956" s="614"/>
      <c r="D956" s="626"/>
      <c r="E956" s="627"/>
      <c r="F956" s="627"/>
      <c r="G956" s="630">
        <f t="shared" si="124"/>
        <v>0</v>
      </c>
      <c r="H956" s="626"/>
      <c r="I956" s="626"/>
      <c r="J956" s="626"/>
      <c r="K956" s="626"/>
      <c r="L956" s="626"/>
      <c r="M956" s="626"/>
      <c r="N956" s="629"/>
      <c r="O956" s="629"/>
      <c r="P956" s="629"/>
      <c r="Q956" s="619">
        <f>IF(C956&gt;Allgemeines!$C$13,0,SUM(G956,H956,J956,K956,M956,N956)-SUM(I956,L956,O956,P956))</f>
        <v>0</v>
      </c>
      <c r="R956" s="613"/>
      <c r="S956" s="621">
        <f t="shared" si="120"/>
        <v>0</v>
      </c>
      <c r="T956" s="622">
        <f>IF(ISBLANK($B956),0,VLOOKUP($B956,Listen!$A$2:$C$44,2,FALSE))</f>
        <v>0</v>
      </c>
      <c r="U956" s="622">
        <f>IF(ISBLANK($B956),0,VLOOKUP($B956,Listen!$A$2:$C$44,3,FALSE))</f>
        <v>0</v>
      </c>
      <c r="V956" s="623">
        <f t="shared" si="121"/>
        <v>0</v>
      </c>
      <c r="W956" s="623">
        <f t="shared" si="130"/>
        <v>0</v>
      </c>
      <c r="X956" s="623">
        <f t="shared" si="130"/>
        <v>0</v>
      </c>
      <c r="Y956" s="623">
        <f t="shared" si="130"/>
        <v>0</v>
      </c>
      <c r="Z956" s="623">
        <f t="shared" si="130"/>
        <v>0</v>
      </c>
      <c r="AA956" s="623">
        <f t="shared" si="130"/>
        <v>0</v>
      </c>
      <c r="AB956" s="623">
        <f t="shared" si="130"/>
        <v>0</v>
      </c>
      <c r="AC956" s="624">
        <f t="shared" ca="1" si="122"/>
        <v>0</v>
      </c>
      <c r="AD956" s="624">
        <f ca="1">IF(C956=Allgemeines!$C$13,$S956-$AE956,OFFSET(AE956,0,Allgemeines!$C$13-2022)-$AE956)</f>
        <v>0</v>
      </c>
      <c r="AE956" s="624">
        <f ca="1">IFERROR(OFFSET(AE956,0,Allgemeines!$C$13-2021),0)</f>
        <v>0</v>
      </c>
      <c r="AF956" s="624">
        <f t="shared" si="123"/>
        <v>0</v>
      </c>
      <c r="AG956" s="624">
        <f t="shared" si="127"/>
        <v>0</v>
      </c>
      <c r="AH956" s="624">
        <f t="shared" si="127"/>
        <v>0</v>
      </c>
      <c r="AI956" s="624">
        <f t="shared" si="127"/>
        <v>0</v>
      </c>
      <c r="AJ956" s="624">
        <f t="shared" si="126"/>
        <v>0</v>
      </c>
      <c r="AK956" s="624">
        <f t="shared" si="126"/>
        <v>0</v>
      </c>
      <c r="AL956" s="624">
        <f t="shared" si="126"/>
        <v>0</v>
      </c>
      <c r="AN956" s="625"/>
    </row>
    <row r="957" spans="1:40" x14ac:dyDescent="0.25">
      <c r="A957" s="612"/>
      <c r="B957" s="613"/>
      <c r="C957" s="614"/>
      <c r="D957" s="626"/>
      <c r="E957" s="627"/>
      <c r="F957" s="627"/>
      <c r="G957" s="630">
        <f t="shared" si="124"/>
        <v>0</v>
      </c>
      <c r="H957" s="626"/>
      <c r="I957" s="626"/>
      <c r="J957" s="626"/>
      <c r="K957" s="626"/>
      <c r="L957" s="626"/>
      <c r="M957" s="626"/>
      <c r="N957" s="629"/>
      <c r="O957" s="629"/>
      <c r="P957" s="629"/>
      <c r="Q957" s="619">
        <f>IF(C957&gt;Allgemeines!$C$13,0,SUM(G957,H957,J957,K957,M957,N957)-SUM(I957,L957,O957,P957))</f>
        <v>0</v>
      </c>
      <c r="R957" s="613"/>
      <c r="S957" s="621">
        <f t="shared" si="120"/>
        <v>0</v>
      </c>
      <c r="T957" s="622">
        <f>IF(ISBLANK($B957),0,VLOOKUP($B957,Listen!$A$2:$C$44,2,FALSE))</f>
        <v>0</v>
      </c>
      <c r="U957" s="622">
        <f>IF(ISBLANK($B957),0,VLOOKUP($B957,Listen!$A$2:$C$44,3,FALSE))</f>
        <v>0</v>
      </c>
      <c r="V957" s="623">
        <f t="shared" si="121"/>
        <v>0</v>
      </c>
      <c r="W957" s="623">
        <f t="shared" si="130"/>
        <v>0</v>
      </c>
      <c r="X957" s="623">
        <f t="shared" si="130"/>
        <v>0</v>
      </c>
      <c r="Y957" s="623">
        <f t="shared" si="130"/>
        <v>0</v>
      </c>
      <c r="Z957" s="623">
        <f t="shared" si="130"/>
        <v>0</v>
      </c>
      <c r="AA957" s="623">
        <f t="shared" si="130"/>
        <v>0</v>
      </c>
      <c r="AB957" s="623">
        <f t="shared" si="130"/>
        <v>0</v>
      </c>
      <c r="AC957" s="624">
        <f t="shared" ca="1" si="122"/>
        <v>0</v>
      </c>
      <c r="AD957" s="624">
        <f ca="1">IF(C957=Allgemeines!$C$13,$S957-$AE957,OFFSET(AE957,0,Allgemeines!$C$13-2022)-$AE957)</f>
        <v>0</v>
      </c>
      <c r="AE957" s="624">
        <f ca="1">IFERROR(OFFSET(AE957,0,Allgemeines!$C$13-2021),0)</f>
        <v>0</v>
      </c>
      <c r="AF957" s="624">
        <f t="shared" si="123"/>
        <v>0</v>
      </c>
      <c r="AG957" s="624">
        <f t="shared" si="127"/>
        <v>0</v>
      </c>
      <c r="AH957" s="624">
        <f t="shared" si="127"/>
        <v>0</v>
      </c>
      <c r="AI957" s="624">
        <f t="shared" si="127"/>
        <v>0</v>
      </c>
      <c r="AJ957" s="624">
        <f t="shared" si="126"/>
        <v>0</v>
      </c>
      <c r="AK957" s="624">
        <f t="shared" si="126"/>
        <v>0</v>
      </c>
      <c r="AL957" s="624">
        <f t="shared" si="126"/>
        <v>0</v>
      </c>
      <c r="AN957" s="625"/>
    </row>
    <row r="958" spans="1:40" x14ac:dyDescent="0.25">
      <c r="A958" s="612"/>
      <c r="B958" s="613"/>
      <c r="C958" s="614"/>
      <c r="D958" s="626"/>
      <c r="E958" s="627"/>
      <c r="F958" s="627"/>
      <c r="G958" s="630">
        <f t="shared" si="124"/>
        <v>0</v>
      </c>
      <c r="H958" s="626"/>
      <c r="I958" s="626"/>
      <c r="J958" s="626"/>
      <c r="K958" s="626"/>
      <c r="L958" s="626"/>
      <c r="M958" s="626"/>
      <c r="N958" s="629"/>
      <c r="O958" s="629"/>
      <c r="P958" s="629"/>
      <c r="Q958" s="619">
        <f>IF(C958&gt;Allgemeines!$C$13,0,SUM(G958,H958,J958,K958,M958,N958)-SUM(I958,L958,O958,P958))</f>
        <v>0</v>
      </c>
      <c r="R958" s="613"/>
      <c r="S958" s="621">
        <f t="shared" si="120"/>
        <v>0</v>
      </c>
      <c r="T958" s="622">
        <f>IF(ISBLANK($B958),0,VLOOKUP($B958,Listen!$A$2:$C$44,2,FALSE))</f>
        <v>0</v>
      </c>
      <c r="U958" s="622">
        <f>IF(ISBLANK($B958),0,VLOOKUP($B958,Listen!$A$2:$C$44,3,FALSE))</f>
        <v>0</v>
      </c>
      <c r="V958" s="623">
        <f t="shared" si="121"/>
        <v>0</v>
      </c>
      <c r="W958" s="623">
        <f t="shared" si="130"/>
        <v>0</v>
      </c>
      <c r="X958" s="623">
        <f t="shared" si="130"/>
        <v>0</v>
      </c>
      <c r="Y958" s="623">
        <f t="shared" si="130"/>
        <v>0</v>
      </c>
      <c r="Z958" s="623">
        <f t="shared" si="130"/>
        <v>0</v>
      </c>
      <c r="AA958" s="623">
        <f t="shared" si="130"/>
        <v>0</v>
      </c>
      <c r="AB958" s="623">
        <f t="shared" si="130"/>
        <v>0</v>
      </c>
      <c r="AC958" s="624">
        <f t="shared" ca="1" si="122"/>
        <v>0</v>
      </c>
      <c r="AD958" s="624">
        <f ca="1">IF(C958=Allgemeines!$C$13,$S958-$AE958,OFFSET(AE958,0,Allgemeines!$C$13-2022)-$AE958)</f>
        <v>0</v>
      </c>
      <c r="AE958" s="624">
        <f ca="1">IFERROR(OFFSET(AE958,0,Allgemeines!$C$13-2021),0)</f>
        <v>0</v>
      </c>
      <c r="AF958" s="624">
        <f t="shared" si="123"/>
        <v>0</v>
      </c>
      <c r="AG958" s="624">
        <f t="shared" si="127"/>
        <v>0</v>
      </c>
      <c r="AH958" s="624">
        <f t="shared" si="127"/>
        <v>0</v>
      </c>
      <c r="AI958" s="624">
        <f t="shared" si="127"/>
        <v>0</v>
      </c>
      <c r="AJ958" s="624">
        <f t="shared" si="126"/>
        <v>0</v>
      </c>
      <c r="AK958" s="624">
        <f t="shared" si="126"/>
        <v>0</v>
      </c>
      <c r="AL958" s="624">
        <f t="shared" si="126"/>
        <v>0</v>
      </c>
      <c r="AN958" s="625"/>
    </row>
    <row r="959" spans="1:40" x14ac:dyDescent="0.25">
      <c r="A959" s="612"/>
      <c r="B959" s="613"/>
      <c r="C959" s="614"/>
      <c r="D959" s="626"/>
      <c r="E959" s="627"/>
      <c r="F959" s="627"/>
      <c r="G959" s="630">
        <f t="shared" si="124"/>
        <v>0</v>
      </c>
      <c r="H959" s="626"/>
      <c r="I959" s="626"/>
      <c r="J959" s="626"/>
      <c r="K959" s="626"/>
      <c r="L959" s="626"/>
      <c r="M959" s="626"/>
      <c r="N959" s="629"/>
      <c r="O959" s="629"/>
      <c r="P959" s="629"/>
      <c r="Q959" s="619">
        <f>IF(C959&gt;Allgemeines!$C$13,0,SUM(G959,H959,J959,K959,M959,N959)-SUM(I959,L959,O959,P959))</f>
        <v>0</v>
      </c>
      <c r="R959" s="613"/>
      <c r="S959" s="621">
        <f t="shared" si="120"/>
        <v>0</v>
      </c>
      <c r="T959" s="622">
        <f>IF(ISBLANK($B959),0,VLOOKUP($B959,Listen!$A$2:$C$44,2,FALSE))</f>
        <v>0</v>
      </c>
      <c r="U959" s="622">
        <f>IF(ISBLANK($B959),0,VLOOKUP($B959,Listen!$A$2:$C$44,3,FALSE))</f>
        <v>0</v>
      </c>
      <c r="V959" s="623">
        <f t="shared" si="121"/>
        <v>0</v>
      </c>
      <c r="W959" s="623">
        <f t="shared" si="130"/>
        <v>0</v>
      </c>
      <c r="X959" s="623">
        <f t="shared" si="130"/>
        <v>0</v>
      </c>
      <c r="Y959" s="623">
        <f t="shared" si="130"/>
        <v>0</v>
      </c>
      <c r="Z959" s="623">
        <f t="shared" si="130"/>
        <v>0</v>
      </c>
      <c r="AA959" s="623">
        <f t="shared" si="130"/>
        <v>0</v>
      </c>
      <c r="AB959" s="623">
        <f t="shared" si="130"/>
        <v>0</v>
      </c>
      <c r="AC959" s="624">
        <f t="shared" ca="1" si="122"/>
        <v>0</v>
      </c>
      <c r="AD959" s="624">
        <f ca="1">IF(C959=Allgemeines!$C$13,$S959-$AE959,OFFSET(AE959,0,Allgemeines!$C$13-2022)-$AE959)</f>
        <v>0</v>
      </c>
      <c r="AE959" s="624">
        <f ca="1">IFERROR(OFFSET(AE959,0,Allgemeines!$C$13-2021),0)</f>
        <v>0</v>
      </c>
      <c r="AF959" s="624">
        <f t="shared" si="123"/>
        <v>0</v>
      </c>
      <c r="AG959" s="624">
        <f t="shared" si="127"/>
        <v>0</v>
      </c>
      <c r="AH959" s="624">
        <f t="shared" si="127"/>
        <v>0</v>
      </c>
      <c r="AI959" s="624">
        <f t="shared" si="127"/>
        <v>0</v>
      </c>
      <c r="AJ959" s="624">
        <f t="shared" si="126"/>
        <v>0</v>
      </c>
      <c r="AK959" s="624">
        <f t="shared" si="126"/>
        <v>0</v>
      </c>
      <c r="AL959" s="624">
        <f t="shared" si="126"/>
        <v>0</v>
      </c>
      <c r="AN959" s="625"/>
    </row>
    <row r="960" spans="1:40" x14ac:dyDescent="0.25">
      <c r="A960" s="612"/>
      <c r="B960" s="613"/>
      <c r="C960" s="614"/>
      <c r="D960" s="626"/>
      <c r="E960" s="627"/>
      <c r="F960" s="627"/>
      <c r="G960" s="630">
        <f t="shared" si="124"/>
        <v>0</v>
      </c>
      <c r="H960" s="626"/>
      <c r="I960" s="626"/>
      <c r="J960" s="626"/>
      <c r="K960" s="626"/>
      <c r="L960" s="626"/>
      <c r="M960" s="626"/>
      <c r="N960" s="629"/>
      <c r="O960" s="629"/>
      <c r="P960" s="629"/>
      <c r="Q960" s="619">
        <f>IF(C960&gt;Allgemeines!$C$13,0,SUM(G960,H960,J960,K960,M960,N960)-SUM(I960,L960,O960,P960))</f>
        <v>0</v>
      </c>
      <c r="R960" s="613"/>
      <c r="S960" s="621">
        <f t="shared" si="120"/>
        <v>0</v>
      </c>
      <c r="T960" s="622">
        <f>IF(ISBLANK($B960),0,VLOOKUP($B960,Listen!$A$2:$C$44,2,FALSE))</f>
        <v>0</v>
      </c>
      <c r="U960" s="622">
        <f>IF(ISBLANK($B960),0,VLOOKUP($B960,Listen!$A$2:$C$44,3,FALSE))</f>
        <v>0</v>
      </c>
      <c r="V960" s="623">
        <f t="shared" si="121"/>
        <v>0</v>
      </c>
      <c r="W960" s="623">
        <f t="shared" si="130"/>
        <v>0</v>
      </c>
      <c r="X960" s="623">
        <f t="shared" si="130"/>
        <v>0</v>
      </c>
      <c r="Y960" s="623">
        <f t="shared" si="130"/>
        <v>0</v>
      </c>
      <c r="Z960" s="623">
        <f t="shared" si="130"/>
        <v>0</v>
      </c>
      <c r="AA960" s="623">
        <f t="shared" si="130"/>
        <v>0</v>
      </c>
      <c r="AB960" s="623">
        <f t="shared" si="130"/>
        <v>0</v>
      </c>
      <c r="AC960" s="624">
        <f t="shared" ca="1" si="122"/>
        <v>0</v>
      </c>
      <c r="AD960" s="624">
        <f ca="1">IF(C960=Allgemeines!$C$13,$S960-$AE960,OFFSET(AE960,0,Allgemeines!$C$13-2022)-$AE960)</f>
        <v>0</v>
      </c>
      <c r="AE960" s="624">
        <f ca="1">IFERROR(OFFSET(AE960,0,Allgemeines!$C$13-2021),0)</f>
        <v>0</v>
      </c>
      <c r="AF960" s="624">
        <f t="shared" si="123"/>
        <v>0</v>
      </c>
      <c r="AG960" s="624">
        <f t="shared" si="127"/>
        <v>0</v>
      </c>
      <c r="AH960" s="624">
        <f t="shared" si="127"/>
        <v>0</v>
      </c>
      <c r="AI960" s="624">
        <f t="shared" si="127"/>
        <v>0</v>
      </c>
      <c r="AJ960" s="624">
        <f t="shared" si="126"/>
        <v>0</v>
      </c>
      <c r="AK960" s="624">
        <f t="shared" si="126"/>
        <v>0</v>
      </c>
      <c r="AL960" s="624">
        <f t="shared" si="126"/>
        <v>0</v>
      </c>
      <c r="AN960" s="625"/>
    </row>
    <row r="961" spans="1:40" x14ac:dyDescent="0.25">
      <c r="A961" s="612"/>
      <c r="B961" s="613"/>
      <c r="C961" s="614"/>
      <c r="D961" s="626"/>
      <c r="E961" s="627"/>
      <c r="F961" s="627"/>
      <c r="G961" s="630">
        <f t="shared" si="124"/>
        <v>0</v>
      </c>
      <c r="H961" s="626"/>
      <c r="I961" s="626"/>
      <c r="J961" s="626"/>
      <c r="K961" s="626"/>
      <c r="L961" s="626"/>
      <c r="M961" s="626"/>
      <c r="N961" s="629"/>
      <c r="O961" s="629"/>
      <c r="P961" s="629"/>
      <c r="Q961" s="619">
        <f>IF(C961&gt;Allgemeines!$C$13,0,SUM(G961,H961,J961,K961,M961,N961)-SUM(I961,L961,O961,P961))</f>
        <v>0</v>
      </c>
      <c r="R961" s="613"/>
      <c r="S961" s="621">
        <f t="shared" si="120"/>
        <v>0</v>
      </c>
      <c r="T961" s="622">
        <f>IF(ISBLANK($B961),0,VLOOKUP($B961,Listen!$A$2:$C$44,2,FALSE))</f>
        <v>0</v>
      </c>
      <c r="U961" s="622">
        <f>IF(ISBLANK($B961),0,VLOOKUP($B961,Listen!$A$2:$C$44,3,FALSE))</f>
        <v>0</v>
      </c>
      <c r="V961" s="623">
        <f t="shared" si="121"/>
        <v>0</v>
      </c>
      <c r="W961" s="623">
        <f t="shared" si="130"/>
        <v>0</v>
      </c>
      <c r="X961" s="623">
        <f t="shared" si="130"/>
        <v>0</v>
      </c>
      <c r="Y961" s="623">
        <f t="shared" si="130"/>
        <v>0</v>
      </c>
      <c r="Z961" s="623">
        <f t="shared" si="130"/>
        <v>0</v>
      </c>
      <c r="AA961" s="623">
        <f t="shared" si="130"/>
        <v>0</v>
      </c>
      <c r="AB961" s="623">
        <f t="shared" si="130"/>
        <v>0</v>
      </c>
      <c r="AC961" s="624">
        <f t="shared" ca="1" si="122"/>
        <v>0</v>
      </c>
      <c r="AD961" s="624">
        <f ca="1">IF(C961=Allgemeines!$C$13,$S961-$AE961,OFFSET(AE961,0,Allgemeines!$C$13-2022)-$AE961)</f>
        <v>0</v>
      </c>
      <c r="AE961" s="624">
        <f ca="1">IFERROR(OFFSET(AE961,0,Allgemeines!$C$13-2021),0)</f>
        <v>0</v>
      </c>
      <c r="AF961" s="624">
        <f t="shared" si="123"/>
        <v>0</v>
      </c>
      <c r="AG961" s="624">
        <f t="shared" si="127"/>
        <v>0</v>
      </c>
      <c r="AH961" s="624">
        <f t="shared" si="127"/>
        <v>0</v>
      </c>
      <c r="AI961" s="624">
        <f t="shared" si="127"/>
        <v>0</v>
      </c>
      <c r="AJ961" s="624">
        <f t="shared" si="126"/>
        <v>0</v>
      </c>
      <c r="AK961" s="624">
        <f t="shared" si="126"/>
        <v>0</v>
      </c>
      <c r="AL961" s="624">
        <f t="shared" si="126"/>
        <v>0</v>
      </c>
      <c r="AN961" s="625"/>
    </row>
    <row r="962" spans="1:40" x14ac:dyDescent="0.25">
      <c r="A962" s="612"/>
      <c r="B962" s="613"/>
      <c r="C962" s="614"/>
      <c r="D962" s="626"/>
      <c r="E962" s="627"/>
      <c r="F962" s="627"/>
      <c r="G962" s="630">
        <f t="shared" si="124"/>
        <v>0</v>
      </c>
      <c r="H962" s="626"/>
      <c r="I962" s="626"/>
      <c r="J962" s="626"/>
      <c r="K962" s="626"/>
      <c r="L962" s="626"/>
      <c r="M962" s="626"/>
      <c r="N962" s="629"/>
      <c r="O962" s="629"/>
      <c r="P962" s="629"/>
      <c r="Q962" s="619">
        <f>IF(C962&gt;Allgemeines!$C$13,0,SUM(G962,H962,J962,K962,M962,N962)-SUM(I962,L962,O962,P962))</f>
        <v>0</v>
      </c>
      <c r="R962" s="613"/>
      <c r="S962" s="621">
        <f t="shared" si="120"/>
        <v>0</v>
      </c>
      <c r="T962" s="622">
        <f>IF(ISBLANK($B962),0,VLOOKUP($B962,Listen!$A$2:$C$44,2,FALSE))</f>
        <v>0</v>
      </c>
      <c r="U962" s="622">
        <f>IF(ISBLANK($B962),0,VLOOKUP($B962,Listen!$A$2:$C$44,3,FALSE))</f>
        <v>0</v>
      </c>
      <c r="V962" s="623">
        <f t="shared" si="121"/>
        <v>0</v>
      </c>
      <c r="W962" s="623">
        <f t="shared" si="130"/>
        <v>0</v>
      </c>
      <c r="X962" s="623">
        <f t="shared" si="130"/>
        <v>0</v>
      </c>
      <c r="Y962" s="623">
        <f t="shared" si="130"/>
        <v>0</v>
      </c>
      <c r="Z962" s="623">
        <f t="shared" si="130"/>
        <v>0</v>
      </c>
      <c r="AA962" s="623">
        <f t="shared" si="130"/>
        <v>0</v>
      </c>
      <c r="AB962" s="623">
        <f t="shared" si="130"/>
        <v>0</v>
      </c>
      <c r="AC962" s="624">
        <f t="shared" ca="1" si="122"/>
        <v>0</v>
      </c>
      <c r="AD962" s="624">
        <f ca="1">IF(C962=Allgemeines!$C$13,$S962-$AE962,OFFSET(AE962,0,Allgemeines!$C$13-2022)-$AE962)</f>
        <v>0</v>
      </c>
      <c r="AE962" s="624">
        <f ca="1">IFERROR(OFFSET(AE962,0,Allgemeines!$C$13-2021),0)</f>
        <v>0</v>
      </c>
      <c r="AF962" s="624">
        <f t="shared" si="123"/>
        <v>0</v>
      </c>
      <c r="AG962" s="624">
        <f t="shared" si="127"/>
        <v>0</v>
      </c>
      <c r="AH962" s="624">
        <f t="shared" si="127"/>
        <v>0</v>
      </c>
      <c r="AI962" s="624">
        <f t="shared" si="127"/>
        <v>0</v>
      </c>
      <c r="AJ962" s="624">
        <f t="shared" si="126"/>
        <v>0</v>
      </c>
      <c r="AK962" s="624">
        <f t="shared" si="126"/>
        <v>0</v>
      </c>
      <c r="AL962" s="624">
        <f t="shared" si="126"/>
        <v>0</v>
      </c>
      <c r="AN962" s="625"/>
    </row>
    <row r="963" spans="1:40" x14ac:dyDescent="0.25">
      <c r="A963" s="612"/>
      <c r="B963" s="613"/>
      <c r="C963" s="614"/>
      <c r="D963" s="626"/>
      <c r="E963" s="627"/>
      <c r="F963" s="627"/>
      <c r="G963" s="630">
        <f t="shared" si="124"/>
        <v>0</v>
      </c>
      <c r="H963" s="626"/>
      <c r="I963" s="626"/>
      <c r="J963" s="626"/>
      <c r="K963" s="626"/>
      <c r="L963" s="626"/>
      <c r="M963" s="626"/>
      <c r="N963" s="629"/>
      <c r="O963" s="629"/>
      <c r="P963" s="629"/>
      <c r="Q963" s="619">
        <f>IF(C963&gt;Allgemeines!$C$13,0,SUM(G963,H963,J963,K963,M963,N963)-SUM(I963,L963,O963,P963))</f>
        <v>0</v>
      </c>
      <c r="R963" s="613"/>
      <c r="S963" s="621">
        <f t="shared" si="120"/>
        <v>0</v>
      </c>
      <c r="T963" s="622">
        <f>IF(ISBLANK($B963),0,VLOOKUP($B963,Listen!$A$2:$C$44,2,FALSE))</f>
        <v>0</v>
      </c>
      <c r="U963" s="622">
        <f>IF(ISBLANK($B963),0,VLOOKUP($B963,Listen!$A$2:$C$44,3,FALSE))</f>
        <v>0</v>
      </c>
      <c r="V963" s="623">
        <f t="shared" si="121"/>
        <v>0</v>
      </c>
      <c r="W963" s="623">
        <f t="shared" si="130"/>
        <v>0</v>
      </c>
      <c r="X963" s="623">
        <f t="shared" si="130"/>
        <v>0</v>
      </c>
      <c r="Y963" s="623">
        <f t="shared" si="130"/>
        <v>0</v>
      </c>
      <c r="Z963" s="623">
        <f t="shared" si="130"/>
        <v>0</v>
      </c>
      <c r="AA963" s="623">
        <f t="shared" si="130"/>
        <v>0</v>
      </c>
      <c r="AB963" s="623">
        <f t="shared" si="130"/>
        <v>0</v>
      </c>
      <c r="AC963" s="624">
        <f t="shared" ca="1" si="122"/>
        <v>0</v>
      </c>
      <c r="AD963" s="624">
        <f ca="1">IF(C963=Allgemeines!$C$13,$S963-$AE963,OFFSET(AE963,0,Allgemeines!$C$13-2022)-$AE963)</f>
        <v>0</v>
      </c>
      <c r="AE963" s="624">
        <f ca="1">IFERROR(OFFSET(AE963,0,Allgemeines!$C$13-2021),0)</f>
        <v>0</v>
      </c>
      <c r="AF963" s="624">
        <f t="shared" si="123"/>
        <v>0</v>
      </c>
      <c r="AG963" s="624">
        <f t="shared" si="127"/>
        <v>0</v>
      </c>
      <c r="AH963" s="624">
        <f t="shared" si="127"/>
        <v>0</v>
      </c>
      <c r="AI963" s="624">
        <f t="shared" si="127"/>
        <v>0</v>
      </c>
      <c r="AJ963" s="624">
        <f t="shared" si="126"/>
        <v>0</v>
      </c>
      <c r="AK963" s="624">
        <f t="shared" si="126"/>
        <v>0</v>
      </c>
      <c r="AL963" s="624">
        <f t="shared" si="126"/>
        <v>0</v>
      </c>
      <c r="AN963" s="625"/>
    </row>
    <row r="964" spans="1:40" x14ac:dyDescent="0.25">
      <c r="A964" s="612"/>
      <c r="B964" s="613"/>
      <c r="C964" s="614"/>
      <c r="D964" s="626"/>
      <c r="E964" s="627"/>
      <c r="F964" s="627"/>
      <c r="G964" s="630">
        <f t="shared" si="124"/>
        <v>0</v>
      </c>
      <c r="H964" s="626"/>
      <c r="I964" s="626"/>
      <c r="J964" s="626"/>
      <c r="K964" s="626"/>
      <c r="L964" s="626"/>
      <c r="M964" s="626"/>
      <c r="N964" s="629"/>
      <c r="O964" s="629"/>
      <c r="P964" s="629"/>
      <c r="Q964" s="619">
        <f>IF(C964&gt;Allgemeines!$C$13,0,SUM(G964,H964,J964,K964,M964,N964)-SUM(I964,L964,O964,P964))</f>
        <v>0</v>
      </c>
      <c r="R964" s="613"/>
      <c r="S964" s="621">
        <f t="shared" ref="S964:S999" si="131">Q964</f>
        <v>0</v>
      </c>
      <c r="T964" s="622">
        <f>IF(ISBLANK($B964),0,VLOOKUP($B964,Listen!$A$2:$C$44,2,FALSE))</f>
        <v>0</v>
      </c>
      <c r="U964" s="622">
        <f>IF(ISBLANK($B964),0,VLOOKUP($B964,Listen!$A$2:$C$44,3,FALSE))</f>
        <v>0</v>
      </c>
      <c r="V964" s="623">
        <f t="shared" ref="V964:V1000" si="132">$T964</f>
        <v>0</v>
      </c>
      <c r="W964" s="623">
        <f t="shared" si="130"/>
        <v>0</v>
      </c>
      <c r="X964" s="623">
        <f t="shared" si="130"/>
        <v>0</v>
      </c>
      <c r="Y964" s="623">
        <f t="shared" si="130"/>
        <v>0</v>
      </c>
      <c r="Z964" s="623">
        <f t="shared" si="130"/>
        <v>0</v>
      </c>
      <c r="AA964" s="623">
        <f t="shared" si="130"/>
        <v>0</v>
      </c>
      <c r="AB964" s="623">
        <f t="shared" si="130"/>
        <v>0</v>
      </c>
      <c r="AC964" s="624">
        <f t="shared" ref="AC964:AC1000" ca="1" si="133">AE964+AD964</f>
        <v>0</v>
      </c>
      <c r="AD964" s="624">
        <f ca="1">IF(C964=Allgemeines!$C$13,$S964-$AE964,OFFSET(AE964,0,Allgemeines!$C$13-2022)-$AE964)</f>
        <v>0</v>
      </c>
      <c r="AE964" s="624">
        <f ca="1">IFERROR(OFFSET(AE964,0,Allgemeines!$C$13-2021),0)</f>
        <v>0</v>
      </c>
      <c r="AF964" s="624">
        <f t="shared" ref="AF964:AF1000" si="134">IF(OR($C964=0,$S964=0),0,IF($C964&lt;=VALUE(AF$4),$S964-$S964/V964*(VALUE(AF$4)-$C964+1),0))</f>
        <v>0</v>
      </c>
      <c r="AG964" s="624">
        <f t="shared" si="127"/>
        <v>0</v>
      </c>
      <c r="AH964" s="624">
        <f t="shared" si="127"/>
        <v>0</v>
      </c>
      <c r="AI964" s="624">
        <f t="shared" si="127"/>
        <v>0</v>
      </c>
      <c r="AJ964" s="624">
        <f t="shared" si="126"/>
        <v>0</v>
      </c>
      <c r="AK964" s="624">
        <f t="shared" si="126"/>
        <v>0</v>
      </c>
      <c r="AL964" s="624">
        <f t="shared" si="126"/>
        <v>0</v>
      </c>
      <c r="AN964" s="625"/>
    </row>
    <row r="965" spans="1:40" x14ac:dyDescent="0.25">
      <c r="A965" s="612"/>
      <c r="B965" s="613"/>
      <c r="C965" s="614"/>
      <c r="D965" s="626"/>
      <c r="E965" s="627"/>
      <c r="F965" s="627"/>
      <c r="G965" s="630">
        <f t="shared" ref="G965:G999" si="135">D965*E965/100</f>
        <v>0</v>
      </c>
      <c r="H965" s="626"/>
      <c r="I965" s="626"/>
      <c r="J965" s="626"/>
      <c r="K965" s="626"/>
      <c r="L965" s="626"/>
      <c r="M965" s="626"/>
      <c r="N965" s="629"/>
      <c r="O965" s="629"/>
      <c r="P965" s="629"/>
      <c r="Q965" s="619">
        <f>IF(C965&gt;Allgemeines!$C$13,0,SUM(G965,H965,J965,K965,M965,N965)-SUM(I965,L965,O965,P965))</f>
        <v>0</v>
      </c>
      <c r="R965" s="613"/>
      <c r="S965" s="621">
        <f t="shared" si="131"/>
        <v>0</v>
      </c>
      <c r="T965" s="622">
        <f>IF(ISBLANK($B965),0,VLOOKUP($B965,Listen!$A$2:$C$44,2,FALSE))</f>
        <v>0</v>
      </c>
      <c r="U965" s="622">
        <f>IF(ISBLANK($B965),0,VLOOKUP($B965,Listen!$A$2:$C$44,3,FALSE))</f>
        <v>0</v>
      </c>
      <c r="V965" s="623">
        <f t="shared" si="132"/>
        <v>0</v>
      </c>
      <c r="W965" s="623">
        <f t="shared" si="130"/>
        <v>0</v>
      </c>
      <c r="X965" s="623">
        <f t="shared" si="130"/>
        <v>0</v>
      </c>
      <c r="Y965" s="623">
        <f t="shared" si="130"/>
        <v>0</v>
      </c>
      <c r="Z965" s="623">
        <f t="shared" si="130"/>
        <v>0</v>
      </c>
      <c r="AA965" s="623">
        <f t="shared" si="130"/>
        <v>0</v>
      </c>
      <c r="AB965" s="623">
        <f t="shared" si="130"/>
        <v>0</v>
      </c>
      <c r="AC965" s="624">
        <f t="shared" ca="1" si="133"/>
        <v>0</v>
      </c>
      <c r="AD965" s="624">
        <f ca="1">IF(C965=Allgemeines!$C$13,$S965-$AE965,OFFSET(AE965,0,Allgemeines!$C$13-2022)-$AE965)</f>
        <v>0</v>
      </c>
      <c r="AE965" s="624">
        <f ca="1">IFERROR(OFFSET(AE965,0,Allgemeines!$C$13-2021),0)</f>
        <v>0</v>
      </c>
      <c r="AF965" s="624">
        <f t="shared" si="134"/>
        <v>0</v>
      </c>
      <c r="AG965" s="624">
        <f t="shared" si="127"/>
        <v>0</v>
      </c>
      <c r="AH965" s="624">
        <f t="shared" si="127"/>
        <v>0</v>
      </c>
      <c r="AI965" s="624">
        <f t="shared" si="127"/>
        <v>0</v>
      </c>
      <c r="AJ965" s="624">
        <f t="shared" si="126"/>
        <v>0</v>
      </c>
      <c r="AK965" s="624">
        <f t="shared" si="126"/>
        <v>0</v>
      </c>
      <c r="AL965" s="624">
        <f t="shared" si="126"/>
        <v>0</v>
      </c>
      <c r="AN965" s="625"/>
    </row>
    <row r="966" spans="1:40" x14ac:dyDescent="0.25">
      <c r="A966" s="612"/>
      <c r="B966" s="613"/>
      <c r="C966" s="614"/>
      <c r="D966" s="626"/>
      <c r="E966" s="627"/>
      <c r="F966" s="627"/>
      <c r="G966" s="630">
        <f t="shared" si="135"/>
        <v>0</v>
      </c>
      <c r="H966" s="626"/>
      <c r="I966" s="626"/>
      <c r="J966" s="626"/>
      <c r="K966" s="626"/>
      <c r="L966" s="626"/>
      <c r="M966" s="626"/>
      <c r="N966" s="629"/>
      <c r="O966" s="629"/>
      <c r="P966" s="629"/>
      <c r="Q966" s="619">
        <f>IF(C966&gt;Allgemeines!$C$13,0,SUM(G966,H966,J966,K966,M966,N966)-SUM(I966,L966,O966,P966))</f>
        <v>0</v>
      </c>
      <c r="R966" s="613"/>
      <c r="S966" s="621">
        <f t="shared" si="131"/>
        <v>0</v>
      </c>
      <c r="T966" s="622">
        <f>IF(ISBLANK($B966),0,VLOOKUP($B966,Listen!$A$2:$C$44,2,FALSE))</f>
        <v>0</v>
      </c>
      <c r="U966" s="622">
        <f>IF(ISBLANK($B966),0,VLOOKUP($B966,Listen!$A$2:$C$44,3,FALSE))</f>
        <v>0</v>
      </c>
      <c r="V966" s="623">
        <f t="shared" si="132"/>
        <v>0</v>
      </c>
      <c r="W966" s="623">
        <f t="shared" si="130"/>
        <v>0</v>
      </c>
      <c r="X966" s="623">
        <f t="shared" si="130"/>
        <v>0</v>
      </c>
      <c r="Y966" s="623">
        <f t="shared" si="130"/>
        <v>0</v>
      </c>
      <c r="Z966" s="623">
        <f t="shared" si="130"/>
        <v>0</v>
      </c>
      <c r="AA966" s="623">
        <f t="shared" si="130"/>
        <v>0</v>
      </c>
      <c r="AB966" s="623">
        <f t="shared" si="130"/>
        <v>0</v>
      </c>
      <c r="AC966" s="624">
        <f t="shared" ca="1" si="133"/>
        <v>0</v>
      </c>
      <c r="AD966" s="624">
        <f ca="1">IF(C966=Allgemeines!$C$13,$S966-$AE966,OFFSET(AE966,0,Allgemeines!$C$13-2022)-$AE966)</f>
        <v>0</v>
      </c>
      <c r="AE966" s="624">
        <f ca="1">IFERROR(OFFSET(AE966,0,Allgemeines!$C$13-2021),0)</f>
        <v>0</v>
      </c>
      <c r="AF966" s="624">
        <f t="shared" si="134"/>
        <v>0</v>
      </c>
      <c r="AG966" s="624">
        <f t="shared" si="127"/>
        <v>0</v>
      </c>
      <c r="AH966" s="624">
        <f t="shared" si="127"/>
        <v>0</v>
      </c>
      <c r="AI966" s="624">
        <f t="shared" si="127"/>
        <v>0</v>
      </c>
      <c r="AJ966" s="624">
        <f t="shared" si="126"/>
        <v>0</v>
      </c>
      <c r="AK966" s="624">
        <f t="shared" si="126"/>
        <v>0</v>
      </c>
      <c r="AL966" s="624">
        <f t="shared" si="126"/>
        <v>0</v>
      </c>
      <c r="AN966" s="625"/>
    </row>
    <row r="967" spans="1:40" x14ac:dyDescent="0.25">
      <c r="A967" s="612"/>
      <c r="B967" s="613"/>
      <c r="C967" s="614"/>
      <c r="D967" s="626"/>
      <c r="E967" s="627"/>
      <c r="F967" s="627"/>
      <c r="G967" s="630">
        <f t="shared" si="135"/>
        <v>0</v>
      </c>
      <c r="H967" s="626"/>
      <c r="I967" s="626"/>
      <c r="J967" s="626"/>
      <c r="K967" s="626"/>
      <c r="L967" s="626"/>
      <c r="M967" s="626"/>
      <c r="N967" s="629"/>
      <c r="O967" s="629"/>
      <c r="P967" s="629"/>
      <c r="Q967" s="619">
        <f>IF(C967&gt;Allgemeines!$C$13,0,SUM(G967,H967,J967,K967,M967,N967)-SUM(I967,L967,O967,P967))</f>
        <v>0</v>
      </c>
      <c r="R967" s="613"/>
      <c r="S967" s="621">
        <f t="shared" si="131"/>
        <v>0</v>
      </c>
      <c r="T967" s="622">
        <f>IF(ISBLANK($B967),0,VLOOKUP($B967,Listen!$A$2:$C$44,2,FALSE))</f>
        <v>0</v>
      </c>
      <c r="U967" s="622">
        <f>IF(ISBLANK($B967),0,VLOOKUP($B967,Listen!$A$2:$C$44,3,FALSE))</f>
        <v>0</v>
      </c>
      <c r="V967" s="623">
        <f t="shared" si="132"/>
        <v>0</v>
      </c>
      <c r="W967" s="623">
        <f t="shared" ref="W967:AB982" si="136">V967</f>
        <v>0</v>
      </c>
      <c r="X967" s="623">
        <f t="shared" si="136"/>
        <v>0</v>
      </c>
      <c r="Y967" s="623">
        <f t="shared" si="136"/>
        <v>0</v>
      </c>
      <c r="Z967" s="623">
        <f t="shared" si="136"/>
        <v>0</v>
      </c>
      <c r="AA967" s="623">
        <f t="shared" si="136"/>
        <v>0</v>
      </c>
      <c r="AB967" s="623">
        <f t="shared" si="136"/>
        <v>0</v>
      </c>
      <c r="AC967" s="624">
        <f t="shared" ca="1" si="133"/>
        <v>0</v>
      </c>
      <c r="AD967" s="624">
        <f ca="1">IF(C967=Allgemeines!$C$13,$S967-$AE967,OFFSET(AE967,0,Allgemeines!$C$13-2022)-$AE967)</f>
        <v>0</v>
      </c>
      <c r="AE967" s="624">
        <f ca="1">IFERROR(OFFSET(AE967,0,Allgemeines!$C$13-2021),0)</f>
        <v>0</v>
      </c>
      <c r="AF967" s="624">
        <f t="shared" si="134"/>
        <v>0</v>
      </c>
      <c r="AG967" s="624">
        <f t="shared" si="127"/>
        <v>0</v>
      </c>
      <c r="AH967" s="624">
        <f t="shared" si="127"/>
        <v>0</v>
      </c>
      <c r="AI967" s="624">
        <f t="shared" si="127"/>
        <v>0</v>
      </c>
      <c r="AJ967" s="624">
        <f t="shared" si="126"/>
        <v>0</v>
      </c>
      <c r="AK967" s="624">
        <f t="shared" si="126"/>
        <v>0</v>
      </c>
      <c r="AL967" s="624">
        <f t="shared" si="126"/>
        <v>0</v>
      </c>
      <c r="AN967" s="625"/>
    </row>
    <row r="968" spans="1:40" x14ac:dyDescent="0.25">
      <c r="A968" s="612"/>
      <c r="B968" s="613"/>
      <c r="C968" s="614"/>
      <c r="D968" s="626"/>
      <c r="E968" s="627"/>
      <c r="F968" s="627"/>
      <c r="G968" s="630">
        <f t="shared" si="135"/>
        <v>0</v>
      </c>
      <c r="H968" s="626"/>
      <c r="I968" s="626"/>
      <c r="J968" s="626"/>
      <c r="K968" s="626"/>
      <c r="L968" s="626"/>
      <c r="M968" s="626"/>
      <c r="N968" s="629"/>
      <c r="O968" s="629"/>
      <c r="P968" s="629"/>
      <c r="Q968" s="619">
        <f>IF(C968&gt;Allgemeines!$C$13,0,SUM(G968,H968,J968,K968,M968,N968)-SUM(I968,L968,O968,P968))</f>
        <v>0</v>
      </c>
      <c r="R968" s="613"/>
      <c r="S968" s="621">
        <f t="shared" si="131"/>
        <v>0</v>
      </c>
      <c r="T968" s="622">
        <f>IF(ISBLANK($B968),0,VLOOKUP($B968,Listen!$A$2:$C$44,2,FALSE))</f>
        <v>0</v>
      </c>
      <c r="U968" s="622">
        <f>IF(ISBLANK($B968),0,VLOOKUP($B968,Listen!$A$2:$C$44,3,FALSE))</f>
        <v>0</v>
      </c>
      <c r="V968" s="623">
        <f t="shared" si="132"/>
        <v>0</v>
      </c>
      <c r="W968" s="623">
        <f t="shared" si="136"/>
        <v>0</v>
      </c>
      <c r="X968" s="623">
        <f t="shared" si="136"/>
        <v>0</v>
      </c>
      <c r="Y968" s="623">
        <f t="shared" si="136"/>
        <v>0</v>
      </c>
      <c r="Z968" s="623">
        <f t="shared" si="136"/>
        <v>0</v>
      </c>
      <c r="AA968" s="623">
        <f t="shared" si="136"/>
        <v>0</v>
      </c>
      <c r="AB968" s="623">
        <f t="shared" si="136"/>
        <v>0</v>
      </c>
      <c r="AC968" s="624">
        <f t="shared" ca="1" si="133"/>
        <v>0</v>
      </c>
      <c r="AD968" s="624">
        <f ca="1">IF(C968=Allgemeines!$C$13,$S968-$AE968,OFFSET(AE968,0,Allgemeines!$C$13-2022)-$AE968)</f>
        <v>0</v>
      </c>
      <c r="AE968" s="624">
        <f ca="1">IFERROR(OFFSET(AE968,0,Allgemeines!$C$13-2021),0)</f>
        <v>0</v>
      </c>
      <c r="AF968" s="624">
        <f t="shared" si="134"/>
        <v>0</v>
      </c>
      <c r="AG968" s="624">
        <f t="shared" si="127"/>
        <v>0</v>
      </c>
      <c r="AH968" s="624">
        <f t="shared" si="127"/>
        <v>0</v>
      </c>
      <c r="AI968" s="624">
        <f t="shared" si="127"/>
        <v>0</v>
      </c>
      <c r="AJ968" s="624">
        <f t="shared" si="126"/>
        <v>0</v>
      </c>
      <c r="AK968" s="624">
        <f t="shared" si="126"/>
        <v>0</v>
      </c>
      <c r="AL968" s="624">
        <f t="shared" si="126"/>
        <v>0</v>
      </c>
      <c r="AN968" s="625"/>
    </row>
    <row r="969" spans="1:40" x14ac:dyDescent="0.25">
      <c r="A969" s="612"/>
      <c r="B969" s="613"/>
      <c r="C969" s="614"/>
      <c r="D969" s="626"/>
      <c r="E969" s="627"/>
      <c r="F969" s="627"/>
      <c r="G969" s="630">
        <f t="shared" si="135"/>
        <v>0</v>
      </c>
      <c r="H969" s="626"/>
      <c r="I969" s="626"/>
      <c r="J969" s="626"/>
      <c r="K969" s="626"/>
      <c r="L969" s="626"/>
      <c r="M969" s="626"/>
      <c r="N969" s="629"/>
      <c r="O969" s="629"/>
      <c r="P969" s="629"/>
      <c r="Q969" s="619">
        <f>IF(C969&gt;Allgemeines!$C$13,0,SUM(G969,H969,J969,K969,M969,N969)-SUM(I969,L969,O969,P969))</f>
        <v>0</v>
      </c>
      <c r="R969" s="613"/>
      <c r="S969" s="621">
        <f t="shared" si="131"/>
        <v>0</v>
      </c>
      <c r="T969" s="622">
        <f>IF(ISBLANK($B969),0,VLOOKUP($B969,Listen!$A$2:$C$44,2,FALSE))</f>
        <v>0</v>
      </c>
      <c r="U969" s="622">
        <f>IF(ISBLANK($B969),0,VLOOKUP($B969,Listen!$A$2:$C$44,3,FALSE))</f>
        <v>0</v>
      </c>
      <c r="V969" s="623">
        <f t="shared" si="132"/>
        <v>0</v>
      </c>
      <c r="W969" s="623">
        <f t="shared" si="136"/>
        <v>0</v>
      </c>
      <c r="X969" s="623">
        <f t="shared" si="136"/>
        <v>0</v>
      </c>
      <c r="Y969" s="623">
        <f t="shared" si="136"/>
        <v>0</v>
      </c>
      <c r="Z969" s="623">
        <f t="shared" si="136"/>
        <v>0</v>
      </c>
      <c r="AA969" s="623">
        <f t="shared" si="136"/>
        <v>0</v>
      </c>
      <c r="AB969" s="623">
        <f t="shared" si="136"/>
        <v>0</v>
      </c>
      <c r="AC969" s="624">
        <f t="shared" ca="1" si="133"/>
        <v>0</v>
      </c>
      <c r="AD969" s="624">
        <f ca="1">IF(C969=Allgemeines!$C$13,$S969-$AE969,OFFSET(AE969,0,Allgemeines!$C$13-2022)-$AE969)</f>
        <v>0</v>
      </c>
      <c r="AE969" s="624">
        <f ca="1">IFERROR(OFFSET(AE969,0,Allgemeines!$C$13-2021),0)</f>
        <v>0</v>
      </c>
      <c r="AF969" s="624">
        <f t="shared" si="134"/>
        <v>0</v>
      </c>
      <c r="AG969" s="624">
        <f t="shared" si="127"/>
        <v>0</v>
      </c>
      <c r="AH969" s="624">
        <f t="shared" si="127"/>
        <v>0</v>
      </c>
      <c r="AI969" s="624">
        <f t="shared" si="127"/>
        <v>0</v>
      </c>
      <c r="AJ969" s="624">
        <f t="shared" si="126"/>
        <v>0</v>
      </c>
      <c r="AK969" s="624">
        <f t="shared" si="126"/>
        <v>0</v>
      </c>
      <c r="AL969" s="624">
        <f t="shared" si="126"/>
        <v>0</v>
      </c>
      <c r="AN969" s="625"/>
    </row>
    <row r="970" spans="1:40" x14ac:dyDescent="0.25">
      <c r="A970" s="612"/>
      <c r="B970" s="613"/>
      <c r="C970" s="614"/>
      <c r="D970" s="626"/>
      <c r="E970" s="627"/>
      <c r="F970" s="627"/>
      <c r="G970" s="630">
        <f t="shared" si="135"/>
        <v>0</v>
      </c>
      <c r="H970" s="626"/>
      <c r="I970" s="626"/>
      <c r="J970" s="626"/>
      <c r="K970" s="626"/>
      <c r="L970" s="626"/>
      <c r="M970" s="626"/>
      <c r="N970" s="629"/>
      <c r="O970" s="629"/>
      <c r="P970" s="629"/>
      <c r="Q970" s="619">
        <f>IF(C970&gt;Allgemeines!$C$13,0,SUM(G970,H970,J970,K970,M970,N970)-SUM(I970,L970,O970,P970))</f>
        <v>0</v>
      </c>
      <c r="R970" s="613"/>
      <c r="S970" s="621">
        <f t="shared" si="131"/>
        <v>0</v>
      </c>
      <c r="T970" s="622">
        <f>IF(ISBLANK($B970),0,VLOOKUP($B970,Listen!$A$2:$C$44,2,FALSE))</f>
        <v>0</v>
      </c>
      <c r="U970" s="622">
        <f>IF(ISBLANK($B970),0,VLOOKUP($B970,Listen!$A$2:$C$44,3,FALSE))</f>
        <v>0</v>
      </c>
      <c r="V970" s="623">
        <f t="shared" si="132"/>
        <v>0</v>
      </c>
      <c r="W970" s="623">
        <f t="shared" si="136"/>
        <v>0</v>
      </c>
      <c r="X970" s="623">
        <f t="shared" si="136"/>
        <v>0</v>
      </c>
      <c r="Y970" s="623">
        <f t="shared" si="136"/>
        <v>0</v>
      </c>
      <c r="Z970" s="623">
        <f t="shared" si="136"/>
        <v>0</v>
      </c>
      <c r="AA970" s="623">
        <f t="shared" si="136"/>
        <v>0</v>
      </c>
      <c r="AB970" s="623">
        <f t="shared" si="136"/>
        <v>0</v>
      </c>
      <c r="AC970" s="624">
        <f t="shared" ca="1" si="133"/>
        <v>0</v>
      </c>
      <c r="AD970" s="624">
        <f ca="1">IF(C970=Allgemeines!$C$13,$S970-$AE970,OFFSET(AE970,0,Allgemeines!$C$13-2022)-$AE970)</f>
        <v>0</v>
      </c>
      <c r="AE970" s="624">
        <f ca="1">IFERROR(OFFSET(AE970,0,Allgemeines!$C$13-2021),0)</f>
        <v>0</v>
      </c>
      <c r="AF970" s="624">
        <f t="shared" si="134"/>
        <v>0</v>
      </c>
      <c r="AG970" s="624">
        <f t="shared" si="127"/>
        <v>0</v>
      </c>
      <c r="AH970" s="624">
        <f t="shared" si="127"/>
        <v>0</v>
      </c>
      <c r="AI970" s="624">
        <f t="shared" si="127"/>
        <v>0</v>
      </c>
      <c r="AJ970" s="624">
        <f t="shared" si="126"/>
        <v>0</v>
      </c>
      <c r="AK970" s="624">
        <f t="shared" si="126"/>
        <v>0</v>
      </c>
      <c r="AL970" s="624">
        <f t="shared" si="126"/>
        <v>0</v>
      </c>
      <c r="AN970" s="625"/>
    </row>
    <row r="971" spans="1:40" x14ac:dyDescent="0.25">
      <c r="A971" s="612"/>
      <c r="B971" s="613"/>
      <c r="C971" s="614"/>
      <c r="D971" s="626"/>
      <c r="E971" s="627"/>
      <c r="F971" s="627"/>
      <c r="G971" s="630">
        <f t="shared" si="135"/>
        <v>0</v>
      </c>
      <c r="H971" s="626"/>
      <c r="I971" s="626"/>
      <c r="J971" s="626"/>
      <c r="K971" s="626"/>
      <c r="L971" s="626"/>
      <c r="M971" s="626"/>
      <c r="N971" s="629"/>
      <c r="O971" s="629"/>
      <c r="P971" s="629"/>
      <c r="Q971" s="619">
        <f>IF(C971&gt;Allgemeines!$C$13,0,SUM(G971,H971,J971,K971,M971,N971)-SUM(I971,L971,O971,P971))</f>
        <v>0</v>
      </c>
      <c r="R971" s="613"/>
      <c r="S971" s="621">
        <f t="shared" si="131"/>
        <v>0</v>
      </c>
      <c r="T971" s="622">
        <f>IF(ISBLANK($B971),0,VLOOKUP($B971,Listen!$A$2:$C$44,2,FALSE))</f>
        <v>0</v>
      </c>
      <c r="U971" s="622">
        <f>IF(ISBLANK($B971),0,VLOOKUP($B971,Listen!$A$2:$C$44,3,FALSE))</f>
        <v>0</v>
      </c>
      <c r="V971" s="623">
        <f t="shared" si="132"/>
        <v>0</v>
      </c>
      <c r="W971" s="623">
        <f t="shared" si="136"/>
        <v>0</v>
      </c>
      <c r="X971" s="623">
        <f t="shared" si="136"/>
        <v>0</v>
      </c>
      <c r="Y971" s="623">
        <f t="shared" si="136"/>
        <v>0</v>
      </c>
      <c r="Z971" s="623">
        <f t="shared" si="136"/>
        <v>0</v>
      </c>
      <c r="AA971" s="623">
        <f t="shared" si="136"/>
        <v>0</v>
      </c>
      <c r="AB971" s="623">
        <f t="shared" si="136"/>
        <v>0</v>
      </c>
      <c r="AC971" s="624">
        <f t="shared" ca="1" si="133"/>
        <v>0</v>
      </c>
      <c r="AD971" s="624">
        <f ca="1">IF(C971=Allgemeines!$C$13,$S971-$AE971,OFFSET(AE971,0,Allgemeines!$C$13-2022)-$AE971)</f>
        <v>0</v>
      </c>
      <c r="AE971" s="624">
        <f ca="1">IFERROR(OFFSET(AE971,0,Allgemeines!$C$13-2021),0)</f>
        <v>0</v>
      </c>
      <c r="AF971" s="624">
        <f t="shared" si="134"/>
        <v>0</v>
      </c>
      <c r="AG971" s="624">
        <f t="shared" si="127"/>
        <v>0</v>
      </c>
      <c r="AH971" s="624">
        <f t="shared" si="127"/>
        <v>0</v>
      </c>
      <c r="AI971" s="624">
        <f t="shared" si="127"/>
        <v>0</v>
      </c>
      <c r="AJ971" s="624">
        <f t="shared" si="127"/>
        <v>0</v>
      </c>
      <c r="AK971" s="624">
        <f t="shared" si="127"/>
        <v>0</v>
      </c>
      <c r="AL971" s="624">
        <f t="shared" si="127"/>
        <v>0</v>
      </c>
      <c r="AN971" s="625"/>
    </row>
    <row r="972" spans="1:40" x14ac:dyDescent="0.25">
      <c r="A972" s="612"/>
      <c r="B972" s="613"/>
      <c r="C972" s="614"/>
      <c r="D972" s="626"/>
      <c r="E972" s="627"/>
      <c r="F972" s="627"/>
      <c r="G972" s="630">
        <f t="shared" si="135"/>
        <v>0</v>
      </c>
      <c r="H972" s="626"/>
      <c r="I972" s="626"/>
      <c r="J972" s="626"/>
      <c r="K972" s="626"/>
      <c r="L972" s="626"/>
      <c r="M972" s="626"/>
      <c r="N972" s="629"/>
      <c r="O972" s="629"/>
      <c r="P972" s="629"/>
      <c r="Q972" s="619">
        <f>IF(C972&gt;Allgemeines!$C$13,0,SUM(G972,H972,J972,K972,M972,N972)-SUM(I972,L972,O972,P972))</f>
        <v>0</v>
      </c>
      <c r="R972" s="613"/>
      <c r="S972" s="621">
        <f t="shared" si="131"/>
        <v>0</v>
      </c>
      <c r="T972" s="622">
        <f>IF(ISBLANK($B972),0,VLOOKUP($B972,Listen!$A$2:$C$44,2,FALSE))</f>
        <v>0</v>
      </c>
      <c r="U972" s="622">
        <f>IF(ISBLANK($B972),0,VLOOKUP($B972,Listen!$A$2:$C$44,3,FALSE))</f>
        <v>0</v>
      </c>
      <c r="V972" s="623">
        <f t="shared" si="132"/>
        <v>0</v>
      </c>
      <c r="W972" s="623">
        <f t="shared" si="136"/>
        <v>0</v>
      </c>
      <c r="X972" s="623">
        <f t="shared" si="136"/>
        <v>0</v>
      </c>
      <c r="Y972" s="623">
        <f t="shared" si="136"/>
        <v>0</v>
      </c>
      <c r="Z972" s="623">
        <f t="shared" si="136"/>
        <v>0</v>
      </c>
      <c r="AA972" s="623">
        <f t="shared" si="136"/>
        <v>0</v>
      </c>
      <c r="AB972" s="623">
        <f t="shared" si="136"/>
        <v>0</v>
      </c>
      <c r="AC972" s="624">
        <f t="shared" ca="1" si="133"/>
        <v>0</v>
      </c>
      <c r="AD972" s="624">
        <f ca="1">IF(C972=Allgemeines!$C$13,$S972-$AE972,OFFSET(AE972,0,Allgemeines!$C$13-2022)-$AE972)</f>
        <v>0</v>
      </c>
      <c r="AE972" s="624">
        <f ca="1">IFERROR(OFFSET(AE972,0,Allgemeines!$C$13-2021),0)</f>
        <v>0</v>
      </c>
      <c r="AF972" s="624">
        <f t="shared" si="134"/>
        <v>0</v>
      </c>
      <c r="AG972" s="624">
        <f t="shared" ref="AG972:AL1000" si="137">IF(OR($C972=0,$S972=0,W972-(VALUE(AG$4)-$C972)=0),0,
IF($C972&lt;VALUE(AG$4),AF972-AF972/(W972-(VALUE(AG$4)-$C972)),
IF($C972=VALUE(AG$4),$S972-$S972/W972,0)))</f>
        <v>0</v>
      </c>
      <c r="AH972" s="624">
        <f t="shared" si="137"/>
        <v>0</v>
      </c>
      <c r="AI972" s="624">
        <f t="shared" si="137"/>
        <v>0</v>
      </c>
      <c r="AJ972" s="624">
        <f t="shared" si="137"/>
        <v>0</v>
      </c>
      <c r="AK972" s="624">
        <f t="shared" si="137"/>
        <v>0</v>
      </c>
      <c r="AL972" s="624">
        <f t="shared" si="137"/>
        <v>0</v>
      </c>
      <c r="AN972" s="625"/>
    </row>
    <row r="973" spans="1:40" x14ac:dyDescent="0.25">
      <c r="A973" s="612"/>
      <c r="B973" s="613"/>
      <c r="C973" s="614"/>
      <c r="D973" s="626"/>
      <c r="E973" s="627"/>
      <c r="F973" s="627"/>
      <c r="G973" s="630">
        <f t="shared" si="135"/>
        <v>0</v>
      </c>
      <c r="H973" s="626"/>
      <c r="I973" s="626"/>
      <c r="J973" s="626"/>
      <c r="K973" s="626"/>
      <c r="L973" s="626"/>
      <c r="M973" s="626"/>
      <c r="N973" s="629"/>
      <c r="O973" s="629"/>
      <c r="P973" s="629"/>
      <c r="Q973" s="619">
        <f>IF(C973&gt;Allgemeines!$C$13,0,SUM(G973,H973,J973,K973,M973,N973)-SUM(I973,L973,O973,P973))</f>
        <v>0</v>
      </c>
      <c r="R973" s="613"/>
      <c r="S973" s="621">
        <f t="shared" si="131"/>
        <v>0</v>
      </c>
      <c r="T973" s="622">
        <f>IF(ISBLANK($B973),0,VLOOKUP($B973,Listen!$A$2:$C$44,2,FALSE))</f>
        <v>0</v>
      </c>
      <c r="U973" s="622">
        <f>IF(ISBLANK($B973),0,VLOOKUP($B973,Listen!$A$2:$C$44,3,FALSE))</f>
        <v>0</v>
      </c>
      <c r="V973" s="623">
        <f t="shared" si="132"/>
        <v>0</v>
      </c>
      <c r="W973" s="623">
        <f t="shared" si="136"/>
        <v>0</v>
      </c>
      <c r="X973" s="623">
        <f t="shared" si="136"/>
        <v>0</v>
      </c>
      <c r="Y973" s="623">
        <f t="shared" si="136"/>
        <v>0</v>
      </c>
      <c r="Z973" s="623">
        <f t="shared" si="136"/>
        <v>0</v>
      </c>
      <c r="AA973" s="623">
        <f t="shared" si="136"/>
        <v>0</v>
      </c>
      <c r="AB973" s="623">
        <f t="shared" si="136"/>
        <v>0</v>
      </c>
      <c r="AC973" s="624">
        <f t="shared" ca="1" si="133"/>
        <v>0</v>
      </c>
      <c r="AD973" s="624">
        <f ca="1">IF(C973=Allgemeines!$C$13,$S973-$AE973,OFFSET(AE973,0,Allgemeines!$C$13-2022)-$AE973)</f>
        <v>0</v>
      </c>
      <c r="AE973" s="624">
        <f ca="1">IFERROR(OFFSET(AE973,0,Allgemeines!$C$13-2021),0)</f>
        <v>0</v>
      </c>
      <c r="AF973" s="624">
        <f t="shared" si="134"/>
        <v>0</v>
      </c>
      <c r="AG973" s="624">
        <f t="shared" si="137"/>
        <v>0</v>
      </c>
      <c r="AH973" s="624">
        <f t="shared" si="137"/>
        <v>0</v>
      </c>
      <c r="AI973" s="624">
        <f t="shared" si="137"/>
        <v>0</v>
      </c>
      <c r="AJ973" s="624">
        <f t="shared" si="137"/>
        <v>0</v>
      </c>
      <c r="AK973" s="624">
        <f t="shared" si="137"/>
        <v>0</v>
      </c>
      <c r="AL973" s="624">
        <f t="shared" si="137"/>
        <v>0</v>
      </c>
      <c r="AN973" s="625"/>
    </row>
    <row r="974" spans="1:40" x14ac:dyDescent="0.25">
      <c r="A974" s="612"/>
      <c r="B974" s="613"/>
      <c r="C974" s="614"/>
      <c r="D974" s="626"/>
      <c r="E974" s="627"/>
      <c r="F974" s="627"/>
      <c r="G974" s="630">
        <f t="shared" si="135"/>
        <v>0</v>
      </c>
      <c r="H974" s="626"/>
      <c r="I974" s="626"/>
      <c r="J974" s="626"/>
      <c r="K974" s="626"/>
      <c r="L974" s="626"/>
      <c r="M974" s="626"/>
      <c r="N974" s="629"/>
      <c r="O974" s="629"/>
      <c r="P974" s="629"/>
      <c r="Q974" s="619">
        <f>IF(C974&gt;Allgemeines!$C$13,0,SUM(G974,H974,J974,K974,M974,N974)-SUM(I974,L974,O974,P974))</f>
        <v>0</v>
      </c>
      <c r="R974" s="613"/>
      <c r="S974" s="621">
        <f t="shared" si="131"/>
        <v>0</v>
      </c>
      <c r="T974" s="622">
        <f>IF(ISBLANK($B974),0,VLOOKUP($B974,Listen!$A$2:$C$44,2,FALSE))</f>
        <v>0</v>
      </c>
      <c r="U974" s="622">
        <f>IF(ISBLANK($B974),0,VLOOKUP($B974,Listen!$A$2:$C$44,3,FALSE))</f>
        <v>0</v>
      </c>
      <c r="V974" s="623">
        <f t="shared" si="132"/>
        <v>0</v>
      </c>
      <c r="W974" s="623">
        <f t="shared" si="136"/>
        <v>0</v>
      </c>
      <c r="X974" s="623">
        <f t="shared" si="136"/>
        <v>0</v>
      </c>
      <c r="Y974" s="623">
        <f t="shared" si="136"/>
        <v>0</v>
      </c>
      <c r="Z974" s="623">
        <f t="shared" si="136"/>
        <v>0</v>
      </c>
      <c r="AA974" s="623">
        <f t="shared" si="136"/>
        <v>0</v>
      </c>
      <c r="AB974" s="623">
        <f t="shared" si="136"/>
        <v>0</v>
      </c>
      <c r="AC974" s="624">
        <f t="shared" ca="1" si="133"/>
        <v>0</v>
      </c>
      <c r="AD974" s="624">
        <f ca="1">IF(C974=Allgemeines!$C$13,$S974-$AE974,OFFSET(AE974,0,Allgemeines!$C$13-2022)-$AE974)</f>
        <v>0</v>
      </c>
      <c r="AE974" s="624">
        <f ca="1">IFERROR(OFFSET(AE974,0,Allgemeines!$C$13-2021),0)</f>
        <v>0</v>
      </c>
      <c r="AF974" s="624">
        <f t="shared" si="134"/>
        <v>0</v>
      </c>
      <c r="AG974" s="624">
        <f t="shared" si="137"/>
        <v>0</v>
      </c>
      <c r="AH974" s="624">
        <f t="shared" si="137"/>
        <v>0</v>
      </c>
      <c r="AI974" s="624">
        <f t="shared" si="137"/>
        <v>0</v>
      </c>
      <c r="AJ974" s="624">
        <f t="shared" si="137"/>
        <v>0</v>
      </c>
      <c r="AK974" s="624">
        <f t="shared" si="137"/>
        <v>0</v>
      </c>
      <c r="AL974" s="624">
        <f t="shared" si="137"/>
        <v>0</v>
      </c>
      <c r="AN974" s="625"/>
    </row>
    <row r="975" spans="1:40" x14ac:dyDescent="0.25">
      <c r="A975" s="612"/>
      <c r="B975" s="613"/>
      <c r="C975" s="614"/>
      <c r="D975" s="626"/>
      <c r="E975" s="627"/>
      <c r="F975" s="627"/>
      <c r="G975" s="630">
        <f t="shared" si="135"/>
        <v>0</v>
      </c>
      <c r="H975" s="626"/>
      <c r="I975" s="626"/>
      <c r="J975" s="626"/>
      <c r="K975" s="626"/>
      <c r="L975" s="626"/>
      <c r="M975" s="626"/>
      <c r="N975" s="629"/>
      <c r="O975" s="629"/>
      <c r="P975" s="629"/>
      <c r="Q975" s="619">
        <f>IF(C975&gt;Allgemeines!$C$13,0,SUM(G975,H975,J975,K975,M975,N975)-SUM(I975,L975,O975,P975))</f>
        <v>0</v>
      </c>
      <c r="R975" s="613"/>
      <c r="S975" s="621">
        <f t="shared" si="131"/>
        <v>0</v>
      </c>
      <c r="T975" s="622">
        <f>IF(ISBLANK($B975),0,VLOOKUP($B975,Listen!$A$2:$C$44,2,FALSE))</f>
        <v>0</v>
      </c>
      <c r="U975" s="622">
        <f>IF(ISBLANK($B975),0,VLOOKUP($B975,Listen!$A$2:$C$44,3,FALSE))</f>
        <v>0</v>
      </c>
      <c r="V975" s="623">
        <f t="shared" si="132"/>
        <v>0</v>
      </c>
      <c r="W975" s="623">
        <f t="shared" si="136"/>
        <v>0</v>
      </c>
      <c r="X975" s="623">
        <f t="shared" si="136"/>
        <v>0</v>
      </c>
      <c r="Y975" s="623">
        <f t="shared" si="136"/>
        <v>0</v>
      </c>
      <c r="Z975" s="623">
        <f t="shared" si="136"/>
        <v>0</v>
      </c>
      <c r="AA975" s="623">
        <f t="shared" si="136"/>
        <v>0</v>
      </c>
      <c r="AB975" s="623">
        <f t="shared" si="136"/>
        <v>0</v>
      </c>
      <c r="AC975" s="624">
        <f t="shared" ca="1" si="133"/>
        <v>0</v>
      </c>
      <c r="AD975" s="624">
        <f ca="1">IF(C975=Allgemeines!$C$13,$S975-$AE975,OFFSET(AE975,0,Allgemeines!$C$13-2022)-$AE975)</f>
        <v>0</v>
      </c>
      <c r="AE975" s="624">
        <f ca="1">IFERROR(OFFSET(AE975,0,Allgemeines!$C$13-2021),0)</f>
        <v>0</v>
      </c>
      <c r="AF975" s="624">
        <f t="shared" si="134"/>
        <v>0</v>
      </c>
      <c r="AG975" s="624">
        <f t="shared" si="137"/>
        <v>0</v>
      </c>
      <c r="AH975" s="624">
        <f t="shared" si="137"/>
        <v>0</v>
      </c>
      <c r="AI975" s="624">
        <f t="shared" si="137"/>
        <v>0</v>
      </c>
      <c r="AJ975" s="624">
        <f t="shared" si="137"/>
        <v>0</v>
      </c>
      <c r="AK975" s="624">
        <f t="shared" si="137"/>
        <v>0</v>
      </c>
      <c r="AL975" s="624">
        <f t="shared" si="137"/>
        <v>0</v>
      </c>
      <c r="AN975" s="625"/>
    </row>
    <row r="976" spans="1:40" x14ac:dyDescent="0.25">
      <c r="A976" s="612"/>
      <c r="B976" s="613"/>
      <c r="C976" s="614"/>
      <c r="D976" s="626"/>
      <c r="E976" s="627"/>
      <c r="F976" s="627"/>
      <c r="G976" s="630">
        <f t="shared" si="135"/>
        <v>0</v>
      </c>
      <c r="H976" s="626"/>
      <c r="I976" s="626"/>
      <c r="J976" s="626"/>
      <c r="K976" s="626"/>
      <c r="L976" s="626"/>
      <c r="M976" s="626"/>
      <c r="N976" s="629"/>
      <c r="O976" s="629"/>
      <c r="P976" s="629"/>
      <c r="Q976" s="619">
        <f>IF(C976&gt;Allgemeines!$C$13,0,SUM(G976,H976,J976,K976,M976,N976)-SUM(I976,L976,O976,P976))</f>
        <v>0</v>
      </c>
      <c r="R976" s="613"/>
      <c r="S976" s="621">
        <f t="shared" si="131"/>
        <v>0</v>
      </c>
      <c r="T976" s="622">
        <f>IF(ISBLANK($B976),0,VLOOKUP($B976,Listen!$A$2:$C$44,2,FALSE))</f>
        <v>0</v>
      </c>
      <c r="U976" s="622">
        <f>IF(ISBLANK($B976),0,VLOOKUP($B976,Listen!$A$2:$C$44,3,FALSE))</f>
        <v>0</v>
      </c>
      <c r="V976" s="623">
        <f t="shared" si="132"/>
        <v>0</v>
      </c>
      <c r="W976" s="623">
        <f t="shared" si="136"/>
        <v>0</v>
      </c>
      <c r="X976" s="623">
        <f t="shared" si="136"/>
        <v>0</v>
      </c>
      <c r="Y976" s="623">
        <f t="shared" si="136"/>
        <v>0</v>
      </c>
      <c r="Z976" s="623">
        <f t="shared" si="136"/>
        <v>0</v>
      </c>
      <c r="AA976" s="623">
        <f t="shared" si="136"/>
        <v>0</v>
      </c>
      <c r="AB976" s="623">
        <f t="shared" si="136"/>
        <v>0</v>
      </c>
      <c r="AC976" s="624">
        <f t="shared" ca="1" si="133"/>
        <v>0</v>
      </c>
      <c r="AD976" s="624">
        <f ca="1">IF(C976=Allgemeines!$C$13,$S976-$AE976,OFFSET(AE976,0,Allgemeines!$C$13-2022)-$AE976)</f>
        <v>0</v>
      </c>
      <c r="AE976" s="624">
        <f ca="1">IFERROR(OFFSET(AE976,0,Allgemeines!$C$13-2021),0)</f>
        <v>0</v>
      </c>
      <c r="AF976" s="624">
        <f t="shared" si="134"/>
        <v>0</v>
      </c>
      <c r="AG976" s="624">
        <f t="shared" si="137"/>
        <v>0</v>
      </c>
      <c r="AH976" s="624">
        <f t="shared" si="137"/>
        <v>0</v>
      </c>
      <c r="AI976" s="624">
        <f t="shared" si="137"/>
        <v>0</v>
      </c>
      <c r="AJ976" s="624">
        <f t="shared" si="137"/>
        <v>0</v>
      </c>
      <c r="AK976" s="624">
        <f t="shared" si="137"/>
        <v>0</v>
      </c>
      <c r="AL976" s="624">
        <f t="shared" si="137"/>
        <v>0</v>
      </c>
      <c r="AN976" s="625"/>
    </row>
    <row r="977" spans="1:40" x14ac:dyDescent="0.25">
      <c r="A977" s="612"/>
      <c r="B977" s="613"/>
      <c r="C977" s="614"/>
      <c r="D977" s="626"/>
      <c r="E977" s="627"/>
      <c r="F977" s="627"/>
      <c r="G977" s="630">
        <f t="shared" si="135"/>
        <v>0</v>
      </c>
      <c r="H977" s="626"/>
      <c r="I977" s="626"/>
      <c r="J977" s="626"/>
      <c r="K977" s="626"/>
      <c r="L977" s="626"/>
      <c r="M977" s="626"/>
      <c r="N977" s="629"/>
      <c r="O977" s="629"/>
      <c r="P977" s="629"/>
      <c r="Q977" s="619">
        <f>IF(C977&gt;Allgemeines!$C$13,0,SUM(G977,H977,J977,K977,M977,N977)-SUM(I977,L977,O977,P977))</f>
        <v>0</v>
      </c>
      <c r="R977" s="613"/>
      <c r="S977" s="621">
        <f t="shared" si="131"/>
        <v>0</v>
      </c>
      <c r="T977" s="622">
        <f>IF(ISBLANK($B977),0,VLOOKUP($B977,Listen!$A$2:$C$44,2,FALSE))</f>
        <v>0</v>
      </c>
      <c r="U977" s="622">
        <f>IF(ISBLANK($B977),0,VLOOKUP($B977,Listen!$A$2:$C$44,3,FALSE))</f>
        <v>0</v>
      </c>
      <c r="V977" s="623">
        <f t="shared" si="132"/>
        <v>0</v>
      </c>
      <c r="W977" s="623">
        <f t="shared" si="136"/>
        <v>0</v>
      </c>
      <c r="X977" s="623">
        <f t="shared" si="136"/>
        <v>0</v>
      </c>
      <c r="Y977" s="623">
        <f t="shared" si="136"/>
        <v>0</v>
      </c>
      <c r="Z977" s="623">
        <f t="shared" si="136"/>
        <v>0</v>
      </c>
      <c r="AA977" s="623">
        <f t="shared" si="136"/>
        <v>0</v>
      </c>
      <c r="AB977" s="623">
        <f t="shared" si="136"/>
        <v>0</v>
      </c>
      <c r="AC977" s="624">
        <f t="shared" ca="1" si="133"/>
        <v>0</v>
      </c>
      <c r="AD977" s="624">
        <f ca="1">IF(C977=Allgemeines!$C$13,$S977-$AE977,OFFSET(AE977,0,Allgemeines!$C$13-2022)-$AE977)</f>
        <v>0</v>
      </c>
      <c r="AE977" s="624">
        <f ca="1">IFERROR(OFFSET(AE977,0,Allgemeines!$C$13-2021),0)</f>
        <v>0</v>
      </c>
      <c r="AF977" s="624">
        <f t="shared" si="134"/>
        <v>0</v>
      </c>
      <c r="AG977" s="624">
        <f t="shared" si="137"/>
        <v>0</v>
      </c>
      <c r="AH977" s="624">
        <f t="shared" si="137"/>
        <v>0</v>
      </c>
      <c r="AI977" s="624">
        <f t="shared" si="137"/>
        <v>0</v>
      </c>
      <c r="AJ977" s="624">
        <f t="shared" si="137"/>
        <v>0</v>
      </c>
      <c r="AK977" s="624">
        <f t="shared" si="137"/>
        <v>0</v>
      </c>
      <c r="AL977" s="624">
        <f t="shared" si="137"/>
        <v>0</v>
      </c>
      <c r="AN977" s="625"/>
    </row>
    <row r="978" spans="1:40" x14ac:dyDescent="0.25">
      <c r="A978" s="612"/>
      <c r="B978" s="613"/>
      <c r="C978" s="614"/>
      <c r="D978" s="626"/>
      <c r="E978" s="627"/>
      <c r="F978" s="627"/>
      <c r="G978" s="630">
        <f t="shared" si="135"/>
        <v>0</v>
      </c>
      <c r="H978" s="626"/>
      <c r="I978" s="626"/>
      <c r="J978" s="626"/>
      <c r="K978" s="626"/>
      <c r="L978" s="626"/>
      <c r="M978" s="626"/>
      <c r="N978" s="629"/>
      <c r="O978" s="629"/>
      <c r="P978" s="629"/>
      <c r="Q978" s="619">
        <f>IF(C978&gt;Allgemeines!$C$13,0,SUM(G978,H978,J978,K978,M978,N978)-SUM(I978,L978,O978,P978))</f>
        <v>0</v>
      </c>
      <c r="R978" s="613"/>
      <c r="S978" s="621">
        <f t="shared" si="131"/>
        <v>0</v>
      </c>
      <c r="T978" s="622">
        <f>IF(ISBLANK($B978),0,VLOOKUP($B978,Listen!$A$2:$C$44,2,FALSE))</f>
        <v>0</v>
      </c>
      <c r="U978" s="622">
        <f>IF(ISBLANK($B978),0,VLOOKUP($B978,Listen!$A$2:$C$44,3,FALSE))</f>
        <v>0</v>
      </c>
      <c r="V978" s="623">
        <f t="shared" si="132"/>
        <v>0</v>
      </c>
      <c r="W978" s="623">
        <f t="shared" si="136"/>
        <v>0</v>
      </c>
      <c r="X978" s="623">
        <f t="shared" si="136"/>
        <v>0</v>
      </c>
      <c r="Y978" s="623">
        <f t="shared" si="136"/>
        <v>0</v>
      </c>
      <c r="Z978" s="623">
        <f t="shared" si="136"/>
        <v>0</v>
      </c>
      <c r="AA978" s="623">
        <f t="shared" si="136"/>
        <v>0</v>
      </c>
      <c r="AB978" s="623">
        <f t="shared" si="136"/>
        <v>0</v>
      </c>
      <c r="AC978" s="624">
        <f t="shared" ca="1" si="133"/>
        <v>0</v>
      </c>
      <c r="AD978" s="624">
        <f ca="1">IF(C978=Allgemeines!$C$13,$S978-$AE978,OFFSET(AE978,0,Allgemeines!$C$13-2022)-$AE978)</f>
        <v>0</v>
      </c>
      <c r="AE978" s="624">
        <f ca="1">IFERROR(OFFSET(AE978,0,Allgemeines!$C$13-2021),0)</f>
        <v>0</v>
      </c>
      <c r="AF978" s="624">
        <f t="shared" si="134"/>
        <v>0</v>
      </c>
      <c r="AG978" s="624">
        <f t="shared" si="137"/>
        <v>0</v>
      </c>
      <c r="AH978" s="624">
        <f t="shared" si="137"/>
        <v>0</v>
      </c>
      <c r="AI978" s="624">
        <f t="shared" si="137"/>
        <v>0</v>
      </c>
      <c r="AJ978" s="624">
        <f t="shared" si="137"/>
        <v>0</v>
      </c>
      <c r="AK978" s="624">
        <f t="shared" si="137"/>
        <v>0</v>
      </c>
      <c r="AL978" s="624">
        <f t="shared" si="137"/>
        <v>0</v>
      </c>
      <c r="AN978" s="625"/>
    </row>
    <row r="979" spans="1:40" x14ac:dyDescent="0.25">
      <c r="A979" s="612"/>
      <c r="B979" s="613"/>
      <c r="C979" s="614"/>
      <c r="D979" s="626"/>
      <c r="E979" s="627"/>
      <c r="F979" s="627"/>
      <c r="G979" s="630">
        <f t="shared" si="135"/>
        <v>0</v>
      </c>
      <c r="H979" s="626"/>
      <c r="I979" s="626"/>
      <c r="J979" s="626"/>
      <c r="K979" s="626"/>
      <c r="L979" s="626"/>
      <c r="M979" s="626"/>
      <c r="N979" s="629"/>
      <c r="O979" s="629"/>
      <c r="P979" s="629"/>
      <c r="Q979" s="619">
        <f>IF(C979&gt;Allgemeines!$C$13,0,SUM(G979,H979,J979,K979,M979,N979)-SUM(I979,L979,O979,P979))</f>
        <v>0</v>
      </c>
      <c r="R979" s="613"/>
      <c r="S979" s="621">
        <f t="shared" si="131"/>
        <v>0</v>
      </c>
      <c r="T979" s="622">
        <f>IF(ISBLANK($B979),0,VLOOKUP($B979,Listen!$A$2:$C$44,2,FALSE))</f>
        <v>0</v>
      </c>
      <c r="U979" s="622">
        <f>IF(ISBLANK($B979),0,VLOOKUP($B979,Listen!$A$2:$C$44,3,FALSE))</f>
        <v>0</v>
      </c>
      <c r="V979" s="623">
        <f t="shared" si="132"/>
        <v>0</v>
      </c>
      <c r="W979" s="623">
        <f t="shared" si="136"/>
        <v>0</v>
      </c>
      <c r="X979" s="623">
        <f t="shared" si="136"/>
        <v>0</v>
      </c>
      <c r="Y979" s="623">
        <f t="shared" si="136"/>
        <v>0</v>
      </c>
      <c r="Z979" s="623">
        <f t="shared" si="136"/>
        <v>0</v>
      </c>
      <c r="AA979" s="623">
        <f t="shared" si="136"/>
        <v>0</v>
      </c>
      <c r="AB979" s="623">
        <f t="shared" si="136"/>
        <v>0</v>
      </c>
      <c r="AC979" s="624">
        <f t="shared" ca="1" si="133"/>
        <v>0</v>
      </c>
      <c r="AD979" s="624">
        <f ca="1">IF(C979=Allgemeines!$C$13,$S979-$AE979,OFFSET(AE979,0,Allgemeines!$C$13-2022)-$AE979)</f>
        <v>0</v>
      </c>
      <c r="AE979" s="624">
        <f ca="1">IFERROR(OFFSET(AE979,0,Allgemeines!$C$13-2021),0)</f>
        <v>0</v>
      </c>
      <c r="AF979" s="624">
        <f t="shared" si="134"/>
        <v>0</v>
      </c>
      <c r="AG979" s="624">
        <f t="shared" si="137"/>
        <v>0</v>
      </c>
      <c r="AH979" s="624">
        <f t="shared" si="137"/>
        <v>0</v>
      </c>
      <c r="AI979" s="624">
        <f t="shared" si="137"/>
        <v>0</v>
      </c>
      <c r="AJ979" s="624">
        <f t="shared" si="137"/>
        <v>0</v>
      </c>
      <c r="AK979" s="624">
        <f t="shared" si="137"/>
        <v>0</v>
      </c>
      <c r="AL979" s="624">
        <f t="shared" si="137"/>
        <v>0</v>
      </c>
      <c r="AN979" s="625"/>
    </row>
    <row r="980" spans="1:40" x14ac:dyDescent="0.25">
      <c r="A980" s="612"/>
      <c r="B980" s="613"/>
      <c r="C980" s="614"/>
      <c r="D980" s="626"/>
      <c r="E980" s="627"/>
      <c r="F980" s="627"/>
      <c r="G980" s="630">
        <f t="shared" si="135"/>
        <v>0</v>
      </c>
      <c r="H980" s="626"/>
      <c r="I980" s="626"/>
      <c r="J980" s="626"/>
      <c r="K980" s="626"/>
      <c r="L980" s="626"/>
      <c r="M980" s="626"/>
      <c r="N980" s="629"/>
      <c r="O980" s="629"/>
      <c r="P980" s="629"/>
      <c r="Q980" s="619">
        <f>IF(C980&gt;Allgemeines!$C$13,0,SUM(G980,H980,J980,K980,M980,N980)-SUM(I980,L980,O980,P980))</f>
        <v>0</v>
      </c>
      <c r="R980" s="613"/>
      <c r="S980" s="621">
        <f t="shared" si="131"/>
        <v>0</v>
      </c>
      <c r="T980" s="622">
        <f>IF(ISBLANK($B980),0,VLOOKUP($B980,Listen!$A$2:$C$44,2,FALSE))</f>
        <v>0</v>
      </c>
      <c r="U980" s="622">
        <f>IF(ISBLANK($B980),0,VLOOKUP($B980,Listen!$A$2:$C$44,3,FALSE))</f>
        <v>0</v>
      </c>
      <c r="V980" s="623">
        <f t="shared" si="132"/>
        <v>0</v>
      </c>
      <c r="W980" s="623">
        <f t="shared" si="136"/>
        <v>0</v>
      </c>
      <c r="X980" s="623">
        <f t="shared" si="136"/>
        <v>0</v>
      </c>
      <c r="Y980" s="623">
        <f t="shared" si="136"/>
        <v>0</v>
      </c>
      <c r="Z980" s="623">
        <f t="shared" si="136"/>
        <v>0</v>
      </c>
      <c r="AA980" s="623">
        <f t="shared" si="136"/>
        <v>0</v>
      </c>
      <c r="AB980" s="623">
        <f t="shared" si="136"/>
        <v>0</v>
      </c>
      <c r="AC980" s="624">
        <f t="shared" ca="1" si="133"/>
        <v>0</v>
      </c>
      <c r="AD980" s="624">
        <f ca="1">IF(C980=Allgemeines!$C$13,$S980-$AE980,OFFSET(AE980,0,Allgemeines!$C$13-2022)-$AE980)</f>
        <v>0</v>
      </c>
      <c r="AE980" s="624">
        <f ca="1">IFERROR(OFFSET(AE980,0,Allgemeines!$C$13-2021),0)</f>
        <v>0</v>
      </c>
      <c r="AF980" s="624">
        <f t="shared" si="134"/>
        <v>0</v>
      </c>
      <c r="AG980" s="624">
        <f t="shared" si="137"/>
        <v>0</v>
      </c>
      <c r="AH980" s="624">
        <f t="shared" si="137"/>
        <v>0</v>
      </c>
      <c r="AI980" s="624">
        <f t="shared" si="137"/>
        <v>0</v>
      </c>
      <c r="AJ980" s="624">
        <f t="shared" si="137"/>
        <v>0</v>
      </c>
      <c r="AK980" s="624">
        <f t="shared" si="137"/>
        <v>0</v>
      </c>
      <c r="AL980" s="624">
        <f t="shared" si="137"/>
        <v>0</v>
      </c>
      <c r="AN980" s="625"/>
    </row>
    <row r="981" spans="1:40" x14ac:dyDescent="0.25">
      <c r="A981" s="612"/>
      <c r="B981" s="613"/>
      <c r="C981" s="614"/>
      <c r="D981" s="626"/>
      <c r="E981" s="627"/>
      <c r="F981" s="627"/>
      <c r="G981" s="630">
        <f t="shared" si="135"/>
        <v>0</v>
      </c>
      <c r="H981" s="626"/>
      <c r="I981" s="626"/>
      <c r="J981" s="626"/>
      <c r="K981" s="626"/>
      <c r="L981" s="626"/>
      <c r="M981" s="626"/>
      <c r="N981" s="629"/>
      <c r="O981" s="629"/>
      <c r="P981" s="629"/>
      <c r="Q981" s="619">
        <f>IF(C981&gt;Allgemeines!$C$13,0,SUM(G981,H981,J981,K981,M981,N981)-SUM(I981,L981,O981,P981))</f>
        <v>0</v>
      </c>
      <c r="R981" s="613"/>
      <c r="S981" s="621">
        <f t="shared" si="131"/>
        <v>0</v>
      </c>
      <c r="T981" s="622">
        <f>IF(ISBLANK($B981),0,VLOOKUP($B981,Listen!$A$2:$C$44,2,FALSE))</f>
        <v>0</v>
      </c>
      <c r="U981" s="622">
        <f>IF(ISBLANK($B981),0,VLOOKUP($B981,Listen!$A$2:$C$44,3,FALSE))</f>
        <v>0</v>
      </c>
      <c r="V981" s="623">
        <f t="shared" si="132"/>
        <v>0</v>
      </c>
      <c r="W981" s="623">
        <f t="shared" si="136"/>
        <v>0</v>
      </c>
      <c r="X981" s="623">
        <f t="shared" si="136"/>
        <v>0</v>
      </c>
      <c r="Y981" s="623">
        <f t="shared" si="136"/>
        <v>0</v>
      </c>
      <c r="Z981" s="623">
        <f t="shared" si="136"/>
        <v>0</v>
      </c>
      <c r="AA981" s="623">
        <f t="shared" si="136"/>
        <v>0</v>
      </c>
      <c r="AB981" s="623">
        <f t="shared" si="136"/>
        <v>0</v>
      </c>
      <c r="AC981" s="624">
        <f t="shared" ca="1" si="133"/>
        <v>0</v>
      </c>
      <c r="AD981" s="624">
        <f ca="1">IF(C981=Allgemeines!$C$13,$S981-$AE981,OFFSET(AE981,0,Allgemeines!$C$13-2022)-$AE981)</f>
        <v>0</v>
      </c>
      <c r="AE981" s="624">
        <f ca="1">IFERROR(OFFSET(AE981,0,Allgemeines!$C$13-2021),0)</f>
        <v>0</v>
      </c>
      <c r="AF981" s="624">
        <f t="shared" si="134"/>
        <v>0</v>
      </c>
      <c r="AG981" s="624">
        <f t="shared" si="137"/>
        <v>0</v>
      </c>
      <c r="AH981" s="624">
        <f t="shared" si="137"/>
        <v>0</v>
      </c>
      <c r="AI981" s="624">
        <f t="shared" si="137"/>
        <v>0</v>
      </c>
      <c r="AJ981" s="624">
        <f t="shared" si="137"/>
        <v>0</v>
      </c>
      <c r="AK981" s="624">
        <f t="shared" si="137"/>
        <v>0</v>
      </c>
      <c r="AL981" s="624">
        <f t="shared" si="137"/>
        <v>0</v>
      </c>
      <c r="AN981" s="625"/>
    </row>
    <row r="982" spans="1:40" x14ac:dyDescent="0.25">
      <c r="A982" s="612"/>
      <c r="B982" s="613"/>
      <c r="C982" s="614"/>
      <c r="D982" s="626"/>
      <c r="E982" s="627"/>
      <c r="F982" s="627"/>
      <c r="G982" s="630">
        <f t="shared" si="135"/>
        <v>0</v>
      </c>
      <c r="H982" s="626"/>
      <c r="I982" s="626"/>
      <c r="J982" s="626"/>
      <c r="K982" s="626"/>
      <c r="L982" s="626"/>
      <c r="M982" s="626"/>
      <c r="N982" s="629"/>
      <c r="O982" s="629"/>
      <c r="P982" s="629"/>
      <c r="Q982" s="619">
        <f>IF(C982&gt;Allgemeines!$C$13,0,SUM(G982,H982,J982,K982,M982,N982)-SUM(I982,L982,O982,P982))</f>
        <v>0</v>
      </c>
      <c r="R982" s="613"/>
      <c r="S982" s="621">
        <f t="shared" si="131"/>
        <v>0</v>
      </c>
      <c r="T982" s="622">
        <f>IF(ISBLANK($B982),0,VLOOKUP($B982,Listen!$A$2:$C$44,2,FALSE))</f>
        <v>0</v>
      </c>
      <c r="U982" s="622">
        <f>IF(ISBLANK($B982),0,VLOOKUP($B982,Listen!$A$2:$C$44,3,FALSE))</f>
        <v>0</v>
      </c>
      <c r="V982" s="623">
        <f t="shared" si="132"/>
        <v>0</v>
      </c>
      <c r="W982" s="623">
        <f t="shared" si="136"/>
        <v>0</v>
      </c>
      <c r="X982" s="623">
        <f t="shared" si="136"/>
        <v>0</v>
      </c>
      <c r="Y982" s="623">
        <f t="shared" si="136"/>
        <v>0</v>
      </c>
      <c r="Z982" s="623">
        <f t="shared" si="136"/>
        <v>0</v>
      </c>
      <c r="AA982" s="623">
        <f t="shared" si="136"/>
        <v>0</v>
      </c>
      <c r="AB982" s="623">
        <f t="shared" si="136"/>
        <v>0</v>
      </c>
      <c r="AC982" s="624">
        <f t="shared" ca="1" si="133"/>
        <v>0</v>
      </c>
      <c r="AD982" s="624">
        <f ca="1">IF(C982=Allgemeines!$C$13,$S982-$AE982,OFFSET(AE982,0,Allgemeines!$C$13-2022)-$AE982)</f>
        <v>0</v>
      </c>
      <c r="AE982" s="624">
        <f ca="1">IFERROR(OFFSET(AE982,0,Allgemeines!$C$13-2021),0)</f>
        <v>0</v>
      </c>
      <c r="AF982" s="624">
        <f t="shared" si="134"/>
        <v>0</v>
      </c>
      <c r="AG982" s="624">
        <f t="shared" si="137"/>
        <v>0</v>
      </c>
      <c r="AH982" s="624">
        <f t="shared" si="137"/>
        <v>0</v>
      </c>
      <c r="AI982" s="624">
        <f t="shared" si="137"/>
        <v>0</v>
      </c>
      <c r="AJ982" s="624">
        <f t="shared" si="137"/>
        <v>0</v>
      </c>
      <c r="AK982" s="624">
        <f t="shared" si="137"/>
        <v>0</v>
      </c>
      <c r="AL982" s="624">
        <f t="shared" si="137"/>
        <v>0</v>
      </c>
      <c r="AN982" s="625"/>
    </row>
    <row r="983" spans="1:40" x14ac:dyDescent="0.25">
      <c r="A983" s="612"/>
      <c r="B983" s="613"/>
      <c r="C983" s="614"/>
      <c r="D983" s="626"/>
      <c r="E983" s="627"/>
      <c r="F983" s="627"/>
      <c r="G983" s="630">
        <f t="shared" si="135"/>
        <v>0</v>
      </c>
      <c r="H983" s="626"/>
      <c r="I983" s="626"/>
      <c r="J983" s="626"/>
      <c r="K983" s="626"/>
      <c r="L983" s="626"/>
      <c r="M983" s="626"/>
      <c r="N983" s="629"/>
      <c r="O983" s="629"/>
      <c r="P983" s="629"/>
      <c r="Q983" s="619">
        <f>IF(C983&gt;Allgemeines!$C$13,0,SUM(G983,H983,J983,K983,M983,N983)-SUM(I983,L983,O983,P983))</f>
        <v>0</v>
      </c>
      <c r="R983" s="613"/>
      <c r="S983" s="621">
        <f t="shared" si="131"/>
        <v>0</v>
      </c>
      <c r="T983" s="622">
        <f>IF(ISBLANK($B983),0,VLOOKUP($B983,Listen!$A$2:$C$44,2,FALSE))</f>
        <v>0</v>
      </c>
      <c r="U983" s="622">
        <f>IF(ISBLANK($B983),0,VLOOKUP($B983,Listen!$A$2:$C$44,3,FALSE))</f>
        <v>0</v>
      </c>
      <c r="V983" s="623">
        <f t="shared" si="132"/>
        <v>0</v>
      </c>
      <c r="W983" s="623">
        <f t="shared" ref="W983:AB998" si="138">V983</f>
        <v>0</v>
      </c>
      <c r="X983" s="623">
        <f t="shared" si="138"/>
        <v>0</v>
      </c>
      <c r="Y983" s="623">
        <f t="shared" si="138"/>
        <v>0</v>
      </c>
      <c r="Z983" s="623">
        <f t="shared" si="138"/>
        <v>0</v>
      </c>
      <c r="AA983" s="623">
        <f t="shared" si="138"/>
        <v>0</v>
      </c>
      <c r="AB983" s="623">
        <f t="shared" si="138"/>
        <v>0</v>
      </c>
      <c r="AC983" s="624">
        <f t="shared" ca="1" si="133"/>
        <v>0</v>
      </c>
      <c r="AD983" s="624">
        <f ca="1">IF(C983=Allgemeines!$C$13,$S983-$AE983,OFFSET(AE983,0,Allgemeines!$C$13-2022)-$AE983)</f>
        <v>0</v>
      </c>
      <c r="AE983" s="624">
        <f ca="1">IFERROR(OFFSET(AE983,0,Allgemeines!$C$13-2021),0)</f>
        <v>0</v>
      </c>
      <c r="AF983" s="624">
        <f t="shared" si="134"/>
        <v>0</v>
      </c>
      <c r="AG983" s="624">
        <f t="shared" si="137"/>
        <v>0</v>
      </c>
      <c r="AH983" s="624">
        <f t="shared" si="137"/>
        <v>0</v>
      </c>
      <c r="AI983" s="624">
        <f t="shared" si="137"/>
        <v>0</v>
      </c>
      <c r="AJ983" s="624">
        <f t="shared" si="137"/>
        <v>0</v>
      </c>
      <c r="AK983" s="624">
        <f t="shared" si="137"/>
        <v>0</v>
      </c>
      <c r="AL983" s="624">
        <f t="shared" si="137"/>
        <v>0</v>
      </c>
      <c r="AN983" s="625"/>
    </row>
    <row r="984" spans="1:40" x14ac:dyDescent="0.25">
      <c r="A984" s="612"/>
      <c r="B984" s="613"/>
      <c r="C984" s="614"/>
      <c r="D984" s="626"/>
      <c r="E984" s="627"/>
      <c r="F984" s="627"/>
      <c r="G984" s="630">
        <f t="shared" si="135"/>
        <v>0</v>
      </c>
      <c r="H984" s="626"/>
      <c r="I984" s="626"/>
      <c r="J984" s="626"/>
      <c r="K984" s="626"/>
      <c r="L984" s="626"/>
      <c r="M984" s="626"/>
      <c r="N984" s="629"/>
      <c r="O984" s="629"/>
      <c r="P984" s="629"/>
      <c r="Q984" s="619">
        <f>IF(C984&gt;Allgemeines!$C$13,0,SUM(G984,H984,J984,K984,M984,N984)-SUM(I984,L984,O984,P984))</f>
        <v>0</v>
      </c>
      <c r="R984" s="613"/>
      <c r="S984" s="621">
        <f t="shared" si="131"/>
        <v>0</v>
      </c>
      <c r="T984" s="622">
        <f>IF(ISBLANK($B984),0,VLOOKUP($B984,Listen!$A$2:$C$44,2,FALSE))</f>
        <v>0</v>
      </c>
      <c r="U984" s="622">
        <f>IF(ISBLANK($B984),0,VLOOKUP($B984,Listen!$A$2:$C$44,3,FALSE))</f>
        <v>0</v>
      </c>
      <c r="V984" s="623">
        <f t="shared" si="132"/>
        <v>0</v>
      </c>
      <c r="W984" s="623">
        <f t="shared" si="138"/>
        <v>0</v>
      </c>
      <c r="X984" s="623">
        <f t="shared" si="138"/>
        <v>0</v>
      </c>
      <c r="Y984" s="623">
        <f t="shared" si="138"/>
        <v>0</v>
      </c>
      <c r="Z984" s="623">
        <f t="shared" si="138"/>
        <v>0</v>
      </c>
      <c r="AA984" s="623">
        <f t="shared" si="138"/>
        <v>0</v>
      </c>
      <c r="AB984" s="623">
        <f t="shared" si="138"/>
        <v>0</v>
      </c>
      <c r="AC984" s="624">
        <f t="shared" ca="1" si="133"/>
        <v>0</v>
      </c>
      <c r="AD984" s="624">
        <f ca="1">IF(C984=Allgemeines!$C$13,$S984-$AE984,OFFSET(AE984,0,Allgemeines!$C$13-2022)-$AE984)</f>
        <v>0</v>
      </c>
      <c r="AE984" s="624">
        <f ca="1">IFERROR(OFFSET(AE984,0,Allgemeines!$C$13-2021),0)</f>
        <v>0</v>
      </c>
      <c r="AF984" s="624">
        <f t="shared" si="134"/>
        <v>0</v>
      </c>
      <c r="AG984" s="624">
        <f t="shared" si="137"/>
        <v>0</v>
      </c>
      <c r="AH984" s="624">
        <f t="shared" si="137"/>
        <v>0</v>
      </c>
      <c r="AI984" s="624">
        <f t="shared" si="137"/>
        <v>0</v>
      </c>
      <c r="AJ984" s="624">
        <f t="shared" si="137"/>
        <v>0</v>
      </c>
      <c r="AK984" s="624">
        <f t="shared" si="137"/>
        <v>0</v>
      </c>
      <c r="AL984" s="624">
        <f t="shared" si="137"/>
        <v>0</v>
      </c>
      <c r="AN984" s="625"/>
    </row>
    <row r="985" spans="1:40" x14ac:dyDescent="0.25">
      <c r="A985" s="612"/>
      <c r="B985" s="613"/>
      <c r="C985" s="614"/>
      <c r="D985" s="626"/>
      <c r="E985" s="627"/>
      <c r="F985" s="627"/>
      <c r="G985" s="630">
        <f t="shared" si="135"/>
        <v>0</v>
      </c>
      <c r="H985" s="626"/>
      <c r="I985" s="626"/>
      <c r="J985" s="626"/>
      <c r="K985" s="626"/>
      <c r="L985" s="626"/>
      <c r="M985" s="626"/>
      <c r="N985" s="629"/>
      <c r="O985" s="629"/>
      <c r="P985" s="629"/>
      <c r="Q985" s="619">
        <f>IF(C985&gt;Allgemeines!$C$13,0,SUM(G985,H985,J985,K985,M985,N985)-SUM(I985,L985,O985,P985))</f>
        <v>0</v>
      </c>
      <c r="R985" s="613"/>
      <c r="S985" s="621">
        <f t="shared" si="131"/>
        <v>0</v>
      </c>
      <c r="T985" s="622">
        <f>IF(ISBLANK($B985),0,VLOOKUP($B985,Listen!$A$2:$C$44,2,FALSE))</f>
        <v>0</v>
      </c>
      <c r="U985" s="622">
        <f>IF(ISBLANK($B985),0,VLOOKUP($B985,Listen!$A$2:$C$44,3,FALSE))</f>
        <v>0</v>
      </c>
      <c r="V985" s="623">
        <f t="shared" si="132"/>
        <v>0</v>
      </c>
      <c r="W985" s="623">
        <f t="shared" si="138"/>
        <v>0</v>
      </c>
      <c r="X985" s="623">
        <f t="shared" si="138"/>
        <v>0</v>
      </c>
      <c r="Y985" s="623">
        <f t="shared" si="138"/>
        <v>0</v>
      </c>
      <c r="Z985" s="623">
        <f t="shared" si="138"/>
        <v>0</v>
      </c>
      <c r="AA985" s="623">
        <f t="shared" si="138"/>
        <v>0</v>
      </c>
      <c r="AB985" s="623">
        <f t="shared" si="138"/>
        <v>0</v>
      </c>
      <c r="AC985" s="624">
        <f t="shared" ca="1" si="133"/>
        <v>0</v>
      </c>
      <c r="AD985" s="624">
        <f ca="1">IF(C985=Allgemeines!$C$13,$S985-$AE985,OFFSET(AE985,0,Allgemeines!$C$13-2022)-$AE985)</f>
        <v>0</v>
      </c>
      <c r="AE985" s="624">
        <f ca="1">IFERROR(OFFSET(AE985,0,Allgemeines!$C$13-2021),0)</f>
        <v>0</v>
      </c>
      <c r="AF985" s="624">
        <f t="shared" si="134"/>
        <v>0</v>
      </c>
      <c r="AG985" s="624">
        <f t="shared" si="137"/>
        <v>0</v>
      </c>
      <c r="AH985" s="624">
        <f t="shared" si="137"/>
        <v>0</v>
      </c>
      <c r="AI985" s="624">
        <f t="shared" si="137"/>
        <v>0</v>
      </c>
      <c r="AJ985" s="624">
        <f t="shared" si="137"/>
        <v>0</v>
      </c>
      <c r="AK985" s="624">
        <f t="shared" si="137"/>
        <v>0</v>
      </c>
      <c r="AL985" s="624">
        <f t="shared" si="137"/>
        <v>0</v>
      </c>
      <c r="AN985" s="625"/>
    </row>
    <row r="986" spans="1:40" x14ac:dyDescent="0.25">
      <c r="A986" s="612"/>
      <c r="B986" s="613"/>
      <c r="C986" s="614"/>
      <c r="D986" s="626"/>
      <c r="E986" s="627"/>
      <c r="F986" s="627"/>
      <c r="G986" s="630">
        <f t="shared" si="135"/>
        <v>0</v>
      </c>
      <c r="H986" s="626"/>
      <c r="I986" s="626"/>
      <c r="J986" s="626"/>
      <c r="K986" s="626"/>
      <c r="L986" s="626"/>
      <c r="M986" s="626"/>
      <c r="N986" s="629"/>
      <c r="O986" s="629"/>
      <c r="P986" s="629"/>
      <c r="Q986" s="619">
        <f>IF(C986&gt;Allgemeines!$C$13,0,SUM(G986,H986,J986,K986,M986,N986)-SUM(I986,L986,O986,P986))</f>
        <v>0</v>
      </c>
      <c r="R986" s="613"/>
      <c r="S986" s="621">
        <f t="shared" si="131"/>
        <v>0</v>
      </c>
      <c r="T986" s="622">
        <f>IF(ISBLANK($B986),0,VLOOKUP($B986,Listen!$A$2:$C$44,2,FALSE))</f>
        <v>0</v>
      </c>
      <c r="U986" s="622">
        <f>IF(ISBLANK($B986),0,VLOOKUP($B986,Listen!$A$2:$C$44,3,FALSE))</f>
        <v>0</v>
      </c>
      <c r="V986" s="623">
        <f t="shared" si="132"/>
        <v>0</v>
      </c>
      <c r="W986" s="623">
        <f t="shared" si="138"/>
        <v>0</v>
      </c>
      <c r="X986" s="623">
        <f t="shared" si="138"/>
        <v>0</v>
      </c>
      <c r="Y986" s="623">
        <f t="shared" si="138"/>
        <v>0</v>
      </c>
      <c r="Z986" s="623">
        <f t="shared" si="138"/>
        <v>0</v>
      </c>
      <c r="AA986" s="623">
        <f t="shared" si="138"/>
        <v>0</v>
      </c>
      <c r="AB986" s="623">
        <f t="shared" si="138"/>
        <v>0</v>
      </c>
      <c r="AC986" s="624">
        <f t="shared" ca="1" si="133"/>
        <v>0</v>
      </c>
      <c r="AD986" s="624">
        <f ca="1">IF(C986=Allgemeines!$C$13,$S986-$AE986,OFFSET(AE986,0,Allgemeines!$C$13-2022)-$AE986)</f>
        <v>0</v>
      </c>
      <c r="AE986" s="624">
        <f ca="1">IFERROR(OFFSET(AE986,0,Allgemeines!$C$13-2021),0)</f>
        <v>0</v>
      </c>
      <c r="AF986" s="624">
        <f t="shared" si="134"/>
        <v>0</v>
      </c>
      <c r="AG986" s="624">
        <f t="shared" si="137"/>
        <v>0</v>
      </c>
      <c r="AH986" s="624">
        <f t="shared" si="137"/>
        <v>0</v>
      </c>
      <c r="AI986" s="624">
        <f t="shared" si="137"/>
        <v>0</v>
      </c>
      <c r="AJ986" s="624">
        <f t="shared" si="137"/>
        <v>0</v>
      </c>
      <c r="AK986" s="624">
        <f t="shared" si="137"/>
        <v>0</v>
      </c>
      <c r="AL986" s="624">
        <f t="shared" si="137"/>
        <v>0</v>
      </c>
      <c r="AN986" s="625"/>
    </row>
    <row r="987" spans="1:40" x14ac:dyDescent="0.25">
      <c r="A987" s="612"/>
      <c r="B987" s="613"/>
      <c r="C987" s="614"/>
      <c r="D987" s="626"/>
      <c r="E987" s="627"/>
      <c r="F987" s="627"/>
      <c r="G987" s="630">
        <f t="shared" si="135"/>
        <v>0</v>
      </c>
      <c r="H987" s="626"/>
      <c r="I987" s="626"/>
      <c r="J987" s="626"/>
      <c r="K987" s="626"/>
      <c r="L987" s="626"/>
      <c r="M987" s="626"/>
      <c r="N987" s="629"/>
      <c r="O987" s="629"/>
      <c r="P987" s="629"/>
      <c r="Q987" s="619">
        <f>IF(C987&gt;Allgemeines!$C$13,0,SUM(G987,H987,J987,K987,M987,N987)-SUM(I987,L987,O987,P987))</f>
        <v>0</v>
      </c>
      <c r="R987" s="613"/>
      <c r="S987" s="621">
        <f t="shared" si="131"/>
        <v>0</v>
      </c>
      <c r="T987" s="622">
        <f>IF(ISBLANK($B987),0,VLOOKUP($B987,Listen!$A$2:$C$44,2,FALSE))</f>
        <v>0</v>
      </c>
      <c r="U987" s="622">
        <f>IF(ISBLANK($B987),0,VLOOKUP($B987,Listen!$A$2:$C$44,3,FALSE))</f>
        <v>0</v>
      </c>
      <c r="V987" s="623">
        <f t="shared" si="132"/>
        <v>0</v>
      </c>
      <c r="W987" s="623">
        <f t="shared" si="138"/>
        <v>0</v>
      </c>
      <c r="X987" s="623">
        <f t="shared" si="138"/>
        <v>0</v>
      </c>
      <c r="Y987" s="623">
        <f t="shared" si="138"/>
        <v>0</v>
      </c>
      <c r="Z987" s="623">
        <f t="shared" si="138"/>
        <v>0</v>
      </c>
      <c r="AA987" s="623">
        <f t="shared" si="138"/>
        <v>0</v>
      </c>
      <c r="AB987" s="623">
        <f t="shared" si="138"/>
        <v>0</v>
      </c>
      <c r="AC987" s="624">
        <f t="shared" ca="1" si="133"/>
        <v>0</v>
      </c>
      <c r="AD987" s="624">
        <f ca="1">IF(C987=Allgemeines!$C$13,$S987-$AE987,OFFSET(AE987,0,Allgemeines!$C$13-2022)-$AE987)</f>
        <v>0</v>
      </c>
      <c r="AE987" s="624">
        <f ca="1">IFERROR(OFFSET(AE987,0,Allgemeines!$C$13-2021),0)</f>
        <v>0</v>
      </c>
      <c r="AF987" s="624">
        <f t="shared" si="134"/>
        <v>0</v>
      </c>
      <c r="AG987" s="624">
        <f t="shared" si="137"/>
        <v>0</v>
      </c>
      <c r="AH987" s="624">
        <f t="shared" si="137"/>
        <v>0</v>
      </c>
      <c r="AI987" s="624">
        <f t="shared" si="137"/>
        <v>0</v>
      </c>
      <c r="AJ987" s="624">
        <f t="shared" si="137"/>
        <v>0</v>
      </c>
      <c r="AK987" s="624">
        <f t="shared" si="137"/>
        <v>0</v>
      </c>
      <c r="AL987" s="624">
        <f t="shared" si="137"/>
        <v>0</v>
      </c>
      <c r="AN987" s="625"/>
    </row>
    <row r="988" spans="1:40" x14ac:dyDescent="0.25">
      <c r="A988" s="612"/>
      <c r="B988" s="613"/>
      <c r="C988" s="614"/>
      <c r="D988" s="626"/>
      <c r="E988" s="627"/>
      <c r="F988" s="627"/>
      <c r="G988" s="630">
        <f t="shared" si="135"/>
        <v>0</v>
      </c>
      <c r="H988" s="626"/>
      <c r="I988" s="626"/>
      <c r="J988" s="626"/>
      <c r="K988" s="626"/>
      <c r="L988" s="626"/>
      <c r="M988" s="626"/>
      <c r="N988" s="629"/>
      <c r="O988" s="629"/>
      <c r="P988" s="629"/>
      <c r="Q988" s="619">
        <f>IF(C988&gt;Allgemeines!$C$13,0,SUM(G988,H988,J988,K988,M988,N988)-SUM(I988,L988,O988,P988))</f>
        <v>0</v>
      </c>
      <c r="R988" s="613"/>
      <c r="S988" s="621">
        <f t="shared" si="131"/>
        <v>0</v>
      </c>
      <c r="T988" s="622">
        <f>IF(ISBLANK($B988),0,VLOOKUP($B988,Listen!$A$2:$C$44,2,FALSE))</f>
        <v>0</v>
      </c>
      <c r="U988" s="622">
        <f>IF(ISBLANK($B988),0,VLOOKUP($B988,Listen!$A$2:$C$44,3,FALSE))</f>
        <v>0</v>
      </c>
      <c r="V988" s="623">
        <f t="shared" si="132"/>
        <v>0</v>
      </c>
      <c r="W988" s="623">
        <f t="shared" si="138"/>
        <v>0</v>
      </c>
      <c r="X988" s="623">
        <f t="shared" si="138"/>
        <v>0</v>
      </c>
      <c r="Y988" s="623">
        <f t="shared" si="138"/>
        <v>0</v>
      </c>
      <c r="Z988" s="623">
        <f t="shared" si="138"/>
        <v>0</v>
      </c>
      <c r="AA988" s="623">
        <f t="shared" si="138"/>
        <v>0</v>
      </c>
      <c r="AB988" s="623">
        <f t="shared" si="138"/>
        <v>0</v>
      </c>
      <c r="AC988" s="624">
        <f t="shared" ca="1" si="133"/>
        <v>0</v>
      </c>
      <c r="AD988" s="624">
        <f ca="1">IF(C988=Allgemeines!$C$13,$S988-$AE988,OFFSET(AE988,0,Allgemeines!$C$13-2022)-$AE988)</f>
        <v>0</v>
      </c>
      <c r="AE988" s="624">
        <f ca="1">IFERROR(OFFSET(AE988,0,Allgemeines!$C$13-2021),0)</f>
        <v>0</v>
      </c>
      <c r="AF988" s="624">
        <f t="shared" si="134"/>
        <v>0</v>
      </c>
      <c r="AG988" s="624">
        <f t="shared" si="137"/>
        <v>0</v>
      </c>
      <c r="AH988" s="624">
        <f t="shared" si="137"/>
        <v>0</v>
      </c>
      <c r="AI988" s="624">
        <f t="shared" si="137"/>
        <v>0</v>
      </c>
      <c r="AJ988" s="624">
        <f t="shared" si="137"/>
        <v>0</v>
      </c>
      <c r="AK988" s="624">
        <f t="shared" si="137"/>
        <v>0</v>
      </c>
      <c r="AL988" s="624">
        <f t="shared" si="137"/>
        <v>0</v>
      </c>
      <c r="AN988" s="625"/>
    </row>
    <row r="989" spans="1:40" x14ac:dyDescent="0.25">
      <c r="A989" s="612"/>
      <c r="B989" s="613"/>
      <c r="C989" s="614"/>
      <c r="D989" s="626"/>
      <c r="E989" s="627"/>
      <c r="F989" s="627"/>
      <c r="G989" s="630">
        <f t="shared" si="135"/>
        <v>0</v>
      </c>
      <c r="H989" s="626"/>
      <c r="I989" s="626"/>
      <c r="J989" s="626"/>
      <c r="K989" s="626"/>
      <c r="L989" s="626"/>
      <c r="M989" s="626"/>
      <c r="N989" s="629"/>
      <c r="O989" s="629"/>
      <c r="P989" s="629"/>
      <c r="Q989" s="619">
        <f>IF(C989&gt;Allgemeines!$C$13,0,SUM(G989,H989,J989,K989,M989,N989)-SUM(I989,L989,O989,P989))</f>
        <v>0</v>
      </c>
      <c r="R989" s="613"/>
      <c r="S989" s="621">
        <f t="shared" si="131"/>
        <v>0</v>
      </c>
      <c r="T989" s="622">
        <f>IF(ISBLANK($B989),0,VLOOKUP($B989,Listen!$A$2:$C$44,2,FALSE))</f>
        <v>0</v>
      </c>
      <c r="U989" s="622">
        <f>IF(ISBLANK($B989),0,VLOOKUP($B989,Listen!$A$2:$C$44,3,FALSE))</f>
        <v>0</v>
      </c>
      <c r="V989" s="623">
        <f t="shared" si="132"/>
        <v>0</v>
      </c>
      <c r="W989" s="623">
        <f t="shared" si="138"/>
        <v>0</v>
      </c>
      <c r="X989" s="623">
        <f t="shared" si="138"/>
        <v>0</v>
      </c>
      <c r="Y989" s="623">
        <f t="shared" si="138"/>
        <v>0</v>
      </c>
      <c r="Z989" s="623">
        <f t="shared" si="138"/>
        <v>0</v>
      </c>
      <c r="AA989" s="623">
        <f t="shared" si="138"/>
        <v>0</v>
      </c>
      <c r="AB989" s="623">
        <f t="shared" si="138"/>
        <v>0</v>
      </c>
      <c r="AC989" s="624">
        <f t="shared" ca="1" si="133"/>
        <v>0</v>
      </c>
      <c r="AD989" s="624">
        <f ca="1">IF(C989=Allgemeines!$C$13,$S989-$AE989,OFFSET(AE989,0,Allgemeines!$C$13-2022)-$AE989)</f>
        <v>0</v>
      </c>
      <c r="AE989" s="624">
        <f ca="1">IFERROR(OFFSET(AE989,0,Allgemeines!$C$13-2021),0)</f>
        <v>0</v>
      </c>
      <c r="AF989" s="624">
        <f t="shared" si="134"/>
        <v>0</v>
      </c>
      <c r="AG989" s="624">
        <f t="shared" si="137"/>
        <v>0</v>
      </c>
      <c r="AH989" s="624">
        <f t="shared" si="137"/>
        <v>0</v>
      </c>
      <c r="AI989" s="624">
        <f t="shared" si="137"/>
        <v>0</v>
      </c>
      <c r="AJ989" s="624">
        <f t="shared" si="137"/>
        <v>0</v>
      </c>
      <c r="AK989" s="624">
        <f t="shared" si="137"/>
        <v>0</v>
      </c>
      <c r="AL989" s="624">
        <f t="shared" si="137"/>
        <v>0</v>
      </c>
      <c r="AN989" s="625"/>
    </row>
    <row r="990" spans="1:40" x14ac:dyDescent="0.25">
      <c r="A990" s="612"/>
      <c r="B990" s="613"/>
      <c r="C990" s="614"/>
      <c r="D990" s="626"/>
      <c r="E990" s="627"/>
      <c r="F990" s="627"/>
      <c r="G990" s="630">
        <f t="shared" si="135"/>
        <v>0</v>
      </c>
      <c r="H990" s="626"/>
      <c r="I990" s="626"/>
      <c r="J990" s="626"/>
      <c r="K990" s="626"/>
      <c r="L990" s="626"/>
      <c r="M990" s="626"/>
      <c r="N990" s="629"/>
      <c r="O990" s="629"/>
      <c r="P990" s="629"/>
      <c r="Q990" s="619">
        <f>IF(C990&gt;Allgemeines!$C$13,0,SUM(G990,H990,J990,K990,M990,N990)-SUM(I990,L990,O990,P990))</f>
        <v>0</v>
      </c>
      <c r="R990" s="613"/>
      <c r="S990" s="621">
        <f t="shared" si="131"/>
        <v>0</v>
      </c>
      <c r="T990" s="622">
        <f>IF(ISBLANK($B990),0,VLOOKUP($B990,Listen!$A$2:$C$44,2,FALSE))</f>
        <v>0</v>
      </c>
      <c r="U990" s="622">
        <f>IF(ISBLANK($B990),0,VLOOKUP($B990,Listen!$A$2:$C$44,3,FALSE))</f>
        <v>0</v>
      </c>
      <c r="V990" s="623">
        <f t="shared" si="132"/>
        <v>0</v>
      </c>
      <c r="W990" s="623">
        <f t="shared" si="138"/>
        <v>0</v>
      </c>
      <c r="X990" s="623">
        <f t="shared" si="138"/>
        <v>0</v>
      </c>
      <c r="Y990" s="623">
        <f t="shared" si="138"/>
        <v>0</v>
      </c>
      <c r="Z990" s="623">
        <f t="shared" si="138"/>
        <v>0</v>
      </c>
      <c r="AA990" s="623">
        <f t="shared" si="138"/>
        <v>0</v>
      </c>
      <c r="AB990" s="623">
        <f t="shared" si="138"/>
        <v>0</v>
      </c>
      <c r="AC990" s="624">
        <f t="shared" ca="1" si="133"/>
        <v>0</v>
      </c>
      <c r="AD990" s="624">
        <f ca="1">IF(C990=Allgemeines!$C$13,$S990-$AE990,OFFSET(AE990,0,Allgemeines!$C$13-2022)-$AE990)</f>
        <v>0</v>
      </c>
      <c r="AE990" s="624">
        <f ca="1">IFERROR(OFFSET(AE990,0,Allgemeines!$C$13-2021),0)</f>
        <v>0</v>
      </c>
      <c r="AF990" s="624">
        <f t="shared" si="134"/>
        <v>0</v>
      </c>
      <c r="AG990" s="624">
        <f t="shared" si="137"/>
        <v>0</v>
      </c>
      <c r="AH990" s="624">
        <f t="shared" si="137"/>
        <v>0</v>
      </c>
      <c r="AI990" s="624">
        <f t="shared" si="137"/>
        <v>0</v>
      </c>
      <c r="AJ990" s="624">
        <f t="shared" si="137"/>
        <v>0</v>
      </c>
      <c r="AK990" s="624">
        <f t="shared" si="137"/>
        <v>0</v>
      </c>
      <c r="AL990" s="624">
        <f t="shared" si="137"/>
        <v>0</v>
      </c>
      <c r="AN990" s="625"/>
    </row>
    <row r="991" spans="1:40" x14ac:dyDescent="0.25">
      <c r="A991" s="612"/>
      <c r="B991" s="613"/>
      <c r="C991" s="614"/>
      <c r="D991" s="626"/>
      <c r="E991" s="627"/>
      <c r="F991" s="627"/>
      <c r="G991" s="630">
        <f t="shared" si="135"/>
        <v>0</v>
      </c>
      <c r="H991" s="626"/>
      <c r="I991" s="626"/>
      <c r="J991" s="626"/>
      <c r="K991" s="626"/>
      <c r="L991" s="626"/>
      <c r="M991" s="626"/>
      <c r="N991" s="629"/>
      <c r="O991" s="629"/>
      <c r="P991" s="629"/>
      <c r="Q991" s="619">
        <f>IF(C991&gt;Allgemeines!$C$13,0,SUM(G991,H991,J991,K991,M991,N991)-SUM(I991,L991,O991,P991))</f>
        <v>0</v>
      </c>
      <c r="R991" s="613"/>
      <c r="S991" s="621">
        <f t="shared" si="131"/>
        <v>0</v>
      </c>
      <c r="T991" s="622">
        <f>IF(ISBLANK($B991),0,VLOOKUP($B991,Listen!$A$2:$C$44,2,FALSE))</f>
        <v>0</v>
      </c>
      <c r="U991" s="622">
        <f>IF(ISBLANK($B991),0,VLOOKUP($B991,Listen!$A$2:$C$44,3,FALSE))</f>
        <v>0</v>
      </c>
      <c r="V991" s="623">
        <f t="shared" si="132"/>
        <v>0</v>
      </c>
      <c r="W991" s="623">
        <f t="shared" si="138"/>
        <v>0</v>
      </c>
      <c r="X991" s="623">
        <f t="shared" si="138"/>
        <v>0</v>
      </c>
      <c r="Y991" s="623">
        <f t="shared" si="138"/>
        <v>0</v>
      </c>
      <c r="Z991" s="623">
        <f t="shared" si="138"/>
        <v>0</v>
      </c>
      <c r="AA991" s="623">
        <f t="shared" si="138"/>
        <v>0</v>
      </c>
      <c r="AB991" s="623">
        <f t="shared" si="138"/>
        <v>0</v>
      </c>
      <c r="AC991" s="624">
        <f t="shared" ca="1" si="133"/>
        <v>0</v>
      </c>
      <c r="AD991" s="624">
        <f ca="1">IF(C991=Allgemeines!$C$13,$S991-$AE991,OFFSET(AE991,0,Allgemeines!$C$13-2022)-$AE991)</f>
        <v>0</v>
      </c>
      <c r="AE991" s="624">
        <f ca="1">IFERROR(OFFSET(AE991,0,Allgemeines!$C$13-2021),0)</f>
        <v>0</v>
      </c>
      <c r="AF991" s="624">
        <f t="shared" si="134"/>
        <v>0</v>
      </c>
      <c r="AG991" s="624">
        <f t="shared" si="137"/>
        <v>0</v>
      </c>
      <c r="AH991" s="624">
        <f t="shared" si="137"/>
        <v>0</v>
      </c>
      <c r="AI991" s="624">
        <f t="shared" si="137"/>
        <v>0</v>
      </c>
      <c r="AJ991" s="624">
        <f t="shared" si="137"/>
        <v>0</v>
      </c>
      <c r="AK991" s="624">
        <f t="shared" si="137"/>
        <v>0</v>
      </c>
      <c r="AL991" s="624">
        <f t="shared" si="137"/>
        <v>0</v>
      </c>
      <c r="AN991" s="625"/>
    </row>
    <row r="992" spans="1:40" x14ac:dyDescent="0.25">
      <c r="A992" s="612"/>
      <c r="B992" s="613"/>
      <c r="C992" s="614"/>
      <c r="D992" s="626"/>
      <c r="E992" s="627"/>
      <c r="F992" s="627"/>
      <c r="G992" s="630">
        <f t="shared" si="135"/>
        <v>0</v>
      </c>
      <c r="H992" s="626"/>
      <c r="I992" s="626"/>
      <c r="J992" s="626"/>
      <c r="K992" s="626"/>
      <c r="L992" s="626"/>
      <c r="M992" s="626"/>
      <c r="N992" s="629"/>
      <c r="O992" s="629"/>
      <c r="P992" s="629"/>
      <c r="Q992" s="619">
        <f>IF(C992&gt;Allgemeines!$C$13,0,SUM(G992,H992,J992,K992,M992,N992)-SUM(I992,L992,O992,P992))</f>
        <v>0</v>
      </c>
      <c r="R992" s="613"/>
      <c r="S992" s="621">
        <f t="shared" si="131"/>
        <v>0</v>
      </c>
      <c r="T992" s="622">
        <f>IF(ISBLANK($B992),0,VLOOKUP($B992,Listen!$A$2:$C$44,2,FALSE))</f>
        <v>0</v>
      </c>
      <c r="U992" s="622">
        <f>IF(ISBLANK($B992),0,VLOOKUP($B992,Listen!$A$2:$C$44,3,FALSE))</f>
        <v>0</v>
      </c>
      <c r="V992" s="623">
        <f t="shared" si="132"/>
        <v>0</v>
      </c>
      <c r="W992" s="623">
        <f t="shared" si="138"/>
        <v>0</v>
      </c>
      <c r="X992" s="623">
        <f t="shared" si="138"/>
        <v>0</v>
      </c>
      <c r="Y992" s="623">
        <f t="shared" si="138"/>
        <v>0</v>
      </c>
      <c r="Z992" s="623">
        <f t="shared" si="138"/>
        <v>0</v>
      </c>
      <c r="AA992" s="623">
        <f t="shared" si="138"/>
        <v>0</v>
      </c>
      <c r="AB992" s="623">
        <f t="shared" si="138"/>
        <v>0</v>
      </c>
      <c r="AC992" s="624">
        <f t="shared" ca="1" si="133"/>
        <v>0</v>
      </c>
      <c r="AD992" s="624">
        <f ca="1">IF(C992=Allgemeines!$C$13,$S992-$AE992,OFFSET(AE992,0,Allgemeines!$C$13-2022)-$AE992)</f>
        <v>0</v>
      </c>
      <c r="AE992" s="624">
        <f ca="1">IFERROR(OFFSET(AE992,0,Allgemeines!$C$13-2021),0)</f>
        <v>0</v>
      </c>
      <c r="AF992" s="624">
        <f t="shared" si="134"/>
        <v>0</v>
      </c>
      <c r="AG992" s="624">
        <f t="shared" si="137"/>
        <v>0</v>
      </c>
      <c r="AH992" s="624">
        <f t="shared" si="137"/>
        <v>0</v>
      </c>
      <c r="AI992" s="624">
        <f t="shared" si="137"/>
        <v>0</v>
      </c>
      <c r="AJ992" s="624">
        <f t="shared" si="137"/>
        <v>0</v>
      </c>
      <c r="AK992" s="624">
        <f t="shared" si="137"/>
        <v>0</v>
      </c>
      <c r="AL992" s="624">
        <f t="shared" si="137"/>
        <v>0</v>
      </c>
      <c r="AN992" s="625"/>
    </row>
    <row r="993" spans="1:40" x14ac:dyDescent="0.25">
      <c r="A993" s="612"/>
      <c r="B993" s="613"/>
      <c r="C993" s="614"/>
      <c r="D993" s="626"/>
      <c r="E993" s="627"/>
      <c r="F993" s="627"/>
      <c r="G993" s="630">
        <f t="shared" si="135"/>
        <v>0</v>
      </c>
      <c r="H993" s="626"/>
      <c r="I993" s="626"/>
      <c r="J993" s="626"/>
      <c r="K993" s="626"/>
      <c r="L993" s="626"/>
      <c r="M993" s="626"/>
      <c r="N993" s="629"/>
      <c r="O993" s="629"/>
      <c r="P993" s="629"/>
      <c r="Q993" s="619">
        <f>IF(C993&gt;Allgemeines!$C$13,0,SUM(G993,H993,J993,K993,M993,N993)-SUM(I993,L993,O993,P993))</f>
        <v>0</v>
      </c>
      <c r="R993" s="613"/>
      <c r="S993" s="621">
        <f t="shared" si="131"/>
        <v>0</v>
      </c>
      <c r="T993" s="622">
        <f>IF(ISBLANK($B993),0,VLOOKUP($B993,Listen!$A$2:$C$44,2,FALSE))</f>
        <v>0</v>
      </c>
      <c r="U993" s="622">
        <f>IF(ISBLANK($B993),0,VLOOKUP($B993,Listen!$A$2:$C$44,3,FALSE))</f>
        <v>0</v>
      </c>
      <c r="V993" s="623">
        <f t="shared" si="132"/>
        <v>0</v>
      </c>
      <c r="W993" s="623">
        <f t="shared" si="138"/>
        <v>0</v>
      </c>
      <c r="X993" s="623">
        <f t="shared" si="138"/>
        <v>0</v>
      </c>
      <c r="Y993" s="623">
        <f t="shared" si="138"/>
        <v>0</v>
      </c>
      <c r="Z993" s="623">
        <f t="shared" si="138"/>
        <v>0</v>
      </c>
      <c r="AA993" s="623">
        <f t="shared" si="138"/>
        <v>0</v>
      </c>
      <c r="AB993" s="623">
        <f t="shared" si="138"/>
        <v>0</v>
      </c>
      <c r="AC993" s="624">
        <f t="shared" ca="1" si="133"/>
        <v>0</v>
      </c>
      <c r="AD993" s="624">
        <f ca="1">IF(C993=Allgemeines!$C$13,$S993-$AE993,OFFSET(AE993,0,Allgemeines!$C$13-2022)-$AE993)</f>
        <v>0</v>
      </c>
      <c r="AE993" s="624">
        <f ca="1">IFERROR(OFFSET(AE993,0,Allgemeines!$C$13-2021),0)</f>
        <v>0</v>
      </c>
      <c r="AF993" s="624">
        <f t="shared" si="134"/>
        <v>0</v>
      </c>
      <c r="AG993" s="624">
        <f t="shared" si="137"/>
        <v>0</v>
      </c>
      <c r="AH993" s="624">
        <f t="shared" si="137"/>
        <v>0</v>
      </c>
      <c r="AI993" s="624">
        <f t="shared" si="137"/>
        <v>0</v>
      </c>
      <c r="AJ993" s="624">
        <f t="shared" si="137"/>
        <v>0</v>
      </c>
      <c r="AK993" s="624">
        <f t="shared" si="137"/>
        <v>0</v>
      </c>
      <c r="AL993" s="624">
        <f t="shared" si="137"/>
        <v>0</v>
      </c>
      <c r="AN993" s="625"/>
    </row>
    <row r="994" spans="1:40" x14ac:dyDescent="0.25">
      <c r="A994" s="612"/>
      <c r="B994" s="613"/>
      <c r="C994" s="614"/>
      <c r="D994" s="626"/>
      <c r="E994" s="627"/>
      <c r="F994" s="627"/>
      <c r="G994" s="630">
        <f t="shared" si="135"/>
        <v>0</v>
      </c>
      <c r="H994" s="626"/>
      <c r="I994" s="626"/>
      <c r="J994" s="626"/>
      <c r="K994" s="626"/>
      <c r="L994" s="626"/>
      <c r="M994" s="626"/>
      <c r="N994" s="629"/>
      <c r="O994" s="629"/>
      <c r="P994" s="629"/>
      <c r="Q994" s="619">
        <f>IF(C994&gt;Allgemeines!$C$13,0,SUM(G994,H994,J994,K994,M994,N994)-SUM(I994,L994,O994,P994))</f>
        <v>0</v>
      </c>
      <c r="R994" s="613"/>
      <c r="S994" s="621">
        <f t="shared" si="131"/>
        <v>0</v>
      </c>
      <c r="T994" s="622">
        <f>IF(ISBLANK($B994),0,VLOOKUP($B994,Listen!$A$2:$C$44,2,FALSE))</f>
        <v>0</v>
      </c>
      <c r="U994" s="622">
        <f>IF(ISBLANK($B994),0,VLOOKUP($B994,Listen!$A$2:$C$44,3,FALSE))</f>
        <v>0</v>
      </c>
      <c r="V994" s="623">
        <f t="shared" si="132"/>
        <v>0</v>
      </c>
      <c r="W994" s="623">
        <f t="shared" si="138"/>
        <v>0</v>
      </c>
      <c r="X994" s="623">
        <f t="shared" si="138"/>
        <v>0</v>
      </c>
      <c r="Y994" s="623">
        <f t="shared" si="138"/>
        <v>0</v>
      </c>
      <c r="Z994" s="623">
        <f t="shared" si="69"/>
        <v>0</v>
      </c>
      <c r="AA994" s="623">
        <f t="shared" si="69"/>
        <v>0</v>
      </c>
      <c r="AB994" s="623">
        <f t="shared" si="69"/>
        <v>0</v>
      </c>
      <c r="AC994" s="624">
        <f t="shared" ca="1" si="133"/>
        <v>0</v>
      </c>
      <c r="AD994" s="624">
        <f ca="1">IF(C994=Allgemeines!$C$13,$S994-$AE994,OFFSET(AE994,0,Allgemeines!$C$13-2022)-$AE994)</f>
        <v>0</v>
      </c>
      <c r="AE994" s="624">
        <f ca="1">IFERROR(OFFSET(AE994,0,Allgemeines!$C$13-2021),0)</f>
        <v>0</v>
      </c>
      <c r="AF994" s="624">
        <f t="shared" si="134"/>
        <v>0</v>
      </c>
      <c r="AG994" s="624">
        <f t="shared" si="137"/>
        <v>0</v>
      </c>
      <c r="AH994" s="624">
        <f t="shared" si="137"/>
        <v>0</v>
      </c>
      <c r="AI994" s="624">
        <f t="shared" si="137"/>
        <v>0</v>
      </c>
      <c r="AJ994" s="624">
        <f t="shared" si="137"/>
        <v>0</v>
      </c>
      <c r="AK994" s="624">
        <f t="shared" si="137"/>
        <v>0</v>
      </c>
      <c r="AL994" s="624">
        <f t="shared" si="137"/>
        <v>0</v>
      </c>
      <c r="AN994" s="625"/>
    </row>
    <row r="995" spans="1:40" x14ac:dyDescent="0.25">
      <c r="A995" s="612"/>
      <c r="B995" s="613"/>
      <c r="C995" s="614"/>
      <c r="D995" s="626"/>
      <c r="E995" s="627"/>
      <c r="F995" s="627"/>
      <c r="G995" s="630">
        <f t="shared" si="135"/>
        <v>0</v>
      </c>
      <c r="H995" s="626"/>
      <c r="I995" s="626"/>
      <c r="J995" s="626"/>
      <c r="K995" s="626"/>
      <c r="L995" s="626"/>
      <c r="M995" s="626"/>
      <c r="N995" s="629"/>
      <c r="O995" s="629"/>
      <c r="P995" s="629"/>
      <c r="Q995" s="619">
        <f>IF(C995&gt;Allgemeines!$C$13,0,SUM(G995,H995,J995,K995,M995,N995)-SUM(I995,L995,O995,P995))</f>
        <v>0</v>
      </c>
      <c r="R995" s="613"/>
      <c r="S995" s="621">
        <f t="shared" si="131"/>
        <v>0</v>
      </c>
      <c r="T995" s="622">
        <f>IF(ISBLANK($B995),0,VLOOKUP($B995,Listen!$A$2:$C$44,2,FALSE))</f>
        <v>0</v>
      </c>
      <c r="U995" s="622">
        <f>IF(ISBLANK($B995),0,VLOOKUP($B995,Listen!$A$2:$C$44,3,FALSE))</f>
        <v>0</v>
      </c>
      <c r="V995" s="623">
        <f t="shared" si="132"/>
        <v>0</v>
      </c>
      <c r="W995" s="623">
        <f t="shared" si="138"/>
        <v>0</v>
      </c>
      <c r="X995" s="623">
        <f t="shared" si="138"/>
        <v>0</v>
      </c>
      <c r="Y995" s="623">
        <f t="shared" si="138"/>
        <v>0</v>
      </c>
      <c r="Z995" s="623">
        <f t="shared" si="69"/>
        <v>0</v>
      </c>
      <c r="AA995" s="623">
        <f t="shared" si="69"/>
        <v>0</v>
      </c>
      <c r="AB995" s="623">
        <f t="shared" si="69"/>
        <v>0</v>
      </c>
      <c r="AC995" s="624">
        <f t="shared" ca="1" si="133"/>
        <v>0</v>
      </c>
      <c r="AD995" s="624">
        <f ca="1">IF(C995=Allgemeines!$C$13,$S995-$AE995,OFFSET(AE995,0,Allgemeines!$C$13-2022)-$AE995)</f>
        <v>0</v>
      </c>
      <c r="AE995" s="624">
        <f ca="1">IFERROR(OFFSET(AE995,0,Allgemeines!$C$13-2021),0)</f>
        <v>0</v>
      </c>
      <c r="AF995" s="624">
        <f t="shared" si="134"/>
        <v>0</v>
      </c>
      <c r="AG995" s="624">
        <f t="shared" si="137"/>
        <v>0</v>
      </c>
      <c r="AH995" s="624">
        <f t="shared" si="137"/>
        <v>0</v>
      </c>
      <c r="AI995" s="624">
        <f t="shared" si="137"/>
        <v>0</v>
      </c>
      <c r="AJ995" s="624">
        <f t="shared" si="137"/>
        <v>0</v>
      </c>
      <c r="AK995" s="624">
        <f t="shared" si="137"/>
        <v>0</v>
      </c>
      <c r="AL995" s="624">
        <f t="shared" si="137"/>
        <v>0</v>
      </c>
      <c r="AN995" s="625"/>
    </row>
    <row r="996" spans="1:40" x14ac:dyDescent="0.25">
      <c r="A996" s="612"/>
      <c r="B996" s="613"/>
      <c r="C996" s="614"/>
      <c r="D996" s="626"/>
      <c r="E996" s="627"/>
      <c r="F996" s="627"/>
      <c r="G996" s="630">
        <f t="shared" si="135"/>
        <v>0</v>
      </c>
      <c r="H996" s="626"/>
      <c r="I996" s="626"/>
      <c r="J996" s="626"/>
      <c r="K996" s="626"/>
      <c r="L996" s="626"/>
      <c r="M996" s="626"/>
      <c r="N996" s="629"/>
      <c r="O996" s="629"/>
      <c r="P996" s="629"/>
      <c r="Q996" s="619">
        <f>IF(C996&gt;Allgemeines!$C$13,0,SUM(G996,H996,J996,K996,M996,N996)-SUM(I996,L996,O996,P996))</f>
        <v>0</v>
      </c>
      <c r="R996" s="613"/>
      <c r="S996" s="621">
        <f t="shared" si="131"/>
        <v>0</v>
      </c>
      <c r="T996" s="622">
        <f>IF(ISBLANK($B996),0,VLOOKUP($B996,Listen!$A$2:$C$44,2,FALSE))</f>
        <v>0</v>
      </c>
      <c r="U996" s="622">
        <f>IF(ISBLANK($B996),0,VLOOKUP($B996,Listen!$A$2:$C$44,3,FALSE))</f>
        <v>0</v>
      </c>
      <c r="V996" s="623">
        <f t="shared" si="132"/>
        <v>0</v>
      </c>
      <c r="W996" s="623">
        <f t="shared" si="138"/>
        <v>0</v>
      </c>
      <c r="X996" s="623">
        <f t="shared" si="138"/>
        <v>0</v>
      </c>
      <c r="Y996" s="623">
        <f t="shared" si="138"/>
        <v>0</v>
      </c>
      <c r="Z996" s="623">
        <f t="shared" si="69"/>
        <v>0</v>
      </c>
      <c r="AA996" s="623">
        <f t="shared" si="69"/>
        <v>0</v>
      </c>
      <c r="AB996" s="623">
        <f t="shared" si="69"/>
        <v>0</v>
      </c>
      <c r="AC996" s="624">
        <f t="shared" ca="1" si="133"/>
        <v>0</v>
      </c>
      <c r="AD996" s="624">
        <f ca="1">IF(C996=Allgemeines!$C$13,$S996-$AE996,OFFSET(AE996,0,Allgemeines!$C$13-2022)-$AE996)</f>
        <v>0</v>
      </c>
      <c r="AE996" s="624">
        <f ca="1">IFERROR(OFFSET(AE996,0,Allgemeines!$C$13-2021),0)</f>
        <v>0</v>
      </c>
      <c r="AF996" s="624">
        <f t="shared" si="134"/>
        <v>0</v>
      </c>
      <c r="AG996" s="624">
        <f t="shared" si="137"/>
        <v>0</v>
      </c>
      <c r="AH996" s="624">
        <f t="shared" si="137"/>
        <v>0</v>
      </c>
      <c r="AI996" s="624">
        <f t="shared" si="137"/>
        <v>0</v>
      </c>
      <c r="AJ996" s="624">
        <f t="shared" si="137"/>
        <v>0</v>
      </c>
      <c r="AK996" s="624">
        <f t="shared" si="137"/>
        <v>0</v>
      </c>
      <c r="AL996" s="624">
        <f t="shared" si="137"/>
        <v>0</v>
      </c>
      <c r="AN996" s="625"/>
    </row>
    <row r="997" spans="1:40" x14ac:dyDescent="0.25">
      <c r="A997" s="612"/>
      <c r="B997" s="613"/>
      <c r="C997" s="614"/>
      <c r="D997" s="626"/>
      <c r="E997" s="627"/>
      <c r="F997" s="627"/>
      <c r="G997" s="630">
        <f t="shared" si="135"/>
        <v>0</v>
      </c>
      <c r="H997" s="626"/>
      <c r="I997" s="626"/>
      <c r="J997" s="626"/>
      <c r="K997" s="626"/>
      <c r="L997" s="626"/>
      <c r="M997" s="626"/>
      <c r="N997" s="629"/>
      <c r="O997" s="629"/>
      <c r="P997" s="629"/>
      <c r="Q997" s="619">
        <f>IF(C997&gt;Allgemeines!$C$13,0,SUM(G997,H997,J997,K997,M997,N997)-SUM(I997,L997,O997,P997))</f>
        <v>0</v>
      </c>
      <c r="R997" s="613"/>
      <c r="S997" s="621">
        <f t="shared" si="131"/>
        <v>0</v>
      </c>
      <c r="T997" s="622">
        <f>IF(ISBLANK($B997),0,VLOOKUP($B997,Listen!$A$2:$C$44,2,FALSE))</f>
        <v>0</v>
      </c>
      <c r="U997" s="622">
        <f>IF(ISBLANK($B997),0,VLOOKUP($B997,Listen!$A$2:$C$44,3,FALSE))</f>
        <v>0</v>
      </c>
      <c r="V997" s="623">
        <f t="shared" si="132"/>
        <v>0</v>
      </c>
      <c r="W997" s="623">
        <f t="shared" si="138"/>
        <v>0</v>
      </c>
      <c r="X997" s="623">
        <f t="shared" si="138"/>
        <v>0</v>
      </c>
      <c r="Y997" s="623">
        <f t="shared" si="138"/>
        <v>0</v>
      </c>
      <c r="Z997" s="623">
        <f t="shared" si="69"/>
        <v>0</v>
      </c>
      <c r="AA997" s="623">
        <f t="shared" si="69"/>
        <v>0</v>
      </c>
      <c r="AB997" s="623">
        <f t="shared" si="69"/>
        <v>0</v>
      </c>
      <c r="AC997" s="624">
        <f t="shared" ca="1" si="133"/>
        <v>0</v>
      </c>
      <c r="AD997" s="624">
        <f ca="1">IF(C997=Allgemeines!$C$13,$S997-$AE997,OFFSET(AE997,0,Allgemeines!$C$13-2022)-$AE997)</f>
        <v>0</v>
      </c>
      <c r="AE997" s="624">
        <f ca="1">IFERROR(OFFSET(AE997,0,Allgemeines!$C$13-2021),0)</f>
        <v>0</v>
      </c>
      <c r="AF997" s="624">
        <f t="shared" si="134"/>
        <v>0</v>
      </c>
      <c r="AG997" s="624">
        <f t="shared" si="137"/>
        <v>0</v>
      </c>
      <c r="AH997" s="624">
        <f t="shared" si="137"/>
        <v>0</v>
      </c>
      <c r="AI997" s="624">
        <f t="shared" si="137"/>
        <v>0</v>
      </c>
      <c r="AJ997" s="624">
        <f t="shared" si="137"/>
        <v>0</v>
      </c>
      <c r="AK997" s="624">
        <f t="shared" si="137"/>
        <v>0</v>
      </c>
      <c r="AL997" s="624">
        <f t="shared" si="137"/>
        <v>0</v>
      </c>
      <c r="AN997" s="625"/>
    </row>
    <row r="998" spans="1:40" x14ac:dyDescent="0.25">
      <c r="A998" s="612"/>
      <c r="B998" s="613"/>
      <c r="C998" s="614"/>
      <c r="D998" s="626"/>
      <c r="E998" s="627"/>
      <c r="F998" s="627"/>
      <c r="G998" s="630">
        <f t="shared" si="135"/>
        <v>0</v>
      </c>
      <c r="H998" s="626"/>
      <c r="I998" s="626"/>
      <c r="J998" s="626"/>
      <c r="K998" s="626"/>
      <c r="L998" s="626"/>
      <c r="M998" s="626"/>
      <c r="N998" s="629"/>
      <c r="O998" s="629"/>
      <c r="P998" s="629"/>
      <c r="Q998" s="619">
        <f>IF(C998&gt;Allgemeines!$C$13,0,SUM(G998,H998,J998,K998,M998,N998)-SUM(I998,L998,O998,P998))</f>
        <v>0</v>
      </c>
      <c r="R998" s="613"/>
      <c r="S998" s="621">
        <f t="shared" si="131"/>
        <v>0</v>
      </c>
      <c r="T998" s="622">
        <f>IF(ISBLANK($B998),0,VLOOKUP($B998,Listen!$A$2:$C$44,2,FALSE))</f>
        <v>0</v>
      </c>
      <c r="U998" s="622">
        <f>IF(ISBLANK($B998),0,VLOOKUP($B998,Listen!$A$2:$C$44,3,FALSE))</f>
        <v>0</v>
      </c>
      <c r="V998" s="623">
        <f t="shared" si="132"/>
        <v>0</v>
      </c>
      <c r="W998" s="623">
        <f t="shared" si="138"/>
        <v>0</v>
      </c>
      <c r="X998" s="623">
        <f t="shared" si="138"/>
        <v>0</v>
      </c>
      <c r="Y998" s="623">
        <f t="shared" si="138"/>
        <v>0</v>
      </c>
      <c r="Z998" s="623">
        <f t="shared" si="69"/>
        <v>0</v>
      </c>
      <c r="AA998" s="623">
        <f t="shared" si="69"/>
        <v>0</v>
      </c>
      <c r="AB998" s="623">
        <f t="shared" si="69"/>
        <v>0</v>
      </c>
      <c r="AC998" s="624">
        <f t="shared" ca="1" si="133"/>
        <v>0</v>
      </c>
      <c r="AD998" s="624">
        <f ca="1">IF(C998=Allgemeines!$C$13,$S998-$AE998,OFFSET(AE998,0,Allgemeines!$C$13-2022)-$AE998)</f>
        <v>0</v>
      </c>
      <c r="AE998" s="624">
        <f ca="1">IFERROR(OFFSET(AE998,0,Allgemeines!$C$13-2021),0)</f>
        <v>0</v>
      </c>
      <c r="AF998" s="624">
        <f t="shared" si="134"/>
        <v>0</v>
      </c>
      <c r="AG998" s="624">
        <f t="shared" si="137"/>
        <v>0</v>
      </c>
      <c r="AH998" s="624">
        <f t="shared" si="137"/>
        <v>0</v>
      </c>
      <c r="AI998" s="624">
        <f t="shared" si="137"/>
        <v>0</v>
      </c>
      <c r="AJ998" s="624">
        <f t="shared" si="137"/>
        <v>0</v>
      </c>
      <c r="AK998" s="624">
        <f t="shared" si="137"/>
        <v>0</v>
      </c>
      <c r="AL998" s="624">
        <f t="shared" si="137"/>
        <v>0</v>
      </c>
      <c r="AN998" s="625"/>
    </row>
    <row r="999" spans="1:40" x14ac:dyDescent="0.25">
      <c r="A999" s="612"/>
      <c r="B999" s="613"/>
      <c r="C999" s="614"/>
      <c r="D999" s="626"/>
      <c r="E999" s="627"/>
      <c r="F999" s="627"/>
      <c r="G999" s="630">
        <f t="shared" si="135"/>
        <v>0</v>
      </c>
      <c r="H999" s="626"/>
      <c r="I999" s="626"/>
      <c r="J999" s="626"/>
      <c r="K999" s="626"/>
      <c r="L999" s="626"/>
      <c r="M999" s="626"/>
      <c r="N999" s="629"/>
      <c r="O999" s="629"/>
      <c r="P999" s="629"/>
      <c r="Q999" s="619">
        <f>IF(C999&gt;Allgemeines!$C$13,0,SUM(G999,H999,J999,K999,M999,N999)-SUM(I999,L999,O999,P999))</f>
        <v>0</v>
      </c>
      <c r="R999" s="613"/>
      <c r="S999" s="621">
        <f t="shared" si="131"/>
        <v>0</v>
      </c>
      <c r="T999" s="622">
        <f>IF(ISBLANK($B999),0,VLOOKUP($B999,Listen!$A$2:$C$44,2,FALSE))</f>
        <v>0</v>
      </c>
      <c r="U999" s="622">
        <f>IF(ISBLANK($B999),0,VLOOKUP($B999,Listen!$A$2:$C$44,3,FALSE))</f>
        <v>0</v>
      </c>
      <c r="V999" s="623">
        <f t="shared" si="132"/>
        <v>0</v>
      </c>
      <c r="W999" s="623">
        <f t="shared" ref="W999:Y1000" si="139">V999</f>
        <v>0</v>
      </c>
      <c r="X999" s="623">
        <f t="shared" si="139"/>
        <v>0</v>
      </c>
      <c r="Y999" s="623">
        <f t="shared" si="139"/>
        <v>0</v>
      </c>
      <c r="Z999" s="623">
        <f t="shared" si="69"/>
        <v>0</v>
      </c>
      <c r="AA999" s="623">
        <f t="shared" si="69"/>
        <v>0</v>
      </c>
      <c r="AB999" s="623">
        <f t="shared" si="69"/>
        <v>0</v>
      </c>
      <c r="AC999" s="624">
        <f t="shared" ca="1" si="133"/>
        <v>0</v>
      </c>
      <c r="AD999" s="624">
        <f ca="1">IF(C999=Allgemeines!$C$13,$S999-$AE999,OFFSET(AE999,0,Allgemeines!$C$13-2022)-$AE999)</f>
        <v>0</v>
      </c>
      <c r="AE999" s="624">
        <f ca="1">IFERROR(OFFSET(AE999,0,Allgemeines!$C$13-2021),0)</f>
        <v>0</v>
      </c>
      <c r="AF999" s="624">
        <f t="shared" si="134"/>
        <v>0</v>
      </c>
      <c r="AG999" s="624">
        <f t="shared" si="137"/>
        <v>0</v>
      </c>
      <c r="AH999" s="624">
        <f t="shared" si="137"/>
        <v>0</v>
      </c>
      <c r="AI999" s="624">
        <f t="shared" si="137"/>
        <v>0</v>
      </c>
      <c r="AJ999" s="624">
        <f t="shared" si="137"/>
        <v>0</v>
      </c>
      <c r="AK999" s="624">
        <f t="shared" si="137"/>
        <v>0</v>
      </c>
      <c r="AL999" s="624">
        <f t="shared" si="137"/>
        <v>0</v>
      </c>
      <c r="AN999" s="625"/>
    </row>
    <row r="1000" spans="1:40" x14ac:dyDescent="0.25">
      <c r="A1000" s="612"/>
      <c r="B1000" s="613"/>
      <c r="C1000" s="614"/>
      <c r="D1000" s="626"/>
      <c r="E1000" s="627"/>
      <c r="F1000" s="627"/>
      <c r="G1000" s="630">
        <f>D1000*E1000/100</f>
        <v>0</v>
      </c>
      <c r="H1000" s="626"/>
      <c r="I1000" s="626"/>
      <c r="J1000" s="626"/>
      <c r="K1000" s="626"/>
      <c r="L1000" s="626"/>
      <c r="M1000" s="626"/>
      <c r="N1000" s="629"/>
      <c r="O1000" s="629"/>
      <c r="P1000" s="629"/>
      <c r="Q1000" s="619">
        <f>IF(C1000&gt;Allgemeines!$C$13,0,SUM(G1000,H1000,J1000,K1000,M1000,N1000)-SUM(I1000,L1000,O1000,P1000))</f>
        <v>0</v>
      </c>
      <c r="R1000" s="613"/>
      <c r="S1000" s="621">
        <f>Q1000</f>
        <v>0</v>
      </c>
      <c r="T1000" s="622">
        <f>IF(ISBLANK($B1000),0,VLOOKUP($B1000,Listen!$A$2:$C$44,2,FALSE))</f>
        <v>0</v>
      </c>
      <c r="U1000" s="622">
        <f>IF(ISBLANK($B1000),0,VLOOKUP($B1000,Listen!$A$2:$C$44,3,FALSE))</f>
        <v>0</v>
      </c>
      <c r="V1000" s="623">
        <f t="shared" si="132"/>
        <v>0</v>
      </c>
      <c r="W1000" s="623">
        <f t="shared" si="139"/>
        <v>0</v>
      </c>
      <c r="X1000" s="623">
        <f t="shared" si="139"/>
        <v>0</v>
      </c>
      <c r="Y1000" s="623">
        <f t="shared" si="139"/>
        <v>0</v>
      </c>
      <c r="Z1000" s="623">
        <f t="shared" si="69"/>
        <v>0</v>
      </c>
      <c r="AA1000" s="623">
        <f t="shared" si="69"/>
        <v>0</v>
      </c>
      <c r="AB1000" s="623">
        <f t="shared" si="69"/>
        <v>0</v>
      </c>
      <c r="AC1000" s="624">
        <f t="shared" ca="1" si="133"/>
        <v>0</v>
      </c>
      <c r="AD1000" s="624">
        <f ca="1">IF(C1000=Allgemeines!$C$13,$S1000-$AE1000,OFFSET(AE1000,0,Allgemeines!$C$13-2022)-$AE1000)</f>
        <v>0</v>
      </c>
      <c r="AE1000" s="624">
        <f ca="1">IFERROR(OFFSET(AE1000,0,Allgemeines!$C$13-2021),0)</f>
        <v>0</v>
      </c>
      <c r="AF1000" s="624">
        <f t="shared" si="134"/>
        <v>0</v>
      </c>
      <c r="AG1000" s="624">
        <f t="shared" si="137"/>
        <v>0</v>
      </c>
      <c r="AH1000" s="624">
        <f t="shared" si="137"/>
        <v>0</v>
      </c>
      <c r="AI1000" s="624">
        <f t="shared" si="137"/>
        <v>0</v>
      </c>
      <c r="AJ1000" s="624">
        <f t="shared" si="137"/>
        <v>0</v>
      </c>
      <c r="AK1000" s="624">
        <f t="shared" si="137"/>
        <v>0</v>
      </c>
      <c r="AL1000" s="624">
        <f t="shared" si="137"/>
        <v>0</v>
      </c>
      <c r="AN1000" s="625"/>
    </row>
  </sheetData>
  <conditionalFormatting sqref="C5:C1000">
    <cfRule type="cellIs" dxfId="4" priority="1" operator="equal">
      <formula>0</formula>
    </cfRule>
    <cfRule type="cellIs" dxfId="3" priority="2" operator="lessThan">
      <formula>2017</formula>
    </cfRule>
  </conditionalFormatting>
  <dataValidations count="1">
    <dataValidation type="whole" errorStyle="warning" allowBlank="1" showErrorMessage="1" errorTitle="Nutzungsdauer" error="Die angegebene Nutzungsdauer liegt außerhalb der betriebsgewöhnlichen Nutzungsdauern gemäß Anlage zur GasNEV._x000a_Wollen Sie trotzdem fortfahren?" sqref="V5:AB1000" xr:uid="{F6AB388E-D105-4909-AA5D-F0334512394A}">
      <formula1>$T5</formula1>
      <formula2>$U5</formula2>
    </dataValidation>
  </dataValidations>
  <pageMargins left="0.70866141732283472" right="0.70866141732283472" top="0.74803149606299213" bottom="0.74803149606299213" header="0.31496062992125984" footer="0.31496062992125984"/>
  <pageSetup paperSize="9" scale="45" fitToWidth="2" fitToHeight="0" orientation="landscape" r:id="rId1"/>
  <headerFooter>
    <oddFooter>&amp;C&amp;P</oddFooter>
  </headerFooter>
  <colBreaks count="2" manualBreakCount="2">
    <brk id="7" max="999" man="1"/>
    <brk id="21" max="999" man="1"/>
  </colBreak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25D3B90-6B7F-4776-9A27-CA20BA9B2DCD}">
          <x14:formula1>
            <xm:f>Listen!$A$1:$A$38</xm:f>
          </x14:formula1>
          <xm:sqref>B5:B1000</xm:sqref>
        </x14:dataValidation>
        <x14:dataValidation type="list" allowBlank="1" showInputMessage="1" showErrorMessage="1" xr:uid="{2EA2922F-EB60-4091-944A-75254B57D629}">
          <x14:formula1>
            <xm:f>Listen!$D$2:$D$9</xm:f>
          </x14:formula1>
          <xm:sqref>C5:C1000</xm:sqref>
        </x14:dataValidation>
        <x14:dataValidation type="list" allowBlank="1" showInputMessage="1" showErrorMessage="1" xr:uid="{F476F8CC-CD72-4D4C-BDDF-39E1A7F1B312}">
          <x14:formula1>
            <xm:f>Allgemeines!B$37:B$46</xm:f>
          </x14:formula1>
          <xm:sqref>A5:A1000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249977111117893"/>
    <pageSetUpPr fitToPage="1"/>
  </sheetPr>
  <dimension ref="B1:U66"/>
  <sheetViews>
    <sheetView showGridLines="0" showZeros="0" zoomScale="88" zoomScaleNormal="88" zoomScaleSheetLayoutView="100" workbookViewId="0">
      <selection activeCell="M7" sqref="M7"/>
    </sheetView>
  </sheetViews>
  <sheetFormatPr baseColWidth="10" defaultColWidth="11.42578125" defaultRowHeight="14.25" x14ac:dyDescent="0.2"/>
  <cols>
    <col min="1" max="1" width="3.28515625" style="165" customWidth="1"/>
    <col min="2" max="2" width="11.42578125" style="165"/>
    <col min="3" max="3" width="28.28515625" style="165" customWidth="1"/>
    <col min="4" max="4" width="27.42578125" style="165" bestFit="1" customWidth="1"/>
    <col min="5" max="5" width="27.7109375" style="165" customWidth="1"/>
    <col min="6" max="6" width="29.140625" style="165" customWidth="1"/>
    <col min="7" max="7" width="27.7109375" style="165" customWidth="1"/>
    <col min="8" max="8" width="25.7109375" style="165" customWidth="1"/>
    <col min="9" max="9" width="17.85546875" style="165" customWidth="1"/>
    <col min="10" max="10" width="19.5703125" style="165" customWidth="1"/>
    <col min="11" max="11" width="20" style="165" customWidth="1"/>
    <col min="12" max="12" width="14" style="165" customWidth="1"/>
    <col min="13" max="13" width="14.7109375" style="165" customWidth="1"/>
    <col min="14" max="14" width="15.140625" style="165" customWidth="1"/>
    <col min="15" max="16384" width="11.42578125" style="165"/>
  </cols>
  <sheetData>
    <row r="1" spans="2:18" s="163" customFormat="1" ht="28.9" customHeight="1" x14ac:dyDescent="0.25">
      <c r="B1" s="163" t="str">
        <f>"Auflösung von Baukostenzuschüssen/Netzanschlusskostenbeiträgen und SoPo Investitionszuschüsse in Verbindung mit der StromNEV " &amp;Allgemeines!C13</f>
        <v>Auflösung von Baukostenzuschüssen/Netzanschlusskostenbeiträgen und SoPo Investitionszuschüsse in Verbindung mit der StromNEV 2024</v>
      </c>
      <c r="J1" s="886" t="s">
        <v>235</v>
      </c>
      <c r="K1" s="888"/>
      <c r="L1" s="889"/>
      <c r="M1" s="39" t="s">
        <v>54</v>
      </c>
    </row>
    <row r="2" spans="2:18" ht="15.75" x14ac:dyDescent="0.25">
      <c r="B2" s="164" t="s">
        <v>511</v>
      </c>
      <c r="J2" s="220" t="s">
        <v>80</v>
      </c>
      <c r="K2" s="221"/>
      <c r="L2" s="196"/>
      <c r="M2" s="41">
        <f>IF(Allgemeines!$C$14="Vereinfachtes Verfahren",(F28),SUM(E28,F28))</f>
        <v>0</v>
      </c>
    </row>
    <row r="3" spans="2:18" x14ac:dyDescent="0.2">
      <c r="J3" s="222" t="s">
        <v>49</v>
      </c>
      <c r="K3" s="221"/>
      <c r="L3" s="196"/>
      <c r="M3" s="223"/>
    </row>
    <row r="4" spans="2:18" s="167" customFormat="1" ht="18.75" thickBot="1" x14ac:dyDescent="0.3">
      <c r="B4" s="168" t="s">
        <v>268</v>
      </c>
      <c r="J4" s="224" t="s">
        <v>45</v>
      </c>
      <c r="K4" s="225"/>
      <c r="L4" s="197"/>
      <c r="M4" s="42">
        <f>M3-M2</f>
        <v>0</v>
      </c>
    </row>
    <row r="5" spans="2:18" s="167" customFormat="1" ht="15" thickBot="1" x14ac:dyDescent="0.25">
      <c r="B5" s="51"/>
      <c r="C5" s="51"/>
      <c r="D5" s="51"/>
      <c r="E5" s="51"/>
      <c r="F5" s="51"/>
      <c r="G5" s="51"/>
      <c r="H5" s="51"/>
    </row>
    <row r="6" spans="2:18" s="167" customFormat="1" ht="69" customHeight="1" x14ac:dyDescent="0.25">
      <c r="B6" s="52" t="s">
        <v>51</v>
      </c>
      <c r="C6" s="896" t="s">
        <v>130</v>
      </c>
      <c r="D6" s="897"/>
      <c r="E6" s="896" t="s">
        <v>131</v>
      </c>
      <c r="F6" s="897"/>
      <c r="G6" s="645"/>
      <c r="H6" s="645"/>
      <c r="J6" s="386"/>
      <c r="R6" s="648"/>
    </row>
    <row r="7" spans="2:18" s="167" customFormat="1" ht="28.5" x14ac:dyDescent="0.25">
      <c r="B7" s="234"/>
      <c r="C7" s="235" t="s">
        <v>194</v>
      </c>
      <c r="D7" s="235" t="s">
        <v>269</v>
      </c>
      <c r="E7" s="235" t="s">
        <v>194</v>
      </c>
      <c r="F7" s="235" t="s">
        <v>507</v>
      </c>
      <c r="J7" s="386"/>
    </row>
    <row r="8" spans="2:18" s="167" customFormat="1" x14ac:dyDescent="0.2">
      <c r="B8" s="53">
        <v>2005</v>
      </c>
      <c r="C8" s="113"/>
      <c r="D8" s="113"/>
      <c r="E8" s="236" t="str">
        <f>IF(C8="","",C8/20)</f>
        <v/>
      </c>
      <c r="F8" s="236" t="str">
        <f>IF(D8="","",D8/20)</f>
        <v/>
      </c>
      <c r="G8" s="645"/>
      <c r="H8" s="645"/>
    </row>
    <row r="9" spans="2:18" s="167" customFormat="1" x14ac:dyDescent="0.2">
      <c r="B9" s="53">
        <v>2006</v>
      </c>
      <c r="C9" s="113"/>
      <c r="D9" s="113"/>
      <c r="E9" s="236" t="str">
        <f t="shared" ref="E9:F27" si="0">IF(C9="","",C9/20)</f>
        <v/>
      </c>
      <c r="F9" s="236" t="str">
        <f t="shared" si="0"/>
        <v/>
      </c>
    </row>
    <row r="10" spans="2:18" s="167" customFormat="1" x14ac:dyDescent="0.2">
      <c r="B10" s="53">
        <v>2007</v>
      </c>
      <c r="C10" s="113"/>
      <c r="D10" s="113"/>
      <c r="E10" s="236" t="str">
        <f t="shared" si="0"/>
        <v/>
      </c>
      <c r="F10" s="236" t="str">
        <f t="shared" si="0"/>
        <v/>
      </c>
      <c r="G10" s="645"/>
      <c r="H10" s="645"/>
    </row>
    <row r="11" spans="2:18" s="167" customFormat="1" x14ac:dyDescent="0.2">
      <c r="B11" s="53">
        <v>2008</v>
      </c>
      <c r="C11" s="113"/>
      <c r="D11" s="113"/>
      <c r="E11" s="236" t="str">
        <f t="shared" si="0"/>
        <v/>
      </c>
      <c r="F11" s="236" t="str">
        <f t="shared" si="0"/>
        <v/>
      </c>
      <c r="J11" s="645"/>
    </row>
    <row r="12" spans="2:18" s="167" customFormat="1" x14ac:dyDescent="0.2">
      <c r="B12" s="53">
        <v>2009</v>
      </c>
      <c r="C12" s="113"/>
      <c r="D12" s="113"/>
      <c r="E12" s="236" t="str">
        <f t="shared" si="0"/>
        <v/>
      </c>
      <c r="F12" s="236" t="str">
        <f t="shared" si="0"/>
        <v/>
      </c>
      <c r="G12" s="645"/>
      <c r="H12" s="645"/>
    </row>
    <row r="13" spans="2:18" s="167" customFormat="1" x14ac:dyDescent="0.2">
      <c r="B13" s="53">
        <v>2010</v>
      </c>
      <c r="C13" s="113"/>
      <c r="D13" s="113"/>
      <c r="E13" s="236" t="str">
        <f t="shared" si="0"/>
        <v/>
      </c>
      <c r="F13" s="236" t="str">
        <f t="shared" si="0"/>
        <v/>
      </c>
    </row>
    <row r="14" spans="2:18" s="167" customFormat="1" x14ac:dyDescent="0.2">
      <c r="B14" s="53">
        <v>2011</v>
      </c>
      <c r="C14" s="113"/>
      <c r="D14" s="113"/>
      <c r="E14" s="236" t="str">
        <f t="shared" si="0"/>
        <v/>
      </c>
      <c r="F14" s="236" t="str">
        <f t="shared" si="0"/>
        <v/>
      </c>
      <c r="G14" s="645"/>
      <c r="H14" s="645"/>
    </row>
    <row r="15" spans="2:18" s="167" customFormat="1" ht="15" x14ac:dyDescent="0.25">
      <c r="B15" s="53">
        <v>2012</v>
      </c>
      <c r="C15" s="113"/>
      <c r="D15" s="113"/>
      <c r="E15" s="236" t="str">
        <f t="shared" si="0"/>
        <v/>
      </c>
      <c r="F15" s="236" t="str">
        <f t="shared" si="0"/>
        <v/>
      </c>
      <c r="J15" s="386"/>
    </row>
    <row r="16" spans="2:18" s="167" customFormat="1" x14ac:dyDescent="0.2">
      <c r="B16" s="53">
        <v>2013</v>
      </c>
      <c r="C16" s="113"/>
      <c r="D16" s="113"/>
      <c r="E16" s="236" t="str">
        <f t="shared" si="0"/>
        <v/>
      </c>
      <c r="F16" s="236" t="str">
        <f t="shared" si="0"/>
        <v/>
      </c>
      <c r="G16" s="645"/>
      <c r="H16" s="645"/>
    </row>
    <row r="17" spans="2:21" s="167" customFormat="1" x14ac:dyDescent="0.2">
      <c r="B17" s="53">
        <v>2014</v>
      </c>
      <c r="C17" s="113"/>
      <c r="D17" s="113"/>
      <c r="E17" s="236" t="str">
        <f t="shared" si="0"/>
        <v/>
      </c>
      <c r="F17" s="236" t="str">
        <f t="shared" si="0"/>
        <v/>
      </c>
    </row>
    <row r="18" spans="2:21" s="167" customFormat="1" x14ac:dyDescent="0.2">
      <c r="B18" s="53">
        <v>2015</v>
      </c>
      <c r="C18" s="113"/>
      <c r="D18" s="113"/>
      <c r="E18" s="236" t="str">
        <f t="shared" si="0"/>
        <v/>
      </c>
      <c r="F18" s="236" t="str">
        <f t="shared" si="0"/>
        <v/>
      </c>
      <c r="G18" s="645"/>
      <c r="H18" s="645"/>
    </row>
    <row r="19" spans="2:21" s="167" customFormat="1" x14ac:dyDescent="0.2">
      <c r="B19" s="53">
        <v>2016</v>
      </c>
      <c r="C19" s="113"/>
      <c r="D19" s="113"/>
      <c r="E19" s="236" t="str">
        <f t="shared" si="0"/>
        <v/>
      </c>
      <c r="F19" s="236" t="str">
        <f t="shared" si="0"/>
        <v/>
      </c>
    </row>
    <row r="20" spans="2:21" s="167" customFormat="1" x14ac:dyDescent="0.2">
      <c r="B20" s="53">
        <v>2017</v>
      </c>
      <c r="C20" s="113"/>
      <c r="D20" s="113"/>
      <c r="E20" s="236" t="str">
        <f t="shared" si="0"/>
        <v/>
      </c>
      <c r="F20" s="236" t="str">
        <f t="shared" si="0"/>
        <v/>
      </c>
      <c r="G20" s="645"/>
      <c r="H20" s="645"/>
    </row>
    <row r="21" spans="2:21" s="167" customFormat="1" x14ac:dyDescent="0.2">
      <c r="B21" s="53">
        <v>2018</v>
      </c>
      <c r="C21" s="113"/>
      <c r="D21" s="113"/>
      <c r="E21" s="236" t="str">
        <f t="shared" si="0"/>
        <v/>
      </c>
      <c r="F21" s="236" t="str">
        <f t="shared" si="0"/>
        <v/>
      </c>
    </row>
    <row r="22" spans="2:21" s="167" customFormat="1" x14ac:dyDescent="0.2">
      <c r="B22" s="53">
        <v>2019</v>
      </c>
      <c r="C22" s="113"/>
      <c r="D22" s="113"/>
      <c r="E22" s="236" t="str">
        <f t="shared" si="0"/>
        <v/>
      </c>
      <c r="F22" s="236" t="str">
        <f t="shared" si="0"/>
        <v/>
      </c>
      <c r="G22" s="645"/>
      <c r="H22" s="645"/>
    </row>
    <row r="23" spans="2:21" s="167" customFormat="1" x14ac:dyDescent="0.2">
      <c r="B23" s="53">
        <v>2020</v>
      </c>
      <c r="C23" s="113"/>
      <c r="D23" s="113"/>
      <c r="E23" s="236" t="str">
        <f t="shared" si="0"/>
        <v/>
      </c>
      <c r="F23" s="236" t="str">
        <f t="shared" si="0"/>
        <v/>
      </c>
    </row>
    <row r="24" spans="2:21" s="167" customFormat="1" x14ac:dyDescent="0.2">
      <c r="B24" s="53">
        <v>2021</v>
      </c>
      <c r="C24" s="113"/>
      <c r="D24" s="113"/>
      <c r="E24" s="236" t="str">
        <f t="shared" si="0"/>
        <v/>
      </c>
      <c r="F24" s="236" t="str">
        <f t="shared" si="0"/>
        <v/>
      </c>
      <c r="G24" s="645"/>
      <c r="H24" s="645"/>
    </row>
    <row r="25" spans="2:21" s="167" customFormat="1" x14ac:dyDescent="0.2">
      <c r="B25" s="649">
        <v>2022</v>
      </c>
      <c r="C25" s="646">
        <f>SUMIF($C$34:$C$63,B25,$E$34:$E$63)</f>
        <v>0</v>
      </c>
      <c r="D25" s="646"/>
      <c r="E25" s="647">
        <f t="shared" si="0"/>
        <v>0</v>
      </c>
      <c r="F25" s="647">
        <f>SUMIF($C$34:$C$63,B25,$F$34:$F$63)</f>
        <v>0</v>
      </c>
    </row>
    <row r="26" spans="2:21" s="167" customFormat="1" x14ac:dyDescent="0.2">
      <c r="B26" s="649">
        <v>2023</v>
      </c>
      <c r="C26" s="646">
        <f t="shared" ref="C26:C27" si="1">SUMIF($C$34:$C$63,B26,$E$34:$E$63)</f>
        <v>0</v>
      </c>
      <c r="D26" s="646"/>
      <c r="E26" s="647">
        <f t="shared" si="0"/>
        <v>0</v>
      </c>
      <c r="F26" s="647">
        <f t="shared" ref="F26:F27" si="2">SUMIF($C$34:$C$63,B26,$F$34:$F$63)</f>
        <v>0</v>
      </c>
      <c r="G26" s="645"/>
      <c r="H26" s="645"/>
    </row>
    <row r="27" spans="2:21" s="167" customFormat="1" x14ac:dyDescent="0.2">
      <c r="B27" s="649">
        <v>2024</v>
      </c>
      <c r="C27" s="646">
        <f t="shared" si="1"/>
        <v>0</v>
      </c>
      <c r="D27" s="646"/>
      <c r="E27" s="647">
        <f t="shared" si="0"/>
        <v>0</v>
      </c>
      <c r="F27" s="647">
        <f t="shared" si="2"/>
        <v>0</v>
      </c>
    </row>
    <row r="28" spans="2:21" s="167" customFormat="1" ht="15" thickBot="1" x14ac:dyDescent="0.25">
      <c r="B28" s="54" t="s">
        <v>3</v>
      </c>
      <c r="C28" s="55">
        <f>SUM(C8:C27)</f>
        <v>0</v>
      </c>
      <c r="D28" s="55">
        <f>SUM(D8:D27)</f>
        <v>0</v>
      </c>
      <c r="E28" s="55">
        <f>SUM(E8:E27)</f>
        <v>0</v>
      </c>
      <c r="F28" s="55">
        <f t="shared" ref="F28" si="3">SUM(F8:F27)</f>
        <v>0</v>
      </c>
      <c r="G28" s="645"/>
      <c r="H28" s="645"/>
    </row>
    <row r="31" spans="2:21" ht="24.95" customHeight="1" x14ac:dyDescent="0.2">
      <c r="B31" s="657" t="s">
        <v>505</v>
      </c>
      <c r="C31" s="658"/>
      <c r="D31" s="658"/>
      <c r="E31" s="659"/>
      <c r="F31" s="659"/>
      <c r="G31" s="659"/>
      <c r="H31" s="659"/>
      <c r="I31" s="659"/>
      <c r="J31" s="659"/>
      <c r="K31" s="166"/>
    </row>
    <row r="32" spans="2:21" s="169" customFormat="1" ht="39.950000000000003" customHeight="1" x14ac:dyDescent="0.25">
      <c r="B32" s="170"/>
      <c r="C32" s="170"/>
      <c r="D32" s="171" t="s">
        <v>121</v>
      </c>
      <c r="E32" s="171"/>
      <c r="F32" s="171"/>
      <c r="G32" s="171"/>
      <c r="H32" s="171"/>
      <c r="I32" s="171"/>
      <c r="J32" s="171"/>
      <c r="K32" s="171"/>
      <c r="L32" s="890" t="s">
        <v>114</v>
      </c>
      <c r="M32" s="891"/>
      <c r="N32" s="892"/>
      <c r="O32" s="893" t="s">
        <v>115</v>
      </c>
      <c r="P32" s="894"/>
      <c r="Q32" s="894"/>
      <c r="R32" s="894"/>
      <c r="S32" s="894"/>
      <c r="T32" s="894"/>
      <c r="U32" s="895"/>
    </row>
    <row r="33" spans="2:21" ht="54.95" customHeight="1" x14ac:dyDescent="0.2">
      <c r="B33" s="173" t="s">
        <v>109</v>
      </c>
      <c r="C33" s="172" t="s">
        <v>122</v>
      </c>
      <c r="D33" s="172" t="s">
        <v>123</v>
      </c>
      <c r="E33" s="172" t="s">
        <v>236</v>
      </c>
      <c r="F33" s="173" t="s">
        <v>506</v>
      </c>
      <c r="G33" s="173" t="s">
        <v>262</v>
      </c>
      <c r="H33" s="173" t="s">
        <v>263</v>
      </c>
      <c r="I33" s="173" t="s">
        <v>118</v>
      </c>
      <c r="J33" s="173" t="s">
        <v>124</v>
      </c>
      <c r="K33" s="173" t="str">
        <f>"Stand zum 31.12."&amp;Allgemeines!C13</f>
        <v>Stand zum 31.12.2024</v>
      </c>
      <c r="L33" s="174" t="str">
        <f>"Restwert zum 01.01."&amp;Allgemeines!C13</f>
        <v>Restwert zum 01.01.2024</v>
      </c>
      <c r="M33" s="174" t="str">
        <f>"Restwert zum 31.12."&amp;Allgemeines!C13</f>
        <v>Restwert zum 31.12.2024</v>
      </c>
      <c r="N33" s="174" t="str">
        <f>"Auflösung " &amp;Allgemeines!C13</f>
        <v>Auflösung 2024</v>
      </c>
      <c r="O33" s="174">
        <v>2022</v>
      </c>
      <c r="P33" s="174">
        <v>2023</v>
      </c>
      <c r="Q33" s="174">
        <v>2024</v>
      </c>
      <c r="R33" s="174">
        <v>2025</v>
      </c>
      <c r="S33" s="174">
        <v>2026</v>
      </c>
      <c r="T33" s="174">
        <v>2027</v>
      </c>
      <c r="U33" s="174">
        <v>2028</v>
      </c>
    </row>
    <row r="34" spans="2:21" ht="15" x14ac:dyDescent="0.25">
      <c r="B34" s="192"/>
      <c r="C34" s="193"/>
      <c r="D34" s="190"/>
      <c r="E34" s="191"/>
      <c r="F34" s="191"/>
      <c r="G34" s="191"/>
      <c r="H34" s="191"/>
      <c r="I34" s="191"/>
      <c r="J34" s="191"/>
      <c r="K34" s="175">
        <f>SUM(E34,H34,I34)-SUM(G34,J34)</f>
        <v>0</v>
      </c>
      <c r="L34" s="176">
        <f>HLOOKUP(Allgemeines!$C$13,$O$33:$U$63,ROW(C34)-32,FALSE)+IF(OR(C34=0,Allgemeines!$C$13&lt;C34),0,K34*1/20)</f>
        <v>0</v>
      </c>
      <c r="M34" s="176">
        <f>HLOOKUP(Allgemeines!$C$13,$O$33:$U$63,ROW(C34)-32,FALSE)</f>
        <v>0</v>
      </c>
      <c r="N34" s="176">
        <f>+IF(OR(C34=0,Allgemeines!$C$13&lt;C34,C34&lt;Allgemeines!$C$13-19),0,K34*1/20)</f>
        <v>0</v>
      </c>
      <c r="O34" s="176">
        <f t="shared" ref="O34:U43" si="4">IF(OR($K34=0,O$33&lt;$C34,$C34=0,20-(O$33-$C34)=0),0,$K34*(19-(O$33-$C34))/20)</f>
        <v>0</v>
      </c>
      <c r="P34" s="176">
        <f t="shared" si="4"/>
        <v>0</v>
      </c>
      <c r="Q34" s="176">
        <f t="shared" si="4"/>
        <v>0</v>
      </c>
      <c r="R34" s="176">
        <f t="shared" si="4"/>
        <v>0</v>
      </c>
      <c r="S34" s="176">
        <f t="shared" si="4"/>
        <v>0</v>
      </c>
      <c r="T34" s="176">
        <f t="shared" si="4"/>
        <v>0</v>
      </c>
      <c r="U34" s="176">
        <f t="shared" si="4"/>
        <v>0</v>
      </c>
    </row>
    <row r="35" spans="2:21" ht="15" x14ac:dyDescent="0.25">
      <c r="B35" s="192"/>
      <c r="C35" s="193"/>
      <c r="D35" s="190"/>
      <c r="E35" s="191"/>
      <c r="F35" s="191"/>
      <c r="G35" s="191"/>
      <c r="H35" s="191"/>
      <c r="I35" s="191"/>
      <c r="J35" s="191"/>
      <c r="K35" s="175">
        <f t="shared" ref="K35:K63" si="5">SUM(E35,H35,I35)-SUM(G35,J35)</f>
        <v>0</v>
      </c>
      <c r="L35" s="176">
        <f>HLOOKUP(Allgemeines!$C$13,$O$33:$U$63,ROW(C35)-32,FALSE)+IF(OR(C35=0,Allgemeines!$C$13&lt;C35),0,K35*1/20)</f>
        <v>0</v>
      </c>
      <c r="M35" s="176">
        <f>HLOOKUP(Allgemeines!$C$13,$O$33:$U$63,ROW(C35)-32,FALSE)</f>
        <v>0</v>
      </c>
      <c r="N35" s="176">
        <f>+IF(OR(C35=0,Allgemeines!$C$13&lt;C35,C35&lt;Allgemeines!$C$13-19),0,K35*1/20)</f>
        <v>0</v>
      </c>
      <c r="O35" s="176">
        <f t="shared" si="4"/>
        <v>0</v>
      </c>
      <c r="P35" s="176">
        <f t="shared" si="4"/>
        <v>0</v>
      </c>
      <c r="Q35" s="176">
        <f t="shared" si="4"/>
        <v>0</v>
      </c>
      <c r="R35" s="176">
        <f t="shared" si="4"/>
        <v>0</v>
      </c>
      <c r="S35" s="176">
        <f t="shared" si="4"/>
        <v>0</v>
      </c>
      <c r="T35" s="176">
        <f t="shared" si="4"/>
        <v>0</v>
      </c>
      <c r="U35" s="176">
        <f t="shared" si="4"/>
        <v>0</v>
      </c>
    </row>
    <row r="36" spans="2:21" ht="15" x14ac:dyDescent="0.25">
      <c r="B36" s="192"/>
      <c r="C36" s="193"/>
      <c r="D36" s="190"/>
      <c r="E36" s="191"/>
      <c r="F36" s="191"/>
      <c r="G36" s="191"/>
      <c r="H36" s="191"/>
      <c r="I36" s="191"/>
      <c r="J36" s="191"/>
      <c r="K36" s="175">
        <f t="shared" si="5"/>
        <v>0</v>
      </c>
      <c r="L36" s="176">
        <f>HLOOKUP(Allgemeines!$C$13,$O$33:$U$63,ROW(C36)-32,FALSE)+IF(OR(C36=0,Allgemeines!$C$13&lt;C36),0,K36*1/20)</f>
        <v>0</v>
      </c>
      <c r="M36" s="176">
        <f>HLOOKUP(Allgemeines!$C$13,$O$33:$U$63,ROW(C36)-32,FALSE)</f>
        <v>0</v>
      </c>
      <c r="N36" s="176">
        <f>+IF(OR(C36=0,Allgemeines!$C$13&lt;C36,C36&lt;Allgemeines!$C$13-19),0,K36*1/20)</f>
        <v>0</v>
      </c>
      <c r="O36" s="176">
        <f t="shared" si="4"/>
        <v>0</v>
      </c>
      <c r="P36" s="176">
        <f t="shared" si="4"/>
        <v>0</v>
      </c>
      <c r="Q36" s="176">
        <f t="shared" si="4"/>
        <v>0</v>
      </c>
      <c r="R36" s="176">
        <f t="shared" si="4"/>
        <v>0</v>
      </c>
      <c r="S36" s="176">
        <f t="shared" si="4"/>
        <v>0</v>
      </c>
      <c r="T36" s="176">
        <f t="shared" si="4"/>
        <v>0</v>
      </c>
      <c r="U36" s="176">
        <f t="shared" si="4"/>
        <v>0</v>
      </c>
    </row>
    <row r="37" spans="2:21" ht="15" x14ac:dyDescent="0.25">
      <c r="B37" s="192"/>
      <c r="C37" s="193"/>
      <c r="D37" s="190"/>
      <c r="E37" s="191"/>
      <c r="F37" s="191"/>
      <c r="G37" s="191"/>
      <c r="H37" s="191"/>
      <c r="I37" s="191"/>
      <c r="J37" s="191"/>
      <c r="K37" s="175">
        <f t="shared" si="5"/>
        <v>0</v>
      </c>
      <c r="L37" s="176">
        <f>HLOOKUP(Allgemeines!$C$13,$O$33:$U$63,ROW(C37)-32,FALSE)+IF(OR(C37=0,Allgemeines!$C$13&lt;C37),0,K37*1/20)</f>
        <v>0</v>
      </c>
      <c r="M37" s="176">
        <f>HLOOKUP(Allgemeines!$C$13,$O$33:$U$63,ROW(C37)-32,FALSE)</f>
        <v>0</v>
      </c>
      <c r="N37" s="176">
        <f>+IF(OR(C37=0,Allgemeines!$C$13&lt;C37,C37&lt;Allgemeines!$C$13-19),0,K37*1/20)</f>
        <v>0</v>
      </c>
      <c r="O37" s="176">
        <f t="shared" si="4"/>
        <v>0</v>
      </c>
      <c r="P37" s="176">
        <f t="shared" si="4"/>
        <v>0</v>
      </c>
      <c r="Q37" s="176">
        <f t="shared" si="4"/>
        <v>0</v>
      </c>
      <c r="R37" s="176">
        <f t="shared" si="4"/>
        <v>0</v>
      </c>
      <c r="S37" s="176">
        <f t="shared" si="4"/>
        <v>0</v>
      </c>
      <c r="T37" s="176">
        <f t="shared" si="4"/>
        <v>0</v>
      </c>
      <c r="U37" s="176">
        <f t="shared" si="4"/>
        <v>0</v>
      </c>
    </row>
    <row r="38" spans="2:21" ht="15" x14ac:dyDescent="0.25">
      <c r="B38" s="192"/>
      <c r="C38" s="193"/>
      <c r="D38" s="190"/>
      <c r="E38" s="191"/>
      <c r="F38" s="191"/>
      <c r="G38" s="191"/>
      <c r="H38" s="191"/>
      <c r="I38" s="191"/>
      <c r="J38" s="191"/>
      <c r="K38" s="175">
        <f t="shared" si="5"/>
        <v>0</v>
      </c>
      <c r="L38" s="176">
        <f>HLOOKUP(Allgemeines!$C$13,$O$33:$U$63,ROW(C38)-32,FALSE)+IF(OR(C38=0,Allgemeines!$C$13&lt;C38),0,K38*1/20)</f>
        <v>0</v>
      </c>
      <c r="M38" s="176">
        <f>HLOOKUP(Allgemeines!$C$13,$O$33:$U$63,ROW(C38)-32,FALSE)</f>
        <v>0</v>
      </c>
      <c r="N38" s="176">
        <f>+IF(OR(C38=0,Allgemeines!$C$13&lt;C38,C38&lt;Allgemeines!$C$13-19),0,K38*1/20)</f>
        <v>0</v>
      </c>
      <c r="O38" s="176">
        <f t="shared" si="4"/>
        <v>0</v>
      </c>
      <c r="P38" s="176">
        <f t="shared" si="4"/>
        <v>0</v>
      </c>
      <c r="Q38" s="176">
        <f t="shared" si="4"/>
        <v>0</v>
      </c>
      <c r="R38" s="176">
        <f t="shared" si="4"/>
        <v>0</v>
      </c>
      <c r="S38" s="176">
        <f t="shared" si="4"/>
        <v>0</v>
      </c>
      <c r="T38" s="176">
        <f t="shared" si="4"/>
        <v>0</v>
      </c>
      <c r="U38" s="176">
        <f t="shared" si="4"/>
        <v>0</v>
      </c>
    </row>
    <row r="39" spans="2:21" ht="15" x14ac:dyDescent="0.25">
      <c r="B39" s="192"/>
      <c r="C39" s="193"/>
      <c r="D39" s="190"/>
      <c r="E39" s="191"/>
      <c r="F39" s="191"/>
      <c r="G39" s="191"/>
      <c r="H39" s="191"/>
      <c r="I39" s="191"/>
      <c r="J39" s="191"/>
      <c r="K39" s="175">
        <f t="shared" si="5"/>
        <v>0</v>
      </c>
      <c r="L39" s="176">
        <f>HLOOKUP(Allgemeines!$C$13,$O$33:$U$63,ROW(C39)-32,FALSE)+IF(OR(C39=0,Allgemeines!$C$13&lt;C39),0,K39*1/20)</f>
        <v>0</v>
      </c>
      <c r="M39" s="176">
        <f>HLOOKUP(Allgemeines!$C$13,$O$33:$U$63,ROW(C39)-32,FALSE)</f>
        <v>0</v>
      </c>
      <c r="N39" s="176">
        <f>+IF(OR(C39=0,Allgemeines!$C$13&lt;C39,C39&lt;Allgemeines!$C$13-19),0,K39*1/20)</f>
        <v>0</v>
      </c>
      <c r="O39" s="176">
        <f t="shared" si="4"/>
        <v>0</v>
      </c>
      <c r="P39" s="176">
        <f t="shared" si="4"/>
        <v>0</v>
      </c>
      <c r="Q39" s="176">
        <f t="shared" si="4"/>
        <v>0</v>
      </c>
      <c r="R39" s="176">
        <f t="shared" si="4"/>
        <v>0</v>
      </c>
      <c r="S39" s="176">
        <f t="shared" si="4"/>
        <v>0</v>
      </c>
      <c r="T39" s="176">
        <f t="shared" si="4"/>
        <v>0</v>
      </c>
      <c r="U39" s="176">
        <f t="shared" si="4"/>
        <v>0</v>
      </c>
    </row>
    <row r="40" spans="2:21" ht="15" x14ac:dyDescent="0.25">
      <c r="B40" s="192"/>
      <c r="C40" s="193"/>
      <c r="D40" s="190"/>
      <c r="E40" s="191"/>
      <c r="F40" s="191"/>
      <c r="G40" s="191"/>
      <c r="H40" s="191"/>
      <c r="I40" s="191"/>
      <c r="J40" s="191"/>
      <c r="K40" s="175">
        <f t="shared" si="5"/>
        <v>0</v>
      </c>
      <c r="L40" s="176">
        <f>HLOOKUP(Allgemeines!$C$13,$O$33:$U$63,ROW(C40)-32,FALSE)+IF(OR(C40=0,Allgemeines!$C$13&lt;C40),0,K40*1/20)</f>
        <v>0</v>
      </c>
      <c r="M40" s="176">
        <f>HLOOKUP(Allgemeines!$C$13,$O$33:$U$63,ROW(C40)-32,FALSE)</f>
        <v>0</v>
      </c>
      <c r="N40" s="176">
        <f>+IF(OR(C40=0,Allgemeines!$C$13&lt;C40,C40&lt;Allgemeines!$C$13-19),0,K40*1/20)</f>
        <v>0</v>
      </c>
      <c r="O40" s="176">
        <f t="shared" si="4"/>
        <v>0</v>
      </c>
      <c r="P40" s="176">
        <f t="shared" si="4"/>
        <v>0</v>
      </c>
      <c r="Q40" s="176">
        <f t="shared" si="4"/>
        <v>0</v>
      </c>
      <c r="R40" s="176">
        <f t="shared" si="4"/>
        <v>0</v>
      </c>
      <c r="S40" s="176">
        <f t="shared" si="4"/>
        <v>0</v>
      </c>
      <c r="T40" s="176">
        <f t="shared" si="4"/>
        <v>0</v>
      </c>
      <c r="U40" s="176">
        <f t="shared" si="4"/>
        <v>0</v>
      </c>
    </row>
    <row r="41" spans="2:21" ht="15" x14ac:dyDescent="0.25">
      <c r="B41" s="192"/>
      <c r="C41" s="193"/>
      <c r="D41" s="190"/>
      <c r="E41" s="191"/>
      <c r="F41" s="191"/>
      <c r="G41" s="191"/>
      <c r="H41" s="191"/>
      <c r="I41" s="191"/>
      <c r="J41" s="191"/>
      <c r="K41" s="175">
        <f t="shared" si="5"/>
        <v>0</v>
      </c>
      <c r="L41" s="176">
        <f>HLOOKUP(Allgemeines!$C$13,$O$33:$U$63,ROW(C41)-32,FALSE)+IF(OR(C41=0,Allgemeines!$C$13&lt;C41),0,K41*1/20)</f>
        <v>0</v>
      </c>
      <c r="M41" s="176">
        <f>HLOOKUP(Allgemeines!$C$13,$O$33:$U$63,ROW(C41)-32,FALSE)</f>
        <v>0</v>
      </c>
      <c r="N41" s="176">
        <f>+IF(OR(C41=0,Allgemeines!$C$13&lt;C41,C41&lt;Allgemeines!$C$13-19),0,K41*1/20)</f>
        <v>0</v>
      </c>
      <c r="O41" s="176">
        <f t="shared" si="4"/>
        <v>0</v>
      </c>
      <c r="P41" s="176">
        <f t="shared" si="4"/>
        <v>0</v>
      </c>
      <c r="Q41" s="176">
        <f t="shared" si="4"/>
        <v>0</v>
      </c>
      <c r="R41" s="176">
        <f t="shared" si="4"/>
        <v>0</v>
      </c>
      <c r="S41" s="176">
        <f t="shared" si="4"/>
        <v>0</v>
      </c>
      <c r="T41" s="176">
        <f t="shared" si="4"/>
        <v>0</v>
      </c>
      <c r="U41" s="176">
        <f t="shared" si="4"/>
        <v>0</v>
      </c>
    </row>
    <row r="42" spans="2:21" ht="15" x14ac:dyDescent="0.25">
      <c r="B42" s="192"/>
      <c r="C42" s="193"/>
      <c r="D42" s="190"/>
      <c r="E42" s="191"/>
      <c r="F42" s="191"/>
      <c r="G42" s="191"/>
      <c r="H42" s="191"/>
      <c r="I42" s="191"/>
      <c r="J42" s="191"/>
      <c r="K42" s="175">
        <f t="shared" si="5"/>
        <v>0</v>
      </c>
      <c r="L42" s="176">
        <f>HLOOKUP(Allgemeines!$C$13,$O$33:$U$63,ROW(C42)-32,FALSE)+IF(OR(C42=0,Allgemeines!$C$13&lt;C42),0,K42*1/20)</f>
        <v>0</v>
      </c>
      <c r="M42" s="176">
        <f>HLOOKUP(Allgemeines!$C$13,$O$33:$U$63,ROW(C42)-32,FALSE)</f>
        <v>0</v>
      </c>
      <c r="N42" s="176">
        <f>+IF(OR(C42=0,Allgemeines!$C$13&lt;C42,C42&lt;Allgemeines!$C$13-19),0,K42*1/20)</f>
        <v>0</v>
      </c>
      <c r="O42" s="176">
        <f t="shared" si="4"/>
        <v>0</v>
      </c>
      <c r="P42" s="176">
        <f t="shared" si="4"/>
        <v>0</v>
      </c>
      <c r="Q42" s="176">
        <f t="shared" si="4"/>
        <v>0</v>
      </c>
      <c r="R42" s="176">
        <f t="shared" si="4"/>
        <v>0</v>
      </c>
      <c r="S42" s="176">
        <f t="shared" si="4"/>
        <v>0</v>
      </c>
      <c r="T42" s="176">
        <f t="shared" si="4"/>
        <v>0</v>
      </c>
      <c r="U42" s="176">
        <f t="shared" si="4"/>
        <v>0</v>
      </c>
    </row>
    <row r="43" spans="2:21" ht="15" x14ac:dyDescent="0.25">
      <c r="B43" s="192"/>
      <c r="C43" s="193"/>
      <c r="D43" s="190"/>
      <c r="E43" s="191"/>
      <c r="F43" s="191"/>
      <c r="G43" s="191"/>
      <c r="H43" s="191"/>
      <c r="I43" s="191"/>
      <c r="J43" s="191"/>
      <c r="K43" s="175">
        <f t="shared" si="5"/>
        <v>0</v>
      </c>
      <c r="L43" s="176">
        <f>HLOOKUP(Allgemeines!$C$13,$O$33:$U$63,ROW(C43)-32,FALSE)+IF(OR(C43=0,Allgemeines!$C$13&lt;C43),0,K43*1/20)</f>
        <v>0</v>
      </c>
      <c r="M43" s="176">
        <f>HLOOKUP(Allgemeines!$C$13,$O$33:$U$63,ROW(C43)-32,FALSE)</f>
        <v>0</v>
      </c>
      <c r="N43" s="176">
        <f>+IF(OR(C43=0,Allgemeines!$C$13&lt;C43,C43&lt;Allgemeines!$C$13-19),0,K43*1/20)</f>
        <v>0</v>
      </c>
      <c r="O43" s="176">
        <f t="shared" si="4"/>
        <v>0</v>
      </c>
      <c r="P43" s="176">
        <f t="shared" si="4"/>
        <v>0</v>
      </c>
      <c r="Q43" s="176">
        <f t="shared" si="4"/>
        <v>0</v>
      </c>
      <c r="R43" s="176">
        <f t="shared" si="4"/>
        <v>0</v>
      </c>
      <c r="S43" s="176">
        <f t="shared" si="4"/>
        <v>0</v>
      </c>
      <c r="T43" s="176">
        <f t="shared" si="4"/>
        <v>0</v>
      </c>
      <c r="U43" s="176">
        <f t="shared" si="4"/>
        <v>0</v>
      </c>
    </row>
    <row r="44" spans="2:21" ht="15" x14ac:dyDescent="0.25">
      <c r="B44" s="192"/>
      <c r="C44" s="193"/>
      <c r="D44" s="190"/>
      <c r="E44" s="191"/>
      <c r="F44" s="191"/>
      <c r="G44" s="191"/>
      <c r="H44" s="191"/>
      <c r="I44" s="191"/>
      <c r="J44" s="191"/>
      <c r="K44" s="175">
        <f t="shared" si="5"/>
        <v>0</v>
      </c>
      <c r="L44" s="176">
        <f>HLOOKUP(Allgemeines!$C$13,$O$33:$U$63,ROW(C44)-32,FALSE)+IF(OR(C44=0,Allgemeines!$C$13&lt;C44),0,K44*1/20)</f>
        <v>0</v>
      </c>
      <c r="M44" s="176">
        <f>HLOOKUP(Allgemeines!$C$13,$O$33:$U$63,ROW(C44)-32,FALSE)</f>
        <v>0</v>
      </c>
      <c r="N44" s="176">
        <f>+IF(OR(C44=0,Allgemeines!$C$13&lt;C44,C44&lt;Allgemeines!$C$13-19),0,K44*1/20)</f>
        <v>0</v>
      </c>
      <c r="O44" s="176">
        <f t="shared" ref="O44:U53" si="6">IF(OR($K44=0,O$33&lt;$C44,$C44=0,20-(O$33-$C44)=0),0,$K44*(19-(O$33-$C44))/20)</f>
        <v>0</v>
      </c>
      <c r="P44" s="176">
        <f t="shared" si="6"/>
        <v>0</v>
      </c>
      <c r="Q44" s="176">
        <f t="shared" si="6"/>
        <v>0</v>
      </c>
      <c r="R44" s="176">
        <f t="shared" si="6"/>
        <v>0</v>
      </c>
      <c r="S44" s="176">
        <f t="shared" si="6"/>
        <v>0</v>
      </c>
      <c r="T44" s="176">
        <f t="shared" si="6"/>
        <v>0</v>
      </c>
      <c r="U44" s="176">
        <f t="shared" si="6"/>
        <v>0</v>
      </c>
    </row>
    <row r="45" spans="2:21" ht="15" x14ac:dyDescent="0.25">
      <c r="B45" s="192"/>
      <c r="C45" s="193"/>
      <c r="D45" s="190"/>
      <c r="E45" s="191"/>
      <c r="F45" s="191"/>
      <c r="G45" s="191"/>
      <c r="H45" s="191"/>
      <c r="I45" s="191"/>
      <c r="J45" s="191"/>
      <c r="K45" s="175">
        <f t="shared" si="5"/>
        <v>0</v>
      </c>
      <c r="L45" s="176">
        <f>HLOOKUP(Allgemeines!$C$13,$O$33:$U$63,ROW(C45)-32,FALSE)+IF(OR(C45=0,Allgemeines!$C$13&lt;C45),0,K45*1/20)</f>
        <v>0</v>
      </c>
      <c r="M45" s="176">
        <f>HLOOKUP(Allgemeines!$C$13,$O$33:$U$63,ROW(C45)-32,FALSE)</f>
        <v>0</v>
      </c>
      <c r="N45" s="176">
        <f>+IF(OR(C45=0,Allgemeines!$C$13&lt;C45,C45&lt;Allgemeines!$C$13-19),0,K45*1/20)</f>
        <v>0</v>
      </c>
      <c r="O45" s="176">
        <f t="shared" si="6"/>
        <v>0</v>
      </c>
      <c r="P45" s="176">
        <f t="shared" si="6"/>
        <v>0</v>
      </c>
      <c r="Q45" s="176">
        <f t="shared" si="6"/>
        <v>0</v>
      </c>
      <c r="R45" s="176">
        <f t="shared" si="6"/>
        <v>0</v>
      </c>
      <c r="S45" s="176">
        <f t="shared" si="6"/>
        <v>0</v>
      </c>
      <c r="T45" s="176">
        <f t="shared" si="6"/>
        <v>0</v>
      </c>
      <c r="U45" s="176">
        <f t="shared" si="6"/>
        <v>0</v>
      </c>
    </row>
    <row r="46" spans="2:21" ht="15" x14ac:dyDescent="0.25">
      <c r="B46" s="192"/>
      <c r="C46" s="193"/>
      <c r="D46" s="190"/>
      <c r="E46" s="191"/>
      <c r="F46" s="191"/>
      <c r="G46" s="191"/>
      <c r="H46" s="191"/>
      <c r="I46" s="191"/>
      <c r="J46" s="191"/>
      <c r="K46" s="175">
        <f t="shared" si="5"/>
        <v>0</v>
      </c>
      <c r="L46" s="176">
        <f>HLOOKUP(Allgemeines!$C$13,$O$33:$U$63,ROW(C46)-32,FALSE)+IF(OR(C46=0,Allgemeines!$C$13&lt;C46),0,K46*1/20)</f>
        <v>0</v>
      </c>
      <c r="M46" s="176">
        <f>HLOOKUP(Allgemeines!$C$13,$O$33:$U$63,ROW(C46)-32,FALSE)</f>
        <v>0</v>
      </c>
      <c r="N46" s="176">
        <f>+IF(OR(C46=0,Allgemeines!$C$13&lt;C46,C46&lt;Allgemeines!$C$13-19),0,K46*1/20)</f>
        <v>0</v>
      </c>
      <c r="O46" s="176">
        <f t="shared" si="6"/>
        <v>0</v>
      </c>
      <c r="P46" s="176">
        <f t="shared" si="6"/>
        <v>0</v>
      </c>
      <c r="Q46" s="176">
        <f t="shared" si="6"/>
        <v>0</v>
      </c>
      <c r="R46" s="176">
        <f t="shared" si="6"/>
        <v>0</v>
      </c>
      <c r="S46" s="176">
        <f t="shared" si="6"/>
        <v>0</v>
      </c>
      <c r="T46" s="176">
        <f t="shared" si="6"/>
        <v>0</v>
      </c>
      <c r="U46" s="176">
        <f t="shared" si="6"/>
        <v>0</v>
      </c>
    </row>
    <row r="47" spans="2:21" ht="15" x14ac:dyDescent="0.25">
      <c r="B47" s="192"/>
      <c r="C47" s="193"/>
      <c r="D47" s="190"/>
      <c r="E47" s="191"/>
      <c r="F47" s="191"/>
      <c r="G47" s="191"/>
      <c r="H47" s="191"/>
      <c r="I47" s="191"/>
      <c r="J47" s="191"/>
      <c r="K47" s="175">
        <f t="shared" si="5"/>
        <v>0</v>
      </c>
      <c r="L47" s="176">
        <f>HLOOKUP(Allgemeines!$C$13,$O$33:$U$63,ROW(C47)-32,FALSE)+IF(OR(C47=0,Allgemeines!$C$13&lt;C47),0,K47*1/20)</f>
        <v>0</v>
      </c>
      <c r="M47" s="176">
        <f>HLOOKUP(Allgemeines!$C$13,$O$33:$U$63,ROW(C47)-32,FALSE)</f>
        <v>0</v>
      </c>
      <c r="N47" s="176">
        <f>+IF(OR(C47=0,Allgemeines!$C$13&lt;C47,C47&lt;Allgemeines!$C$13-19),0,K47*1/20)</f>
        <v>0</v>
      </c>
      <c r="O47" s="176">
        <f t="shared" si="6"/>
        <v>0</v>
      </c>
      <c r="P47" s="176">
        <f t="shared" si="6"/>
        <v>0</v>
      </c>
      <c r="Q47" s="176">
        <f t="shared" si="6"/>
        <v>0</v>
      </c>
      <c r="R47" s="176">
        <f t="shared" si="6"/>
        <v>0</v>
      </c>
      <c r="S47" s="176">
        <f t="shared" si="6"/>
        <v>0</v>
      </c>
      <c r="T47" s="176">
        <f t="shared" si="6"/>
        <v>0</v>
      </c>
      <c r="U47" s="176">
        <f t="shared" si="6"/>
        <v>0</v>
      </c>
    </row>
    <row r="48" spans="2:21" ht="15" x14ac:dyDescent="0.25">
      <c r="B48" s="192"/>
      <c r="C48" s="193"/>
      <c r="D48" s="190"/>
      <c r="E48" s="191"/>
      <c r="F48" s="191"/>
      <c r="G48" s="191"/>
      <c r="H48" s="191"/>
      <c r="I48" s="191"/>
      <c r="J48" s="191"/>
      <c r="K48" s="175">
        <f t="shared" si="5"/>
        <v>0</v>
      </c>
      <c r="L48" s="176">
        <f>HLOOKUP(Allgemeines!$C$13,$O$33:$U$63,ROW(C48)-32,FALSE)+IF(OR(C48=0,Allgemeines!$C$13&lt;C48),0,K48*1/20)</f>
        <v>0</v>
      </c>
      <c r="M48" s="176">
        <f>HLOOKUP(Allgemeines!$C$13,$O$33:$U$63,ROW(C48)-32,FALSE)</f>
        <v>0</v>
      </c>
      <c r="N48" s="176">
        <f>+IF(OR(C48=0,Allgemeines!$C$13&lt;C48,C48&lt;Allgemeines!$C$13-19),0,K48*1/20)</f>
        <v>0</v>
      </c>
      <c r="O48" s="176">
        <f t="shared" si="6"/>
        <v>0</v>
      </c>
      <c r="P48" s="176">
        <f t="shared" si="6"/>
        <v>0</v>
      </c>
      <c r="Q48" s="176">
        <f t="shared" si="6"/>
        <v>0</v>
      </c>
      <c r="R48" s="176">
        <f t="shared" si="6"/>
        <v>0</v>
      </c>
      <c r="S48" s="176">
        <f t="shared" si="6"/>
        <v>0</v>
      </c>
      <c r="T48" s="176">
        <f t="shared" si="6"/>
        <v>0</v>
      </c>
      <c r="U48" s="176">
        <f t="shared" si="6"/>
        <v>0</v>
      </c>
    </row>
    <row r="49" spans="2:21" ht="15" x14ac:dyDescent="0.25">
      <c r="B49" s="192"/>
      <c r="C49" s="193"/>
      <c r="D49" s="190"/>
      <c r="E49" s="191"/>
      <c r="F49" s="191"/>
      <c r="G49" s="191"/>
      <c r="H49" s="191"/>
      <c r="I49" s="191"/>
      <c r="J49" s="191"/>
      <c r="K49" s="175">
        <f t="shared" si="5"/>
        <v>0</v>
      </c>
      <c r="L49" s="176">
        <f>HLOOKUP(Allgemeines!$C$13,$O$33:$U$63,ROW(C49)-32,FALSE)+IF(OR(C49=0,Allgemeines!$C$13&lt;C49),0,K49*1/20)</f>
        <v>0</v>
      </c>
      <c r="M49" s="176">
        <f>HLOOKUP(Allgemeines!$C$13,$O$33:$U$63,ROW(C49)-32,FALSE)</f>
        <v>0</v>
      </c>
      <c r="N49" s="176">
        <f>+IF(OR(C49=0,Allgemeines!$C$13&lt;C49,C49&lt;Allgemeines!$C$13-19),0,K49*1/20)</f>
        <v>0</v>
      </c>
      <c r="O49" s="176">
        <f t="shared" si="6"/>
        <v>0</v>
      </c>
      <c r="P49" s="176">
        <f t="shared" si="6"/>
        <v>0</v>
      </c>
      <c r="Q49" s="176">
        <f t="shared" si="6"/>
        <v>0</v>
      </c>
      <c r="R49" s="176">
        <f t="shared" si="6"/>
        <v>0</v>
      </c>
      <c r="S49" s="176">
        <f t="shared" si="6"/>
        <v>0</v>
      </c>
      <c r="T49" s="176">
        <f t="shared" si="6"/>
        <v>0</v>
      </c>
      <c r="U49" s="176">
        <f t="shared" si="6"/>
        <v>0</v>
      </c>
    </row>
    <row r="50" spans="2:21" ht="15" x14ac:dyDescent="0.25">
      <c r="B50" s="192"/>
      <c r="C50" s="193"/>
      <c r="D50" s="190"/>
      <c r="E50" s="191"/>
      <c r="F50" s="191"/>
      <c r="G50" s="191"/>
      <c r="H50" s="191"/>
      <c r="I50" s="191"/>
      <c r="J50" s="191"/>
      <c r="K50" s="175">
        <f t="shared" si="5"/>
        <v>0</v>
      </c>
      <c r="L50" s="176">
        <f>HLOOKUP(Allgemeines!$C$13,$O$33:$U$63,ROW(C50)-32,FALSE)+IF(OR(C50=0,Allgemeines!$C$13&lt;C50),0,K50*1/20)</f>
        <v>0</v>
      </c>
      <c r="M50" s="176">
        <f>HLOOKUP(Allgemeines!$C$13,$O$33:$U$63,ROW(C50)-32,FALSE)</f>
        <v>0</v>
      </c>
      <c r="N50" s="176">
        <f>+IF(OR(C50=0,Allgemeines!$C$13&lt;C50,C50&lt;Allgemeines!$C$13-19),0,K50*1/20)</f>
        <v>0</v>
      </c>
      <c r="O50" s="176">
        <f t="shared" si="6"/>
        <v>0</v>
      </c>
      <c r="P50" s="176">
        <f t="shared" si="6"/>
        <v>0</v>
      </c>
      <c r="Q50" s="176">
        <f t="shared" si="6"/>
        <v>0</v>
      </c>
      <c r="R50" s="176">
        <f t="shared" si="6"/>
        <v>0</v>
      </c>
      <c r="S50" s="176">
        <f t="shared" si="6"/>
        <v>0</v>
      </c>
      <c r="T50" s="176">
        <f t="shared" si="6"/>
        <v>0</v>
      </c>
      <c r="U50" s="176">
        <f t="shared" si="6"/>
        <v>0</v>
      </c>
    </row>
    <row r="51" spans="2:21" ht="15" x14ac:dyDescent="0.25">
      <c r="B51" s="192"/>
      <c r="C51" s="193"/>
      <c r="D51" s="190"/>
      <c r="E51" s="191"/>
      <c r="F51" s="191"/>
      <c r="G51" s="191"/>
      <c r="H51" s="191"/>
      <c r="I51" s="191"/>
      <c r="J51" s="191"/>
      <c r="K51" s="175">
        <f t="shared" si="5"/>
        <v>0</v>
      </c>
      <c r="L51" s="176">
        <f>HLOOKUP(Allgemeines!$C$13,$O$33:$U$63,ROW(C51)-32,FALSE)+IF(OR(C51=0,Allgemeines!$C$13&lt;C51),0,K51*1/20)</f>
        <v>0</v>
      </c>
      <c r="M51" s="176">
        <f>HLOOKUP(Allgemeines!$C$13,$O$33:$U$63,ROW(C51)-32,FALSE)</f>
        <v>0</v>
      </c>
      <c r="N51" s="176">
        <f>+IF(OR(C51=0,Allgemeines!$C$13&lt;C51,C51&lt;Allgemeines!$C$13-19),0,K51*1/20)</f>
        <v>0</v>
      </c>
      <c r="O51" s="176">
        <f t="shared" si="6"/>
        <v>0</v>
      </c>
      <c r="P51" s="176">
        <f t="shared" si="6"/>
        <v>0</v>
      </c>
      <c r="Q51" s="176">
        <f t="shared" si="6"/>
        <v>0</v>
      </c>
      <c r="R51" s="176">
        <f t="shared" si="6"/>
        <v>0</v>
      </c>
      <c r="S51" s="176">
        <f t="shared" si="6"/>
        <v>0</v>
      </c>
      <c r="T51" s="176">
        <f t="shared" si="6"/>
        <v>0</v>
      </c>
      <c r="U51" s="176">
        <f t="shared" si="6"/>
        <v>0</v>
      </c>
    </row>
    <row r="52" spans="2:21" ht="15" x14ac:dyDescent="0.25">
      <c r="B52" s="192"/>
      <c r="C52" s="193"/>
      <c r="D52" s="190"/>
      <c r="E52" s="191"/>
      <c r="F52" s="191"/>
      <c r="G52" s="191"/>
      <c r="H52" s="191"/>
      <c r="I52" s="191"/>
      <c r="J52" s="191"/>
      <c r="K52" s="175">
        <f t="shared" si="5"/>
        <v>0</v>
      </c>
      <c r="L52" s="176">
        <f>HLOOKUP(Allgemeines!$C$13,$O$33:$U$63,ROW(C52)-32,FALSE)+IF(OR(C52=0,Allgemeines!$C$13&lt;C52),0,K52*1/20)</f>
        <v>0</v>
      </c>
      <c r="M52" s="176">
        <f>HLOOKUP(Allgemeines!$C$13,$O$33:$U$63,ROW(C52)-32,FALSE)</f>
        <v>0</v>
      </c>
      <c r="N52" s="176">
        <f>+IF(OR(C52=0,Allgemeines!$C$13&lt;C52,C52&lt;Allgemeines!$C$13-19),0,K52*1/20)</f>
        <v>0</v>
      </c>
      <c r="O52" s="176">
        <f t="shared" si="6"/>
        <v>0</v>
      </c>
      <c r="P52" s="176">
        <f t="shared" si="6"/>
        <v>0</v>
      </c>
      <c r="Q52" s="176">
        <f t="shared" si="6"/>
        <v>0</v>
      </c>
      <c r="R52" s="176">
        <f t="shared" si="6"/>
        <v>0</v>
      </c>
      <c r="S52" s="176">
        <f t="shared" si="6"/>
        <v>0</v>
      </c>
      <c r="T52" s="176">
        <f t="shared" si="6"/>
        <v>0</v>
      </c>
      <c r="U52" s="176">
        <f t="shared" si="6"/>
        <v>0</v>
      </c>
    </row>
    <row r="53" spans="2:21" ht="15" x14ac:dyDescent="0.25">
      <c r="B53" s="192"/>
      <c r="C53" s="193"/>
      <c r="D53" s="190"/>
      <c r="E53" s="191"/>
      <c r="F53" s="191"/>
      <c r="G53" s="191"/>
      <c r="H53" s="191"/>
      <c r="I53" s="191"/>
      <c r="J53" s="191"/>
      <c r="K53" s="175">
        <f t="shared" si="5"/>
        <v>0</v>
      </c>
      <c r="L53" s="176">
        <f>HLOOKUP(Allgemeines!$C$13,$O$33:$U$63,ROW(C53)-32,FALSE)+IF(OR(C53=0,Allgemeines!$C$13&lt;C53),0,K53*1/20)</f>
        <v>0</v>
      </c>
      <c r="M53" s="176">
        <f>HLOOKUP(Allgemeines!$C$13,$O$33:$U$63,ROW(C53)-32,FALSE)</f>
        <v>0</v>
      </c>
      <c r="N53" s="176">
        <f>+IF(OR(C53=0,Allgemeines!$C$13&lt;C53,C53&lt;Allgemeines!$C$13-19),0,K53*1/20)</f>
        <v>0</v>
      </c>
      <c r="O53" s="176">
        <f t="shared" si="6"/>
        <v>0</v>
      </c>
      <c r="P53" s="176">
        <f t="shared" si="6"/>
        <v>0</v>
      </c>
      <c r="Q53" s="176">
        <f t="shared" si="6"/>
        <v>0</v>
      </c>
      <c r="R53" s="176">
        <f t="shared" si="6"/>
        <v>0</v>
      </c>
      <c r="S53" s="176">
        <f t="shared" si="6"/>
        <v>0</v>
      </c>
      <c r="T53" s="176">
        <f t="shared" si="6"/>
        <v>0</v>
      </c>
      <c r="U53" s="176">
        <f t="shared" si="6"/>
        <v>0</v>
      </c>
    </row>
    <row r="54" spans="2:21" ht="15" x14ac:dyDescent="0.25">
      <c r="B54" s="192"/>
      <c r="C54" s="193"/>
      <c r="D54" s="190"/>
      <c r="E54" s="191"/>
      <c r="F54" s="191"/>
      <c r="G54" s="191"/>
      <c r="H54" s="191"/>
      <c r="I54" s="191"/>
      <c r="J54" s="191"/>
      <c r="K54" s="175">
        <f t="shared" si="5"/>
        <v>0</v>
      </c>
      <c r="L54" s="176">
        <f>HLOOKUP(Allgemeines!$C$13,$O$33:$U$63,ROW(C54)-32,FALSE)+IF(OR(C54=0,Allgemeines!$C$13&lt;C54),0,K54*1/20)</f>
        <v>0</v>
      </c>
      <c r="M54" s="176">
        <f>HLOOKUP(Allgemeines!$C$13,$O$33:$U$63,ROW(C54)-32,FALSE)</f>
        <v>0</v>
      </c>
      <c r="N54" s="176">
        <f>+IF(OR(C54=0,Allgemeines!$C$13&lt;C54,C54&lt;Allgemeines!$C$13-19),0,K54*1/20)</f>
        <v>0</v>
      </c>
      <c r="O54" s="176">
        <f t="shared" ref="O54:U63" si="7">IF(OR($K54=0,O$33&lt;$C54,$C54=0,20-(O$33-$C54)=0),0,$K54*(19-(O$33-$C54))/20)</f>
        <v>0</v>
      </c>
      <c r="P54" s="176">
        <f t="shared" si="7"/>
        <v>0</v>
      </c>
      <c r="Q54" s="176">
        <f t="shared" si="7"/>
        <v>0</v>
      </c>
      <c r="R54" s="176">
        <f t="shared" si="7"/>
        <v>0</v>
      </c>
      <c r="S54" s="176">
        <f t="shared" si="7"/>
        <v>0</v>
      </c>
      <c r="T54" s="176">
        <f t="shared" si="7"/>
        <v>0</v>
      </c>
      <c r="U54" s="176">
        <f t="shared" si="7"/>
        <v>0</v>
      </c>
    </row>
    <row r="55" spans="2:21" ht="15" x14ac:dyDescent="0.25">
      <c r="B55" s="192"/>
      <c r="C55" s="193"/>
      <c r="D55" s="190"/>
      <c r="E55" s="191"/>
      <c r="F55" s="191"/>
      <c r="G55" s="191"/>
      <c r="H55" s="191"/>
      <c r="I55" s="191"/>
      <c r="J55" s="191"/>
      <c r="K55" s="175">
        <f t="shared" si="5"/>
        <v>0</v>
      </c>
      <c r="L55" s="176">
        <f>HLOOKUP(Allgemeines!$C$13,$O$33:$U$63,ROW(C55)-32,FALSE)+IF(OR(C55=0,Allgemeines!$C$13&lt;C55),0,K55*1/20)</f>
        <v>0</v>
      </c>
      <c r="M55" s="176">
        <f>HLOOKUP(Allgemeines!$C$13,$O$33:$U$63,ROW(C55)-32,FALSE)</f>
        <v>0</v>
      </c>
      <c r="N55" s="176">
        <f>+IF(OR(C55=0,Allgemeines!$C$13&lt;C55,C55&lt;Allgemeines!$C$13-19),0,K55*1/20)</f>
        <v>0</v>
      </c>
      <c r="O55" s="176">
        <f t="shared" si="7"/>
        <v>0</v>
      </c>
      <c r="P55" s="176">
        <f t="shared" si="7"/>
        <v>0</v>
      </c>
      <c r="Q55" s="176">
        <f t="shared" si="7"/>
        <v>0</v>
      </c>
      <c r="R55" s="176">
        <f t="shared" si="7"/>
        <v>0</v>
      </c>
      <c r="S55" s="176">
        <f t="shared" si="7"/>
        <v>0</v>
      </c>
      <c r="T55" s="176">
        <f t="shared" si="7"/>
        <v>0</v>
      </c>
      <c r="U55" s="176">
        <f t="shared" si="7"/>
        <v>0</v>
      </c>
    </row>
    <row r="56" spans="2:21" ht="15" x14ac:dyDescent="0.25">
      <c r="B56" s="192"/>
      <c r="C56" s="193"/>
      <c r="D56" s="190"/>
      <c r="E56" s="191"/>
      <c r="F56" s="191"/>
      <c r="G56" s="191"/>
      <c r="H56" s="191"/>
      <c r="I56" s="191"/>
      <c r="J56" s="191"/>
      <c r="K56" s="175">
        <f t="shared" si="5"/>
        <v>0</v>
      </c>
      <c r="L56" s="176">
        <f>HLOOKUP(Allgemeines!$C$13,$O$33:$U$63,ROW(C56)-32,FALSE)+IF(OR(C56=0,Allgemeines!$C$13&lt;C56),0,K56*1/20)</f>
        <v>0</v>
      </c>
      <c r="M56" s="176">
        <f>HLOOKUP(Allgemeines!$C$13,$O$33:$U$63,ROW(C56)-32,FALSE)</f>
        <v>0</v>
      </c>
      <c r="N56" s="176">
        <f>+IF(OR(C56=0,Allgemeines!$C$13&lt;C56,C56&lt;Allgemeines!$C$13-19),0,K56*1/20)</f>
        <v>0</v>
      </c>
      <c r="O56" s="176">
        <f t="shared" si="7"/>
        <v>0</v>
      </c>
      <c r="P56" s="176">
        <f t="shared" si="7"/>
        <v>0</v>
      </c>
      <c r="Q56" s="176">
        <f t="shared" si="7"/>
        <v>0</v>
      </c>
      <c r="R56" s="176">
        <f t="shared" si="7"/>
        <v>0</v>
      </c>
      <c r="S56" s="176">
        <f t="shared" si="7"/>
        <v>0</v>
      </c>
      <c r="T56" s="176">
        <f t="shared" si="7"/>
        <v>0</v>
      </c>
      <c r="U56" s="176">
        <f t="shared" si="7"/>
        <v>0</v>
      </c>
    </row>
    <row r="57" spans="2:21" ht="15" x14ac:dyDescent="0.25">
      <c r="B57" s="192"/>
      <c r="C57" s="193"/>
      <c r="D57" s="190"/>
      <c r="E57" s="191"/>
      <c r="F57" s="191"/>
      <c r="G57" s="191"/>
      <c r="H57" s="191"/>
      <c r="I57" s="191"/>
      <c r="J57" s="191"/>
      <c r="K57" s="175">
        <f t="shared" si="5"/>
        <v>0</v>
      </c>
      <c r="L57" s="176">
        <f>HLOOKUP(Allgemeines!$C$13,$O$33:$U$63,ROW(C57)-32,FALSE)+IF(OR(C57=0,Allgemeines!$C$13&lt;C57),0,K57*1/20)</f>
        <v>0</v>
      </c>
      <c r="M57" s="176">
        <f>HLOOKUP(Allgemeines!$C$13,$O$33:$U$63,ROW(C57)-32,FALSE)</f>
        <v>0</v>
      </c>
      <c r="N57" s="176">
        <f>+IF(OR(C57=0,Allgemeines!$C$13&lt;C57,C57&lt;Allgemeines!$C$13-19),0,K57*1/20)</f>
        <v>0</v>
      </c>
      <c r="O57" s="176">
        <f t="shared" si="7"/>
        <v>0</v>
      </c>
      <c r="P57" s="176">
        <f t="shared" si="7"/>
        <v>0</v>
      </c>
      <c r="Q57" s="176">
        <f t="shared" si="7"/>
        <v>0</v>
      </c>
      <c r="R57" s="176">
        <f t="shared" si="7"/>
        <v>0</v>
      </c>
      <c r="S57" s="176">
        <f t="shared" si="7"/>
        <v>0</v>
      </c>
      <c r="T57" s="176">
        <f t="shared" si="7"/>
        <v>0</v>
      </c>
      <c r="U57" s="176">
        <f t="shared" si="7"/>
        <v>0</v>
      </c>
    </row>
    <row r="58" spans="2:21" ht="15" x14ac:dyDescent="0.25">
      <c r="B58" s="192"/>
      <c r="C58" s="193"/>
      <c r="D58" s="190"/>
      <c r="E58" s="191"/>
      <c r="F58" s="191"/>
      <c r="G58" s="191"/>
      <c r="H58" s="191"/>
      <c r="I58" s="191"/>
      <c r="J58" s="191"/>
      <c r="K58" s="175">
        <f t="shared" si="5"/>
        <v>0</v>
      </c>
      <c r="L58" s="176">
        <f>HLOOKUP(Allgemeines!$C$13,$O$33:$U$63,ROW(C58)-32,FALSE)+IF(OR(C58=0,Allgemeines!$C$13&lt;C58),0,K58*1/20)</f>
        <v>0</v>
      </c>
      <c r="M58" s="176">
        <f>HLOOKUP(Allgemeines!$C$13,$O$33:$U$63,ROW(C58)-32,FALSE)</f>
        <v>0</v>
      </c>
      <c r="N58" s="176">
        <f>+IF(OR(C58=0,Allgemeines!$C$13&lt;C58,C58&lt;Allgemeines!$C$13-19),0,K58*1/20)</f>
        <v>0</v>
      </c>
      <c r="O58" s="176">
        <f t="shared" si="7"/>
        <v>0</v>
      </c>
      <c r="P58" s="176">
        <f t="shared" si="7"/>
        <v>0</v>
      </c>
      <c r="Q58" s="176">
        <f t="shared" si="7"/>
        <v>0</v>
      </c>
      <c r="R58" s="176">
        <f t="shared" si="7"/>
        <v>0</v>
      </c>
      <c r="S58" s="176">
        <f t="shared" si="7"/>
        <v>0</v>
      </c>
      <c r="T58" s="176">
        <f t="shared" si="7"/>
        <v>0</v>
      </c>
      <c r="U58" s="176">
        <f t="shared" si="7"/>
        <v>0</v>
      </c>
    </row>
    <row r="59" spans="2:21" ht="15" x14ac:dyDescent="0.25">
      <c r="B59" s="192"/>
      <c r="C59" s="193"/>
      <c r="D59" s="190"/>
      <c r="E59" s="191"/>
      <c r="F59" s="191"/>
      <c r="G59" s="191"/>
      <c r="H59" s="191"/>
      <c r="I59" s="191"/>
      <c r="J59" s="191"/>
      <c r="K59" s="175">
        <f t="shared" si="5"/>
        <v>0</v>
      </c>
      <c r="L59" s="176">
        <f>HLOOKUP(Allgemeines!$C$13,$O$33:$U$63,ROW(C59)-32,FALSE)+IF(OR(C59=0,Allgemeines!$C$13&lt;C59),0,K59*1/20)</f>
        <v>0</v>
      </c>
      <c r="M59" s="176">
        <f>HLOOKUP(Allgemeines!$C$13,$O$33:$U$63,ROW(C59)-32,FALSE)</f>
        <v>0</v>
      </c>
      <c r="N59" s="176">
        <f>+IF(OR(C59=0,Allgemeines!$C$13&lt;C59,C59&lt;Allgemeines!$C$13-19),0,K59*1/20)</f>
        <v>0</v>
      </c>
      <c r="O59" s="176">
        <f t="shared" si="7"/>
        <v>0</v>
      </c>
      <c r="P59" s="176">
        <f t="shared" si="7"/>
        <v>0</v>
      </c>
      <c r="Q59" s="176">
        <f t="shared" si="7"/>
        <v>0</v>
      </c>
      <c r="R59" s="176">
        <f t="shared" si="7"/>
        <v>0</v>
      </c>
      <c r="S59" s="176">
        <f t="shared" si="7"/>
        <v>0</v>
      </c>
      <c r="T59" s="176">
        <f t="shared" si="7"/>
        <v>0</v>
      </c>
      <c r="U59" s="176">
        <f t="shared" si="7"/>
        <v>0</v>
      </c>
    </row>
    <row r="60" spans="2:21" ht="15" x14ac:dyDescent="0.25">
      <c r="B60" s="192"/>
      <c r="C60" s="193"/>
      <c r="D60" s="190"/>
      <c r="E60" s="191"/>
      <c r="F60" s="191"/>
      <c r="G60" s="191"/>
      <c r="H60" s="191"/>
      <c r="I60" s="191"/>
      <c r="J60" s="191"/>
      <c r="K60" s="175">
        <f t="shared" si="5"/>
        <v>0</v>
      </c>
      <c r="L60" s="176">
        <f>HLOOKUP(Allgemeines!$C$13,$O$33:$U$63,ROW(C60)-32,FALSE)+IF(OR(C60=0,Allgemeines!$C$13&lt;C60),0,K60*1/20)</f>
        <v>0</v>
      </c>
      <c r="M60" s="176">
        <f>HLOOKUP(Allgemeines!$C$13,$O$33:$U$63,ROW(C60)-32,FALSE)</f>
        <v>0</v>
      </c>
      <c r="N60" s="176">
        <f>+IF(OR(C60=0,Allgemeines!$C$13&lt;C60,C60&lt;Allgemeines!$C$13-19),0,K60*1/20)</f>
        <v>0</v>
      </c>
      <c r="O60" s="176">
        <f t="shared" si="7"/>
        <v>0</v>
      </c>
      <c r="P60" s="176">
        <f t="shared" si="7"/>
        <v>0</v>
      </c>
      <c r="Q60" s="176">
        <f t="shared" si="7"/>
        <v>0</v>
      </c>
      <c r="R60" s="176">
        <f t="shared" si="7"/>
        <v>0</v>
      </c>
      <c r="S60" s="176">
        <f t="shared" si="7"/>
        <v>0</v>
      </c>
      <c r="T60" s="176">
        <f t="shared" si="7"/>
        <v>0</v>
      </c>
      <c r="U60" s="176">
        <f t="shared" si="7"/>
        <v>0</v>
      </c>
    </row>
    <row r="61" spans="2:21" ht="15" x14ac:dyDescent="0.25">
      <c r="B61" s="192"/>
      <c r="C61" s="193"/>
      <c r="D61" s="190"/>
      <c r="E61" s="191"/>
      <c r="F61" s="191"/>
      <c r="G61" s="191"/>
      <c r="H61" s="191"/>
      <c r="I61" s="191"/>
      <c r="J61" s="191"/>
      <c r="K61" s="175">
        <f t="shared" si="5"/>
        <v>0</v>
      </c>
      <c r="L61" s="176">
        <f>HLOOKUP(Allgemeines!$C$13,$O$33:$U$63,ROW(C61)-32,FALSE)+IF(OR(C61=0,Allgemeines!$C$13&lt;C61),0,K61*1/20)</f>
        <v>0</v>
      </c>
      <c r="M61" s="176">
        <f>HLOOKUP(Allgemeines!$C$13,$O$33:$U$63,ROW(C61)-32,FALSE)</f>
        <v>0</v>
      </c>
      <c r="N61" s="176">
        <f>+IF(OR(C61=0,Allgemeines!$C$13&lt;C61,C61&lt;Allgemeines!$C$13-19),0,K61*1/20)</f>
        <v>0</v>
      </c>
      <c r="O61" s="176">
        <f t="shared" si="7"/>
        <v>0</v>
      </c>
      <c r="P61" s="176">
        <f t="shared" si="7"/>
        <v>0</v>
      </c>
      <c r="Q61" s="176">
        <f t="shared" si="7"/>
        <v>0</v>
      </c>
      <c r="R61" s="176">
        <f t="shared" si="7"/>
        <v>0</v>
      </c>
      <c r="S61" s="176">
        <f t="shared" si="7"/>
        <v>0</v>
      </c>
      <c r="T61" s="176">
        <f t="shared" si="7"/>
        <v>0</v>
      </c>
      <c r="U61" s="176">
        <f t="shared" si="7"/>
        <v>0</v>
      </c>
    </row>
    <row r="62" spans="2:21" ht="15" x14ac:dyDescent="0.25">
      <c r="B62" s="192"/>
      <c r="C62" s="193"/>
      <c r="D62" s="190"/>
      <c r="E62" s="191"/>
      <c r="F62" s="191"/>
      <c r="G62" s="191"/>
      <c r="H62" s="191"/>
      <c r="I62" s="191"/>
      <c r="J62" s="191"/>
      <c r="K62" s="175">
        <f t="shared" si="5"/>
        <v>0</v>
      </c>
      <c r="L62" s="176">
        <f>HLOOKUP(Allgemeines!$C$13,$O$33:$U$63,ROW(C62)-32,FALSE)+IF(OR(C62=0,Allgemeines!$C$13&lt;C62),0,K62*1/20)</f>
        <v>0</v>
      </c>
      <c r="M62" s="176">
        <f>HLOOKUP(Allgemeines!$C$13,$O$33:$U$63,ROW(C62)-32,FALSE)</f>
        <v>0</v>
      </c>
      <c r="N62" s="176">
        <f>+IF(OR(C62=0,Allgemeines!$C$13&lt;C62,C62&lt;Allgemeines!$C$13-19),0,K62*1/20)</f>
        <v>0</v>
      </c>
      <c r="O62" s="176">
        <f t="shared" si="7"/>
        <v>0</v>
      </c>
      <c r="P62" s="176">
        <f t="shared" si="7"/>
        <v>0</v>
      </c>
      <c r="Q62" s="176">
        <f t="shared" si="7"/>
        <v>0</v>
      </c>
      <c r="R62" s="176">
        <f t="shared" si="7"/>
        <v>0</v>
      </c>
      <c r="S62" s="176">
        <f t="shared" si="7"/>
        <v>0</v>
      </c>
      <c r="T62" s="176">
        <f t="shared" si="7"/>
        <v>0</v>
      </c>
      <c r="U62" s="176">
        <f t="shared" si="7"/>
        <v>0</v>
      </c>
    </row>
    <row r="63" spans="2:21" ht="15" x14ac:dyDescent="0.25">
      <c r="B63" s="192"/>
      <c r="C63" s="193"/>
      <c r="D63" s="190"/>
      <c r="E63" s="191"/>
      <c r="F63" s="191"/>
      <c r="G63" s="191"/>
      <c r="H63" s="191"/>
      <c r="I63" s="191"/>
      <c r="J63" s="191"/>
      <c r="K63" s="175">
        <f t="shared" si="5"/>
        <v>0</v>
      </c>
      <c r="L63" s="176">
        <f>HLOOKUP(Allgemeines!$C$13,$O$33:$U$63,ROW(C63)-32,FALSE)+IF(OR(C63=0,Allgemeines!$C$13&lt;C63),0,K63*1/20)</f>
        <v>0</v>
      </c>
      <c r="M63" s="176">
        <f>HLOOKUP(Allgemeines!$C$13,$O$33:$U$63,ROW(C63)-32,FALSE)</f>
        <v>0</v>
      </c>
      <c r="N63" s="176">
        <f>+IF(OR(C63=0,Allgemeines!$C$13&lt;C63,C63&lt;Allgemeines!$C$13-19),0,K63*1/20)</f>
        <v>0</v>
      </c>
      <c r="O63" s="176">
        <f t="shared" si="7"/>
        <v>0</v>
      </c>
      <c r="P63" s="176">
        <f t="shared" si="7"/>
        <v>0</v>
      </c>
      <c r="Q63" s="176">
        <f t="shared" si="7"/>
        <v>0</v>
      </c>
      <c r="R63" s="176">
        <f t="shared" si="7"/>
        <v>0</v>
      </c>
      <c r="S63" s="176">
        <f t="shared" si="7"/>
        <v>0</v>
      </c>
      <c r="T63" s="176">
        <f t="shared" si="7"/>
        <v>0</v>
      </c>
      <c r="U63" s="176">
        <f t="shared" si="7"/>
        <v>0</v>
      </c>
    </row>
    <row r="66" spans="2:3" x14ac:dyDescent="0.2">
      <c r="B66" s="660"/>
      <c r="C66" s="660"/>
    </row>
  </sheetData>
  <mergeCells count="5">
    <mergeCell ref="J1:L1"/>
    <mergeCell ref="L32:N32"/>
    <mergeCell ref="O32:U32"/>
    <mergeCell ref="C6:D6"/>
    <mergeCell ref="E6:F6"/>
  </mergeCells>
  <dataValidations count="1">
    <dataValidation type="list" allowBlank="1" showInputMessage="1" showErrorMessage="1" sqref="D35:D63 D34" xr:uid="{00000000-0002-0000-1100-000000000000}">
      <formula1>Kategorie_2</formula1>
    </dataValidation>
  </dataValidations>
  <printOptions horizontalCentered="1"/>
  <pageMargins left="0.28999999999999998" right="0.2" top="0.53" bottom="0.54" header="0.36" footer="0.17"/>
  <pageSetup paperSize="9" scale="86" fitToWidth="3" fitToHeight="2" orientation="landscape" r:id="rId1"/>
  <headerFooter alignWithMargins="0">
    <oddFooter>&amp;L&amp;D&amp;C&amp;P/&amp;N&amp;R&amp;A_&amp;F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1000000}">
          <x14:formula1>
            <xm:f>Allgemeines!$B$37:$B$46</xm:f>
          </x14:formula1>
          <xm:sqref>B34:B63</xm:sqref>
        </x14:dataValidation>
        <x14:dataValidation type="list" allowBlank="1" showInputMessage="1" showErrorMessage="1" xr:uid="{00000000-0002-0000-1100-000002000000}">
          <x14:formula1>
            <xm:f>Listen!$I$2:$I$8</xm:f>
          </x14:formula1>
          <xm:sqref>C34:C63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807D-2C11-4678-B568-66B6EFE244DE}">
  <sheetPr>
    <tabColor theme="8" tint="-0.249977111117893"/>
    <pageSetUpPr fitToPage="1"/>
  </sheetPr>
  <dimension ref="A1:AF200"/>
  <sheetViews>
    <sheetView showGridLines="0" showZeros="0" zoomScale="90" zoomScaleNormal="90" workbookViewId="0">
      <pane ySplit="4" topLeftCell="A163" activePane="bottomLeft" state="frozen"/>
      <selection activeCell="D50" sqref="D50"/>
      <selection pane="bottomLeft" activeCell="AM14" sqref="AM14"/>
    </sheetView>
  </sheetViews>
  <sheetFormatPr baseColWidth="10" defaultColWidth="11.42578125" defaultRowHeight="15" x14ac:dyDescent="0.25"/>
  <cols>
    <col min="1" max="1" width="9.7109375" style="597" customWidth="1"/>
    <col min="2" max="2" width="126.85546875" style="597" customWidth="1"/>
    <col min="3" max="3" width="15.140625" style="597" customWidth="1"/>
    <col min="4" max="4" width="15.7109375" style="642" customWidth="1"/>
    <col min="5" max="12" width="20.7109375" style="597" customWidth="1"/>
    <col min="13" max="13" width="17" style="597" bestFit="1" customWidth="1"/>
    <col min="14" max="14" width="16.42578125" style="597" customWidth="1"/>
    <col min="15" max="15" width="11.42578125" style="597"/>
    <col min="16" max="16" width="19.7109375" style="597" bestFit="1" customWidth="1"/>
    <col min="17" max="17" width="19.85546875" style="597" bestFit="1" customWidth="1"/>
    <col min="18" max="18" width="18.42578125" style="597" bestFit="1" customWidth="1"/>
    <col min="19" max="19" width="15.7109375" style="597" bestFit="1" customWidth="1"/>
    <col min="20" max="20" width="18.42578125" style="597" bestFit="1" customWidth="1"/>
    <col min="21" max="23" width="11.42578125" style="597"/>
    <col min="24" max="33" width="0" style="597" hidden="1" customWidth="1"/>
    <col min="34" max="16384" width="11.42578125" style="597"/>
  </cols>
  <sheetData>
    <row r="1" spans="1:32" ht="24.95" customHeight="1" x14ac:dyDescent="0.25">
      <c r="A1" s="655" t="s">
        <v>508</v>
      </c>
      <c r="B1" s="656"/>
      <c r="C1" s="656"/>
      <c r="D1" s="656"/>
      <c r="E1" s="656"/>
      <c r="F1" s="656"/>
      <c r="G1" s="656"/>
      <c r="H1" s="656"/>
      <c r="I1" s="656"/>
      <c r="J1" s="656"/>
      <c r="K1" s="656"/>
      <c r="L1" s="656"/>
      <c r="M1" s="656"/>
      <c r="N1" s="656"/>
      <c r="O1" s="656"/>
      <c r="P1" s="656"/>
      <c r="Q1" s="656"/>
      <c r="R1" s="656"/>
      <c r="S1" s="656"/>
      <c r="T1" s="656"/>
      <c r="AF1" s="656"/>
    </row>
    <row r="2" spans="1:32" ht="20.100000000000001" customHeight="1" x14ac:dyDescent="0.25">
      <c r="A2" s="599" t="str">
        <f>ROMAN(COLUMN())</f>
        <v>I</v>
      </c>
      <c r="B2" s="599" t="str">
        <f>ROMAN(COLUMN())</f>
        <v>II</v>
      </c>
      <c r="C2" s="599" t="str">
        <f t="shared" ref="C2:T2" si="0">ROMAN(COLUMN())</f>
        <v>III</v>
      </c>
      <c r="D2" s="599" t="str">
        <f t="shared" si="0"/>
        <v>IV</v>
      </c>
      <c r="E2" s="599" t="str">
        <f t="shared" si="0"/>
        <v>V</v>
      </c>
      <c r="F2" s="599" t="str">
        <f t="shared" si="0"/>
        <v>VI</v>
      </c>
      <c r="G2" s="599" t="str">
        <f t="shared" si="0"/>
        <v>VII</v>
      </c>
      <c r="H2" s="599" t="str">
        <f t="shared" si="0"/>
        <v>VIII</v>
      </c>
      <c r="I2" s="599" t="str">
        <f t="shared" si="0"/>
        <v>IX</v>
      </c>
      <c r="J2" s="599" t="str">
        <f t="shared" si="0"/>
        <v>X</v>
      </c>
      <c r="K2" s="599" t="str">
        <f t="shared" si="0"/>
        <v>XI</v>
      </c>
      <c r="L2" s="599" t="str">
        <f t="shared" si="0"/>
        <v>XII</v>
      </c>
      <c r="M2" s="599" t="str">
        <f t="shared" si="0"/>
        <v>XIII</v>
      </c>
      <c r="N2" s="599" t="str">
        <f t="shared" si="0"/>
        <v>XIV</v>
      </c>
      <c r="O2" s="599" t="str">
        <f t="shared" si="0"/>
        <v>XV</v>
      </c>
      <c r="P2" s="599" t="str">
        <f t="shared" si="0"/>
        <v>XVI</v>
      </c>
      <c r="Q2" s="599" t="str">
        <f t="shared" si="0"/>
        <v>XVII</v>
      </c>
      <c r="R2" s="599" t="str">
        <f t="shared" si="0"/>
        <v>XVIII</v>
      </c>
      <c r="S2" s="599" t="str">
        <f t="shared" si="0"/>
        <v>XIX</v>
      </c>
      <c r="T2" s="599" t="str">
        <f t="shared" si="0"/>
        <v>XX</v>
      </c>
    </row>
    <row r="3" spans="1:32" ht="20.100000000000001" customHeight="1" x14ac:dyDescent="0.25">
      <c r="A3" s="600"/>
      <c r="B3" s="600" t="s">
        <v>111</v>
      </c>
      <c r="C3" s="601"/>
      <c r="D3" s="639"/>
      <c r="E3" s="600" t="s">
        <v>499</v>
      </c>
      <c r="F3" s="601"/>
      <c r="G3" s="601"/>
      <c r="H3" s="601"/>
      <c r="I3" s="601"/>
      <c r="J3" s="601"/>
      <c r="K3" s="601"/>
      <c r="L3" s="639"/>
      <c r="M3" s="639"/>
      <c r="N3" s="639"/>
      <c r="O3" s="639"/>
      <c r="P3" s="639"/>
      <c r="Q3" s="639"/>
      <c r="R3" s="639"/>
      <c r="S3" s="639"/>
      <c r="T3" s="639"/>
    </row>
    <row r="4" spans="1:32" ht="91.15" customHeight="1" x14ac:dyDescent="0.25">
      <c r="A4" s="606" t="s">
        <v>109</v>
      </c>
      <c r="B4" s="607" t="s">
        <v>125</v>
      </c>
      <c r="C4" s="607" t="s">
        <v>126</v>
      </c>
      <c r="D4" s="607" t="s">
        <v>117</v>
      </c>
      <c r="E4" s="607" t="s">
        <v>500</v>
      </c>
      <c r="F4" s="607" t="s">
        <v>234</v>
      </c>
      <c r="G4" s="607" t="s">
        <v>290</v>
      </c>
      <c r="H4" s="607" t="s">
        <v>501</v>
      </c>
      <c r="I4" s="607" t="s">
        <v>229</v>
      </c>
      <c r="J4" s="607" t="s">
        <v>230</v>
      </c>
      <c r="K4" s="607" t="s">
        <v>231</v>
      </c>
      <c r="L4" s="607" t="s">
        <v>232</v>
      </c>
      <c r="M4" s="607" t="s">
        <v>233</v>
      </c>
      <c r="N4" s="607" t="s">
        <v>118</v>
      </c>
      <c r="O4" s="608" t="s">
        <v>124</v>
      </c>
      <c r="P4" s="607" t="s">
        <v>477</v>
      </c>
      <c r="Q4" s="607" t="s">
        <v>127</v>
      </c>
      <c r="R4" s="607" t="s">
        <v>502</v>
      </c>
      <c r="S4" s="607" t="s">
        <v>488</v>
      </c>
      <c r="T4" s="636" t="s">
        <v>503</v>
      </c>
    </row>
    <row r="5" spans="1:32" x14ac:dyDescent="0.25">
      <c r="A5" s="637"/>
      <c r="B5" s="620"/>
      <c r="C5" s="613"/>
      <c r="D5" s="640"/>
      <c r="E5" s="638"/>
      <c r="F5" s="638"/>
      <c r="G5" s="638"/>
      <c r="H5" s="621">
        <f t="shared" ref="H5:H200" si="1">E5*F5/100</f>
        <v>0</v>
      </c>
      <c r="I5" s="638"/>
      <c r="J5" s="638"/>
      <c r="K5" s="638"/>
      <c r="L5" s="638"/>
      <c r="M5" s="638"/>
      <c r="N5" s="638"/>
      <c r="O5" s="638"/>
      <c r="P5" s="621">
        <f>IF(D5&gt;Allgemeines!$C$13,0,SUM(H5,I5,K5,L5,N5)-SUM(J5,M5,O5))</f>
        <v>0</v>
      </c>
      <c r="Q5" s="638"/>
      <c r="R5" s="638"/>
      <c r="S5" s="638"/>
      <c r="T5" s="641"/>
      <c r="AF5" s="597" t="str">
        <f>IF(B50="geleistete Anzahlungen und Anlagen im Bau des Sachanlagevermögens","Zeitreihe_2","Zeitreihe_1")</f>
        <v>Zeitreihe_1</v>
      </c>
    </row>
    <row r="6" spans="1:32" x14ac:dyDescent="0.25">
      <c r="A6" s="637"/>
      <c r="B6" s="620"/>
      <c r="C6" s="613"/>
      <c r="D6" s="640"/>
      <c r="E6" s="638"/>
      <c r="F6" s="638"/>
      <c r="G6" s="638"/>
      <c r="H6" s="621">
        <f t="shared" si="1"/>
        <v>0</v>
      </c>
      <c r="I6" s="638"/>
      <c r="J6" s="638"/>
      <c r="K6" s="638"/>
      <c r="L6" s="638"/>
      <c r="M6" s="638"/>
      <c r="N6" s="638"/>
      <c r="O6" s="638"/>
      <c r="P6" s="621">
        <f>IF(D6&gt;Allgemeines!$C$13,0,SUM(H6,I6,K6,L6,N6)-SUM(J6,M6,O6))</f>
        <v>0</v>
      </c>
      <c r="Q6" s="638"/>
      <c r="R6" s="638"/>
      <c r="S6" s="638"/>
      <c r="T6" s="641"/>
      <c r="AF6" s="597" t="str">
        <f t="shared" ref="AF6:AF35" si="2">IF(B5="geleistete Anzahlungen und Anlagen im Bau des Sachanlagevermögens","Zeitreihe_2","Zeitreihe_1")</f>
        <v>Zeitreihe_1</v>
      </c>
    </row>
    <row r="7" spans="1:32" x14ac:dyDescent="0.25">
      <c r="A7" s="637"/>
      <c r="B7" s="620"/>
      <c r="C7" s="613"/>
      <c r="D7" s="640"/>
      <c r="E7" s="638"/>
      <c r="F7" s="638"/>
      <c r="G7" s="638"/>
      <c r="H7" s="621">
        <f t="shared" si="1"/>
        <v>0</v>
      </c>
      <c r="I7" s="638"/>
      <c r="J7" s="638"/>
      <c r="K7" s="638"/>
      <c r="L7" s="638"/>
      <c r="M7" s="638"/>
      <c r="N7" s="638"/>
      <c r="O7" s="638"/>
      <c r="P7" s="621">
        <f>IF(D7&gt;Allgemeines!$C$13,0,SUM(H7,I7,K7,L7,N7)-SUM(J7,M7,O7))</f>
        <v>0</v>
      </c>
      <c r="Q7" s="638"/>
      <c r="R7" s="638"/>
      <c r="S7" s="638"/>
      <c r="T7" s="641"/>
      <c r="AF7" s="597" t="str">
        <f t="shared" si="2"/>
        <v>Zeitreihe_1</v>
      </c>
    </row>
    <row r="8" spans="1:32" x14ac:dyDescent="0.25">
      <c r="A8" s="637"/>
      <c r="B8" s="620"/>
      <c r="C8" s="613"/>
      <c r="D8" s="640"/>
      <c r="E8" s="638"/>
      <c r="F8" s="638"/>
      <c r="G8" s="638"/>
      <c r="H8" s="621">
        <f t="shared" si="1"/>
        <v>0</v>
      </c>
      <c r="I8" s="638"/>
      <c r="J8" s="638"/>
      <c r="K8" s="638"/>
      <c r="L8" s="638"/>
      <c r="M8" s="638"/>
      <c r="N8" s="638"/>
      <c r="O8" s="638"/>
      <c r="P8" s="621">
        <f>IF(D8&gt;Allgemeines!$C$13,0,SUM(H8,I8,K8,L8,N8)-SUM(J8,M8,O8))</f>
        <v>0</v>
      </c>
      <c r="Q8" s="638"/>
      <c r="R8" s="638"/>
      <c r="S8" s="638"/>
      <c r="T8" s="641"/>
      <c r="AF8" s="597" t="str">
        <f t="shared" si="2"/>
        <v>Zeitreihe_1</v>
      </c>
    </row>
    <row r="9" spans="1:32" x14ac:dyDescent="0.25">
      <c r="A9" s="637"/>
      <c r="B9" s="620"/>
      <c r="C9" s="613"/>
      <c r="D9" s="640"/>
      <c r="E9" s="638"/>
      <c r="F9" s="638"/>
      <c r="G9" s="638"/>
      <c r="H9" s="621">
        <f t="shared" si="1"/>
        <v>0</v>
      </c>
      <c r="I9" s="638"/>
      <c r="J9" s="638"/>
      <c r="K9" s="638"/>
      <c r="L9" s="638"/>
      <c r="M9" s="638"/>
      <c r="N9" s="638"/>
      <c r="O9" s="638"/>
      <c r="P9" s="621">
        <f>IF(D9&gt;Allgemeines!$C$13,0,SUM(H9,I9,K9,L9,N9)-SUM(J9,M9,O9))</f>
        <v>0</v>
      </c>
      <c r="Q9" s="638"/>
      <c r="R9" s="638"/>
      <c r="S9" s="638"/>
      <c r="T9" s="641"/>
      <c r="AF9" s="597" t="str">
        <f t="shared" si="2"/>
        <v>Zeitreihe_1</v>
      </c>
    </row>
    <row r="10" spans="1:32" x14ac:dyDescent="0.25">
      <c r="A10" s="637"/>
      <c r="B10" s="620"/>
      <c r="C10" s="613"/>
      <c r="D10" s="640"/>
      <c r="E10" s="638"/>
      <c r="F10" s="638"/>
      <c r="G10" s="638"/>
      <c r="H10" s="621">
        <f t="shared" si="1"/>
        <v>0</v>
      </c>
      <c r="I10" s="638"/>
      <c r="J10" s="638"/>
      <c r="K10" s="638"/>
      <c r="L10" s="638"/>
      <c r="M10" s="638"/>
      <c r="N10" s="638"/>
      <c r="O10" s="638"/>
      <c r="P10" s="621">
        <f>IF(D10&gt;Allgemeines!$C$13,0,SUM(H10,I10,K10,L10,N10)-SUM(J10,M10,O10))</f>
        <v>0</v>
      </c>
      <c r="Q10" s="638"/>
      <c r="R10" s="638"/>
      <c r="S10" s="638"/>
      <c r="T10" s="641"/>
      <c r="AF10" s="597" t="str">
        <f t="shared" si="2"/>
        <v>Zeitreihe_1</v>
      </c>
    </row>
    <row r="11" spans="1:32" x14ac:dyDescent="0.25">
      <c r="A11" s="637"/>
      <c r="B11" s="620"/>
      <c r="C11" s="613"/>
      <c r="D11" s="640"/>
      <c r="E11" s="638"/>
      <c r="F11" s="638"/>
      <c r="G11" s="638"/>
      <c r="H11" s="621">
        <f t="shared" si="1"/>
        <v>0</v>
      </c>
      <c r="I11" s="638"/>
      <c r="J11" s="638"/>
      <c r="K11" s="638"/>
      <c r="L11" s="638"/>
      <c r="M11" s="638"/>
      <c r="N11" s="638"/>
      <c r="O11" s="638"/>
      <c r="P11" s="621">
        <f>IF(D11&gt;Allgemeines!$C$13,0,SUM(H11,I11,K11,L11,N11)-SUM(J11,M11,O11))</f>
        <v>0</v>
      </c>
      <c r="Q11" s="638"/>
      <c r="R11" s="638"/>
      <c r="S11" s="638"/>
      <c r="T11" s="641"/>
      <c r="AF11" s="597" t="str">
        <f t="shared" si="2"/>
        <v>Zeitreihe_1</v>
      </c>
    </row>
    <row r="12" spans="1:32" x14ac:dyDescent="0.25">
      <c r="A12" s="637"/>
      <c r="B12" s="620"/>
      <c r="C12" s="613"/>
      <c r="D12" s="640"/>
      <c r="E12" s="638"/>
      <c r="F12" s="638"/>
      <c r="G12" s="638"/>
      <c r="H12" s="621">
        <f t="shared" si="1"/>
        <v>0</v>
      </c>
      <c r="I12" s="638"/>
      <c r="J12" s="638"/>
      <c r="K12" s="638"/>
      <c r="L12" s="638"/>
      <c r="M12" s="638"/>
      <c r="N12" s="638"/>
      <c r="O12" s="638"/>
      <c r="P12" s="621">
        <f>IF(D12&gt;Allgemeines!$C$13,0,SUM(H12,I12,K12,L12,N12)-SUM(J12,M12,O12))</f>
        <v>0</v>
      </c>
      <c r="Q12" s="638"/>
      <c r="R12" s="638"/>
      <c r="S12" s="638"/>
      <c r="T12" s="641"/>
      <c r="AF12" s="597" t="str">
        <f t="shared" si="2"/>
        <v>Zeitreihe_1</v>
      </c>
    </row>
    <row r="13" spans="1:32" x14ac:dyDescent="0.25">
      <c r="A13" s="637"/>
      <c r="B13" s="620"/>
      <c r="C13" s="613"/>
      <c r="D13" s="640"/>
      <c r="E13" s="638"/>
      <c r="F13" s="638"/>
      <c r="G13" s="638"/>
      <c r="H13" s="621">
        <f t="shared" si="1"/>
        <v>0</v>
      </c>
      <c r="I13" s="638"/>
      <c r="J13" s="638"/>
      <c r="K13" s="638"/>
      <c r="L13" s="638"/>
      <c r="M13" s="638"/>
      <c r="N13" s="638"/>
      <c r="O13" s="638"/>
      <c r="P13" s="621">
        <f>IF(D13&gt;Allgemeines!$C$13,0,SUM(H13,I13,K13,L13,N13)-SUM(J13,M13,O13))</f>
        <v>0</v>
      </c>
      <c r="Q13" s="638"/>
      <c r="R13" s="638"/>
      <c r="S13" s="638"/>
      <c r="T13" s="641"/>
      <c r="AF13" s="597" t="str">
        <f t="shared" si="2"/>
        <v>Zeitreihe_1</v>
      </c>
    </row>
    <row r="14" spans="1:32" x14ac:dyDescent="0.25">
      <c r="A14" s="637"/>
      <c r="B14" s="620"/>
      <c r="C14" s="613"/>
      <c r="D14" s="640"/>
      <c r="E14" s="638"/>
      <c r="F14" s="638"/>
      <c r="G14" s="638"/>
      <c r="H14" s="621">
        <f t="shared" si="1"/>
        <v>0</v>
      </c>
      <c r="I14" s="638"/>
      <c r="J14" s="638"/>
      <c r="K14" s="638"/>
      <c r="L14" s="638"/>
      <c r="M14" s="638"/>
      <c r="N14" s="638"/>
      <c r="O14" s="638"/>
      <c r="P14" s="621">
        <f>IF(D14&gt;Allgemeines!$C$13,0,SUM(H14,I14,K14,L14,N14)-SUM(J14,M14,O14))</f>
        <v>0</v>
      </c>
      <c r="Q14" s="638"/>
      <c r="R14" s="638"/>
      <c r="S14" s="638"/>
      <c r="T14" s="641"/>
      <c r="AF14" s="597" t="str">
        <f t="shared" si="2"/>
        <v>Zeitreihe_1</v>
      </c>
    </row>
    <row r="15" spans="1:32" x14ac:dyDescent="0.25">
      <c r="A15" s="637"/>
      <c r="B15" s="620"/>
      <c r="C15" s="613"/>
      <c r="D15" s="640"/>
      <c r="E15" s="638"/>
      <c r="F15" s="638"/>
      <c r="G15" s="638"/>
      <c r="H15" s="621">
        <f t="shared" si="1"/>
        <v>0</v>
      </c>
      <c r="I15" s="638"/>
      <c r="J15" s="638"/>
      <c r="K15" s="638"/>
      <c r="L15" s="638"/>
      <c r="M15" s="638"/>
      <c r="N15" s="638"/>
      <c r="O15" s="638"/>
      <c r="P15" s="621">
        <f>IF(D15&gt;Allgemeines!$C$13,0,SUM(H15,I15,K15,L15,N15)-SUM(J15,M15,O15))</f>
        <v>0</v>
      </c>
      <c r="Q15" s="638"/>
      <c r="R15" s="638"/>
      <c r="S15" s="638"/>
      <c r="T15" s="641"/>
      <c r="AF15" s="597" t="str">
        <f t="shared" si="2"/>
        <v>Zeitreihe_1</v>
      </c>
    </row>
    <row r="16" spans="1:32" x14ac:dyDescent="0.25">
      <c r="A16" s="637"/>
      <c r="B16" s="620"/>
      <c r="C16" s="613"/>
      <c r="D16" s="640"/>
      <c r="E16" s="638"/>
      <c r="F16" s="638"/>
      <c r="G16" s="638"/>
      <c r="H16" s="621">
        <f t="shared" si="1"/>
        <v>0</v>
      </c>
      <c r="I16" s="638"/>
      <c r="J16" s="638"/>
      <c r="K16" s="638"/>
      <c r="L16" s="638"/>
      <c r="M16" s="638"/>
      <c r="N16" s="638"/>
      <c r="O16" s="638"/>
      <c r="P16" s="621">
        <f>IF(D16&gt;Allgemeines!$C$13,0,SUM(H16,I16,K16,L16,N16)-SUM(J16,M16,O16))</f>
        <v>0</v>
      </c>
      <c r="Q16" s="638"/>
      <c r="R16" s="638"/>
      <c r="S16" s="638"/>
      <c r="T16" s="641"/>
      <c r="AF16" s="597" t="str">
        <f t="shared" si="2"/>
        <v>Zeitreihe_1</v>
      </c>
    </row>
    <row r="17" spans="1:32" x14ac:dyDescent="0.25">
      <c r="A17" s="637"/>
      <c r="B17" s="620"/>
      <c r="C17" s="620"/>
      <c r="D17" s="640"/>
      <c r="E17" s="638"/>
      <c r="F17" s="638"/>
      <c r="G17" s="638"/>
      <c r="H17" s="621">
        <f t="shared" si="1"/>
        <v>0</v>
      </c>
      <c r="I17" s="638"/>
      <c r="J17" s="638"/>
      <c r="K17" s="638"/>
      <c r="L17" s="638"/>
      <c r="M17" s="638"/>
      <c r="N17" s="638"/>
      <c r="O17" s="638"/>
      <c r="P17" s="621">
        <f>IF(D17&gt;Allgemeines!$C$13,0,SUM(H17,I17,K17,L17,N17)-SUM(J17,M17,O17))</f>
        <v>0</v>
      </c>
      <c r="Q17" s="638"/>
      <c r="R17" s="638"/>
      <c r="S17" s="638"/>
      <c r="T17" s="641"/>
      <c r="AF17" s="597" t="str">
        <f t="shared" si="2"/>
        <v>Zeitreihe_1</v>
      </c>
    </row>
    <row r="18" spans="1:32" x14ac:dyDescent="0.25">
      <c r="A18" s="637"/>
      <c r="B18" s="620"/>
      <c r="C18" s="613"/>
      <c r="D18" s="640"/>
      <c r="E18" s="638"/>
      <c r="F18" s="638"/>
      <c r="G18" s="638"/>
      <c r="H18" s="621">
        <f t="shared" si="1"/>
        <v>0</v>
      </c>
      <c r="I18" s="638"/>
      <c r="J18" s="638"/>
      <c r="K18" s="638"/>
      <c r="L18" s="638"/>
      <c r="M18" s="638"/>
      <c r="N18" s="638"/>
      <c r="O18" s="638"/>
      <c r="P18" s="621">
        <f>IF(D18&gt;Allgemeines!$C$13,0,SUM(H18,I18,K18,L18,N18)-SUM(J18,M18,O18))</f>
        <v>0</v>
      </c>
      <c r="Q18" s="638"/>
      <c r="R18" s="638"/>
      <c r="S18" s="638"/>
      <c r="T18" s="641"/>
      <c r="AF18" s="597" t="str">
        <f t="shared" si="2"/>
        <v>Zeitreihe_1</v>
      </c>
    </row>
    <row r="19" spans="1:32" x14ac:dyDescent="0.25">
      <c r="A19" s="637"/>
      <c r="B19" s="620"/>
      <c r="C19" s="613"/>
      <c r="D19" s="640"/>
      <c r="E19" s="638"/>
      <c r="F19" s="638"/>
      <c r="G19" s="638"/>
      <c r="H19" s="621">
        <f t="shared" si="1"/>
        <v>0</v>
      </c>
      <c r="I19" s="638"/>
      <c r="J19" s="638"/>
      <c r="K19" s="638"/>
      <c r="L19" s="638"/>
      <c r="M19" s="638"/>
      <c r="N19" s="638"/>
      <c r="O19" s="638"/>
      <c r="P19" s="621">
        <f>IF(D19&gt;Allgemeines!$C$13,0,SUM(H19,I19,K19,L19,N19)-SUM(J19,M19,O19))</f>
        <v>0</v>
      </c>
      <c r="Q19" s="638"/>
      <c r="R19" s="638"/>
      <c r="S19" s="638"/>
      <c r="T19" s="641"/>
      <c r="AF19" s="597" t="str">
        <f t="shared" si="2"/>
        <v>Zeitreihe_1</v>
      </c>
    </row>
    <row r="20" spans="1:32" x14ac:dyDescent="0.25">
      <c r="A20" s="637"/>
      <c r="B20" s="620"/>
      <c r="C20" s="613"/>
      <c r="D20" s="640"/>
      <c r="E20" s="638"/>
      <c r="F20" s="638"/>
      <c r="G20" s="638"/>
      <c r="H20" s="621">
        <f t="shared" si="1"/>
        <v>0</v>
      </c>
      <c r="I20" s="638"/>
      <c r="J20" s="638"/>
      <c r="K20" s="638"/>
      <c r="L20" s="638"/>
      <c r="M20" s="638"/>
      <c r="N20" s="638"/>
      <c r="O20" s="638"/>
      <c r="P20" s="621">
        <f>IF(D20&gt;Allgemeines!$C$13,0,SUM(H20,I20,K20,L20,N20)-SUM(J20,M20,O20))</f>
        <v>0</v>
      </c>
      <c r="Q20" s="638"/>
      <c r="R20" s="638"/>
      <c r="S20" s="638"/>
      <c r="T20" s="641"/>
      <c r="AF20" s="597" t="str">
        <f t="shared" si="2"/>
        <v>Zeitreihe_1</v>
      </c>
    </row>
    <row r="21" spans="1:32" x14ac:dyDescent="0.25">
      <c r="A21" s="637"/>
      <c r="B21" s="620"/>
      <c r="C21" s="613"/>
      <c r="D21" s="640"/>
      <c r="E21" s="638"/>
      <c r="F21" s="638"/>
      <c r="G21" s="638"/>
      <c r="H21" s="621">
        <f t="shared" si="1"/>
        <v>0</v>
      </c>
      <c r="I21" s="638"/>
      <c r="J21" s="638"/>
      <c r="K21" s="638"/>
      <c r="L21" s="638"/>
      <c r="M21" s="638"/>
      <c r="N21" s="638"/>
      <c r="O21" s="638"/>
      <c r="P21" s="621">
        <f>IF(D21&gt;Allgemeines!$C$13,0,SUM(H21,I21,K21,L21,N21)-SUM(J21,M21,O21))</f>
        <v>0</v>
      </c>
      <c r="Q21" s="638"/>
      <c r="R21" s="638"/>
      <c r="S21" s="638"/>
      <c r="T21" s="641"/>
      <c r="AF21" s="597" t="str">
        <f t="shared" si="2"/>
        <v>Zeitreihe_1</v>
      </c>
    </row>
    <row r="22" spans="1:32" x14ac:dyDescent="0.25">
      <c r="A22" s="637"/>
      <c r="B22" s="620"/>
      <c r="C22" s="613"/>
      <c r="D22" s="640"/>
      <c r="E22" s="638"/>
      <c r="F22" s="638"/>
      <c r="G22" s="638"/>
      <c r="H22" s="621">
        <f t="shared" si="1"/>
        <v>0</v>
      </c>
      <c r="I22" s="638"/>
      <c r="J22" s="638"/>
      <c r="K22" s="638"/>
      <c r="L22" s="638"/>
      <c r="M22" s="638"/>
      <c r="N22" s="638"/>
      <c r="O22" s="638"/>
      <c r="P22" s="621">
        <f>IF(D22&gt;Allgemeines!$C$13,0,SUM(H22,I22,K22,L22,N22)-SUM(J22,M22,O22))</f>
        <v>0</v>
      </c>
      <c r="Q22" s="638"/>
      <c r="R22" s="638"/>
      <c r="S22" s="638"/>
      <c r="T22" s="641"/>
      <c r="AF22" s="597" t="str">
        <f t="shared" si="2"/>
        <v>Zeitreihe_1</v>
      </c>
    </row>
    <row r="23" spans="1:32" x14ac:dyDescent="0.25">
      <c r="A23" s="637"/>
      <c r="B23" s="620"/>
      <c r="C23" s="613"/>
      <c r="D23" s="640"/>
      <c r="E23" s="638"/>
      <c r="F23" s="638"/>
      <c r="G23" s="638"/>
      <c r="H23" s="621">
        <f t="shared" si="1"/>
        <v>0</v>
      </c>
      <c r="I23" s="638"/>
      <c r="J23" s="638"/>
      <c r="K23" s="638"/>
      <c r="L23" s="638"/>
      <c r="M23" s="638"/>
      <c r="N23" s="638"/>
      <c r="O23" s="638"/>
      <c r="P23" s="621">
        <f>IF(D23&gt;Allgemeines!$C$13,0,SUM(H23,I23,K23,L23,N23)-SUM(J23,M23,O23))</f>
        <v>0</v>
      </c>
      <c r="Q23" s="638"/>
      <c r="R23" s="638"/>
      <c r="S23" s="638"/>
      <c r="T23" s="641"/>
      <c r="AF23" s="597" t="str">
        <f t="shared" si="2"/>
        <v>Zeitreihe_1</v>
      </c>
    </row>
    <row r="24" spans="1:32" x14ac:dyDescent="0.25">
      <c r="A24" s="637"/>
      <c r="B24" s="620"/>
      <c r="C24" s="613"/>
      <c r="D24" s="640"/>
      <c r="E24" s="638"/>
      <c r="F24" s="638"/>
      <c r="G24" s="638"/>
      <c r="H24" s="621">
        <f t="shared" si="1"/>
        <v>0</v>
      </c>
      <c r="I24" s="638"/>
      <c r="J24" s="638"/>
      <c r="K24" s="638"/>
      <c r="L24" s="638"/>
      <c r="M24" s="638"/>
      <c r="N24" s="638"/>
      <c r="O24" s="638"/>
      <c r="P24" s="621">
        <f>IF(D24&gt;Allgemeines!$C$13,0,SUM(H24,I24,K24,L24,N24)-SUM(J24,M24,O24))</f>
        <v>0</v>
      </c>
      <c r="Q24" s="638"/>
      <c r="R24" s="638"/>
      <c r="S24" s="638"/>
      <c r="T24" s="641"/>
      <c r="AF24" s="597" t="str">
        <f t="shared" si="2"/>
        <v>Zeitreihe_1</v>
      </c>
    </row>
    <row r="25" spans="1:32" x14ac:dyDescent="0.25">
      <c r="A25" s="637"/>
      <c r="B25" s="620"/>
      <c r="C25" s="613"/>
      <c r="D25" s="640"/>
      <c r="E25" s="638"/>
      <c r="F25" s="638"/>
      <c r="G25" s="638"/>
      <c r="H25" s="621">
        <f t="shared" si="1"/>
        <v>0</v>
      </c>
      <c r="I25" s="638"/>
      <c r="J25" s="638"/>
      <c r="K25" s="638"/>
      <c r="L25" s="638"/>
      <c r="M25" s="638"/>
      <c r="N25" s="638"/>
      <c r="O25" s="638"/>
      <c r="P25" s="621">
        <f>IF(D25&gt;Allgemeines!$C$13,0,SUM(H25,I25,K25,L25,N25)-SUM(J25,M25,O25))</f>
        <v>0</v>
      </c>
      <c r="Q25" s="638"/>
      <c r="R25" s="638"/>
      <c r="S25" s="638"/>
      <c r="T25" s="641"/>
      <c r="AF25" s="597" t="str">
        <f t="shared" si="2"/>
        <v>Zeitreihe_1</v>
      </c>
    </row>
    <row r="26" spans="1:32" x14ac:dyDescent="0.25">
      <c r="A26" s="637"/>
      <c r="B26" s="620"/>
      <c r="C26" s="613"/>
      <c r="D26" s="640"/>
      <c r="E26" s="638"/>
      <c r="F26" s="638"/>
      <c r="G26" s="638"/>
      <c r="H26" s="621">
        <f t="shared" si="1"/>
        <v>0</v>
      </c>
      <c r="I26" s="638"/>
      <c r="J26" s="638"/>
      <c r="K26" s="638"/>
      <c r="L26" s="638"/>
      <c r="M26" s="638"/>
      <c r="N26" s="638"/>
      <c r="O26" s="638"/>
      <c r="P26" s="621">
        <f>IF(D26&gt;Allgemeines!$C$13,0,SUM(H26,I26,K26,L26,N26)-SUM(J26,M26,O26))</f>
        <v>0</v>
      </c>
      <c r="Q26" s="638"/>
      <c r="R26" s="638"/>
      <c r="S26" s="638"/>
      <c r="T26" s="641"/>
    </row>
    <row r="27" spans="1:32" x14ac:dyDescent="0.25">
      <c r="A27" s="637"/>
      <c r="B27" s="620"/>
      <c r="C27" s="613"/>
      <c r="D27" s="640"/>
      <c r="E27" s="638"/>
      <c r="F27" s="638"/>
      <c r="G27" s="638"/>
      <c r="H27" s="621">
        <f t="shared" si="1"/>
        <v>0</v>
      </c>
      <c r="I27" s="638"/>
      <c r="J27" s="638"/>
      <c r="K27" s="638"/>
      <c r="L27" s="638"/>
      <c r="M27" s="638"/>
      <c r="N27" s="638"/>
      <c r="O27" s="638"/>
      <c r="P27" s="621">
        <f>IF(D27&gt;Allgemeines!$C$13,0,SUM(H27,I27,K27,L27,N27)-SUM(J27,M27,O27))</f>
        <v>0</v>
      </c>
      <c r="Q27" s="638"/>
      <c r="R27" s="638"/>
      <c r="S27" s="638"/>
      <c r="T27" s="641"/>
    </row>
    <row r="28" spans="1:32" x14ac:dyDescent="0.25">
      <c r="A28" s="637"/>
      <c r="B28" s="620"/>
      <c r="C28" s="613"/>
      <c r="D28" s="640"/>
      <c r="E28" s="638"/>
      <c r="F28" s="638"/>
      <c r="G28" s="638"/>
      <c r="H28" s="621">
        <f t="shared" si="1"/>
        <v>0</v>
      </c>
      <c r="I28" s="638"/>
      <c r="J28" s="638"/>
      <c r="K28" s="638"/>
      <c r="L28" s="638"/>
      <c r="M28" s="638"/>
      <c r="N28" s="638"/>
      <c r="O28" s="638"/>
      <c r="P28" s="621">
        <f>IF(D28&gt;Allgemeines!$C$13,0,SUM(H28,I28,K28,L28,N28)-SUM(J28,M28,O28))</f>
        <v>0</v>
      </c>
      <c r="Q28" s="638"/>
      <c r="R28" s="638"/>
      <c r="S28" s="638"/>
      <c r="T28" s="641"/>
    </row>
    <row r="29" spans="1:32" x14ac:dyDescent="0.25">
      <c r="A29" s="637"/>
      <c r="B29" s="620"/>
      <c r="C29" s="613"/>
      <c r="D29" s="640"/>
      <c r="E29" s="638"/>
      <c r="F29" s="638"/>
      <c r="G29" s="638"/>
      <c r="H29" s="621">
        <f t="shared" si="1"/>
        <v>0</v>
      </c>
      <c r="I29" s="638"/>
      <c r="J29" s="638"/>
      <c r="K29" s="638"/>
      <c r="L29" s="638"/>
      <c r="M29" s="638"/>
      <c r="N29" s="638"/>
      <c r="O29" s="638"/>
      <c r="P29" s="621">
        <f>IF(D29&gt;Allgemeines!$C$13,0,SUM(H29,I29,K29,L29,N29)-SUM(J29,M29,O29))</f>
        <v>0</v>
      </c>
      <c r="Q29" s="638"/>
      <c r="R29" s="638"/>
      <c r="S29" s="638"/>
      <c r="T29" s="641"/>
    </row>
    <row r="30" spans="1:32" x14ac:dyDescent="0.25">
      <c r="A30" s="637"/>
      <c r="B30" s="620"/>
      <c r="C30" s="613"/>
      <c r="D30" s="640"/>
      <c r="E30" s="638"/>
      <c r="F30" s="638"/>
      <c r="G30" s="638"/>
      <c r="H30" s="621">
        <f t="shared" si="1"/>
        <v>0</v>
      </c>
      <c r="I30" s="638"/>
      <c r="J30" s="638"/>
      <c r="K30" s="638"/>
      <c r="L30" s="638"/>
      <c r="M30" s="638"/>
      <c r="N30" s="638"/>
      <c r="O30" s="638"/>
      <c r="P30" s="621">
        <f>IF(D30&gt;Allgemeines!$C$13,0,SUM(H30,I30,K30,L30,N30)-SUM(J30,M30,O30))</f>
        <v>0</v>
      </c>
      <c r="Q30" s="638"/>
      <c r="R30" s="638"/>
      <c r="S30" s="638"/>
      <c r="T30" s="641"/>
    </row>
    <row r="31" spans="1:32" x14ac:dyDescent="0.25">
      <c r="A31" s="637"/>
      <c r="B31" s="620"/>
      <c r="C31" s="613"/>
      <c r="D31" s="640"/>
      <c r="E31" s="638"/>
      <c r="F31" s="638"/>
      <c r="G31" s="638"/>
      <c r="H31" s="621">
        <f t="shared" si="1"/>
        <v>0</v>
      </c>
      <c r="I31" s="638"/>
      <c r="J31" s="638"/>
      <c r="K31" s="638"/>
      <c r="L31" s="638"/>
      <c r="M31" s="638"/>
      <c r="N31" s="638"/>
      <c r="O31" s="638"/>
      <c r="P31" s="621">
        <f>IF(D31&gt;Allgemeines!$C$13,0,SUM(H31,I31,K31,L31,N31)-SUM(J31,M31,O31))</f>
        <v>0</v>
      </c>
      <c r="Q31" s="638"/>
      <c r="R31" s="638"/>
      <c r="S31" s="638"/>
      <c r="T31" s="641"/>
    </row>
    <row r="32" spans="1:32" x14ac:dyDescent="0.25">
      <c r="A32" s="637"/>
      <c r="B32" s="620"/>
      <c r="C32" s="613"/>
      <c r="D32" s="640"/>
      <c r="E32" s="638"/>
      <c r="F32" s="638"/>
      <c r="G32" s="638"/>
      <c r="H32" s="621">
        <f t="shared" si="1"/>
        <v>0</v>
      </c>
      <c r="I32" s="638"/>
      <c r="J32" s="638"/>
      <c r="K32" s="638"/>
      <c r="L32" s="638"/>
      <c r="M32" s="638"/>
      <c r="N32" s="638"/>
      <c r="O32" s="638"/>
      <c r="P32" s="621">
        <f>IF(D32&gt;Allgemeines!$C$13,0,SUM(H32,I32,K32,L32,N32)-SUM(J32,M32,O32))</f>
        <v>0</v>
      </c>
      <c r="Q32" s="638"/>
      <c r="R32" s="638"/>
      <c r="S32" s="638"/>
      <c r="T32" s="641"/>
    </row>
    <row r="33" spans="1:32" x14ac:dyDescent="0.25">
      <c r="A33" s="637"/>
      <c r="B33" s="620"/>
      <c r="C33" s="613"/>
      <c r="D33" s="640"/>
      <c r="E33" s="638"/>
      <c r="F33" s="638"/>
      <c r="G33" s="638"/>
      <c r="H33" s="621">
        <f t="shared" si="1"/>
        <v>0</v>
      </c>
      <c r="I33" s="638"/>
      <c r="J33" s="638"/>
      <c r="K33" s="638"/>
      <c r="L33" s="638"/>
      <c r="M33" s="638"/>
      <c r="N33" s="638"/>
      <c r="O33" s="638"/>
      <c r="P33" s="621">
        <f>IF(D33&gt;Allgemeines!$C$13,0,SUM(H33,I33,K33,L33,N33)-SUM(J33,M33,O33))</f>
        <v>0</v>
      </c>
      <c r="Q33" s="638"/>
      <c r="R33" s="638"/>
      <c r="S33" s="638"/>
      <c r="T33" s="641"/>
      <c r="AF33" s="597" t="str">
        <f t="shared" si="2"/>
        <v>Zeitreihe_1</v>
      </c>
    </row>
    <row r="34" spans="1:32" x14ac:dyDescent="0.25">
      <c r="A34" s="637"/>
      <c r="B34" s="620"/>
      <c r="C34" s="613"/>
      <c r="D34" s="640"/>
      <c r="E34" s="638"/>
      <c r="F34" s="638"/>
      <c r="G34" s="638"/>
      <c r="H34" s="621">
        <f t="shared" si="1"/>
        <v>0</v>
      </c>
      <c r="I34" s="638"/>
      <c r="J34" s="638"/>
      <c r="K34" s="638"/>
      <c r="L34" s="638"/>
      <c r="M34" s="638"/>
      <c r="N34" s="638"/>
      <c r="O34" s="638"/>
      <c r="P34" s="621">
        <f>IF(D34&gt;Allgemeines!$C$13,0,SUM(H34,I34,K34,L34,N34)-SUM(J34,M34,O34))</f>
        <v>0</v>
      </c>
      <c r="Q34" s="638"/>
      <c r="R34" s="638"/>
      <c r="S34" s="638"/>
      <c r="T34" s="641"/>
      <c r="AF34" s="597" t="str">
        <f t="shared" si="2"/>
        <v>Zeitreihe_1</v>
      </c>
    </row>
    <row r="35" spans="1:32" x14ac:dyDescent="0.25">
      <c r="A35" s="637"/>
      <c r="B35" s="620"/>
      <c r="C35" s="613"/>
      <c r="D35" s="640"/>
      <c r="E35" s="638"/>
      <c r="F35" s="638"/>
      <c r="G35" s="638"/>
      <c r="H35" s="621">
        <f t="shared" si="1"/>
        <v>0</v>
      </c>
      <c r="I35" s="638"/>
      <c r="J35" s="638"/>
      <c r="K35" s="638"/>
      <c r="L35" s="638"/>
      <c r="M35" s="638"/>
      <c r="N35" s="638"/>
      <c r="O35" s="638"/>
      <c r="P35" s="621">
        <f>IF(D35&gt;Allgemeines!$C$13,0,SUM(H35,I35,K35,L35,N35)-SUM(J35,M35,O35))</f>
        <v>0</v>
      </c>
      <c r="Q35" s="638"/>
      <c r="R35" s="638"/>
      <c r="S35" s="638"/>
      <c r="T35" s="641"/>
      <c r="AF35" s="597" t="str">
        <f t="shared" si="2"/>
        <v>Zeitreihe_1</v>
      </c>
    </row>
    <row r="36" spans="1:32" x14ac:dyDescent="0.25">
      <c r="A36" s="637"/>
      <c r="B36" s="620"/>
      <c r="C36" s="613"/>
      <c r="D36" s="640"/>
      <c r="E36" s="638"/>
      <c r="F36" s="638"/>
      <c r="G36" s="638"/>
      <c r="H36" s="621">
        <f t="shared" si="1"/>
        <v>0</v>
      </c>
      <c r="I36" s="638"/>
      <c r="J36" s="638"/>
      <c r="K36" s="638"/>
      <c r="L36" s="638"/>
      <c r="M36" s="638"/>
      <c r="N36" s="638"/>
      <c r="O36" s="638"/>
      <c r="P36" s="621">
        <f>IF(D36&gt;Allgemeines!$C$13,0,SUM(H36,I36,K36,L36,N36)-SUM(J36,M36,O36))</f>
        <v>0</v>
      </c>
      <c r="Q36" s="638"/>
      <c r="R36" s="638"/>
      <c r="S36" s="638"/>
      <c r="T36" s="641"/>
    </row>
    <row r="37" spans="1:32" x14ac:dyDescent="0.25">
      <c r="A37" s="637"/>
      <c r="B37" s="620"/>
      <c r="C37" s="613"/>
      <c r="D37" s="640"/>
      <c r="E37" s="638"/>
      <c r="F37" s="638"/>
      <c r="G37" s="638"/>
      <c r="H37" s="621">
        <f t="shared" si="1"/>
        <v>0</v>
      </c>
      <c r="I37" s="638"/>
      <c r="J37" s="638"/>
      <c r="K37" s="638"/>
      <c r="L37" s="638"/>
      <c r="M37" s="638"/>
      <c r="N37" s="638"/>
      <c r="O37" s="638"/>
      <c r="P37" s="621">
        <f>IF(D37&gt;Allgemeines!$C$13,0,SUM(H37,I37,K37,L37,N37)-SUM(J37,M37,O37))</f>
        <v>0</v>
      </c>
      <c r="Q37" s="638"/>
      <c r="R37" s="638"/>
      <c r="S37" s="638"/>
      <c r="T37" s="641"/>
    </row>
    <row r="38" spans="1:32" x14ac:dyDescent="0.25">
      <c r="A38" s="637"/>
      <c r="B38" s="620"/>
      <c r="C38" s="613"/>
      <c r="D38" s="640"/>
      <c r="E38" s="638"/>
      <c r="F38" s="638"/>
      <c r="G38" s="638"/>
      <c r="H38" s="621">
        <f t="shared" si="1"/>
        <v>0</v>
      </c>
      <c r="I38" s="638"/>
      <c r="J38" s="638"/>
      <c r="K38" s="638"/>
      <c r="L38" s="638"/>
      <c r="M38" s="638"/>
      <c r="N38" s="638"/>
      <c r="O38" s="638"/>
      <c r="P38" s="621">
        <f>IF(D38&gt;Allgemeines!$C$13,0,SUM(H38,I38,K38,L38,N38)-SUM(J38,M38,O38))</f>
        <v>0</v>
      </c>
      <c r="Q38" s="638"/>
      <c r="R38" s="638"/>
      <c r="S38" s="638"/>
      <c r="T38" s="641"/>
    </row>
    <row r="39" spans="1:32" x14ac:dyDescent="0.25">
      <c r="A39" s="637"/>
      <c r="B39" s="620"/>
      <c r="C39" s="613"/>
      <c r="D39" s="640"/>
      <c r="E39" s="638"/>
      <c r="F39" s="638"/>
      <c r="G39" s="638"/>
      <c r="H39" s="621">
        <f t="shared" si="1"/>
        <v>0</v>
      </c>
      <c r="I39" s="638"/>
      <c r="J39" s="638"/>
      <c r="K39" s="638"/>
      <c r="L39" s="638"/>
      <c r="M39" s="638"/>
      <c r="N39" s="638"/>
      <c r="O39" s="638"/>
      <c r="P39" s="621">
        <f>IF(D39&gt;Allgemeines!$C$13,0,SUM(H39,I39,K39,L39,N39)-SUM(J39,M39,O39))</f>
        <v>0</v>
      </c>
      <c r="Q39" s="638"/>
      <c r="R39" s="638"/>
      <c r="S39" s="638"/>
      <c r="T39" s="641"/>
    </row>
    <row r="40" spans="1:32" x14ac:dyDescent="0.25">
      <c r="A40" s="637"/>
      <c r="B40" s="620"/>
      <c r="C40" s="613"/>
      <c r="D40" s="640"/>
      <c r="E40" s="638"/>
      <c r="F40" s="638"/>
      <c r="G40" s="638"/>
      <c r="H40" s="621">
        <f t="shared" si="1"/>
        <v>0</v>
      </c>
      <c r="I40" s="638"/>
      <c r="J40" s="638"/>
      <c r="K40" s="638"/>
      <c r="L40" s="638"/>
      <c r="M40" s="638"/>
      <c r="N40" s="638"/>
      <c r="O40" s="638"/>
      <c r="P40" s="621">
        <f>IF(D40&gt;Allgemeines!$C$13,0,SUM(H40,I40,K40,L40,N40)-SUM(J40,M40,O40))</f>
        <v>0</v>
      </c>
      <c r="Q40" s="638"/>
      <c r="R40" s="638"/>
      <c r="S40" s="638"/>
      <c r="T40" s="641"/>
    </row>
    <row r="41" spans="1:32" x14ac:dyDescent="0.25">
      <c r="A41" s="637"/>
      <c r="B41" s="620"/>
      <c r="C41" s="613"/>
      <c r="D41" s="640"/>
      <c r="E41" s="638"/>
      <c r="F41" s="638"/>
      <c r="G41" s="638"/>
      <c r="H41" s="621">
        <f t="shared" si="1"/>
        <v>0</v>
      </c>
      <c r="I41" s="638"/>
      <c r="J41" s="638"/>
      <c r="K41" s="638"/>
      <c r="L41" s="638"/>
      <c r="M41" s="638"/>
      <c r="N41" s="638"/>
      <c r="O41" s="638"/>
      <c r="P41" s="621">
        <f>IF(D41&gt;Allgemeines!$C$13,0,SUM(H41,I41,K41,L41,N41)-SUM(J41,M41,O41))</f>
        <v>0</v>
      </c>
      <c r="Q41" s="638"/>
      <c r="R41" s="638"/>
      <c r="S41" s="638"/>
      <c r="T41" s="641"/>
    </row>
    <row r="42" spans="1:32" x14ac:dyDescent="0.25">
      <c r="A42" s="637"/>
      <c r="B42" s="620"/>
      <c r="C42" s="613"/>
      <c r="D42" s="640"/>
      <c r="E42" s="638"/>
      <c r="F42" s="638"/>
      <c r="G42" s="638"/>
      <c r="H42" s="621">
        <f t="shared" si="1"/>
        <v>0</v>
      </c>
      <c r="I42" s="638"/>
      <c r="J42" s="638"/>
      <c r="K42" s="638"/>
      <c r="L42" s="638"/>
      <c r="M42" s="638"/>
      <c r="N42" s="638"/>
      <c r="O42" s="638"/>
      <c r="P42" s="621">
        <f>IF(D42&gt;Allgemeines!$C$13,0,SUM(H42,I42,K42,L42,N42)-SUM(J42,M42,O42))</f>
        <v>0</v>
      </c>
      <c r="Q42" s="638"/>
      <c r="R42" s="638"/>
      <c r="S42" s="638"/>
      <c r="T42" s="641"/>
    </row>
    <row r="43" spans="1:32" x14ac:dyDescent="0.25">
      <c r="A43" s="637"/>
      <c r="B43" s="620"/>
      <c r="C43" s="613"/>
      <c r="D43" s="640"/>
      <c r="E43" s="638"/>
      <c r="F43" s="638"/>
      <c r="G43" s="638"/>
      <c r="H43" s="621">
        <f t="shared" si="1"/>
        <v>0</v>
      </c>
      <c r="I43" s="638"/>
      <c r="J43" s="638"/>
      <c r="K43" s="638"/>
      <c r="L43" s="638"/>
      <c r="M43" s="638"/>
      <c r="N43" s="638"/>
      <c r="O43" s="638"/>
      <c r="P43" s="621">
        <f>IF(D43&gt;Allgemeines!$C$13,0,SUM(H43,I43,K43,L43,N43)-SUM(J43,M43,O43))</f>
        <v>0</v>
      </c>
      <c r="Q43" s="638"/>
      <c r="R43" s="638"/>
      <c r="S43" s="638"/>
      <c r="T43" s="641"/>
    </row>
    <row r="44" spans="1:32" x14ac:dyDescent="0.25">
      <c r="A44" s="637"/>
      <c r="B44" s="620"/>
      <c r="C44" s="613"/>
      <c r="D44" s="640"/>
      <c r="E44" s="638"/>
      <c r="F44" s="638"/>
      <c r="G44" s="638"/>
      <c r="H44" s="621">
        <f t="shared" si="1"/>
        <v>0</v>
      </c>
      <c r="I44" s="638"/>
      <c r="J44" s="638"/>
      <c r="K44" s="638"/>
      <c r="L44" s="638"/>
      <c r="M44" s="638"/>
      <c r="N44" s="638"/>
      <c r="O44" s="638"/>
      <c r="P44" s="621">
        <f>IF(D44&gt;Allgemeines!$C$13,0,SUM(H44,I44,K44,L44,N44)-SUM(J44,M44,O44))</f>
        <v>0</v>
      </c>
      <c r="Q44" s="638"/>
      <c r="R44" s="638"/>
      <c r="S44" s="638"/>
      <c r="T44" s="641"/>
    </row>
    <row r="45" spans="1:32" x14ac:dyDescent="0.25">
      <c r="A45" s="637"/>
      <c r="B45" s="620"/>
      <c r="C45" s="613"/>
      <c r="D45" s="640"/>
      <c r="E45" s="638"/>
      <c r="F45" s="638"/>
      <c r="G45" s="638"/>
      <c r="H45" s="621">
        <f t="shared" si="1"/>
        <v>0</v>
      </c>
      <c r="I45" s="638"/>
      <c r="J45" s="638"/>
      <c r="K45" s="638"/>
      <c r="L45" s="638"/>
      <c r="M45" s="638"/>
      <c r="N45" s="638"/>
      <c r="O45" s="638"/>
      <c r="P45" s="621">
        <f>IF(D45&gt;Allgemeines!$C$13,0,SUM(H45,I45,K45,L45,N45)-SUM(J45,M45,O45))</f>
        <v>0</v>
      </c>
      <c r="Q45" s="638"/>
      <c r="R45" s="638"/>
      <c r="S45" s="638"/>
      <c r="T45" s="641"/>
    </row>
    <row r="46" spans="1:32" x14ac:dyDescent="0.25">
      <c r="A46" s="637"/>
      <c r="B46" s="620"/>
      <c r="C46" s="613"/>
      <c r="D46" s="640"/>
      <c r="E46" s="638"/>
      <c r="F46" s="638"/>
      <c r="G46" s="638"/>
      <c r="H46" s="621">
        <f t="shared" si="1"/>
        <v>0</v>
      </c>
      <c r="I46" s="638"/>
      <c r="J46" s="638"/>
      <c r="K46" s="638"/>
      <c r="L46" s="638"/>
      <c r="M46" s="638"/>
      <c r="N46" s="638"/>
      <c r="O46" s="638"/>
      <c r="P46" s="621">
        <f>IF(D46&gt;Allgemeines!$C$13,0,SUM(H46,I46,K46,L46,N46)-SUM(J46,M46,O46))</f>
        <v>0</v>
      </c>
      <c r="Q46" s="638"/>
      <c r="R46" s="638"/>
      <c r="S46" s="638"/>
      <c r="T46" s="641"/>
    </row>
    <row r="47" spans="1:32" x14ac:dyDescent="0.25">
      <c r="A47" s="637"/>
      <c r="B47" s="620"/>
      <c r="C47" s="613"/>
      <c r="D47" s="640"/>
      <c r="E47" s="638"/>
      <c r="F47" s="638"/>
      <c r="G47" s="638"/>
      <c r="H47" s="621">
        <f t="shared" si="1"/>
        <v>0</v>
      </c>
      <c r="I47" s="638"/>
      <c r="J47" s="638"/>
      <c r="K47" s="638"/>
      <c r="L47" s="638"/>
      <c r="M47" s="638"/>
      <c r="N47" s="638"/>
      <c r="O47" s="638"/>
      <c r="P47" s="621">
        <f>IF(D47&gt;Allgemeines!$C$13,0,SUM(H47,I47,K47,L47,N47)-SUM(J47,M47,O47))</f>
        <v>0</v>
      </c>
      <c r="Q47" s="638"/>
      <c r="R47" s="638"/>
      <c r="S47" s="638"/>
      <c r="T47" s="641"/>
    </row>
    <row r="48" spans="1:32" x14ac:dyDescent="0.25">
      <c r="A48" s="637"/>
      <c r="B48" s="620"/>
      <c r="C48" s="613"/>
      <c r="D48" s="640"/>
      <c r="E48" s="638"/>
      <c r="F48" s="638"/>
      <c r="G48" s="638"/>
      <c r="H48" s="621">
        <f t="shared" si="1"/>
        <v>0</v>
      </c>
      <c r="I48" s="638"/>
      <c r="J48" s="638"/>
      <c r="K48" s="638"/>
      <c r="L48" s="638"/>
      <c r="M48" s="638"/>
      <c r="N48" s="638"/>
      <c r="O48" s="638"/>
      <c r="P48" s="621">
        <f>IF(D48&gt;Allgemeines!$C$13,0,SUM(H48,I48,K48,L48,N48)-SUM(J48,M48,O48))</f>
        <v>0</v>
      </c>
      <c r="Q48" s="638"/>
      <c r="R48" s="638"/>
      <c r="S48" s="638"/>
      <c r="T48" s="641"/>
    </row>
    <row r="49" spans="1:20" x14ac:dyDescent="0.25">
      <c r="A49" s="637"/>
      <c r="B49" s="620"/>
      <c r="C49" s="613"/>
      <c r="D49" s="640"/>
      <c r="E49" s="638"/>
      <c r="F49" s="638"/>
      <c r="G49" s="638"/>
      <c r="H49" s="621">
        <f t="shared" si="1"/>
        <v>0</v>
      </c>
      <c r="I49" s="638"/>
      <c r="J49" s="638"/>
      <c r="K49" s="638"/>
      <c r="L49" s="638"/>
      <c r="M49" s="638"/>
      <c r="N49" s="638"/>
      <c r="O49" s="638"/>
      <c r="P49" s="621">
        <f>IF(D49&gt;Allgemeines!$C$13,0,SUM(H49,I49,K49,L49,N49)-SUM(J49,M49,O49))</f>
        <v>0</v>
      </c>
      <c r="Q49" s="638"/>
      <c r="R49" s="638"/>
      <c r="S49" s="638"/>
      <c r="T49" s="641"/>
    </row>
    <row r="50" spans="1:20" x14ac:dyDescent="0.25">
      <c r="A50" s="637"/>
      <c r="B50" s="620"/>
      <c r="C50" s="613"/>
      <c r="D50" s="640"/>
      <c r="E50" s="638"/>
      <c r="F50" s="638"/>
      <c r="G50" s="638"/>
      <c r="H50" s="621">
        <f>E50*F50/100</f>
        <v>0</v>
      </c>
      <c r="I50" s="638"/>
      <c r="J50" s="638"/>
      <c r="K50" s="638"/>
      <c r="L50" s="638"/>
      <c r="M50" s="638"/>
      <c r="N50" s="638"/>
      <c r="O50" s="638"/>
      <c r="P50" s="621">
        <f>IF(D50&gt;Allgemeines!$C$13,0,SUM(H50,I50,K50,L50,N50)-SUM(J50,M50,O50))</f>
        <v>0</v>
      </c>
      <c r="Q50" s="638"/>
      <c r="R50" s="638"/>
      <c r="S50" s="638"/>
      <c r="T50" s="641"/>
    </row>
    <row r="51" spans="1:20" x14ac:dyDescent="0.25">
      <c r="A51" s="637"/>
      <c r="B51" s="620"/>
      <c r="C51" s="613"/>
      <c r="D51" s="640"/>
      <c r="E51" s="638"/>
      <c r="F51" s="638"/>
      <c r="G51" s="638"/>
      <c r="H51" s="621">
        <f t="shared" si="1"/>
        <v>0</v>
      </c>
      <c r="I51" s="638"/>
      <c r="J51" s="638"/>
      <c r="K51" s="638"/>
      <c r="L51" s="638"/>
      <c r="M51" s="638"/>
      <c r="N51" s="638"/>
      <c r="O51" s="638"/>
      <c r="P51" s="621">
        <f>IF(D51&gt;Allgemeines!$C$13,0,SUM(H51,I51,K51,L51,N51)-SUM(J51,M51,O51))</f>
        <v>0</v>
      </c>
      <c r="Q51" s="638"/>
      <c r="R51" s="638"/>
      <c r="S51" s="638"/>
      <c r="T51" s="641"/>
    </row>
    <row r="52" spans="1:20" x14ac:dyDescent="0.25">
      <c r="A52" s="637"/>
      <c r="B52" s="620"/>
      <c r="C52" s="613"/>
      <c r="D52" s="640"/>
      <c r="E52" s="638"/>
      <c r="F52" s="638"/>
      <c r="G52" s="638"/>
      <c r="H52" s="621">
        <f t="shared" si="1"/>
        <v>0</v>
      </c>
      <c r="I52" s="638"/>
      <c r="J52" s="638"/>
      <c r="K52" s="638"/>
      <c r="L52" s="638"/>
      <c r="M52" s="638"/>
      <c r="N52" s="638"/>
      <c r="O52" s="638"/>
      <c r="P52" s="621">
        <f>IF(D52&gt;Allgemeines!$C$13,0,SUM(H52,I52,K52,L52,N52)-SUM(J52,M52,O52))</f>
        <v>0</v>
      </c>
      <c r="Q52" s="638"/>
      <c r="R52" s="638"/>
      <c r="S52" s="638"/>
      <c r="T52" s="641"/>
    </row>
    <row r="53" spans="1:20" x14ac:dyDescent="0.25">
      <c r="A53" s="637"/>
      <c r="B53" s="620"/>
      <c r="C53" s="613"/>
      <c r="D53" s="640"/>
      <c r="E53" s="638"/>
      <c r="F53" s="638"/>
      <c r="G53" s="638"/>
      <c r="H53" s="621">
        <f t="shared" si="1"/>
        <v>0</v>
      </c>
      <c r="I53" s="638"/>
      <c r="J53" s="638"/>
      <c r="K53" s="638"/>
      <c r="L53" s="638"/>
      <c r="M53" s="638"/>
      <c r="N53" s="638"/>
      <c r="O53" s="638"/>
      <c r="P53" s="621">
        <f>IF(D53&gt;Allgemeines!$C$13,0,SUM(H53,I53,K53,L53,N53)-SUM(J53,M53,O53))</f>
        <v>0</v>
      </c>
      <c r="Q53" s="638"/>
      <c r="R53" s="638"/>
      <c r="S53" s="638"/>
      <c r="T53" s="641"/>
    </row>
    <row r="54" spans="1:20" x14ac:dyDescent="0.25">
      <c r="A54" s="637"/>
      <c r="B54" s="620"/>
      <c r="C54" s="613"/>
      <c r="D54" s="640"/>
      <c r="E54" s="638"/>
      <c r="F54" s="638"/>
      <c r="G54" s="638"/>
      <c r="H54" s="621">
        <f t="shared" si="1"/>
        <v>0</v>
      </c>
      <c r="I54" s="638"/>
      <c r="J54" s="638"/>
      <c r="K54" s="638"/>
      <c r="L54" s="638"/>
      <c r="M54" s="638"/>
      <c r="N54" s="638"/>
      <c r="O54" s="638"/>
      <c r="P54" s="621">
        <f>IF(D54&gt;Allgemeines!$C$13,0,SUM(H54,I54,K54,L54,N54)-SUM(J54,M54,O54))</f>
        <v>0</v>
      </c>
      <c r="Q54" s="638"/>
      <c r="R54" s="638"/>
      <c r="S54" s="638"/>
      <c r="T54" s="641"/>
    </row>
    <row r="55" spans="1:20" x14ac:dyDescent="0.25">
      <c r="A55" s="637"/>
      <c r="B55" s="620"/>
      <c r="C55" s="613"/>
      <c r="D55" s="640"/>
      <c r="E55" s="638"/>
      <c r="F55" s="638"/>
      <c r="G55" s="638"/>
      <c r="H55" s="621">
        <f t="shared" si="1"/>
        <v>0</v>
      </c>
      <c r="I55" s="638"/>
      <c r="J55" s="638"/>
      <c r="K55" s="638"/>
      <c r="L55" s="638"/>
      <c r="M55" s="638"/>
      <c r="N55" s="638"/>
      <c r="O55" s="638"/>
      <c r="P55" s="621">
        <f>IF(D55&gt;Allgemeines!$C$13,0,SUM(H55,I55,K55,L55,N55)-SUM(J55,M55,O55))</f>
        <v>0</v>
      </c>
      <c r="Q55" s="638"/>
      <c r="R55" s="638"/>
      <c r="S55" s="638"/>
      <c r="T55" s="641"/>
    </row>
    <row r="56" spans="1:20" x14ac:dyDescent="0.25">
      <c r="A56" s="637"/>
      <c r="B56" s="620"/>
      <c r="C56" s="613"/>
      <c r="D56" s="640"/>
      <c r="E56" s="638"/>
      <c r="F56" s="638"/>
      <c r="G56" s="638"/>
      <c r="H56" s="621">
        <f t="shared" si="1"/>
        <v>0</v>
      </c>
      <c r="I56" s="638"/>
      <c r="J56" s="638"/>
      <c r="K56" s="638"/>
      <c r="L56" s="638"/>
      <c r="M56" s="638"/>
      <c r="N56" s="638"/>
      <c r="O56" s="638"/>
      <c r="P56" s="621">
        <f>IF(D56&gt;Allgemeines!$C$13,0,SUM(H56,I56,K56,L56,N56)-SUM(J56,M56,O56))</f>
        <v>0</v>
      </c>
      <c r="Q56" s="638"/>
      <c r="R56" s="638"/>
      <c r="S56" s="638"/>
      <c r="T56" s="641"/>
    </row>
    <row r="57" spans="1:20" x14ac:dyDescent="0.25">
      <c r="A57" s="637"/>
      <c r="B57" s="620"/>
      <c r="C57" s="613"/>
      <c r="D57" s="640"/>
      <c r="E57" s="638"/>
      <c r="F57" s="638"/>
      <c r="G57" s="638"/>
      <c r="H57" s="621">
        <f t="shared" si="1"/>
        <v>0</v>
      </c>
      <c r="I57" s="638"/>
      <c r="J57" s="638"/>
      <c r="K57" s="638"/>
      <c r="L57" s="638"/>
      <c r="M57" s="638"/>
      <c r="N57" s="638"/>
      <c r="O57" s="638"/>
      <c r="P57" s="621">
        <f>IF(D57&gt;Allgemeines!$C$13,0,SUM(H57,I57,K57,L57,N57)-SUM(J57,M57,O57))</f>
        <v>0</v>
      </c>
      <c r="Q57" s="638"/>
      <c r="R57" s="638"/>
      <c r="S57" s="638"/>
      <c r="T57" s="641"/>
    </row>
    <row r="58" spans="1:20" x14ac:dyDescent="0.25">
      <c r="A58" s="637"/>
      <c r="B58" s="620"/>
      <c r="C58" s="613"/>
      <c r="D58" s="640"/>
      <c r="E58" s="638"/>
      <c r="F58" s="638"/>
      <c r="G58" s="638"/>
      <c r="H58" s="621">
        <f t="shared" si="1"/>
        <v>0</v>
      </c>
      <c r="I58" s="638"/>
      <c r="J58" s="638"/>
      <c r="K58" s="638"/>
      <c r="L58" s="638"/>
      <c r="M58" s="638"/>
      <c r="N58" s="638"/>
      <c r="O58" s="638"/>
      <c r="P58" s="621">
        <f>IF(D58&gt;Allgemeines!$C$13,0,SUM(H58,I58,K58,L58,N58)-SUM(J58,M58,O58))</f>
        <v>0</v>
      </c>
      <c r="Q58" s="638"/>
      <c r="R58" s="638"/>
      <c r="S58" s="638"/>
      <c r="T58" s="641"/>
    </row>
    <row r="59" spans="1:20" x14ac:dyDescent="0.25">
      <c r="A59" s="637"/>
      <c r="B59" s="620"/>
      <c r="C59" s="613"/>
      <c r="D59" s="640"/>
      <c r="E59" s="638"/>
      <c r="F59" s="638"/>
      <c r="G59" s="638"/>
      <c r="H59" s="621">
        <f t="shared" si="1"/>
        <v>0</v>
      </c>
      <c r="I59" s="638"/>
      <c r="J59" s="638"/>
      <c r="K59" s="638"/>
      <c r="L59" s="638"/>
      <c r="M59" s="638"/>
      <c r="N59" s="638"/>
      <c r="O59" s="638"/>
      <c r="P59" s="621">
        <f>IF(D59&gt;Allgemeines!$C$13,0,SUM(H59,I59,K59,L59,N59)-SUM(J59,M59,O59))</f>
        <v>0</v>
      </c>
      <c r="Q59" s="638"/>
      <c r="R59" s="638"/>
      <c r="S59" s="638"/>
      <c r="T59" s="641"/>
    </row>
    <row r="60" spans="1:20" x14ac:dyDescent="0.25">
      <c r="A60" s="637"/>
      <c r="B60" s="620"/>
      <c r="C60" s="613"/>
      <c r="D60" s="640"/>
      <c r="E60" s="638"/>
      <c r="F60" s="638"/>
      <c r="G60" s="638"/>
      <c r="H60" s="621">
        <f t="shared" si="1"/>
        <v>0</v>
      </c>
      <c r="I60" s="638"/>
      <c r="J60" s="638"/>
      <c r="K60" s="638"/>
      <c r="L60" s="638"/>
      <c r="M60" s="638"/>
      <c r="N60" s="638"/>
      <c r="O60" s="638"/>
      <c r="P60" s="621">
        <f>IF(D60&gt;Allgemeines!$C$13,0,SUM(H60,I60,K60,L60,N60)-SUM(J60,M60,O60))</f>
        <v>0</v>
      </c>
      <c r="Q60" s="638"/>
      <c r="R60" s="638"/>
      <c r="S60" s="638"/>
      <c r="T60" s="641"/>
    </row>
    <row r="61" spans="1:20" x14ac:dyDescent="0.25">
      <c r="A61" s="637"/>
      <c r="B61" s="620"/>
      <c r="C61" s="613"/>
      <c r="D61" s="640"/>
      <c r="E61" s="638"/>
      <c r="F61" s="638"/>
      <c r="G61" s="638"/>
      <c r="H61" s="621">
        <f t="shared" si="1"/>
        <v>0</v>
      </c>
      <c r="I61" s="638"/>
      <c r="J61" s="638"/>
      <c r="K61" s="638"/>
      <c r="L61" s="638"/>
      <c r="M61" s="638"/>
      <c r="N61" s="638"/>
      <c r="O61" s="638"/>
      <c r="P61" s="621">
        <f>IF(D61&gt;Allgemeines!$C$13,0,SUM(H61,I61,K61,L61,N61)-SUM(J61,M61,O61))</f>
        <v>0</v>
      </c>
      <c r="Q61" s="638"/>
      <c r="R61" s="638"/>
      <c r="S61" s="638"/>
      <c r="T61" s="641"/>
    </row>
    <row r="62" spans="1:20" x14ac:dyDescent="0.25">
      <c r="A62" s="637"/>
      <c r="B62" s="620"/>
      <c r="C62" s="613"/>
      <c r="D62" s="640"/>
      <c r="E62" s="638"/>
      <c r="F62" s="638"/>
      <c r="G62" s="638"/>
      <c r="H62" s="621">
        <f t="shared" si="1"/>
        <v>0</v>
      </c>
      <c r="I62" s="638"/>
      <c r="J62" s="638"/>
      <c r="K62" s="638"/>
      <c r="L62" s="638"/>
      <c r="M62" s="638"/>
      <c r="N62" s="638"/>
      <c r="O62" s="638"/>
      <c r="P62" s="621">
        <f>IF(D62&gt;Allgemeines!$C$13,0,SUM(H62,I62,K62,L62,N62)-SUM(J62,M62,O62))</f>
        <v>0</v>
      </c>
      <c r="Q62" s="638"/>
      <c r="R62" s="638"/>
      <c r="S62" s="638"/>
      <c r="T62" s="641"/>
    </row>
    <row r="63" spans="1:20" x14ac:dyDescent="0.25">
      <c r="A63" s="637"/>
      <c r="B63" s="620"/>
      <c r="C63" s="613"/>
      <c r="D63" s="640"/>
      <c r="E63" s="638"/>
      <c r="F63" s="638"/>
      <c r="G63" s="638"/>
      <c r="H63" s="621">
        <f t="shared" si="1"/>
        <v>0</v>
      </c>
      <c r="I63" s="638"/>
      <c r="J63" s="638"/>
      <c r="K63" s="638"/>
      <c r="L63" s="638"/>
      <c r="M63" s="638"/>
      <c r="N63" s="638"/>
      <c r="O63" s="638"/>
      <c r="P63" s="621">
        <f>IF(D63&gt;Allgemeines!$C$13,0,SUM(H63,I63,K63,L63,N63)-SUM(J63,M63,O63))</f>
        <v>0</v>
      </c>
      <c r="Q63" s="638"/>
      <c r="R63" s="638"/>
      <c r="S63" s="638"/>
      <c r="T63" s="641"/>
    </row>
    <row r="64" spans="1:20" x14ac:dyDescent="0.25">
      <c r="A64" s="637"/>
      <c r="B64" s="620"/>
      <c r="C64" s="613"/>
      <c r="D64" s="640"/>
      <c r="E64" s="638"/>
      <c r="F64" s="638"/>
      <c r="G64" s="638"/>
      <c r="H64" s="621">
        <f t="shared" si="1"/>
        <v>0</v>
      </c>
      <c r="I64" s="638"/>
      <c r="J64" s="638"/>
      <c r="K64" s="638"/>
      <c r="L64" s="638"/>
      <c r="M64" s="638"/>
      <c r="N64" s="638"/>
      <c r="O64" s="638"/>
      <c r="P64" s="621">
        <f>IF(D64&gt;Allgemeines!$C$13,0,SUM(H64,I64,K64,L64,N64)-SUM(J64,M64,O64))</f>
        <v>0</v>
      </c>
      <c r="Q64" s="638"/>
      <c r="R64" s="638"/>
      <c r="S64" s="638"/>
      <c r="T64" s="641"/>
    </row>
    <row r="65" spans="1:20" x14ac:dyDescent="0.25">
      <c r="A65" s="637"/>
      <c r="B65" s="620"/>
      <c r="C65" s="613"/>
      <c r="D65" s="640"/>
      <c r="E65" s="638"/>
      <c r="F65" s="638"/>
      <c r="G65" s="638"/>
      <c r="H65" s="621">
        <f t="shared" si="1"/>
        <v>0</v>
      </c>
      <c r="I65" s="638"/>
      <c r="J65" s="638"/>
      <c r="K65" s="638"/>
      <c r="L65" s="638"/>
      <c r="M65" s="638"/>
      <c r="N65" s="638"/>
      <c r="O65" s="638"/>
      <c r="P65" s="621">
        <f>IF(D65&gt;Allgemeines!$C$13,0,SUM(H65,I65,K65,L65,N65)-SUM(J65,M65,O65))</f>
        <v>0</v>
      </c>
      <c r="Q65" s="638"/>
      <c r="R65" s="638"/>
      <c r="S65" s="638"/>
      <c r="T65" s="641"/>
    </row>
    <row r="66" spans="1:20" x14ac:dyDescent="0.25">
      <c r="A66" s="637"/>
      <c r="B66" s="620"/>
      <c r="C66" s="613"/>
      <c r="D66" s="640"/>
      <c r="E66" s="638"/>
      <c r="F66" s="638"/>
      <c r="G66" s="638"/>
      <c r="H66" s="621">
        <f t="shared" si="1"/>
        <v>0</v>
      </c>
      <c r="I66" s="638"/>
      <c r="J66" s="638"/>
      <c r="K66" s="638"/>
      <c r="L66" s="638"/>
      <c r="M66" s="638"/>
      <c r="N66" s="638"/>
      <c r="O66" s="638"/>
      <c r="P66" s="621">
        <f>IF(D66&gt;Allgemeines!$C$13,0,SUM(H66,I66,K66,L66,N66)-SUM(J66,M66,O66))</f>
        <v>0</v>
      </c>
      <c r="Q66" s="638"/>
      <c r="R66" s="638"/>
      <c r="S66" s="638"/>
      <c r="T66" s="641"/>
    </row>
    <row r="67" spans="1:20" x14ac:dyDescent="0.25">
      <c r="A67" s="637"/>
      <c r="B67" s="620"/>
      <c r="C67" s="613"/>
      <c r="D67" s="640"/>
      <c r="E67" s="638"/>
      <c r="F67" s="638"/>
      <c r="G67" s="638"/>
      <c r="H67" s="621">
        <f t="shared" si="1"/>
        <v>0</v>
      </c>
      <c r="I67" s="638"/>
      <c r="J67" s="638"/>
      <c r="K67" s="638"/>
      <c r="L67" s="638"/>
      <c r="M67" s="638"/>
      <c r="N67" s="638"/>
      <c r="O67" s="638"/>
      <c r="P67" s="621">
        <f>IF(D67&gt;Allgemeines!$C$13,0,SUM(H67,I67,K67,L67,N67)-SUM(J67,M67,O67))</f>
        <v>0</v>
      </c>
      <c r="Q67" s="638"/>
      <c r="R67" s="638"/>
      <c r="S67" s="638"/>
      <c r="T67" s="641"/>
    </row>
    <row r="68" spans="1:20" x14ac:dyDescent="0.25">
      <c r="A68" s="637"/>
      <c r="B68" s="620"/>
      <c r="C68" s="613"/>
      <c r="D68" s="640"/>
      <c r="E68" s="638"/>
      <c r="F68" s="638"/>
      <c r="G68" s="638"/>
      <c r="H68" s="621">
        <f t="shared" si="1"/>
        <v>0</v>
      </c>
      <c r="I68" s="638"/>
      <c r="J68" s="638"/>
      <c r="K68" s="638"/>
      <c r="L68" s="638"/>
      <c r="M68" s="638"/>
      <c r="N68" s="638"/>
      <c r="O68" s="638"/>
      <c r="P68" s="621">
        <f>IF(D68&gt;Allgemeines!$C$13,0,SUM(H68,I68,K68,L68,N68)-SUM(J68,M68,O68))</f>
        <v>0</v>
      </c>
      <c r="Q68" s="638"/>
      <c r="R68" s="638"/>
      <c r="S68" s="638"/>
      <c r="T68" s="641"/>
    </row>
    <row r="69" spans="1:20" x14ac:dyDescent="0.25">
      <c r="A69" s="637"/>
      <c r="B69" s="620"/>
      <c r="C69" s="613"/>
      <c r="D69" s="640"/>
      <c r="E69" s="638"/>
      <c r="F69" s="638"/>
      <c r="G69" s="638"/>
      <c r="H69" s="621">
        <f t="shared" si="1"/>
        <v>0</v>
      </c>
      <c r="I69" s="638"/>
      <c r="J69" s="638"/>
      <c r="K69" s="638"/>
      <c r="L69" s="638"/>
      <c r="M69" s="638"/>
      <c r="N69" s="638"/>
      <c r="O69" s="638"/>
      <c r="P69" s="621">
        <f>IF(D69&gt;Allgemeines!$C$13,0,SUM(H69,I69,K69,L69,N69)-SUM(J69,M69,O69))</f>
        <v>0</v>
      </c>
      <c r="Q69" s="638"/>
      <c r="R69" s="638"/>
      <c r="S69" s="638"/>
      <c r="T69" s="641"/>
    </row>
    <row r="70" spans="1:20" x14ac:dyDescent="0.25">
      <c r="A70" s="637"/>
      <c r="B70" s="620"/>
      <c r="C70" s="613"/>
      <c r="D70" s="640"/>
      <c r="E70" s="638"/>
      <c r="F70" s="638"/>
      <c r="G70" s="638"/>
      <c r="H70" s="621">
        <f t="shared" si="1"/>
        <v>0</v>
      </c>
      <c r="I70" s="638"/>
      <c r="J70" s="638"/>
      <c r="K70" s="638"/>
      <c r="L70" s="638"/>
      <c r="M70" s="638"/>
      <c r="N70" s="638"/>
      <c r="O70" s="638"/>
      <c r="P70" s="621">
        <f>IF(D70&gt;Allgemeines!$C$13,0,SUM(H70,I70,K70,L70,N70)-SUM(J70,M70,O70))</f>
        <v>0</v>
      </c>
      <c r="Q70" s="638"/>
      <c r="R70" s="638"/>
      <c r="S70" s="638"/>
      <c r="T70" s="641"/>
    </row>
    <row r="71" spans="1:20" x14ac:dyDescent="0.25">
      <c r="A71" s="637"/>
      <c r="B71" s="620"/>
      <c r="C71" s="613"/>
      <c r="D71" s="640"/>
      <c r="E71" s="638"/>
      <c r="F71" s="638"/>
      <c r="G71" s="638"/>
      <c r="H71" s="621">
        <f t="shared" si="1"/>
        <v>0</v>
      </c>
      <c r="I71" s="638"/>
      <c r="J71" s="638"/>
      <c r="K71" s="638"/>
      <c r="L71" s="638"/>
      <c r="M71" s="638"/>
      <c r="N71" s="638"/>
      <c r="O71" s="638"/>
      <c r="P71" s="621">
        <f>IF(D71&gt;Allgemeines!$C$13,0,SUM(H71,I71,K71,L71,N71)-SUM(J71,M71,O71))</f>
        <v>0</v>
      </c>
      <c r="Q71" s="638"/>
      <c r="R71" s="638"/>
      <c r="S71" s="638"/>
      <c r="T71" s="641"/>
    </row>
    <row r="72" spans="1:20" x14ac:dyDescent="0.25">
      <c r="A72" s="637"/>
      <c r="B72" s="620"/>
      <c r="C72" s="613"/>
      <c r="D72" s="640"/>
      <c r="E72" s="638"/>
      <c r="F72" s="638"/>
      <c r="G72" s="638"/>
      <c r="H72" s="621">
        <f t="shared" si="1"/>
        <v>0</v>
      </c>
      <c r="I72" s="638"/>
      <c r="J72" s="638"/>
      <c r="K72" s="638"/>
      <c r="L72" s="638"/>
      <c r="M72" s="638"/>
      <c r="N72" s="638"/>
      <c r="O72" s="638"/>
      <c r="P72" s="621">
        <f>IF(D72&gt;Allgemeines!$C$13,0,SUM(H72,I72,K72,L72,N72)-SUM(J72,M72,O72))</f>
        <v>0</v>
      </c>
      <c r="Q72" s="638"/>
      <c r="R72" s="638"/>
      <c r="S72" s="638"/>
      <c r="T72" s="641"/>
    </row>
    <row r="73" spans="1:20" x14ac:dyDescent="0.25">
      <c r="A73" s="637"/>
      <c r="B73" s="620"/>
      <c r="C73" s="613"/>
      <c r="D73" s="640"/>
      <c r="E73" s="638"/>
      <c r="F73" s="638"/>
      <c r="G73" s="638"/>
      <c r="H73" s="621">
        <f t="shared" si="1"/>
        <v>0</v>
      </c>
      <c r="I73" s="638"/>
      <c r="J73" s="638"/>
      <c r="K73" s="638"/>
      <c r="L73" s="638"/>
      <c r="M73" s="638"/>
      <c r="N73" s="638"/>
      <c r="O73" s="638"/>
      <c r="P73" s="621">
        <f>IF(D73&gt;Allgemeines!$C$13,0,SUM(H73,I73,K73,L73,N73)-SUM(J73,M73,O73))</f>
        <v>0</v>
      </c>
      <c r="Q73" s="638"/>
      <c r="R73" s="638"/>
      <c r="S73" s="638"/>
      <c r="T73" s="641"/>
    </row>
    <row r="74" spans="1:20" x14ac:dyDescent="0.25">
      <c r="A74" s="637"/>
      <c r="B74" s="620"/>
      <c r="C74" s="613"/>
      <c r="D74" s="640"/>
      <c r="E74" s="638"/>
      <c r="F74" s="638"/>
      <c r="G74" s="638"/>
      <c r="H74" s="621">
        <f t="shared" si="1"/>
        <v>0</v>
      </c>
      <c r="I74" s="638"/>
      <c r="J74" s="638"/>
      <c r="K74" s="638"/>
      <c r="L74" s="638"/>
      <c r="M74" s="638"/>
      <c r="N74" s="638"/>
      <c r="O74" s="638"/>
      <c r="P74" s="621">
        <f>IF(D74&gt;Allgemeines!$C$13,0,SUM(H74,I74,K74,L74,N74)-SUM(J74,M74,O74))</f>
        <v>0</v>
      </c>
      <c r="Q74" s="638"/>
      <c r="R74" s="638"/>
      <c r="S74" s="638"/>
      <c r="T74" s="641"/>
    </row>
    <row r="75" spans="1:20" x14ac:dyDescent="0.25">
      <c r="A75" s="637"/>
      <c r="B75" s="620"/>
      <c r="C75" s="613"/>
      <c r="D75" s="640"/>
      <c r="E75" s="638"/>
      <c r="F75" s="638"/>
      <c r="G75" s="638"/>
      <c r="H75" s="621">
        <f t="shared" si="1"/>
        <v>0</v>
      </c>
      <c r="I75" s="638"/>
      <c r="J75" s="638"/>
      <c r="K75" s="638"/>
      <c r="L75" s="638"/>
      <c r="M75" s="638"/>
      <c r="N75" s="638"/>
      <c r="O75" s="638"/>
      <c r="P75" s="621">
        <f>IF(D75&gt;Allgemeines!$C$13,0,SUM(H75,I75,K75,L75,N75)-SUM(J75,M75,O75))</f>
        <v>0</v>
      </c>
      <c r="Q75" s="638"/>
      <c r="R75" s="638"/>
      <c r="S75" s="638"/>
      <c r="T75" s="641"/>
    </row>
    <row r="76" spans="1:20" x14ac:dyDescent="0.25">
      <c r="A76" s="637"/>
      <c r="B76" s="620"/>
      <c r="C76" s="613"/>
      <c r="D76" s="640"/>
      <c r="E76" s="638"/>
      <c r="F76" s="638"/>
      <c r="G76" s="638"/>
      <c r="H76" s="621">
        <f t="shared" si="1"/>
        <v>0</v>
      </c>
      <c r="I76" s="638"/>
      <c r="J76" s="638"/>
      <c r="K76" s="638"/>
      <c r="L76" s="638"/>
      <c r="M76" s="638"/>
      <c r="N76" s="638"/>
      <c r="O76" s="638"/>
      <c r="P76" s="621">
        <f>IF(D76&gt;Allgemeines!$C$13,0,SUM(H76,I76,K76,L76,N76)-SUM(J76,M76,O76))</f>
        <v>0</v>
      </c>
      <c r="Q76" s="638"/>
      <c r="R76" s="638"/>
      <c r="S76" s="638"/>
      <c r="T76" s="641"/>
    </row>
    <row r="77" spans="1:20" x14ac:dyDescent="0.25">
      <c r="A77" s="637"/>
      <c r="B77" s="620"/>
      <c r="C77" s="613"/>
      <c r="D77" s="640"/>
      <c r="E77" s="638"/>
      <c r="F77" s="638"/>
      <c r="G77" s="638"/>
      <c r="H77" s="621">
        <f t="shared" si="1"/>
        <v>0</v>
      </c>
      <c r="I77" s="638"/>
      <c r="J77" s="638"/>
      <c r="K77" s="638"/>
      <c r="L77" s="638"/>
      <c r="M77" s="638"/>
      <c r="N77" s="638"/>
      <c r="O77" s="638"/>
      <c r="P77" s="621">
        <f>IF(D77&gt;Allgemeines!$C$13,0,SUM(H77,I77,K77,L77,N77)-SUM(J77,M77,O77))</f>
        <v>0</v>
      </c>
      <c r="Q77" s="638"/>
      <c r="R77" s="638"/>
      <c r="S77" s="638"/>
      <c r="T77" s="641"/>
    </row>
    <row r="78" spans="1:20" x14ac:dyDescent="0.25">
      <c r="A78" s="637"/>
      <c r="B78" s="620"/>
      <c r="C78" s="613"/>
      <c r="D78" s="640"/>
      <c r="E78" s="638"/>
      <c r="F78" s="638"/>
      <c r="G78" s="638"/>
      <c r="H78" s="621">
        <f t="shared" si="1"/>
        <v>0</v>
      </c>
      <c r="I78" s="638"/>
      <c r="J78" s="638"/>
      <c r="K78" s="638"/>
      <c r="L78" s="638"/>
      <c r="M78" s="638"/>
      <c r="N78" s="638"/>
      <c r="O78" s="638"/>
      <c r="P78" s="621">
        <f>IF(D78&gt;Allgemeines!$C$13,0,SUM(H78,I78,K78,L78,N78)-SUM(J78,M78,O78))</f>
        <v>0</v>
      </c>
      <c r="Q78" s="638"/>
      <c r="R78" s="638"/>
      <c r="S78" s="638"/>
      <c r="T78" s="641"/>
    </row>
    <row r="79" spans="1:20" x14ac:dyDescent="0.25">
      <c r="A79" s="637"/>
      <c r="B79" s="620"/>
      <c r="C79" s="613"/>
      <c r="D79" s="640"/>
      <c r="E79" s="638"/>
      <c r="F79" s="638"/>
      <c r="G79" s="638"/>
      <c r="H79" s="621">
        <f t="shared" si="1"/>
        <v>0</v>
      </c>
      <c r="I79" s="638"/>
      <c r="J79" s="638"/>
      <c r="K79" s="638"/>
      <c r="L79" s="638"/>
      <c r="M79" s="638"/>
      <c r="N79" s="638"/>
      <c r="O79" s="638"/>
      <c r="P79" s="621">
        <f>IF(D79&gt;Allgemeines!$C$13,0,SUM(H79,I79,K79,L79,N79)-SUM(J79,M79,O79))</f>
        <v>0</v>
      </c>
      <c r="Q79" s="638"/>
      <c r="R79" s="638"/>
      <c r="S79" s="638"/>
      <c r="T79" s="641"/>
    </row>
    <row r="80" spans="1:20" x14ac:dyDescent="0.25">
      <c r="A80" s="637"/>
      <c r="B80" s="620"/>
      <c r="C80" s="613"/>
      <c r="D80" s="640"/>
      <c r="E80" s="638"/>
      <c r="F80" s="638"/>
      <c r="G80" s="638"/>
      <c r="H80" s="621">
        <f t="shared" si="1"/>
        <v>0</v>
      </c>
      <c r="I80" s="638"/>
      <c r="J80" s="638"/>
      <c r="K80" s="638"/>
      <c r="L80" s="638"/>
      <c r="M80" s="638"/>
      <c r="N80" s="638"/>
      <c r="O80" s="638"/>
      <c r="P80" s="621">
        <f>IF(D80&gt;Allgemeines!$C$13,0,SUM(H80,I80,K80,L80,N80)-SUM(J80,M80,O80))</f>
        <v>0</v>
      </c>
      <c r="Q80" s="638"/>
      <c r="R80" s="638"/>
      <c r="S80" s="638"/>
      <c r="T80" s="641"/>
    </row>
    <row r="81" spans="1:20" x14ac:dyDescent="0.25">
      <c r="A81" s="637"/>
      <c r="B81" s="620"/>
      <c r="C81" s="613"/>
      <c r="D81" s="640"/>
      <c r="E81" s="638"/>
      <c r="F81" s="638"/>
      <c r="G81" s="638"/>
      <c r="H81" s="621">
        <f t="shared" si="1"/>
        <v>0</v>
      </c>
      <c r="I81" s="638"/>
      <c r="J81" s="638"/>
      <c r="K81" s="638"/>
      <c r="L81" s="638"/>
      <c r="M81" s="638"/>
      <c r="N81" s="638"/>
      <c r="O81" s="638"/>
      <c r="P81" s="621">
        <f>IF(D81&gt;Allgemeines!$C$13,0,SUM(H81,I81,K81,L81,N81)-SUM(J81,M81,O81))</f>
        <v>0</v>
      </c>
      <c r="Q81" s="638"/>
      <c r="R81" s="638"/>
      <c r="S81" s="638"/>
      <c r="T81" s="641"/>
    </row>
    <row r="82" spans="1:20" x14ac:dyDescent="0.25">
      <c r="A82" s="637"/>
      <c r="B82" s="620"/>
      <c r="C82" s="613"/>
      <c r="D82" s="640"/>
      <c r="E82" s="638"/>
      <c r="F82" s="638"/>
      <c r="G82" s="638"/>
      <c r="H82" s="621">
        <f t="shared" si="1"/>
        <v>0</v>
      </c>
      <c r="I82" s="638"/>
      <c r="J82" s="638"/>
      <c r="K82" s="638"/>
      <c r="L82" s="638"/>
      <c r="M82" s="638"/>
      <c r="N82" s="638"/>
      <c r="O82" s="638"/>
      <c r="P82" s="621">
        <f>IF(D82&gt;Allgemeines!$C$13,0,SUM(H82,I82,K82,L82,N82)-SUM(J82,M82,O82))</f>
        <v>0</v>
      </c>
      <c r="Q82" s="638"/>
      <c r="R82" s="638"/>
      <c r="S82" s="638"/>
      <c r="T82" s="641"/>
    </row>
    <row r="83" spans="1:20" x14ac:dyDescent="0.25">
      <c r="A83" s="637"/>
      <c r="B83" s="620"/>
      <c r="C83" s="613"/>
      <c r="D83" s="640"/>
      <c r="E83" s="638"/>
      <c r="F83" s="638"/>
      <c r="G83" s="638"/>
      <c r="H83" s="621">
        <f t="shared" si="1"/>
        <v>0</v>
      </c>
      <c r="I83" s="638"/>
      <c r="J83" s="638"/>
      <c r="K83" s="638"/>
      <c r="L83" s="638"/>
      <c r="M83" s="638"/>
      <c r="N83" s="638"/>
      <c r="O83" s="638"/>
      <c r="P83" s="621">
        <f>IF(D83&gt;Allgemeines!$C$13,0,SUM(H83,I83,K83,L83,N83)-SUM(J83,M83,O83))</f>
        <v>0</v>
      </c>
      <c r="Q83" s="638"/>
      <c r="R83" s="638"/>
      <c r="S83" s="638"/>
      <c r="T83" s="641"/>
    </row>
    <row r="84" spans="1:20" x14ac:dyDescent="0.25">
      <c r="A84" s="637"/>
      <c r="B84" s="620"/>
      <c r="C84" s="613"/>
      <c r="D84" s="640"/>
      <c r="E84" s="638"/>
      <c r="F84" s="638"/>
      <c r="G84" s="638"/>
      <c r="H84" s="621">
        <f t="shared" si="1"/>
        <v>0</v>
      </c>
      <c r="I84" s="638"/>
      <c r="J84" s="638"/>
      <c r="K84" s="638"/>
      <c r="L84" s="638"/>
      <c r="M84" s="638"/>
      <c r="N84" s="638"/>
      <c r="O84" s="638"/>
      <c r="P84" s="621">
        <f>IF(D84&gt;Allgemeines!$C$13,0,SUM(H84,I84,K84,L84,N84)-SUM(J84,M84,O84))</f>
        <v>0</v>
      </c>
      <c r="Q84" s="638"/>
      <c r="R84" s="638"/>
      <c r="S84" s="638"/>
      <c r="T84" s="641"/>
    </row>
    <row r="85" spans="1:20" x14ac:dyDescent="0.25">
      <c r="A85" s="637"/>
      <c r="B85" s="620"/>
      <c r="C85" s="613"/>
      <c r="D85" s="640"/>
      <c r="E85" s="638"/>
      <c r="F85" s="638"/>
      <c r="G85" s="638"/>
      <c r="H85" s="621">
        <f t="shared" si="1"/>
        <v>0</v>
      </c>
      <c r="I85" s="638"/>
      <c r="J85" s="638"/>
      <c r="K85" s="638"/>
      <c r="L85" s="638"/>
      <c r="M85" s="638"/>
      <c r="N85" s="638"/>
      <c r="O85" s="638"/>
      <c r="P85" s="621">
        <f>IF(D85&gt;Allgemeines!$C$13,0,SUM(H85,I85,K85,L85,N85)-SUM(J85,M85,O85))</f>
        <v>0</v>
      </c>
      <c r="Q85" s="638"/>
      <c r="R85" s="638"/>
      <c r="S85" s="638"/>
      <c r="T85" s="641"/>
    </row>
    <row r="86" spans="1:20" x14ac:dyDescent="0.25">
      <c r="A86" s="637"/>
      <c r="B86" s="620"/>
      <c r="C86" s="613"/>
      <c r="D86" s="640"/>
      <c r="E86" s="638"/>
      <c r="F86" s="638"/>
      <c r="G86" s="638"/>
      <c r="H86" s="621">
        <f t="shared" si="1"/>
        <v>0</v>
      </c>
      <c r="I86" s="638"/>
      <c r="J86" s="638"/>
      <c r="K86" s="638"/>
      <c r="L86" s="638"/>
      <c r="M86" s="638"/>
      <c r="N86" s="638"/>
      <c r="O86" s="638"/>
      <c r="P86" s="621">
        <f>IF(D86&gt;Allgemeines!$C$13,0,SUM(H86,I86,K86,L86,N86)-SUM(J86,M86,O86))</f>
        <v>0</v>
      </c>
      <c r="Q86" s="638"/>
      <c r="R86" s="638"/>
      <c r="S86" s="638"/>
      <c r="T86" s="641"/>
    </row>
    <row r="87" spans="1:20" x14ac:dyDescent="0.25">
      <c r="A87" s="637"/>
      <c r="B87" s="620"/>
      <c r="C87" s="613"/>
      <c r="D87" s="640"/>
      <c r="E87" s="638"/>
      <c r="F87" s="638"/>
      <c r="G87" s="638"/>
      <c r="H87" s="621">
        <f t="shared" si="1"/>
        <v>0</v>
      </c>
      <c r="I87" s="638"/>
      <c r="J87" s="638"/>
      <c r="K87" s="638"/>
      <c r="L87" s="638"/>
      <c r="M87" s="638"/>
      <c r="N87" s="638"/>
      <c r="O87" s="638"/>
      <c r="P87" s="621">
        <f>IF(D87&gt;Allgemeines!$C$13,0,SUM(H87,I87,K87,L87,N87)-SUM(J87,M87,O87))</f>
        <v>0</v>
      </c>
      <c r="Q87" s="638"/>
      <c r="R87" s="638"/>
      <c r="S87" s="638"/>
      <c r="T87" s="641"/>
    </row>
    <row r="88" spans="1:20" x14ac:dyDescent="0.25">
      <c r="A88" s="637"/>
      <c r="B88" s="620"/>
      <c r="C88" s="613"/>
      <c r="D88" s="640"/>
      <c r="E88" s="638"/>
      <c r="F88" s="638"/>
      <c r="G88" s="638"/>
      <c r="H88" s="621">
        <f t="shared" si="1"/>
        <v>0</v>
      </c>
      <c r="I88" s="638"/>
      <c r="J88" s="638"/>
      <c r="K88" s="638"/>
      <c r="L88" s="638"/>
      <c r="M88" s="638"/>
      <c r="N88" s="638"/>
      <c r="O88" s="638"/>
      <c r="P88" s="621">
        <f>IF(D88&gt;Allgemeines!$C$13,0,SUM(H88,I88,K88,L88,N88)-SUM(J88,M88,O88))</f>
        <v>0</v>
      </c>
      <c r="Q88" s="638"/>
      <c r="R88" s="638"/>
      <c r="S88" s="638"/>
      <c r="T88" s="641"/>
    </row>
    <row r="89" spans="1:20" x14ac:dyDescent="0.25">
      <c r="A89" s="637"/>
      <c r="B89" s="620"/>
      <c r="C89" s="613"/>
      <c r="D89" s="640"/>
      <c r="E89" s="638"/>
      <c r="F89" s="638"/>
      <c r="G89" s="638"/>
      <c r="H89" s="621">
        <f t="shared" si="1"/>
        <v>0</v>
      </c>
      <c r="I89" s="638"/>
      <c r="J89" s="638"/>
      <c r="K89" s="638"/>
      <c r="L89" s="638"/>
      <c r="M89" s="638"/>
      <c r="N89" s="638"/>
      <c r="O89" s="638"/>
      <c r="P89" s="621">
        <f>IF(D89&gt;Allgemeines!$C$13,0,SUM(H89,I89,K89,L89,N89)-SUM(J89,M89,O89))</f>
        <v>0</v>
      </c>
      <c r="Q89" s="638"/>
      <c r="R89" s="638"/>
      <c r="S89" s="638"/>
      <c r="T89" s="641"/>
    </row>
    <row r="90" spans="1:20" x14ac:dyDescent="0.25">
      <c r="A90" s="637"/>
      <c r="B90" s="620"/>
      <c r="C90" s="613"/>
      <c r="D90" s="640"/>
      <c r="E90" s="638"/>
      <c r="F90" s="638"/>
      <c r="G90" s="638"/>
      <c r="H90" s="621">
        <f t="shared" si="1"/>
        <v>0</v>
      </c>
      <c r="I90" s="638"/>
      <c r="J90" s="638"/>
      <c r="K90" s="638"/>
      <c r="L90" s="638"/>
      <c r="M90" s="638"/>
      <c r="N90" s="638"/>
      <c r="O90" s="638"/>
      <c r="P90" s="621">
        <f>IF(D90&gt;Allgemeines!$C$13,0,SUM(H90,I90,K90,L90,N90)-SUM(J90,M90,O90))</f>
        <v>0</v>
      </c>
      <c r="Q90" s="638"/>
      <c r="R90" s="638"/>
      <c r="S90" s="638"/>
      <c r="T90" s="641"/>
    </row>
    <row r="91" spans="1:20" x14ac:dyDescent="0.25">
      <c r="A91" s="637"/>
      <c r="B91" s="620"/>
      <c r="C91" s="613"/>
      <c r="D91" s="640"/>
      <c r="E91" s="638"/>
      <c r="F91" s="638"/>
      <c r="G91" s="638"/>
      <c r="H91" s="621">
        <f t="shared" si="1"/>
        <v>0</v>
      </c>
      <c r="I91" s="638"/>
      <c r="J91" s="638"/>
      <c r="K91" s="638"/>
      <c r="L91" s="638"/>
      <c r="M91" s="638"/>
      <c r="N91" s="638"/>
      <c r="O91" s="638"/>
      <c r="P91" s="621">
        <f>IF(D91&gt;Allgemeines!$C$13,0,SUM(H91,I91,K91,L91,N91)-SUM(J91,M91,O91))</f>
        <v>0</v>
      </c>
      <c r="Q91" s="638"/>
      <c r="R91" s="638"/>
      <c r="S91" s="638"/>
      <c r="T91" s="641"/>
    </row>
    <row r="92" spans="1:20" x14ac:dyDescent="0.25">
      <c r="A92" s="637"/>
      <c r="B92" s="620"/>
      <c r="C92" s="613"/>
      <c r="D92" s="640"/>
      <c r="E92" s="638"/>
      <c r="F92" s="638"/>
      <c r="G92" s="638"/>
      <c r="H92" s="621">
        <f t="shared" si="1"/>
        <v>0</v>
      </c>
      <c r="I92" s="638"/>
      <c r="J92" s="638"/>
      <c r="K92" s="638"/>
      <c r="L92" s="638"/>
      <c r="M92" s="638"/>
      <c r="N92" s="638"/>
      <c r="O92" s="638"/>
      <c r="P92" s="621">
        <f>IF(D92&gt;Allgemeines!$C$13,0,SUM(H92,I92,K92,L92,N92)-SUM(J92,M92,O92))</f>
        <v>0</v>
      </c>
      <c r="Q92" s="638"/>
      <c r="R92" s="638"/>
      <c r="S92" s="638"/>
      <c r="T92" s="641"/>
    </row>
    <row r="93" spans="1:20" x14ac:dyDescent="0.25">
      <c r="A93" s="637"/>
      <c r="B93" s="620"/>
      <c r="C93" s="613"/>
      <c r="D93" s="640"/>
      <c r="E93" s="638"/>
      <c r="F93" s="638"/>
      <c r="G93" s="638"/>
      <c r="H93" s="621">
        <f t="shared" si="1"/>
        <v>0</v>
      </c>
      <c r="I93" s="638"/>
      <c r="J93" s="638"/>
      <c r="K93" s="638"/>
      <c r="L93" s="638"/>
      <c r="M93" s="638"/>
      <c r="N93" s="638"/>
      <c r="O93" s="638"/>
      <c r="P93" s="621">
        <f>IF(D93&gt;Allgemeines!$C$13,0,SUM(H93,I93,K93,L93,N93)-SUM(J93,M93,O93))</f>
        <v>0</v>
      </c>
      <c r="Q93" s="638"/>
      <c r="R93" s="638"/>
      <c r="S93" s="638"/>
      <c r="T93" s="641"/>
    </row>
    <row r="94" spans="1:20" x14ac:dyDescent="0.25">
      <c r="A94" s="637"/>
      <c r="B94" s="620"/>
      <c r="C94" s="613"/>
      <c r="D94" s="640"/>
      <c r="E94" s="638"/>
      <c r="F94" s="638"/>
      <c r="G94" s="638"/>
      <c r="H94" s="621">
        <f t="shared" si="1"/>
        <v>0</v>
      </c>
      <c r="I94" s="638"/>
      <c r="J94" s="638"/>
      <c r="K94" s="638"/>
      <c r="L94" s="638"/>
      <c r="M94" s="638"/>
      <c r="N94" s="638"/>
      <c r="O94" s="638"/>
      <c r="P94" s="621">
        <f>IF(D94&gt;Allgemeines!$C$13,0,SUM(H94,I94,K94,L94,N94)-SUM(J94,M94,O94))</f>
        <v>0</v>
      </c>
      <c r="Q94" s="638"/>
      <c r="R94" s="638"/>
      <c r="S94" s="638"/>
      <c r="T94" s="641"/>
    </row>
    <row r="95" spans="1:20" x14ac:dyDescent="0.25">
      <c r="A95" s="637"/>
      <c r="B95" s="620"/>
      <c r="C95" s="613"/>
      <c r="D95" s="640"/>
      <c r="E95" s="638"/>
      <c r="F95" s="638"/>
      <c r="G95" s="638"/>
      <c r="H95" s="621">
        <f t="shared" si="1"/>
        <v>0</v>
      </c>
      <c r="I95" s="638"/>
      <c r="J95" s="638"/>
      <c r="K95" s="638"/>
      <c r="L95" s="638"/>
      <c r="M95" s="638"/>
      <c r="N95" s="638"/>
      <c r="O95" s="638"/>
      <c r="P95" s="621">
        <f>IF(D95&gt;Allgemeines!$C$13,0,SUM(H95,I95,K95,L95,N95)-SUM(J95,M95,O95))</f>
        <v>0</v>
      </c>
      <c r="Q95" s="638"/>
      <c r="R95" s="638"/>
      <c r="S95" s="638"/>
      <c r="T95" s="641"/>
    </row>
    <row r="96" spans="1:20" x14ac:dyDescent="0.25">
      <c r="A96" s="637"/>
      <c r="B96" s="620"/>
      <c r="C96" s="613"/>
      <c r="D96" s="640"/>
      <c r="E96" s="638"/>
      <c r="F96" s="638"/>
      <c r="G96" s="638"/>
      <c r="H96" s="621">
        <f t="shared" si="1"/>
        <v>0</v>
      </c>
      <c r="I96" s="638"/>
      <c r="J96" s="638"/>
      <c r="K96" s="638"/>
      <c r="L96" s="638"/>
      <c r="M96" s="638"/>
      <c r="N96" s="638"/>
      <c r="O96" s="638"/>
      <c r="P96" s="621">
        <f>IF(D96&gt;Allgemeines!$C$13,0,SUM(H96,I96,K96,L96,N96)-SUM(J96,M96,O96))</f>
        <v>0</v>
      </c>
      <c r="Q96" s="638"/>
      <c r="R96" s="638"/>
      <c r="S96" s="638"/>
      <c r="T96" s="641"/>
    </row>
    <row r="97" spans="1:20" x14ac:dyDescent="0.25">
      <c r="A97" s="637"/>
      <c r="B97" s="620"/>
      <c r="C97" s="613"/>
      <c r="D97" s="640"/>
      <c r="E97" s="638"/>
      <c r="F97" s="638"/>
      <c r="G97" s="638"/>
      <c r="H97" s="621">
        <f t="shared" si="1"/>
        <v>0</v>
      </c>
      <c r="I97" s="638"/>
      <c r="J97" s="638"/>
      <c r="K97" s="638"/>
      <c r="L97" s="638"/>
      <c r="M97" s="638"/>
      <c r="N97" s="638"/>
      <c r="O97" s="638"/>
      <c r="P97" s="621">
        <f>IF(D97&gt;Allgemeines!$C$13,0,SUM(H97,I97,K97,L97,N97)-SUM(J97,M97,O97))</f>
        <v>0</v>
      </c>
      <c r="Q97" s="638"/>
      <c r="R97" s="638"/>
      <c r="S97" s="638"/>
      <c r="T97" s="641"/>
    </row>
    <row r="98" spans="1:20" x14ac:dyDescent="0.25">
      <c r="A98" s="637"/>
      <c r="B98" s="620"/>
      <c r="C98" s="613"/>
      <c r="D98" s="640"/>
      <c r="E98" s="638"/>
      <c r="F98" s="638"/>
      <c r="G98" s="638"/>
      <c r="H98" s="621">
        <f t="shared" si="1"/>
        <v>0</v>
      </c>
      <c r="I98" s="638"/>
      <c r="J98" s="638"/>
      <c r="K98" s="638"/>
      <c r="L98" s="638"/>
      <c r="M98" s="638"/>
      <c r="N98" s="638"/>
      <c r="O98" s="638"/>
      <c r="P98" s="621">
        <f>IF(D98&gt;Allgemeines!$C$13,0,SUM(H98,I98,K98,L98,N98)-SUM(J98,M98,O98))</f>
        <v>0</v>
      </c>
      <c r="Q98" s="638"/>
      <c r="R98" s="638"/>
      <c r="S98" s="638"/>
      <c r="T98" s="641"/>
    </row>
    <row r="99" spans="1:20" x14ac:dyDescent="0.25">
      <c r="A99" s="637"/>
      <c r="B99" s="620"/>
      <c r="C99" s="613"/>
      <c r="D99" s="640"/>
      <c r="E99" s="638"/>
      <c r="F99" s="638"/>
      <c r="G99" s="638"/>
      <c r="H99" s="621">
        <f t="shared" si="1"/>
        <v>0</v>
      </c>
      <c r="I99" s="638"/>
      <c r="J99" s="638"/>
      <c r="K99" s="638"/>
      <c r="L99" s="638"/>
      <c r="M99" s="638"/>
      <c r="N99" s="638"/>
      <c r="O99" s="638"/>
      <c r="P99" s="621">
        <f>IF(D99&gt;Allgemeines!$C$13,0,SUM(H99,I99,K99,L99,N99)-SUM(J99,M99,O99))</f>
        <v>0</v>
      </c>
      <c r="Q99" s="638"/>
      <c r="R99" s="638"/>
      <c r="S99" s="638"/>
      <c r="T99" s="641"/>
    </row>
    <row r="100" spans="1:20" x14ac:dyDescent="0.25">
      <c r="A100" s="637"/>
      <c r="B100" s="620"/>
      <c r="C100" s="613"/>
      <c r="D100" s="640"/>
      <c r="E100" s="638"/>
      <c r="F100" s="638"/>
      <c r="G100" s="638"/>
      <c r="H100" s="621">
        <f t="shared" si="1"/>
        <v>0</v>
      </c>
      <c r="I100" s="638"/>
      <c r="J100" s="638"/>
      <c r="K100" s="638"/>
      <c r="L100" s="638"/>
      <c r="M100" s="638"/>
      <c r="N100" s="638"/>
      <c r="O100" s="638"/>
      <c r="P100" s="621">
        <f>IF(D100&gt;Allgemeines!$C$13,0,SUM(H100,I100,K100,L100,N100)-SUM(J100,M100,O100))</f>
        <v>0</v>
      </c>
      <c r="Q100" s="638"/>
      <c r="R100" s="638"/>
      <c r="S100" s="638"/>
      <c r="T100" s="641"/>
    </row>
    <row r="101" spans="1:20" x14ac:dyDescent="0.25">
      <c r="A101" s="637"/>
      <c r="B101" s="620"/>
      <c r="C101" s="613"/>
      <c r="D101" s="640"/>
      <c r="E101" s="638"/>
      <c r="F101" s="638"/>
      <c r="G101" s="638"/>
      <c r="H101" s="621">
        <f t="shared" si="1"/>
        <v>0</v>
      </c>
      <c r="I101" s="638"/>
      <c r="J101" s="638"/>
      <c r="K101" s="638"/>
      <c r="L101" s="638"/>
      <c r="M101" s="638"/>
      <c r="N101" s="638"/>
      <c r="O101" s="638"/>
      <c r="P101" s="621">
        <f>IF(D101&gt;Allgemeines!$C$13,0,SUM(H101,I101,K101,L101,N101)-SUM(J101,M101,O101))</f>
        <v>0</v>
      </c>
      <c r="Q101" s="638"/>
      <c r="R101" s="638"/>
      <c r="S101" s="638"/>
      <c r="T101" s="641"/>
    </row>
    <row r="102" spans="1:20" x14ac:dyDescent="0.25">
      <c r="A102" s="637"/>
      <c r="B102" s="620"/>
      <c r="C102" s="613"/>
      <c r="D102" s="640"/>
      <c r="E102" s="638"/>
      <c r="F102" s="638"/>
      <c r="G102" s="638"/>
      <c r="H102" s="621">
        <f t="shared" si="1"/>
        <v>0</v>
      </c>
      <c r="I102" s="638"/>
      <c r="J102" s="638"/>
      <c r="K102" s="638"/>
      <c r="L102" s="638"/>
      <c r="M102" s="638"/>
      <c r="N102" s="638"/>
      <c r="O102" s="638"/>
      <c r="P102" s="621">
        <f>IF(D102&gt;Allgemeines!$C$13,0,SUM(H102,I102,K102,L102,N102)-SUM(J102,M102,O102))</f>
        <v>0</v>
      </c>
      <c r="Q102" s="638"/>
      <c r="R102" s="638"/>
      <c r="S102" s="638"/>
      <c r="T102" s="641"/>
    </row>
    <row r="103" spans="1:20" x14ac:dyDescent="0.25">
      <c r="A103" s="637"/>
      <c r="B103" s="620"/>
      <c r="C103" s="613"/>
      <c r="D103" s="640"/>
      <c r="E103" s="638"/>
      <c r="F103" s="638"/>
      <c r="G103" s="638"/>
      <c r="H103" s="621">
        <f t="shared" si="1"/>
        <v>0</v>
      </c>
      <c r="I103" s="638"/>
      <c r="J103" s="638"/>
      <c r="K103" s="638"/>
      <c r="L103" s="638"/>
      <c r="M103" s="638"/>
      <c r="N103" s="638"/>
      <c r="O103" s="638"/>
      <c r="P103" s="621">
        <f>IF(D103&gt;Allgemeines!$C$13,0,SUM(H103,I103,K103,L103,N103)-SUM(J103,M103,O103))</f>
        <v>0</v>
      </c>
      <c r="Q103" s="638"/>
      <c r="R103" s="638"/>
      <c r="S103" s="638"/>
      <c r="T103" s="641"/>
    </row>
    <row r="104" spans="1:20" x14ac:dyDescent="0.25">
      <c r="A104" s="637"/>
      <c r="B104" s="620"/>
      <c r="C104" s="613"/>
      <c r="D104" s="640"/>
      <c r="E104" s="638"/>
      <c r="F104" s="638"/>
      <c r="G104" s="638"/>
      <c r="H104" s="621">
        <f t="shared" si="1"/>
        <v>0</v>
      </c>
      <c r="I104" s="638"/>
      <c r="J104" s="638"/>
      <c r="K104" s="638"/>
      <c r="L104" s="638"/>
      <c r="M104" s="638"/>
      <c r="N104" s="638"/>
      <c r="O104" s="638"/>
      <c r="P104" s="621">
        <f>IF(D104&gt;Allgemeines!$C$13,0,SUM(H104,I104,K104,L104,N104)-SUM(J104,M104,O104))</f>
        <v>0</v>
      </c>
      <c r="Q104" s="638"/>
      <c r="R104" s="638"/>
      <c r="S104" s="638"/>
      <c r="T104" s="641"/>
    </row>
    <row r="105" spans="1:20" x14ac:dyDescent="0.25">
      <c r="A105" s="637"/>
      <c r="B105" s="620"/>
      <c r="C105" s="613"/>
      <c r="D105" s="640"/>
      <c r="E105" s="638"/>
      <c r="F105" s="638"/>
      <c r="G105" s="638"/>
      <c r="H105" s="621">
        <f t="shared" si="1"/>
        <v>0</v>
      </c>
      <c r="I105" s="638"/>
      <c r="J105" s="638"/>
      <c r="K105" s="638"/>
      <c r="L105" s="638"/>
      <c r="M105" s="638"/>
      <c r="N105" s="638"/>
      <c r="O105" s="638"/>
      <c r="P105" s="621">
        <f>IF(D105&gt;Allgemeines!$C$13,0,SUM(H105,I105,K105,L105,N105)-SUM(J105,M105,O105))</f>
        <v>0</v>
      </c>
      <c r="Q105" s="638"/>
      <c r="R105" s="638"/>
      <c r="S105" s="638"/>
      <c r="T105" s="641"/>
    </row>
    <row r="106" spans="1:20" x14ac:dyDescent="0.25">
      <c r="A106" s="637"/>
      <c r="B106" s="620"/>
      <c r="C106" s="613"/>
      <c r="D106" s="640"/>
      <c r="E106" s="638"/>
      <c r="F106" s="638"/>
      <c r="G106" s="638"/>
      <c r="H106" s="621">
        <f t="shared" si="1"/>
        <v>0</v>
      </c>
      <c r="I106" s="638"/>
      <c r="J106" s="638"/>
      <c r="K106" s="638"/>
      <c r="L106" s="638"/>
      <c r="M106" s="638"/>
      <c r="N106" s="638"/>
      <c r="O106" s="638"/>
      <c r="P106" s="621">
        <f>IF(D106&gt;Allgemeines!$C$13,0,SUM(H106,I106,K106,L106,N106)-SUM(J106,M106,O106))</f>
        <v>0</v>
      </c>
      <c r="Q106" s="638"/>
      <c r="R106" s="638"/>
      <c r="S106" s="638"/>
      <c r="T106" s="641"/>
    </row>
    <row r="107" spans="1:20" x14ac:dyDescent="0.25">
      <c r="A107" s="637"/>
      <c r="B107" s="620"/>
      <c r="C107" s="613"/>
      <c r="D107" s="640"/>
      <c r="E107" s="638"/>
      <c r="F107" s="638"/>
      <c r="G107" s="638"/>
      <c r="H107" s="621">
        <f t="shared" si="1"/>
        <v>0</v>
      </c>
      <c r="I107" s="638"/>
      <c r="J107" s="638"/>
      <c r="K107" s="638"/>
      <c r="L107" s="638"/>
      <c r="M107" s="638"/>
      <c r="N107" s="638"/>
      <c r="O107" s="638"/>
      <c r="P107" s="621">
        <f>IF(D107&gt;Allgemeines!$C$13,0,SUM(H107,I107,K107,L107,N107)-SUM(J107,M107,O107))</f>
        <v>0</v>
      </c>
      <c r="Q107" s="638"/>
      <c r="R107" s="638"/>
      <c r="S107" s="638"/>
      <c r="T107" s="641"/>
    </row>
    <row r="108" spans="1:20" x14ac:dyDescent="0.25">
      <c r="A108" s="637"/>
      <c r="B108" s="620"/>
      <c r="C108" s="613"/>
      <c r="D108" s="640"/>
      <c r="E108" s="638"/>
      <c r="F108" s="638"/>
      <c r="G108" s="638"/>
      <c r="H108" s="621">
        <f t="shared" si="1"/>
        <v>0</v>
      </c>
      <c r="I108" s="638"/>
      <c r="J108" s="638"/>
      <c r="K108" s="638"/>
      <c r="L108" s="638"/>
      <c r="M108" s="638"/>
      <c r="N108" s="638"/>
      <c r="O108" s="638"/>
      <c r="P108" s="621">
        <f>IF(D108&gt;Allgemeines!$C$13,0,SUM(H108,I108,K108,L108,N108)-SUM(J108,M108,O108))</f>
        <v>0</v>
      </c>
      <c r="Q108" s="638"/>
      <c r="R108" s="638"/>
      <c r="S108" s="638"/>
      <c r="T108" s="641"/>
    </row>
    <row r="109" spans="1:20" x14ac:dyDescent="0.25">
      <c r="A109" s="637"/>
      <c r="B109" s="620"/>
      <c r="C109" s="613"/>
      <c r="D109" s="640"/>
      <c r="E109" s="638"/>
      <c r="F109" s="638"/>
      <c r="G109" s="638"/>
      <c r="H109" s="621">
        <f t="shared" si="1"/>
        <v>0</v>
      </c>
      <c r="I109" s="638"/>
      <c r="J109" s="638"/>
      <c r="K109" s="638"/>
      <c r="L109" s="638"/>
      <c r="M109" s="638"/>
      <c r="N109" s="638"/>
      <c r="O109" s="638"/>
      <c r="P109" s="621">
        <f>IF(D109&gt;Allgemeines!$C$13,0,SUM(H109,I109,K109,L109,N109)-SUM(J109,M109,O109))</f>
        <v>0</v>
      </c>
      <c r="Q109" s="638"/>
      <c r="R109" s="638"/>
      <c r="S109" s="638"/>
      <c r="T109" s="641"/>
    </row>
    <row r="110" spans="1:20" x14ac:dyDescent="0.25">
      <c r="A110" s="637"/>
      <c r="B110" s="620"/>
      <c r="C110" s="613"/>
      <c r="D110" s="640"/>
      <c r="E110" s="638"/>
      <c r="F110" s="638"/>
      <c r="G110" s="638"/>
      <c r="H110" s="621">
        <f t="shared" si="1"/>
        <v>0</v>
      </c>
      <c r="I110" s="638"/>
      <c r="J110" s="638"/>
      <c r="K110" s="638"/>
      <c r="L110" s="638"/>
      <c r="M110" s="638"/>
      <c r="N110" s="638"/>
      <c r="O110" s="638"/>
      <c r="P110" s="621">
        <f>IF(D110&gt;Allgemeines!$C$13,0,SUM(H110,I110,K110,L110,N110)-SUM(J110,M110,O110))</f>
        <v>0</v>
      </c>
      <c r="Q110" s="638"/>
      <c r="R110" s="638"/>
      <c r="S110" s="638"/>
      <c r="T110" s="641"/>
    </row>
    <row r="111" spans="1:20" x14ac:dyDescent="0.25">
      <c r="A111" s="637"/>
      <c r="B111" s="620"/>
      <c r="C111" s="613"/>
      <c r="D111" s="640"/>
      <c r="E111" s="638"/>
      <c r="F111" s="638"/>
      <c r="G111" s="638"/>
      <c r="H111" s="621">
        <f t="shared" si="1"/>
        <v>0</v>
      </c>
      <c r="I111" s="638"/>
      <c r="J111" s="638"/>
      <c r="K111" s="638"/>
      <c r="L111" s="638"/>
      <c r="M111" s="638"/>
      <c r="N111" s="638"/>
      <c r="O111" s="638"/>
      <c r="P111" s="621">
        <f>IF(D111&gt;Allgemeines!$C$13,0,SUM(H111,I111,K111,L111,N111)-SUM(J111,M111,O111))</f>
        <v>0</v>
      </c>
      <c r="Q111" s="638"/>
      <c r="R111" s="638"/>
      <c r="S111" s="638"/>
      <c r="T111" s="641"/>
    </row>
    <row r="112" spans="1:20" x14ac:dyDescent="0.25">
      <c r="A112" s="637"/>
      <c r="B112" s="620"/>
      <c r="C112" s="613"/>
      <c r="D112" s="640"/>
      <c r="E112" s="638"/>
      <c r="F112" s="638"/>
      <c r="G112" s="638"/>
      <c r="H112" s="621">
        <f t="shared" si="1"/>
        <v>0</v>
      </c>
      <c r="I112" s="638"/>
      <c r="J112" s="638"/>
      <c r="K112" s="638"/>
      <c r="L112" s="638"/>
      <c r="M112" s="638"/>
      <c r="N112" s="638"/>
      <c r="O112" s="638"/>
      <c r="P112" s="621">
        <f>IF(D112&gt;Allgemeines!$C$13,0,SUM(H112,I112,K112,L112,N112)-SUM(J112,M112,O112))</f>
        <v>0</v>
      </c>
      <c r="Q112" s="638"/>
      <c r="R112" s="638"/>
      <c r="S112" s="638"/>
      <c r="T112" s="641"/>
    </row>
    <row r="113" spans="1:20" x14ac:dyDescent="0.25">
      <c r="A113" s="637"/>
      <c r="B113" s="620"/>
      <c r="C113" s="613"/>
      <c r="D113" s="640"/>
      <c r="E113" s="638"/>
      <c r="F113" s="638"/>
      <c r="G113" s="638"/>
      <c r="H113" s="621">
        <f t="shared" si="1"/>
        <v>0</v>
      </c>
      <c r="I113" s="638"/>
      <c r="J113" s="638"/>
      <c r="K113" s="638"/>
      <c r="L113" s="638"/>
      <c r="M113" s="638"/>
      <c r="N113" s="638"/>
      <c r="O113" s="638"/>
      <c r="P113" s="621">
        <f>IF(D113&gt;Allgemeines!$C$13,0,SUM(H113,I113,K113,L113,N113)-SUM(J113,M113,O113))</f>
        <v>0</v>
      </c>
      <c r="Q113" s="638"/>
      <c r="R113" s="638"/>
      <c r="S113" s="638"/>
      <c r="T113" s="641"/>
    </row>
    <row r="114" spans="1:20" x14ac:dyDescent="0.25">
      <c r="A114" s="637"/>
      <c r="B114" s="620"/>
      <c r="C114" s="613"/>
      <c r="D114" s="640"/>
      <c r="E114" s="638"/>
      <c r="F114" s="638"/>
      <c r="G114" s="638"/>
      <c r="H114" s="621">
        <f t="shared" si="1"/>
        <v>0</v>
      </c>
      <c r="I114" s="638"/>
      <c r="J114" s="638"/>
      <c r="K114" s="638"/>
      <c r="L114" s="638"/>
      <c r="M114" s="638"/>
      <c r="N114" s="638"/>
      <c r="O114" s="638"/>
      <c r="P114" s="621">
        <f>IF(D114&gt;Allgemeines!$C$13,0,SUM(H114,I114,K114,L114,N114)-SUM(J114,M114,O114))</f>
        <v>0</v>
      </c>
      <c r="Q114" s="638"/>
      <c r="R114" s="638"/>
      <c r="S114" s="638"/>
      <c r="T114" s="641"/>
    </row>
    <row r="115" spans="1:20" x14ac:dyDescent="0.25">
      <c r="A115" s="637"/>
      <c r="B115" s="620"/>
      <c r="C115" s="613"/>
      <c r="D115" s="640"/>
      <c r="E115" s="638"/>
      <c r="F115" s="638"/>
      <c r="G115" s="638"/>
      <c r="H115" s="621">
        <f t="shared" si="1"/>
        <v>0</v>
      </c>
      <c r="I115" s="638"/>
      <c r="J115" s="638"/>
      <c r="K115" s="638"/>
      <c r="L115" s="638"/>
      <c r="M115" s="638"/>
      <c r="N115" s="638"/>
      <c r="O115" s="638"/>
      <c r="P115" s="621">
        <f>IF(D115&gt;Allgemeines!$C$13,0,SUM(H115,I115,K115,L115,N115)-SUM(J115,M115,O115))</f>
        <v>0</v>
      </c>
      <c r="Q115" s="638"/>
      <c r="R115" s="638"/>
      <c r="S115" s="638"/>
      <c r="T115" s="641"/>
    </row>
    <row r="116" spans="1:20" x14ac:dyDescent="0.25">
      <c r="A116" s="637"/>
      <c r="B116" s="620"/>
      <c r="C116" s="613"/>
      <c r="D116" s="640"/>
      <c r="E116" s="638"/>
      <c r="F116" s="638"/>
      <c r="G116" s="638"/>
      <c r="H116" s="621">
        <f t="shared" si="1"/>
        <v>0</v>
      </c>
      <c r="I116" s="638"/>
      <c r="J116" s="638"/>
      <c r="K116" s="638"/>
      <c r="L116" s="638"/>
      <c r="M116" s="638"/>
      <c r="N116" s="638"/>
      <c r="O116" s="638"/>
      <c r="P116" s="621">
        <f>IF(D116&gt;Allgemeines!$C$13,0,SUM(H116,I116,K116,L116,N116)-SUM(J116,M116,O116))</f>
        <v>0</v>
      </c>
      <c r="Q116" s="638"/>
      <c r="R116" s="638"/>
      <c r="S116" s="638"/>
      <c r="T116" s="641"/>
    </row>
    <row r="117" spans="1:20" x14ac:dyDescent="0.25">
      <c r="A117" s="637"/>
      <c r="B117" s="620"/>
      <c r="C117" s="613"/>
      <c r="D117" s="640"/>
      <c r="E117" s="638"/>
      <c r="F117" s="638"/>
      <c r="G117" s="638"/>
      <c r="H117" s="621">
        <f t="shared" si="1"/>
        <v>0</v>
      </c>
      <c r="I117" s="638"/>
      <c r="J117" s="638"/>
      <c r="K117" s="638"/>
      <c r="L117" s="638"/>
      <c r="M117" s="638"/>
      <c r="N117" s="638"/>
      <c r="O117" s="638"/>
      <c r="P117" s="621">
        <f>IF(D117&gt;Allgemeines!$C$13,0,SUM(H117,I117,K117,L117,N117)-SUM(J117,M117,O117))</f>
        <v>0</v>
      </c>
      <c r="Q117" s="638"/>
      <c r="R117" s="638"/>
      <c r="S117" s="638"/>
      <c r="T117" s="641"/>
    </row>
    <row r="118" spans="1:20" x14ac:dyDescent="0.25">
      <c r="A118" s="637"/>
      <c r="B118" s="620"/>
      <c r="C118" s="613"/>
      <c r="D118" s="640"/>
      <c r="E118" s="638"/>
      <c r="F118" s="638"/>
      <c r="G118" s="638"/>
      <c r="H118" s="621">
        <f t="shared" si="1"/>
        <v>0</v>
      </c>
      <c r="I118" s="638"/>
      <c r="J118" s="638"/>
      <c r="K118" s="638"/>
      <c r="L118" s="638"/>
      <c r="M118" s="638"/>
      <c r="N118" s="638"/>
      <c r="O118" s="638"/>
      <c r="P118" s="621">
        <f>IF(D118&gt;Allgemeines!$C$13,0,SUM(H118,I118,K118,L118,N118)-SUM(J118,M118,O118))</f>
        <v>0</v>
      </c>
      <c r="Q118" s="638"/>
      <c r="R118" s="638"/>
      <c r="S118" s="638"/>
      <c r="T118" s="641"/>
    </row>
    <row r="119" spans="1:20" x14ac:dyDescent="0.25">
      <c r="A119" s="637"/>
      <c r="B119" s="620"/>
      <c r="C119" s="613"/>
      <c r="D119" s="640"/>
      <c r="E119" s="638"/>
      <c r="F119" s="638"/>
      <c r="G119" s="638"/>
      <c r="H119" s="621">
        <f t="shared" si="1"/>
        <v>0</v>
      </c>
      <c r="I119" s="638"/>
      <c r="J119" s="638"/>
      <c r="K119" s="638"/>
      <c r="L119" s="638"/>
      <c r="M119" s="638"/>
      <c r="N119" s="638"/>
      <c r="O119" s="638"/>
      <c r="P119" s="621">
        <f>IF(D119&gt;Allgemeines!$C$13,0,SUM(H119,I119,K119,L119,N119)-SUM(J119,M119,O119))</f>
        <v>0</v>
      </c>
      <c r="Q119" s="638"/>
      <c r="R119" s="638"/>
      <c r="S119" s="638"/>
      <c r="T119" s="641"/>
    </row>
    <row r="120" spans="1:20" x14ac:dyDescent="0.25">
      <c r="A120" s="637"/>
      <c r="B120" s="620"/>
      <c r="C120" s="613"/>
      <c r="D120" s="640"/>
      <c r="E120" s="638"/>
      <c r="F120" s="638"/>
      <c r="G120" s="638"/>
      <c r="H120" s="621">
        <f t="shared" si="1"/>
        <v>0</v>
      </c>
      <c r="I120" s="638"/>
      <c r="J120" s="638"/>
      <c r="K120" s="638"/>
      <c r="L120" s="638"/>
      <c r="M120" s="638"/>
      <c r="N120" s="638"/>
      <c r="O120" s="638"/>
      <c r="P120" s="621">
        <f>IF(D120&gt;Allgemeines!$C$13,0,SUM(H120,I120,K120,L120,N120)-SUM(J120,M120,O120))</f>
        <v>0</v>
      </c>
      <c r="Q120" s="638"/>
      <c r="R120" s="638"/>
      <c r="S120" s="638"/>
      <c r="T120" s="641"/>
    </row>
    <row r="121" spans="1:20" x14ac:dyDescent="0.25">
      <c r="A121" s="637"/>
      <c r="B121" s="620"/>
      <c r="C121" s="613"/>
      <c r="D121" s="640"/>
      <c r="E121" s="638"/>
      <c r="F121" s="638"/>
      <c r="G121" s="638"/>
      <c r="H121" s="621">
        <f t="shared" si="1"/>
        <v>0</v>
      </c>
      <c r="I121" s="638"/>
      <c r="J121" s="638"/>
      <c r="K121" s="638"/>
      <c r="L121" s="638"/>
      <c r="M121" s="638"/>
      <c r="N121" s="638"/>
      <c r="O121" s="638"/>
      <c r="P121" s="621">
        <f>IF(D121&gt;Allgemeines!$C$13,0,SUM(H121,I121,K121,L121,N121)-SUM(J121,M121,O121))</f>
        <v>0</v>
      </c>
      <c r="Q121" s="638"/>
      <c r="R121" s="638"/>
      <c r="S121" s="638"/>
      <c r="T121" s="641"/>
    </row>
    <row r="122" spans="1:20" x14ac:dyDescent="0.25">
      <c r="A122" s="637"/>
      <c r="B122" s="620"/>
      <c r="C122" s="613"/>
      <c r="D122" s="640"/>
      <c r="E122" s="638"/>
      <c r="F122" s="638"/>
      <c r="G122" s="638"/>
      <c r="H122" s="621">
        <f t="shared" si="1"/>
        <v>0</v>
      </c>
      <c r="I122" s="638"/>
      <c r="J122" s="638"/>
      <c r="K122" s="638"/>
      <c r="L122" s="638"/>
      <c r="M122" s="638"/>
      <c r="N122" s="638"/>
      <c r="O122" s="638"/>
      <c r="P122" s="621">
        <f>IF(D122&gt;Allgemeines!$C$13,0,SUM(H122,I122,K122,L122,N122)-SUM(J122,M122,O122))</f>
        <v>0</v>
      </c>
      <c r="Q122" s="638"/>
      <c r="R122" s="638"/>
      <c r="S122" s="638"/>
      <c r="T122" s="641"/>
    </row>
    <row r="123" spans="1:20" x14ac:dyDescent="0.25">
      <c r="A123" s="637"/>
      <c r="B123" s="620"/>
      <c r="C123" s="613"/>
      <c r="D123" s="640"/>
      <c r="E123" s="638"/>
      <c r="F123" s="638"/>
      <c r="G123" s="638"/>
      <c r="H123" s="621">
        <f t="shared" si="1"/>
        <v>0</v>
      </c>
      <c r="I123" s="638"/>
      <c r="J123" s="638"/>
      <c r="K123" s="638"/>
      <c r="L123" s="638"/>
      <c r="M123" s="638"/>
      <c r="N123" s="638"/>
      <c r="O123" s="638"/>
      <c r="P123" s="621">
        <f>IF(D123&gt;Allgemeines!$C$13,0,SUM(H123,I123,K123,L123,N123)-SUM(J123,M123,O123))</f>
        <v>0</v>
      </c>
      <c r="Q123" s="638"/>
      <c r="R123" s="638"/>
      <c r="S123" s="638"/>
      <c r="T123" s="641"/>
    </row>
    <row r="124" spans="1:20" x14ac:dyDescent="0.25">
      <c r="A124" s="637"/>
      <c r="B124" s="620"/>
      <c r="C124" s="613"/>
      <c r="D124" s="640"/>
      <c r="E124" s="638"/>
      <c r="F124" s="638"/>
      <c r="G124" s="638"/>
      <c r="H124" s="621">
        <f t="shared" si="1"/>
        <v>0</v>
      </c>
      <c r="I124" s="638"/>
      <c r="J124" s="638"/>
      <c r="K124" s="638"/>
      <c r="L124" s="638"/>
      <c r="M124" s="638"/>
      <c r="N124" s="638"/>
      <c r="O124" s="638"/>
      <c r="P124" s="621">
        <f>IF(D124&gt;Allgemeines!$C$13,0,SUM(H124,I124,K124,L124,N124)-SUM(J124,M124,O124))</f>
        <v>0</v>
      </c>
      <c r="Q124" s="638"/>
      <c r="R124" s="638"/>
      <c r="S124" s="638"/>
      <c r="T124" s="641"/>
    </row>
    <row r="125" spans="1:20" x14ac:dyDescent="0.25">
      <c r="A125" s="637"/>
      <c r="B125" s="620"/>
      <c r="C125" s="613"/>
      <c r="D125" s="640"/>
      <c r="E125" s="638"/>
      <c r="F125" s="638"/>
      <c r="G125" s="638"/>
      <c r="H125" s="621">
        <f t="shared" si="1"/>
        <v>0</v>
      </c>
      <c r="I125" s="638"/>
      <c r="J125" s="638"/>
      <c r="K125" s="638"/>
      <c r="L125" s="638"/>
      <c r="M125" s="638"/>
      <c r="N125" s="638"/>
      <c r="O125" s="638"/>
      <c r="P125" s="621">
        <f>IF(D125&gt;Allgemeines!$C$13,0,SUM(H125,I125,K125,L125,N125)-SUM(J125,M125,O125))</f>
        <v>0</v>
      </c>
      <c r="Q125" s="638"/>
      <c r="R125" s="638"/>
      <c r="S125" s="638"/>
      <c r="T125" s="641"/>
    </row>
    <row r="126" spans="1:20" x14ac:dyDescent="0.25">
      <c r="A126" s="637"/>
      <c r="B126" s="620"/>
      <c r="C126" s="613"/>
      <c r="D126" s="640"/>
      <c r="E126" s="638"/>
      <c r="F126" s="638"/>
      <c r="G126" s="638"/>
      <c r="H126" s="621">
        <f t="shared" si="1"/>
        <v>0</v>
      </c>
      <c r="I126" s="638"/>
      <c r="J126" s="638"/>
      <c r="K126" s="638"/>
      <c r="L126" s="638"/>
      <c r="M126" s="638"/>
      <c r="N126" s="638"/>
      <c r="O126" s="638"/>
      <c r="P126" s="621">
        <f>IF(D126&gt;Allgemeines!$C$13,0,SUM(H126,I126,K126,L126,N126)-SUM(J126,M126,O126))</f>
        <v>0</v>
      </c>
      <c r="Q126" s="638"/>
      <c r="R126" s="638"/>
      <c r="S126" s="638"/>
      <c r="T126" s="641"/>
    </row>
    <row r="127" spans="1:20" x14ac:dyDescent="0.25">
      <c r="A127" s="637"/>
      <c r="B127" s="620"/>
      <c r="C127" s="613"/>
      <c r="D127" s="640"/>
      <c r="E127" s="638"/>
      <c r="F127" s="638"/>
      <c r="G127" s="638"/>
      <c r="H127" s="621">
        <f t="shared" si="1"/>
        <v>0</v>
      </c>
      <c r="I127" s="638"/>
      <c r="J127" s="638"/>
      <c r="K127" s="638"/>
      <c r="L127" s="638"/>
      <c r="M127" s="638"/>
      <c r="N127" s="638"/>
      <c r="O127" s="638"/>
      <c r="P127" s="621">
        <f>IF(D127&gt;Allgemeines!$C$13,0,SUM(H127,I127,K127,L127,N127)-SUM(J127,M127,O127))</f>
        <v>0</v>
      </c>
      <c r="Q127" s="638"/>
      <c r="R127" s="638"/>
      <c r="S127" s="638"/>
      <c r="T127" s="641"/>
    </row>
    <row r="128" spans="1:20" x14ac:dyDescent="0.25">
      <c r="A128" s="637"/>
      <c r="B128" s="620"/>
      <c r="C128" s="613"/>
      <c r="D128" s="640"/>
      <c r="E128" s="638"/>
      <c r="F128" s="638"/>
      <c r="G128" s="638"/>
      <c r="H128" s="621">
        <f t="shared" si="1"/>
        <v>0</v>
      </c>
      <c r="I128" s="638"/>
      <c r="J128" s="638"/>
      <c r="K128" s="638"/>
      <c r="L128" s="638"/>
      <c r="M128" s="638"/>
      <c r="N128" s="638"/>
      <c r="O128" s="638"/>
      <c r="P128" s="621">
        <f>IF(D128&gt;Allgemeines!$C$13,0,SUM(H128,I128,K128,L128,N128)-SUM(J128,M128,O128))</f>
        <v>0</v>
      </c>
      <c r="Q128" s="638"/>
      <c r="R128" s="638"/>
      <c r="S128" s="638"/>
      <c r="T128" s="641"/>
    </row>
    <row r="129" spans="1:20" x14ac:dyDescent="0.25">
      <c r="A129" s="637"/>
      <c r="B129" s="620"/>
      <c r="C129" s="613"/>
      <c r="D129" s="640"/>
      <c r="E129" s="638"/>
      <c r="F129" s="638"/>
      <c r="G129" s="638"/>
      <c r="H129" s="621">
        <f t="shared" si="1"/>
        <v>0</v>
      </c>
      <c r="I129" s="638"/>
      <c r="J129" s="638"/>
      <c r="K129" s="638"/>
      <c r="L129" s="638"/>
      <c r="M129" s="638"/>
      <c r="N129" s="638"/>
      <c r="O129" s="638"/>
      <c r="P129" s="621">
        <f>IF(D129&gt;Allgemeines!$C$13,0,SUM(H129,I129,K129,L129,N129)-SUM(J129,M129,O129))</f>
        <v>0</v>
      </c>
      <c r="Q129" s="638"/>
      <c r="R129" s="638"/>
      <c r="S129" s="638"/>
      <c r="T129" s="641"/>
    </row>
    <row r="130" spans="1:20" x14ac:dyDescent="0.25">
      <c r="A130" s="637"/>
      <c r="B130" s="620"/>
      <c r="C130" s="613"/>
      <c r="D130" s="640"/>
      <c r="E130" s="638"/>
      <c r="F130" s="638"/>
      <c r="G130" s="638"/>
      <c r="H130" s="621">
        <f t="shared" si="1"/>
        <v>0</v>
      </c>
      <c r="I130" s="638"/>
      <c r="J130" s="638"/>
      <c r="K130" s="638"/>
      <c r="L130" s="638"/>
      <c r="M130" s="638"/>
      <c r="N130" s="638"/>
      <c r="O130" s="638"/>
      <c r="P130" s="621">
        <f>IF(D130&gt;Allgemeines!$C$13,0,SUM(H130,I130,K130,L130,N130)-SUM(J130,M130,O130))</f>
        <v>0</v>
      </c>
      <c r="Q130" s="638"/>
      <c r="R130" s="638"/>
      <c r="S130" s="638"/>
      <c r="T130" s="641"/>
    </row>
    <row r="131" spans="1:20" x14ac:dyDescent="0.25">
      <c r="A131" s="637"/>
      <c r="B131" s="620"/>
      <c r="C131" s="613"/>
      <c r="D131" s="640"/>
      <c r="E131" s="638"/>
      <c r="F131" s="638"/>
      <c r="G131" s="638"/>
      <c r="H131" s="621">
        <f t="shared" si="1"/>
        <v>0</v>
      </c>
      <c r="I131" s="638"/>
      <c r="J131" s="638"/>
      <c r="K131" s="638"/>
      <c r="L131" s="638"/>
      <c r="M131" s="638"/>
      <c r="N131" s="638"/>
      <c r="O131" s="638"/>
      <c r="P131" s="621">
        <f>IF(D131&gt;Allgemeines!$C$13,0,SUM(H131,I131,K131,L131,N131)-SUM(J131,M131,O131))</f>
        <v>0</v>
      </c>
      <c r="Q131" s="638"/>
      <c r="R131" s="638"/>
      <c r="S131" s="638"/>
      <c r="T131" s="641"/>
    </row>
    <row r="132" spans="1:20" x14ac:dyDescent="0.25">
      <c r="A132" s="637"/>
      <c r="B132" s="620"/>
      <c r="C132" s="613"/>
      <c r="D132" s="640"/>
      <c r="E132" s="638"/>
      <c r="F132" s="638"/>
      <c r="G132" s="638"/>
      <c r="H132" s="621">
        <f t="shared" si="1"/>
        <v>0</v>
      </c>
      <c r="I132" s="638"/>
      <c r="J132" s="638"/>
      <c r="K132" s="638"/>
      <c r="L132" s="638"/>
      <c r="M132" s="638"/>
      <c r="N132" s="638"/>
      <c r="O132" s="638"/>
      <c r="P132" s="621">
        <f>IF(D132&gt;Allgemeines!$C$13,0,SUM(H132,I132,K132,L132,N132)-SUM(J132,M132,O132))</f>
        <v>0</v>
      </c>
      <c r="Q132" s="638"/>
      <c r="R132" s="638"/>
      <c r="S132" s="638"/>
      <c r="T132" s="641"/>
    </row>
    <row r="133" spans="1:20" x14ac:dyDescent="0.25">
      <c r="A133" s="637"/>
      <c r="B133" s="620"/>
      <c r="C133" s="613"/>
      <c r="D133" s="640"/>
      <c r="E133" s="638"/>
      <c r="F133" s="638"/>
      <c r="G133" s="638"/>
      <c r="H133" s="621">
        <f t="shared" si="1"/>
        <v>0</v>
      </c>
      <c r="I133" s="638"/>
      <c r="J133" s="638"/>
      <c r="K133" s="638"/>
      <c r="L133" s="638"/>
      <c r="M133" s="638"/>
      <c r="N133" s="638"/>
      <c r="O133" s="638"/>
      <c r="P133" s="621">
        <f>IF(D133&gt;Allgemeines!$C$13,0,SUM(H133,I133,K133,L133,N133)-SUM(J133,M133,O133))</f>
        <v>0</v>
      </c>
      <c r="Q133" s="638"/>
      <c r="R133" s="638"/>
      <c r="S133" s="638"/>
      <c r="T133" s="641"/>
    </row>
    <row r="134" spans="1:20" x14ac:dyDescent="0.25">
      <c r="A134" s="637"/>
      <c r="B134" s="620"/>
      <c r="C134" s="613"/>
      <c r="D134" s="640"/>
      <c r="E134" s="638"/>
      <c r="F134" s="638"/>
      <c r="G134" s="638"/>
      <c r="H134" s="621">
        <f t="shared" si="1"/>
        <v>0</v>
      </c>
      <c r="I134" s="638"/>
      <c r="J134" s="638"/>
      <c r="K134" s="638"/>
      <c r="L134" s="638"/>
      <c r="M134" s="638"/>
      <c r="N134" s="638"/>
      <c r="O134" s="638"/>
      <c r="P134" s="621">
        <f>IF(D134&gt;Allgemeines!$C$13,0,SUM(H134,I134,K134,L134,N134)-SUM(J134,M134,O134))</f>
        <v>0</v>
      </c>
      <c r="Q134" s="638"/>
      <c r="R134" s="638"/>
      <c r="S134" s="638"/>
      <c r="T134" s="641"/>
    </row>
    <row r="135" spans="1:20" x14ac:dyDescent="0.25">
      <c r="A135" s="637"/>
      <c r="B135" s="620"/>
      <c r="C135" s="613"/>
      <c r="D135" s="640"/>
      <c r="E135" s="638"/>
      <c r="F135" s="638"/>
      <c r="G135" s="638"/>
      <c r="H135" s="621">
        <f t="shared" si="1"/>
        <v>0</v>
      </c>
      <c r="I135" s="638"/>
      <c r="J135" s="638"/>
      <c r="K135" s="638"/>
      <c r="L135" s="638"/>
      <c r="M135" s="638"/>
      <c r="N135" s="638"/>
      <c r="O135" s="638"/>
      <c r="P135" s="621">
        <f>IF(D135&gt;Allgemeines!$C$13,0,SUM(H135,I135,K135,L135,N135)-SUM(J135,M135,O135))</f>
        <v>0</v>
      </c>
      <c r="Q135" s="638"/>
      <c r="R135" s="638"/>
      <c r="S135" s="638"/>
      <c r="T135" s="641"/>
    </row>
    <row r="136" spans="1:20" x14ac:dyDescent="0.25">
      <c r="A136" s="637"/>
      <c r="B136" s="620"/>
      <c r="C136" s="613"/>
      <c r="D136" s="640"/>
      <c r="E136" s="638"/>
      <c r="F136" s="638"/>
      <c r="G136" s="638"/>
      <c r="H136" s="621">
        <f t="shared" si="1"/>
        <v>0</v>
      </c>
      <c r="I136" s="638"/>
      <c r="J136" s="638"/>
      <c r="K136" s="638"/>
      <c r="L136" s="638"/>
      <c r="M136" s="638"/>
      <c r="N136" s="638"/>
      <c r="O136" s="638"/>
      <c r="P136" s="621">
        <f>IF(D136&gt;Allgemeines!$C$13,0,SUM(H136,I136,K136,L136,N136)-SUM(J136,M136,O136))</f>
        <v>0</v>
      </c>
      <c r="Q136" s="638"/>
      <c r="R136" s="638"/>
      <c r="S136" s="638"/>
      <c r="T136" s="641"/>
    </row>
    <row r="137" spans="1:20" x14ac:dyDescent="0.25">
      <c r="A137" s="637"/>
      <c r="B137" s="620"/>
      <c r="C137" s="613"/>
      <c r="D137" s="640"/>
      <c r="E137" s="638"/>
      <c r="F137" s="638"/>
      <c r="G137" s="638"/>
      <c r="H137" s="621">
        <f t="shared" si="1"/>
        <v>0</v>
      </c>
      <c r="I137" s="638"/>
      <c r="J137" s="638"/>
      <c r="K137" s="638"/>
      <c r="L137" s="638"/>
      <c r="M137" s="638"/>
      <c r="N137" s="638"/>
      <c r="O137" s="638"/>
      <c r="P137" s="621">
        <f>IF(D137&gt;Allgemeines!$C$13,0,SUM(H137,I137,K137,L137,N137)-SUM(J137,M137,O137))</f>
        <v>0</v>
      </c>
      <c r="Q137" s="638"/>
      <c r="R137" s="638"/>
      <c r="S137" s="638"/>
      <c r="T137" s="641"/>
    </row>
    <row r="138" spans="1:20" x14ac:dyDescent="0.25">
      <c r="A138" s="637"/>
      <c r="B138" s="620"/>
      <c r="C138" s="613"/>
      <c r="D138" s="640"/>
      <c r="E138" s="638"/>
      <c r="F138" s="638"/>
      <c r="G138" s="638"/>
      <c r="H138" s="621">
        <f t="shared" si="1"/>
        <v>0</v>
      </c>
      <c r="I138" s="638"/>
      <c r="J138" s="638"/>
      <c r="K138" s="638"/>
      <c r="L138" s="638"/>
      <c r="M138" s="638"/>
      <c r="N138" s="638"/>
      <c r="O138" s="638"/>
      <c r="P138" s="621">
        <f>IF(D138&gt;Allgemeines!$C$13,0,SUM(H138,I138,K138,L138,N138)-SUM(J138,M138,O138))</f>
        <v>0</v>
      </c>
      <c r="Q138" s="638"/>
      <c r="R138" s="638"/>
      <c r="S138" s="638"/>
      <c r="T138" s="641"/>
    </row>
    <row r="139" spans="1:20" x14ac:dyDescent="0.25">
      <c r="A139" s="637"/>
      <c r="B139" s="620"/>
      <c r="C139" s="613"/>
      <c r="D139" s="640"/>
      <c r="E139" s="638"/>
      <c r="F139" s="638"/>
      <c r="G139" s="638"/>
      <c r="H139" s="621">
        <f t="shared" si="1"/>
        <v>0</v>
      </c>
      <c r="I139" s="638"/>
      <c r="J139" s="638"/>
      <c r="K139" s="638"/>
      <c r="L139" s="638"/>
      <c r="M139" s="638"/>
      <c r="N139" s="638"/>
      <c r="O139" s="638"/>
      <c r="P139" s="621">
        <f>IF(D139&gt;Allgemeines!$C$13,0,SUM(H139,I139,K139,L139,N139)-SUM(J139,M139,O139))</f>
        <v>0</v>
      </c>
      <c r="Q139" s="638"/>
      <c r="R139" s="638"/>
      <c r="S139" s="638"/>
      <c r="T139" s="641"/>
    </row>
    <row r="140" spans="1:20" x14ac:dyDescent="0.25">
      <c r="A140" s="637"/>
      <c r="B140" s="620"/>
      <c r="C140" s="613"/>
      <c r="D140" s="640"/>
      <c r="E140" s="638"/>
      <c r="F140" s="638"/>
      <c r="G140" s="638"/>
      <c r="H140" s="621">
        <f t="shared" si="1"/>
        <v>0</v>
      </c>
      <c r="I140" s="638"/>
      <c r="J140" s="638"/>
      <c r="K140" s="638"/>
      <c r="L140" s="638"/>
      <c r="M140" s="638"/>
      <c r="N140" s="638"/>
      <c r="O140" s="638"/>
      <c r="P140" s="621">
        <f>IF(D140&gt;Allgemeines!$C$13,0,SUM(H140,I140,K140,L140,N140)-SUM(J140,M140,O140))</f>
        <v>0</v>
      </c>
      <c r="Q140" s="638"/>
      <c r="R140" s="638"/>
      <c r="S140" s="638"/>
      <c r="T140" s="641"/>
    </row>
    <row r="141" spans="1:20" x14ac:dyDescent="0.25">
      <c r="A141" s="637"/>
      <c r="B141" s="620"/>
      <c r="C141" s="613"/>
      <c r="D141" s="640"/>
      <c r="E141" s="638"/>
      <c r="F141" s="638"/>
      <c r="G141" s="638"/>
      <c r="H141" s="621">
        <f t="shared" si="1"/>
        <v>0</v>
      </c>
      <c r="I141" s="638"/>
      <c r="J141" s="638"/>
      <c r="K141" s="638"/>
      <c r="L141" s="638"/>
      <c r="M141" s="638"/>
      <c r="N141" s="638"/>
      <c r="O141" s="638"/>
      <c r="P141" s="621">
        <f>IF(D141&gt;Allgemeines!$C$13,0,SUM(H141,I141,K141,L141,N141)-SUM(J141,M141,O141))</f>
        <v>0</v>
      </c>
      <c r="Q141" s="638"/>
      <c r="R141" s="638"/>
      <c r="S141" s="638"/>
      <c r="T141" s="641"/>
    </row>
    <row r="142" spans="1:20" x14ac:dyDescent="0.25">
      <c r="A142" s="637"/>
      <c r="B142" s="620"/>
      <c r="C142" s="613"/>
      <c r="D142" s="640"/>
      <c r="E142" s="638"/>
      <c r="F142" s="638"/>
      <c r="G142" s="638"/>
      <c r="H142" s="621">
        <f t="shared" si="1"/>
        <v>0</v>
      </c>
      <c r="I142" s="638"/>
      <c r="J142" s="638"/>
      <c r="K142" s="638"/>
      <c r="L142" s="638"/>
      <c r="M142" s="638"/>
      <c r="N142" s="638"/>
      <c r="O142" s="638"/>
      <c r="P142" s="621">
        <f>IF(D142&gt;Allgemeines!$C$13,0,SUM(H142,I142,K142,L142,N142)-SUM(J142,M142,O142))</f>
        <v>0</v>
      </c>
      <c r="Q142" s="638"/>
      <c r="R142" s="638"/>
      <c r="S142" s="638"/>
      <c r="T142" s="641"/>
    </row>
    <row r="143" spans="1:20" x14ac:dyDescent="0.25">
      <c r="A143" s="637"/>
      <c r="B143" s="620"/>
      <c r="C143" s="613"/>
      <c r="D143" s="640"/>
      <c r="E143" s="638"/>
      <c r="F143" s="638"/>
      <c r="G143" s="638"/>
      <c r="H143" s="621">
        <f t="shared" si="1"/>
        <v>0</v>
      </c>
      <c r="I143" s="638"/>
      <c r="J143" s="638"/>
      <c r="K143" s="638"/>
      <c r="L143" s="638"/>
      <c r="M143" s="638"/>
      <c r="N143" s="638"/>
      <c r="O143" s="638"/>
      <c r="P143" s="621">
        <f>IF(D143&gt;Allgemeines!$C$13,0,SUM(H143,I143,K143,L143,N143)-SUM(J143,M143,O143))</f>
        <v>0</v>
      </c>
      <c r="Q143" s="638"/>
      <c r="R143" s="638"/>
      <c r="S143" s="638"/>
      <c r="T143" s="641"/>
    </row>
    <row r="144" spans="1:20" x14ac:dyDescent="0.25">
      <c r="A144" s="637"/>
      <c r="B144" s="620"/>
      <c r="C144" s="613"/>
      <c r="D144" s="640"/>
      <c r="E144" s="638"/>
      <c r="F144" s="638"/>
      <c r="G144" s="638"/>
      <c r="H144" s="621">
        <f t="shared" si="1"/>
        <v>0</v>
      </c>
      <c r="I144" s="638"/>
      <c r="J144" s="638"/>
      <c r="K144" s="638"/>
      <c r="L144" s="638"/>
      <c r="M144" s="638"/>
      <c r="N144" s="638"/>
      <c r="O144" s="638"/>
      <c r="P144" s="621">
        <f>IF(D144&gt;Allgemeines!$C$13,0,SUM(H144,I144,K144,L144,N144)-SUM(J144,M144,O144))</f>
        <v>0</v>
      </c>
      <c r="Q144" s="638"/>
      <c r="R144" s="638"/>
      <c r="S144" s="638"/>
      <c r="T144" s="641"/>
    </row>
    <row r="145" spans="1:20" x14ac:dyDescent="0.25">
      <c r="A145" s="637"/>
      <c r="B145" s="620"/>
      <c r="C145" s="613"/>
      <c r="D145" s="640"/>
      <c r="E145" s="638"/>
      <c r="F145" s="638"/>
      <c r="G145" s="638"/>
      <c r="H145" s="621">
        <f t="shared" si="1"/>
        <v>0</v>
      </c>
      <c r="I145" s="638"/>
      <c r="J145" s="638"/>
      <c r="K145" s="638"/>
      <c r="L145" s="638"/>
      <c r="M145" s="638"/>
      <c r="N145" s="638"/>
      <c r="O145" s="638"/>
      <c r="P145" s="621">
        <f>IF(D145&gt;Allgemeines!$C$13,0,SUM(H145,I145,K145,L145,N145)-SUM(J145,M145,O145))</f>
        <v>0</v>
      </c>
      <c r="Q145" s="638"/>
      <c r="R145" s="638"/>
      <c r="S145" s="638"/>
      <c r="T145" s="641"/>
    </row>
    <row r="146" spans="1:20" x14ac:dyDescent="0.25">
      <c r="A146" s="637"/>
      <c r="B146" s="620"/>
      <c r="C146" s="613"/>
      <c r="D146" s="640"/>
      <c r="E146" s="638"/>
      <c r="F146" s="638"/>
      <c r="G146" s="638"/>
      <c r="H146" s="621">
        <f t="shared" si="1"/>
        <v>0</v>
      </c>
      <c r="I146" s="638"/>
      <c r="J146" s="638"/>
      <c r="K146" s="638"/>
      <c r="L146" s="638"/>
      <c r="M146" s="638"/>
      <c r="N146" s="638"/>
      <c r="O146" s="638"/>
      <c r="P146" s="621">
        <f>IF(D146&gt;Allgemeines!$C$13,0,SUM(H146,I146,K146,L146,N146)-SUM(J146,M146,O146))</f>
        <v>0</v>
      </c>
      <c r="Q146" s="638"/>
      <c r="R146" s="638"/>
      <c r="S146" s="638"/>
      <c r="T146" s="641"/>
    </row>
    <row r="147" spans="1:20" x14ac:dyDescent="0.25">
      <c r="A147" s="637"/>
      <c r="B147" s="620"/>
      <c r="C147" s="613"/>
      <c r="D147" s="640"/>
      <c r="E147" s="638"/>
      <c r="F147" s="638"/>
      <c r="G147" s="638"/>
      <c r="H147" s="621">
        <f t="shared" si="1"/>
        <v>0</v>
      </c>
      <c r="I147" s="638"/>
      <c r="J147" s="638"/>
      <c r="K147" s="638"/>
      <c r="L147" s="638"/>
      <c r="M147" s="638"/>
      <c r="N147" s="638"/>
      <c r="O147" s="638"/>
      <c r="P147" s="621">
        <f>IF(D147&gt;Allgemeines!$C$13,0,SUM(H147,I147,K147,L147,N147)-SUM(J147,M147,O147))</f>
        <v>0</v>
      </c>
      <c r="Q147" s="638"/>
      <c r="R147" s="638"/>
      <c r="S147" s="638"/>
      <c r="T147" s="641"/>
    </row>
    <row r="148" spans="1:20" x14ac:dyDescent="0.25">
      <c r="A148" s="637"/>
      <c r="B148" s="620"/>
      <c r="C148" s="613"/>
      <c r="D148" s="640"/>
      <c r="E148" s="638"/>
      <c r="F148" s="638"/>
      <c r="G148" s="638"/>
      <c r="H148" s="621">
        <f t="shared" si="1"/>
        <v>0</v>
      </c>
      <c r="I148" s="638"/>
      <c r="J148" s="638"/>
      <c r="K148" s="638"/>
      <c r="L148" s="638"/>
      <c r="M148" s="638"/>
      <c r="N148" s="638"/>
      <c r="O148" s="638"/>
      <c r="P148" s="621">
        <f>IF(D148&gt;Allgemeines!$C$13,0,SUM(H148,I148,K148,L148,N148)-SUM(J148,M148,O148))</f>
        <v>0</v>
      </c>
      <c r="Q148" s="638"/>
      <c r="R148" s="638"/>
      <c r="S148" s="638"/>
      <c r="T148" s="641"/>
    </row>
    <row r="149" spans="1:20" x14ac:dyDescent="0.25">
      <c r="A149" s="637"/>
      <c r="B149" s="620"/>
      <c r="C149" s="613"/>
      <c r="D149" s="640"/>
      <c r="E149" s="638"/>
      <c r="F149" s="638"/>
      <c r="G149" s="638"/>
      <c r="H149" s="621">
        <f t="shared" si="1"/>
        <v>0</v>
      </c>
      <c r="I149" s="638"/>
      <c r="J149" s="638"/>
      <c r="K149" s="638"/>
      <c r="L149" s="638"/>
      <c r="M149" s="638"/>
      <c r="N149" s="638"/>
      <c r="O149" s="638"/>
      <c r="P149" s="621">
        <f>IF(D149&gt;Allgemeines!$C$13,0,SUM(H149,I149,K149,L149,N149)-SUM(J149,M149,O149))</f>
        <v>0</v>
      </c>
      <c r="Q149" s="638"/>
      <c r="R149" s="638"/>
      <c r="S149" s="638"/>
      <c r="T149" s="641"/>
    </row>
    <row r="150" spans="1:20" x14ac:dyDescent="0.25">
      <c r="A150" s="637"/>
      <c r="B150" s="620"/>
      <c r="C150" s="613"/>
      <c r="D150" s="640"/>
      <c r="E150" s="638"/>
      <c r="F150" s="638"/>
      <c r="G150" s="638"/>
      <c r="H150" s="621">
        <f t="shared" si="1"/>
        <v>0</v>
      </c>
      <c r="I150" s="638"/>
      <c r="J150" s="638"/>
      <c r="K150" s="638"/>
      <c r="L150" s="638"/>
      <c r="M150" s="638"/>
      <c r="N150" s="638"/>
      <c r="O150" s="638"/>
      <c r="P150" s="621">
        <f>IF(D150&gt;Allgemeines!$C$13,0,SUM(H150,I150,K150,L150,N150)-SUM(J150,M150,O150))</f>
        <v>0</v>
      </c>
      <c r="Q150" s="638"/>
      <c r="R150" s="638"/>
      <c r="S150" s="638"/>
      <c r="T150" s="641"/>
    </row>
    <row r="151" spans="1:20" x14ac:dyDescent="0.25">
      <c r="A151" s="637"/>
      <c r="B151" s="620"/>
      <c r="C151" s="613"/>
      <c r="D151" s="640"/>
      <c r="E151" s="638"/>
      <c r="F151" s="638"/>
      <c r="G151" s="638"/>
      <c r="H151" s="621">
        <f t="shared" si="1"/>
        <v>0</v>
      </c>
      <c r="I151" s="638"/>
      <c r="J151" s="638"/>
      <c r="K151" s="638"/>
      <c r="L151" s="638"/>
      <c r="M151" s="638"/>
      <c r="N151" s="638"/>
      <c r="O151" s="638"/>
      <c r="P151" s="621">
        <f>IF(D151&gt;Allgemeines!$C$13,0,SUM(H151,I151,K151,L151,N151)-SUM(J151,M151,O151))</f>
        <v>0</v>
      </c>
      <c r="Q151" s="638"/>
      <c r="R151" s="638"/>
      <c r="S151" s="638"/>
      <c r="T151" s="641"/>
    </row>
    <row r="152" spans="1:20" x14ac:dyDescent="0.25">
      <c r="A152" s="637"/>
      <c r="B152" s="620"/>
      <c r="C152" s="613"/>
      <c r="D152" s="640"/>
      <c r="E152" s="638"/>
      <c r="F152" s="638"/>
      <c r="G152" s="638"/>
      <c r="H152" s="621">
        <f t="shared" si="1"/>
        <v>0</v>
      </c>
      <c r="I152" s="638"/>
      <c r="J152" s="638"/>
      <c r="K152" s="638"/>
      <c r="L152" s="638"/>
      <c r="M152" s="638"/>
      <c r="N152" s="638"/>
      <c r="O152" s="638"/>
      <c r="P152" s="621">
        <f>IF(D152&gt;Allgemeines!$C$13,0,SUM(H152,I152,K152,L152,N152)-SUM(J152,M152,O152))</f>
        <v>0</v>
      </c>
      <c r="Q152" s="638"/>
      <c r="R152" s="638"/>
      <c r="S152" s="638"/>
      <c r="T152" s="641"/>
    </row>
    <row r="153" spans="1:20" x14ac:dyDescent="0.25">
      <c r="A153" s="637"/>
      <c r="B153" s="620"/>
      <c r="C153" s="613"/>
      <c r="D153" s="640"/>
      <c r="E153" s="638"/>
      <c r="F153" s="638"/>
      <c r="G153" s="638"/>
      <c r="H153" s="621">
        <f t="shared" si="1"/>
        <v>0</v>
      </c>
      <c r="I153" s="638"/>
      <c r="J153" s="638"/>
      <c r="K153" s="638"/>
      <c r="L153" s="638"/>
      <c r="M153" s="638"/>
      <c r="N153" s="638"/>
      <c r="O153" s="638"/>
      <c r="P153" s="621">
        <f>IF(D153&gt;Allgemeines!$C$13,0,SUM(H153,I153,K153,L153,N153)-SUM(J153,M153,O153))</f>
        <v>0</v>
      </c>
      <c r="Q153" s="638"/>
      <c r="R153" s="638"/>
      <c r="S153" s="638"/>
      <c r="T153" s="641"/>
    </row>
    <row r="154" spans="1:20" x14ac:dyDescent="0.25">
      <c r="A154" s="637"/>
      <c r="B154" s="620"/>
      <c r="C154" s="613"/>
      <c r="D154" s="640"/>
      <c r="E154" s="638"/>
      <c r="F154" s="638"/>
      <c r="G154" s="638"/>
      <c r="H154" s="621">
        <f t="shared" si="1"/>
        <v>0</v>
      </c>
      <c r="I154" s="638"/>
      <c r="J154" s="638"/>
      <c r="K154" s="638"/>
      <c r="L154" s="638"/>
      <c r="M154" s="638"/>
      <c r="N154" s="638"/>
      <c r="O154" s="638"/>
      <c r="P154" s="621">
        <f>IF(D154&gt;Allgemeines!$C$13,0,SUM(H154,I154,K154,L154,N154)-SUM(J154,M154,O154))</f>
        <v>0</v>
      </c>
      <c r="Q154" s="638"/>
      <c r="R154" s="638"/>
      <c r="S154" s="638"/>
      <c r="T154" s="641"/>
    </row>
    <row r="155" spans="1:20" x14ac:dyDescent="0.25">
      <c r="A155" s="637"/>
      <c r="B155" s="620"/>
      <c r="C155" s="613"/>
      <c r="D155" s="640"/>
      <c r="E155" s="638"/>
      <c r="F155" s="638"/>
      <c r="G155" s="638"/>
      <c r="H155" s="621">
        <f t="shared" si="1"/>
        <v>0</v>
      </c>
      <c r="I155" s="638"/>
      <c r="J155" s="638"/>
      <c r="K155" s="638"/>
      <c r="L155" s="638"/>
      <c r="M155" s="638"/>
      <c r="N155" s="638"/>
      <c r="O155" s="638"/>
      <c r="P155" s="621">
        <f>IF(D155&gt;Allgemeines!$C$13,0,SUM(H155,I155,K155,L155,N155)-SUM(J155,M155,O155))</f>
        <v>0</v>
      </c>
      <c r="Q155" s="638"/>
      <c r="R155" s="638"/>
      <c r="S155" s="638"/>
      <c r="T155" s="641"/>
    </row>
    <row r="156" spans="1:20" x14ac:dyDescent="0.25">
      <c r="A156" s="637"/>
      <c r="B156" s="620"/>
      <c r="C156" s="613"/>
      <c r="D156" s="640"/>
      <c r="E156" s="638"/>
      <c r="F156" s="638"/>
      <c r="G156" s="638"/>
      <c r="H156" s="621">
        <f t="shared" si="1"/>
        <v>0</v>
      </c>
      <c r="I156" s="638"/>
      <c r="J156" s="638"/>
      <c r="K156" s="638"/>
      <c r="L156" s="638"/>
      <c r="M156" s="638"/>
      <c r="N156" s="638"/>
      <c r="O156" s="638"/>
      <c r="P156" s="621">
        <f>IF(D156&gt;Allgemeines!$C$13,0,SUM(H156,I156,K156,L156,N156)-SUM(J156,M156,O156))</f>
        <v>0</v>
      </c>
      <c r="Q156" s="638"/>
      <c r="R156" s="638"/>
      <c r="S156" s="638"/>
      <c r="T156" s="641"/>
    </row>
    <row r="157" spans="1:20" x14ac:dyDescent="0.25">
      <c r="A157" s="637"/>
      <c r="B157" s="620"/>
      <c r="C157" s="613"/>
      <c r="D157" s="640"/>
      <c r="E157" s="638"/>
      <c r="F157" s="638"/>
      <c r="G157" s="638"/>
      <c r="H157" s="621">
        <f t="shared" si="1"/>
        <v>0</v>
      </c>
      <c r="I157" s="638"/>
      <c r="J157" s="638"/>
      <c r="K157" s="638"/>
      <c r="L157" s="638"/>
      <c r="M157" s="638"/>
      <c r="N157" s="638"/>
      <c r="O157" s="638"/>
      <c r="P157" s="621">
        <f>IF(D157&gt;Allgemeines!$C$13,0,SUM(H157,I157,K157,L157,N157)-SUM(J157,M157,O157))</f>
        <v>0</v>
      </c>
      <c r="Q157" s="638"/>
      <c r="R157" s="638"/>
      <c r="S157" s="638"/>
      <c r="T157" s="641"/>
    </row>
    <row r="158" spans="1:20" x14ac:dyDescent="0.25">
      <c r="A158" s="637"/>
      <c r="B158" s="620"/>
      <c r="C158" s="613"/>
      <c r="D158" s="640"/>
      <c r="E158" s="638"/>
      <c r="F158" s="638"/>
      <c r="G158" s="638"/>
      <c r="H158" s="621">
        <f t="shared" si="1"/>
        <v>0</v>
      </c>
      <c r="I158" s="638"/>
      <c r="J158" s="638"/>
      <c r="K158" s="638"/>
      <c r="L158" s="638"/>
      <c r="M158" s="638"/>
      <c r="N158" s="638"/>
      <c r="O158" s="638"/>
      <c r="P158" s="621">
        <f>IF(D158&gt;Allgemeines!$C$13,0,SUM(H158,I158,K158,L158,N158)-SUM(J158,M158,O158))</f>
        <v>0</v>
      </c>
      <c r="Q158" s="638"/>
      <c r="R158" s="638"/>
      <c r="S158" s="638"/>
      <c r="T158" s="641"/>
    </row>
    <row r="159" spans="1:20" x14ac:dyDescent="0.25">
      <c r="A159" s="637"/>
      <c r="B159" s="620"/>
      <c r="C159" s="613"/>
      <c r="D159" s="640"/>
      <c r="E159" s="638"/>
      <c r="F159" s="638"/>
      <c r="G159" s="638"/>
      <c r="H159" s="621">
        <f t="shared" si="1"/>
        <v>0</v>
      </c>
      <c r="I159" s="638"/>
      <c r="J159" s="638"/>
      <c r="K159" s="638"/>
      <c r="L159" s="638"/>
      <c r="M159" s="638"/>
      <c r="N159" s="638"/>
      <c r="O159" s="638"/>
      <c r="P159" s="621">
        <f>IF(D159&gt;Allgemeines!$C$13,0,SUM(H159,I159,K159,L159,N159)-SUM(J159,M159,O159))</f>
        <v>0</v>
      </c>
      <c r="Q159" s="638"/>
      <c r="R159" s="638"/>
      <c r="S159" s="638"/>
      <c r="T159" s="641"/>
    </row>
    <row r="160" spans="1:20" x14ac:dyDescent="0.25">
      <c r="A160" s="637"/>
      <c r="B160" s="620"/>
      <c r="C160" s="613"/>
      <c r="D160" s="640"/>
      <c r="E160" s="638"/>
      <c r="F160" s="638"/>
      <c r="G160" s="638"/>
      <c r="H160" s="621">
        <f t="shared" si="1"/>
        <v>0</v>
      </c>
      <c r="I160" s="638"/>
      <c r="J160" s="638"/>
      <c r="K160" s="638"/>
      <c r="L160" s="638"/>
      <c r="M160" s="638"/>
      <c r="N160" s="638"/>
      <c r="O160" s="638"/>
      <c r="P160" s="621">
        <f>IF(D160&gt;Allgemeines!$C$13,0,SUM(H160,I160,K160,L160,N160)-SUM(J160,M160,O160))</f>
        <v>0</v>
      </c>
      <c r="Q160" s="638"/>
      <c r="R160" s="638"/>
      <c r="S160" s="638"/>
      <c r="T160" s="641"/>
    </row>
    <row r="161" spans="1:20" x14ac:dyDescent="0.25">
      <c r="A161" s="637"/>
      <c r="B161" s="620"/>
      <c r="C161" s="613"/>
      <c r="D161" s="640"/>
      <c r="E161" s="638"/>
      <c r="F161" s="638"/>
      <c r="G161" s="638"/>
      <c r="H161" s="621">
        <f t="shared" si="1"/>
        <v>0</v>
      </c>
      <c r="I161" s="638"/>
      <c r="J161" s="638"/>
      <c r="K161" s="638"/>
      <c r="L161" s="638"/>
      <c r="M161" s="638"/>
      <c r="N161" s="638"/>
      <c r="O161" s="638"/>
      <c r="P161" s="621">
        <f>IF(D161&gt;Allgemeines!$C$13,0,SUM(H161,I161,K161,L161,N161)-SUM(J161,M161,O161))</f>
        <v>0</v>
      </c>
      <c r="Q161" s="638"/>
      <c r="R161" s="638"/>
      <c r="S161" s="638"/>
      <c r="T161" s="641"/>
    </row>
    <row r="162" spans="1:20" x14ac:dyDescent="0.25">
      <c r="A162" s="637"/>
      <c r="B162" s="620"/>
      <c r="C162" s="613"/>
      <c r="D162" s="640"/>
      <c r="E162" s="638"/>
      <c r="F162" s="638"/>
      <c r="G162" s="638"/>
      <c r="H162" s="621">
        <f t="shared" si="1"/>
        <v>0</v>
      </c>
      <c r="I162" s="638"/>
      <c r="J162" s="638"/>
      <c r="K162" s="638"/>
      <c r="L162" s="638"/>
      <c r="M162" s="638"/>
      <c r="N162" s="638"/>
      <c r="O162" s="638"/>
      <c r="P162" s="621">
        <f>IF(D162&gt;Allgemeines!$C$13,0,SUM(H162,I162,K162,L162,N162)-SUM(J162,M162,O162))</f>
        <v>0</v>
      </c>
      <c r="Q162" s="638"/>
      <c r="R162" s="638"/>
      <c r="S162" s="638"/>
      <c r="T162" s="641"/>
    </row>
    <row r="163" spans="1:20" x14ac:dyDescent="0.25">
      <c r="A163" s="637"/>
      <c r="B163" s="620"/>
      <c r="C163" s="613"/>
      <c r="D163" s="640"/>
      <c r="E163" s="638"/>
      <c r="F163" s="638"/>
      <c r="G163" s="638"/>
      <c r="H163" s="621">
        <f t="shared" si="1"/>
        <v>0</v>
      </c>
      <c r="I163" s="638"/>
      <c r="J163" s="638"/>
      <c r="K163" s="638"/>
      <c r="L163" s="638"/>
      <c r="M163" s="638"/>
      <c r="N163" s="638"/>
      <c r="O163" s="638"/>
      <c r="P163" s="621">
        <f>IF(D163&gt;Allgemeines!$C$13,0,SUM(H163,I163,K163,L163,N163)-SUM(J163,M163,O163))</f>
        <v>0</v>
      </c>
      <c r="Q163" s="638"/>
      <c r="R163" s="638"/>
      <c r="S163" s="638"/>
      <c r="T163" s="641"/>
    </row>
    <row r="164" spans="1:20" x14ac:dyDescent="0.25">
      <c r="A164" s="637"/>
      <c r="B164" s="620"/>
      <c r="C164" s="613"/>
      <c r="D164" s="640"/>
      <c r="E164" s="638"/>
      <c r="F164" s="638"/>
      <c r="G164" s="638"/>
      <c r="H164" s="621">
        <f t="shared" si="1"/>
        <v>0</v>
      </c>
      <c r="I164" s="638"/>
      <c r="J164" s="638"/>
      <c r="K164" s="638"/>
      <c r="L164" s="638"/>
      <c r="M164" s="638"/>
      <c r="N164" s="638"/>
      <c r="O164" s="638"/>
      <c r="P164" s="621">
        <f>IF(D164&gt;Allgemeines!$C$13,0,SUM(H164,I164,K164,L164,N164)-SUM(J164,M164,O164))</f>
        <v>0</v>
      </c>
      <c r="Q164" s="638"/>
      <c r="R164" s="638"/>
      <c r="S164" s="638"/>
      <c r="T164" s="641"/>
    </row>
    <row r="165" spans="1:20" x14ac:dyDescent="0.25">
      <c r="A165" s="637"/>
      <c r="B165" s="620"/>
      <c r="C165" s="613"/>
      <c r="D165" s="640"/>
      <c r="E165" s="638"/>
      <c r="F165" s="638"/>
      <c r="G165" s="638"/>
      <c r="H165" s="621">
        <f t="shared" si="1"/>
        <v>0</v>
      </c>
      <c r="I165" s="638"/>
      <c r="J165" s="638"/>
      <c r="K165" s="638"/>
      <c r="L165" s="638"/>
      <c r="M165" s="638"/>
      <c r="N165" s="638"/>
      <c r="O165" s="638"/>
      <c r="P165" s="621">
        <f>IF(D165&gt;Allgemeines!$C$13,0,SUM(H165,I165,K165,L165,N165)-SUM(J165,M165,O165))</f>
        <v>0</v>
      </c>
      <c r="Q165" s="638"/>
      <c r="R165" s="638"/>
      <c r="S165" s="638"/>
      <c r="T165" s="641"/>
    </row>
    <row r="166" spans="1:20" x14ac:dyDescent="0.25">
      <c r="A166" s="637"/>
      <c r="B166" s="620"/>
      <c r="C166" s="613"/>
      <c r="D166" s="640"/>
      <c r="E166" s="638"/>
      <c r="F166" s="638"/>
      <c r="G166" s="638"/>
      <c r="H166" s="621">
        <f t="shared" si="1"/>
        <v>0</v>
      </c>
      <c r="I166" s="638"/>
      <c r="J166" s="638"/>
      <c r="K166" s="638"/>
      <c r="L166" s="638"/>
      <c r="M166" s="638"/>
      <c r="N166" s="638"/>
      <c r="O166" s="638"/>
      <c r="P166" s="621">
        <f>IF(D166&gt;Allgemeines!$C$13,0,SUM(H166,I166,K166,L166,N166)-SUM(J166,M166,O166))</f>
        <v>0</v>
      </c>
      <c r="Q166" s="638"/>
      <c r="R166" s="638"/>
      <c r="S166" s="638"/>
      <c r="T166" s="641"/>
    </row>
    <row r="167" spans="1:20" x14ac:dyDescent="0.25">
      <c r="A167" s="637"/>
      <c r="B167" s="620"/>
      <c r="C167" s="613"/>
      <c r="D167" s="640"/>
      <c r="E167" s="638"/>
      <c r="F167" s="638"/>
      <c r="G167" s="638"/>
      <c r="H167" s="621">
        <f t="shared" si="1"/>
        <v>0</v>
      </c>
      <c r="I167" s="638"/>
      <c r="J167" s="638"/>
      <c r="K167" s="638"/>
      <c r="L167" s="638"/>
      <c r="M167" s="638"/>
      <c r="N167" s="638"/>
      <c r="O167" s="638"/>
      <c r="P167" s="621">
        <f>IF(D167&gt;Allgemeines!$C$13,0,SUM(H167,I167,K167,L167,N167)-SUM(J167,M167,O167))</f>
        <v>0</v>
      </c>
      <c r="Q167" s="638"/>
      <c r="R167" s="638"/>
      <c r="S167" s="638"/>
      <c r="T167" s="641"/>
    </row>
    <row r="168" spans="1:20" x14ac:dyDescent="0.25">
      <c r="A168" s="637"/>
      <c r="B168" s="620"/>
      <c r="C168" s="613"/>
      <c r="D168" s="640"/>
      <c r="E168" s="638"/>
      <c r="F168" s="638"/>
      <c r="G168" s="638"/>
      <c r="H168" s="621">
        <f t="shared" si="1"/>
        <v>0</v>
      </c>
      <c r="I168" s="638"/>
      <c r="J168" s="638"/>
      <c r="K168" s="638"/>
      <c r="L168" s="638"/>
      <c r="M168" s="638"/>
      <c r="N168" s="638"/>
      <c r="O168" s="638"/>
      <c r="P168" s="621">
        <f>IF(D168&gt;Allgemeines!$C$13,0,SUM(H168,I168,K168,L168,N168)-SUM(J168,M168,O168))</f>
        <v>0</v>
      </c>
      <c r="Q168" s="638"/>
      <c r="R168" s="638"/>
      <c r="S168" s="638"/>
      <c r="T168" s="641"/>
    </row>
    <row r="169" spans="1:20" x14ac:dyDescent="0.25">
      <c r="A169" s="637"/>
      <c r="B169" s="620"/>
      <c r="C169" s="613"/>
      <c r="D169" s="640"/>
      <c r="E169" s="638"/>
      <c r="F169" s="638"/>
      <c r="G169" s="638"/>
      <c r="H169" s="621">
        <f t="shared" si="1"/>
        <v>0</v>
      </c>
      <c r="I169" s="638"/>
      <c r="J169" s="638"/>
      <c r="K169" s="638"/>
      <c r="L169" s="638"/>
      <c r="M169" s="638"/>
      <c r="N169" s="638"/>
      <c r="O169" s="638"/>
      <c r="P169" s="621">
        <f>IF(D169&gt;Allgemeines!$C$13,0,SUM(H169,I169,K169,L169,N169)-SUM(J169,M169,O169))</f>
        <v>0</v>
      </c>
      <c r="Q169" s="638"/>
      <c r="R169" s="638"/>
      <c r="S169" s="638"/>
      <c r="T169" s="641"/>
    </row>
    <row r="170" spans="1:20" x14ac:dyDescent="0.25">
      <c r="A170" s="637"/>
      <c r="B170" s="620"/>
      <c r="C170" s="613"/>
      <c r="D170" s="640"/>
      <c r="E170" s="638"/>
      <c r="F170" s="638"/>
      <c r="G170" s="638"/>
      <c r="H170" s="621">
        <f t="shared" si="1"/>
        <v>0</v>
      </c>
      <c r="I170" s="638"/>
      <c r="J170" s="638"/>
      <c r="K170" s="638"/>
      <c r="L170" s="638"/>
      <c r="M170" s="638"/>
      <c r="N170" s="638"/>
      <c r="O170" s="638"/>
      <c r="P170" s="621">
        <f>IF(D170&gt;Allgemeines!$C$13,0,SUM(H170,I170,K170,L170,N170)-SUM(J170,M170,O170))</f>
        <v>0</v>
      </c>
      <c r="Q170" s="638"/>
      <c r="R170" s="638"/>
      <c r="S170" s="638"/>
      <c r="T170" s="641"/>
    </row>
    <row r="171" spans="1:20" x14ac:dyDescent="0.25">
      <c r="A171" s="637"/>
      <c r="B171" s="620"/>
      <c r="C171" s="613"/>
      <c r="D171" s="640"/>
      <c r="E171" s="638"/>
      <c r="F171" s="638"/>
      <c r="G171" s="638"/>
      <c r="H171" s="621">
        <f t="shared" si="1"/>
        <v>0</v>
      </c>
      <c r="I171" s="638"/>
      <c r="J171" s="638"/>
      <c r="K171" s="638"/>
      <c r="L171" s="638"/>
      <c r="M171" s="638"/>
      <c r="N171" s="638"/>
      <c r="O171" s="638"/>
      <c r="P171" s="621">
        <f>IF(D171&gt;Allgemeines!$C$13,0,SUM(H171,I171,K171,L171,N171)-SUM(J171,M171,O171))</f>
        <v>0</v>
      </c>
      <c r="Q171" s="638"/>
      <c r="R171" s="638"/>
      <c r="S171" s="638"/>
      <c r="T171" s="641"/>
    </row>
    <row r="172" spans="1:20" x14ac:dyDescent="0.25">
      <c r="A172" s="637"/>
      <c r="B172" s="620"/>
      <c r="C172" s="613"/>
      <c r="D172" s="640"/>
      <c r="E172" s="638"/>
      <c r="F172" s="638"/>
      <c r="G172" s="638"/>
      <c r="H172" s="621">
        <f t="shared" si="1"/>
        <v>0</v>
      </c>
      <c r="I172" s="638"/>
      <c r="J172" s="638"/>
      <c r="K172" s="638"/>
      <c r="L172" s="638"/>
      <c r="M172" s="638"/>
      <c r="N172" s="638"/>
      <c r="O172" s="638"/>
      <c r="P172" s="621">
        <f>IF(D172&gt;Allgemeines!$C$13,0,SUM(H172,I172,K172,L172,N172)-SUM(J172,M172,O172))</f>
        <v>0</v>
      </c>
      <c r="Q172" s="638"/>
      <c r="R172" s="638"/>
      <c r="S172" s="638"/>
      <c r="T172" s="641"/>
    </row>
    <row r="173" spans="1:20" x14ac:dyDescent="0.25">
      <c r="A173" s="637"/>
      <c r="B173" s="620"/>
      <c r="C173" s="613"/>
      <c r="D173" s="640"/>
      <c r="E173" s="638"/>
      <c r="F173" s="638"/>
      <c r="G173" s="638"/>
      <c r="H173" s="621">
        <f t="shared" si="1"/>
        <v>0</v>
      </c>
      <c r="I173" s="638"/>
      <c r="J173" s="638"/>
      <c r="K173" s="638"/>
      <c r="L173" s="638"/>
      <c r="M173" s="638"/>
      <c r="N173" s="638"/>
      <c r="O173" s="638"/>
      <c r="P173" s="621">
        <f>IF(D173&gt;Allgemeines!$C$13,0,SUM(H173,I173,K173,L173,N173)-SUM(J173,M173,O173))</f>
        <v>0</v>
      </c>
      <c r="Q173" s="638"/>
      <c r="R173" s="638"/>
      <c r="S173" s="638"/>
      <c r="T173" s="641"/>
    </row>
    <row r="174" spans="1:20" x14ac:dyDescent="0.25">
      <c r="A174" s="637"/>
      <c r="B174" s="620"/>
      <c r="C174" s="613"/>
      <c r="D174" s="640"/>
      <c r="E174" s="638"/>
      <c r="F174" s="638"/>
      <c r="G174" s="638"/>
      <c r="H174" s="621">
        <f t="shared" si="1"/>
        <v>0</v>
      </c>
      <c r="I174" s="638"/>
      <c r="J174" s="638"/>
      <c r="K174" s="638"/>
      <c r="L174" s="638"/>
      <c r="M174" s="638"/>
      <c r="N174" s="638"/>
      <c r="O174" s="638"/>
      <c r="P174" s="621">
        <f>IF(D174&gt;Allgemeines!$C$13,0,SUM(H174,I174,K174,L174,N174)-SUM(J174,M174,O174))</f>
        <v>0</v>
      </c>
      <c r="Q174" s="638"/>
      <c r="R174" s="638"/>
      <c r="S174" s="638"/>
      <c r="T174" s="641"/>
    </row>
    <row r="175" spans="1:20" x14ac:dyDescent="0.25">
      <c r="A175" s="637"/>
      <c r="B175" s="620"/>
      <c r="C175" s="613"/>
      <c r="D175" s="640"/>
      <c r="E175" s="638"/>
      <c r="F175" s="638"/>
      <c r="G175" s="638"/>
      <c r="H175" s="621">
        <f t="shared" si="1"/>
        <v>0</v>
      </c>
      <c r="I175" s="638"/>
      <c r="J175" s="638"/>
      <c r="K175" s="638"/>
      <c r="L175" s="638"/>
      <c r="M175" s="638"/>
      <c r="N175" s="638"/>
      <c r="O175" s="638"/>
      <c r="P175" s="621">
        <f>IF(D175&gt;Allgemeines!$C$13,0,SUM(H175,I175,K175,L175,N175)-SUM(J175,M175,O175))</f>
        <v>0</v>
      </c>
      <c r="Q175" s="638"/>
      <c r="R175" s="638"/>
      <c r="S175" s="638"/>
      <c r="T175" s="641"/>
    </row>
    <row r="176" spans="1:20" x14ac:dyDescent="0.25">
      <c r="A176" s="637"/>
      <c r="B176" s="620"/>
      <c r="C176" s="613"/>
      <c r="D176" s="640"/>
      <c r="E176" s="638"/>
      <c r="F176" s="638"/>
      <c r="G176" s="638"/>
      <c r="H176" s="621">
        <f t="shared" si="1"/>
        <v>0</v>
      </c>
      <c r="I176" s="638"/>
      <c r="J176" s="638"/>
      <c r="K176" s="638"/>
      <c r="L176" s="638"/>
      <c r="M176" s="638"/>
      <c r="N176" s="638"/>
      <c r="O176" s="638"/>
      <c r="P176" s="621">
        <f>IF(D176&gt;Allgemeines!$C$13,0,SUM(H176,I176,K176,L176,N176)-SUM(J176,M176,O176))</f>
        <v>0</v>
      </c>
      <c r="Q176" s="638"/>
      <c r="R176" s="638"/>
      <c r="S176" s="638"/>
      <c r="T176" s="641"/>
    </row>
    <row r="177" spans="1:32" x14ac:dyDescent="0.25">
      <c r="A177" s="637"/>
      <c r="B177" s="620"/>
      <c r="C177" s="613"/>
      <c r="D177" s="640"/>
      <c r="E177" s="638"/>
      <c r="F177" s="638"/>
      <c r="G177" s="638"/>
      <c r="H177" s="621">
        <f t="shared" si="1"/>
        <v>0</v>
      </c>
      <c r="I177" s="638"/>
      <c r="J177" s="638"/>
      <c r="K177" s="638"/>
      <c r="L177" s="638"/>
      <c r="M177" s="638"/>
      <c r="N177" s="638"/>
      <c r="O177" s="638"/>
      <c r="P177" s="621">
        <f>IF(D177&gt;Allgemeines!$C$13,0,SUM(H177,I177,K177,L177,N177)-SUM(J177,M177,O177))</f>
        <v>0</v>
      </c>
      <c r="Q177" s="638"/>
      <c r="R177" s="638"/>
      <c r="S177" s="638"/>
      <c r="T177" s="641"/>
    </row>
    <row r="178" spans="1:32" x14ac:dyDescent="0.25">
      <c r="A178" s="637"/>
      <c r="B178" s="620"/>
      <c r="C178" s="613"/>
      <c r="D178" s="640"/>
      <c r="E178" s="638"/>
      <c r="F178" s="638"/>
      <c r="G178" s="638"/>
      <c r="H178" s="621">
        <f t="shared" si="1"/>
        <v>0</v>
      </c>
      <c r="I178" s="638"/>
      <c r="J178" s="638"/>
      <c r="K178" s="638"/>
      <c r="L178" s="638"/>
      <c r="M178" s="638"/>
      <c r="N178" s="638"/>
      <c r="O178" s="638"/>
      <c r="P178" s="621">
        <f>IF(D178&gt;Allgemeines!$C$13,0,SUM(H178,I178,K178,L178,N178)-SUM(J178,M178,O178))</f>
        <v>0</v>
      </c>
      <c r="Q178" s="638"/>
      <c r="R178" s="638"/>
      <c r="S178" s="638"/>
      <c r="T178" s="641"/>
    </row>
    <row r="179" spans="1:32" x14ac:dyDescent="0.25">
      <c r="A179" s="637"/>
      <c r="B179" s="620"/>
      <c r="C179" s="613"/>
      <c r="D179" s="640"/>
      <c r="E179" s="638"/>
      <c r="F179" s="638"/>
      <c r="G179" s="638"/>
      <c r="H179" s="621">
        <f t="shared" si="1"/>
        <v>0</v>
      </c>
      <c r="I179" s="638"/>
      <c r="J179" s="638"/>
      <c r="K179" s="638"/>
      <c r="L179" s="638"/>
      <c r="M179" s="638"/>
      <c r="N179" s="638"/>
      <c r="O179" s="638"/>
      <c r="P179" s="621">
        <f>IF(D179&gt;Allgemeines!$C$13,0,SUM(H179,I179,K179,L179,N179)-SUM(J179,M179,O179))</f>
        <v>0</v>
      </c>
      <c r="Q179" s="638"/>
      <c r="R179" s="638"/>
      <c r="S179" s="638"/>
      <c r="T179" s="641"/>
    </row>
    <row r="180" spans="1:32" x14ac:dyDescent="0.25">
      <c r="A180" s="637"/>
      <c r="B180" s="620"/>
      <c r="C180" s="613"/>
      <c r="D180" s="640"/>
      <c r="E180" s="638"/>
      <c r="F180" s="638"/>
      <c r="G180" s="638"/>
      <c r="H180" s="621">
        <f t="shared" si="1"/>
        <v>0</v>
      </c>
      <c r="I180" s="638"/>
      <c r="J180" s="638"/>
      <c r="K180" s="638"/>
      <c r="L180" s="638"/>
      <c r="M180" s="638"/>
      <c r="N180" s="638"/>
      <c r="O180" s="638"/>
      <c r="P180" s="621">
        <f>IF(D180&gt;Allgemeines!$C$13,0,SUM(H180,I180,K180,L180,N180)-SUM(J180,M180,O180))</f>
        <v>0</v>
      </c>
      <c r="Q180" s="638"/>
      <c r="R180" s="638"/>
      <c r="S180" s="638"/>
      <c r="T180" s="641"/>
    </row>
    <row r="181" spans="1:32" x14ac:dyDescent="0.25">
      <c r="A181" s="637"/>
      <c r="B181" s="620"/>
      <c r="C181" s="613"/>
      <c r="D181" s="640"/>
      <c r="E181" s="638"/>
      <c r="F181" s="638"/>
      <c r="G181" s="638"/>
      <c r="H181" s="621">
        <f t="shared" si="1"/>
        <v>0</v>
      </c>
      <c r="I181" s="638"/>
      <c r="J181" s="638"/>
      <c r="K181" s="638"/>
      <c r="L181" s="638"/>
      <c r="M181" s="638"/>
      <c r="N181" s="638"/>
      <c r="O181" s="638"/>
      <c r="P181" s="621">
        <f>IF(D181&gt;Allgemeines!$C$13,0,SUM(H181,I181,K181,L181,N181)-SUM(J181,M181,O181))</f>
        <v>0</v>
      </c>
      <c r="Q181" s="638"/>
      <c r="R181" s="638"/>
      <c r="S181" s="638"/>
      <c r="T181" s="641"/>
    </row>
    <row r="182" spans="1:32" x14ac:dyDescent="0.25">
      <c r="A182" s="637"/>
      <c r="B182" s="620"/>
      <c r="C182" s="613"/>
      <c r="D182" s="640"/>
      <c r="E182" s="638"/>
      <c r="F182" s="638"/>
      <c r="G182" s="638"/>
      <c r="H182" s="621">
        <f t="shared" si="1"/>
        <v>0</v>
      </c>
      <c r="I182" s="638"/>
      <c r="J182" s="638"/>
      <c r="K182" s="638"/>
      <c r="L182" s="638"/>
      <c r="M182" s="638"/>
      <c r="N182" s="638"/>
      <c r="O182" s="638"/>
      <c r="P182" s="621">
        <f>IF(D182&gt;Allgemeines!$C$13,0,SUM(H182,I182,K182,L182,N182)-SUM(J182,M182,O182))</f>
        <v>0</v>
      </c>
      <c r="Q182" s="638"/>
      <c r="R182" s="638"/>
      <c r="S182" s="638"/>
      <c r="T182" s="641"/>
      <c r="AF182" s="597" t="str">
        <f t="shared" ref="AF182:AF189" si="3">IF(B182="geleistete Anzahlungen und Anlagen im Bau des Sachanlagevermögens","Zeitreihe_2","Zeitreihe_1")</f>
        <v>Zeitreihe_1</v>
      </c>
    </row>
    <row r="183" spans="1:32" x14ac:dyDescent="0.25">
      <c r="A183" s="637"/>
      <c r="B183" s="620"/>
      <c r="C183" s="613"/>
      <c r="D183" s="640"/>
      <c r="E183" s="638"/>
      <c r="F183" s="638"/>
      <c r="G183" s="638"/>
      <c r="H183" s="621">
        <f t="shared" si="1"/>
        <v>0</v>
      </c>
      <c r="I183" s="638"/>
      <c r="J183" s="638"/>
      <c r="K183" s="638"/>
      <c r="L183" s="638"/>
      <c r="M183" s="638"/>
      <c r="N183" s="638"/>
      <c r="O183" s="638"/>
      <c r="P183" s="621">
        <f>IF(D183&gt;Allgemeines!$C$13,0,SUM(H183,I183,K183,L183,N183)-SUM(J183,M183,O183))</f>
        <v>0</v>
      </c>
      <c r="Q183" s="638"/>
      <c r="R183" s="638"/>
      <c r="S183" s="638"/>
      <c r="T183" s="641"/>
      <c r="AF183" s="597" t="str">
        <f t="shared" si="3"/>
        <v>Zeitreihe_1</v>
      </c>
    </row>
    <row r="184" spans="1:32" x14ac:dyDescent="0.25">
      <c r="A184" s="637"/>
      <c r="B184" s="620"/>
      <c r="C184" s="613"/>
      <c r="D184" s="640"/>
      <c r="E184" s="638"/>
      <c r="F184" s="638"/>
      <c r="G184" s="638"/>
      <c r="H184" s="621">
        <f t="shared" si="1"/>
        <v>0</v>
      </c>
      <c r="I184" s="638"/>
      <c r="J184" s="638"/>
      <c r="K184" s="638"/>
      <c r="L184" s="638"/>
      <c r="M184" s="638"/>
      <c r="N184" s="638"/>
      <c r="O184" s="638"/>
      <c r="P184" s="621">
        <f>IF(D184&gt;Allgemeines!$C$13,0,SUM(H184,I184,K184,L184,N184)-SUM(J184,M184,O184))</f>
        <v>0</v>
      </c>
      <c r="Q184" s="638"/>
      <c r="R184" s="638"/>
      <c r="S184" s="638"/>
      <c r="T184" s="641"/>
      <c r="AF184" s="597" t="str">
        <f t="shared" si="3"/>
        <v>Zeitreihe_1</v>
      </c>
    </row>
    <row r="185" spans="1:32" x14ac:dyDescent="0.25">
      <c r="A185" s="637"/>
      <c r="B185" s="620"/>
      <c r="C185" s="613"/>
      <c r="D185" s="640"/>
      <c r="E185" s="638"/>
      <c r="F185" s="638"/>
      <c r="G185" s="638"/>
      <c r="H185" s="621">
        <f t="shared" si="1"/>
        <v>0</v>
      </c>
      <c r="I185" s="638"/>
      <c r="J185" s="638"/>
      <c r="K185" s="638"/>
      <c r="L185" s="638"/>
      <c r="M185" s="638"/>
      <c r="N185" s="638"/>
      <c r="O185" s="638"/>
      <c r="P185" s="621">
        <f>IF(D185&gt;Allgemeines!$C$13,0,SUM(H185,I185,K185,L185,N185)-SUM(J185,M185,O185))</f>
        <v>0</v>
      </c>
      <c r="Q185" s="638"/>
      <c r="R185" s="638"/>
      <c r="S185" s="638"/>
      <c r="T185" s="641"/>
      <c r="AF185" s="597" t="str">
        <f t="shared" si="3"/>
        <v>Zeitreihe_1</v>
      </c>
    </row>
    <row r="186" spans="1:32" x14ac:dyDescent="0.25">
      <c r="A186" s="637"/>
      <c r="B186" s="620"/>
      <c r="C186" s="613"/>
      <c r="D186" s="640"/>
      <c r="E186" s="638"/>
      <c r="F186" s="638"/>
      <c r="G186" s="638"/>
      <c r="H186" s="621">
        <f t="shared" si="1"/>
        <v>0</v>
      </c>
      <c r="I186" s="638"/>
      <c r="J186" s="638"/>
      <c r="K186" s="638"/>
      <c r="L186" s="638"/>
      <c r="M186" s="638"/>
      <c r="N186" s="638"/>
      <c r="O186" s="638"/>
      <c r="P186" s="621">
        <f>IF(D186&gt;Allgemeines!$C$13,0,SUM(H186,I186,K186,L186,N186)-SUM(J186,M186,O186))</f>
        <v>0</v>
      </c>
      <c r="Q186" s="638"/>
      <c r="R186" s="638"/>
      <c r="S186" s="638"/>
      <c r="T186" s="641"/>
      <c r="AF186" s="597" t="str">
        <f t="shared" si="3"/>
        <v>Zeitreihe_1</v>
      </c>
    </row>
    <row r="187" spans="1:32" x14ac:dyDescent="0.25">
      <c r="A187" s="637"/>
      <c r="B187" s="620"/>
      <c r="C187" s="613"/>
      <c r="D187" s="640"/>
      <c r="E187" s="638"/>
      <c r="F187" s="638"/>
      <c r="G187" s="638"/>
      <c r="H187" s="621">
        <f t="shared" si="1"/>
        <v>0</v>
      </c>
      <c r="I187" s="638"/>
      <c r="J187" s="638"/>
      <c r="K187" s="638"/>
      <c r="L187" s="638"/>
      <c r="M187" s="638"/>
      <c r="N187" s="638"/>
      <c r="O187" s="638"/>
      <c r="P187" s="621">
        <f>IF(D187&gt;Allgemeines!$C$13,0,SUM(H187,I187,K187,L187,N187)-SUM(J187,M187,O187))</f>
        <v>0</v>
      </c>
      <c r="Q187" s="638"/>
      <c r="R187" s="638"/>
      <c r="S187" s="638"/>
      <c r="T187" s="641"/>
      <c r="AF187" s="597" t="str">
        <f t="shared" si="3"/>
        <v>Zeitreihe_1</v>
      </c>
    </row>
    <row r="188" spans="1:32" x14ac:dyDescent="0.25">
      <c r="A188" s="637"/>
      <c r="B188" s="620"/>
      <c r="C188" s="613"/>
      <c r="D188" s="640"/>
      <c r="E188" s="638"/>
      <c r="F188" s="638"/>
      <c r="G188" s="638"/>
      <c r="H188" s="621">
        <f t="shared" si="1"/>
        <v>0</v>
      </c>
      <c r="I188" s="638"/>
      <c r="J188" s="638"/>
      <c r="K188" s="638"/>
      <c r="L188" s="638"/>
      <c r="M188" s="638"/>
      <c r="N188" s="638"/>
      <c r="O188" s="638"/>
      <c r="P188" s="621">
        <f>IF(D188&gt;Allgemeines!$C$13,0,SUM(H188,I188,K188,L188,N188)-SUM(J188,M188,O188))</f>
        <v>0</v>
      </c>
      <c r="Q188" s="638"/>
      <c r="R188" s="638"/>
      <c r="S188" s="638"/>
      <c r="T188" s="641"/>
      <c r="AF188" s="597" t="str">
        <f t="shared" si="3"/>
        <v>Zeitreihe_1</v>
      </c>
    </row>
    <row r="189" spans="1:32" x14ac:dyDescent="0.25">
      <c r="A189" s="637"/>
      <c r="B189" s="620"/>
      <c r="C189" s="613"/>
      <c r="D189" s="640"/>
      <c r="E189" s="638"/>
      <c r="F189" s="638"/>
      <c r="G189" s="638"/>
      <c r="H189" s="621">
        <f t="shared" si="1"/>
        <v>0</v>
      </c>
      <c r="I189" s="638"/>
      <c r="J189" s="638"/>
      <c r="K189" s="638"/>
      <c r="L189" s="638"/>
      <c r="M189" s="638"/>
      <c r="N189" s="638"/>
      <c r="O189" s="638"/>
      <c r="P189" s="621">
        <f>IF(D189&gt;Allgemeines!$C$13,0,SUM(H189,I189,K189,L189,N189)-SUM(J189,M189,O189))</f>
        <v>0</v>
      </c>
      <c r="Q189" s="638"/>
      <c r="R189" s="638"/>
      <c r="S189" s="638"/>
      <c r="T189" s="641"/>
      <c r="AF189" s="597" t="str">
        <f t="shared" si="3"/>
        <v>Zeitreihe_1</v>
      </c>
    </row>
    <row r="190" spans="1:32" x14ac:dyDescent="0.25">
      <c r="A190" s="637"/>
      <c r="B190" s="620"/>
      <c r="C190" s="613"/>
      <c r="D190" s="640"/>
      <c r="E190" s="638"/>
      <c r="F190" s="638"/>
      <c r="G190" s="638"/>
      <c r="H190" s="621">
        <f t="shared" si="1"/>
        <v>0</v>
      </c>
      <c r="I190" s="638"/>
      <c r="J190" s="638"/>
      <c r="K190" s="638"/>
      <c r="L190" s="638"/>
      <c r="M190" s="638"/>
      <c r="N190" s="638"/>
      <c r="O190" s="638"/>
      <c r="P190" s="621">
        <f>IF(D190&gt;Allgemeines!$C$13,0,SUM(H190,I190,K190,L190,N190)-SUM(J190,M190,O190))</f>
        <v>0</v>
      </c>
      <c r="Q190" s="638"/>
      <c r="R190" s="638"/>
      <c r="S190" s="638"/>
      <c r="T190" s="641"/>
      <c r="AF190" s="597" t="str">
        <f t="shared" ref="AF190:AF200" si="4">IF(B190="geleistete Anzahlungen und Anlagen im Bau des Sachanlagevermögens","Zeitreihe_2","Zeitreihe_1")</f>
        <v>Zeitreihe_1</v>
      </c>
    </row>
    <row r="191" spans="1:32" x14ac:dyDescent="0.25">
      <c r="A191" s="637"/>
      <c r="B191" s="620"/>
      <c r="C191" s="613"/>
      <c r="D191" s="640"/>
      <c r="E191" s="638"/>
      <c r="F191" s="638"/>
      <c r="G191" s="638"/>
      <c r="H191" s="621">
        <f t="shared" si="1"/>
        <v>0</v>
      </c>
      <c r="I191" s="638"/>
      <c r="J191" s="638"/>
      <c r="K191" s="638"/>
      <c r="L191" s="638"/>
      <c r="M191" s="638"/>
      <c r="N191" s="638"/>
      <c r="O191" s="638"/>
      <c r="P191" s="621">
        <f>IF(D191&gt;Allgemeines!$C$13,0,SUM(H191,I191,K191,L191,N191)-SUM(J191,M191,O191))</f>
        <v>0</v>
      </c>
      <c r="Q191" s="638"/>
      <c r="R191" s="638"/>
      <c r="S191" s="638"/>
      <c r="T191" s="641"/>
      <c r="AF191" s="597" t="str">
        <f t="shared" si="4"/>
        <v>Zeitreihe_1</v>
      </c>
    </row>
    <row r="192" spans="1:32" x14ac:dyDescent="0.25">
      <c r="A192" s="637"/>
      <c r="B192" s="620"/>
      <c r="C192" s="613"/>
      <c r="D192" s="640"/>
      <c r="E192" s="638"/>
      <c r="F192" s="638"/>
      <c r="G192" s="638"/>
      <c r="H192" s="621">
        <f t="shared" si="1"/>
        <v>0</v>
      </c>
      <c r="I192" s="638"/>
      <c r="J192" s="638"/>
      <c r="K192" s="638"/>
      <c r="L192" s="638"/>
      <c r="M192" s="638"/>
      <c r="N192" s="638"/>
      <c r="O192" s="638"/>
      <c r="P192" s="621">
        <f>IF(D192&gt;Allgemeines!$C$13,0,SUM(H192,I192,K192,L192,N192)-SUM(J192,M192,O192))</f>
        <v>0</v>
      </c>
      <c r="Q192" s="638"/>
      <c r="R192" s="638"/>
      <c r="S192" s="638"/>
      <c r="T192" s="641"/>
      <c r="AF192" s="597" t="str">
        <f t="shared" si="4"/>
        <v>Zeitreihe_1</v>
      </c>
    </row>
    <row r="193" spans="1:32" x14ac:dyDescent="0.25">
      <c r="A193" s="637"/>
      <c r="B193" s="620"/>
      <c r="C193" s="613"/>
      <c r="D193" s="640"/>
      <c r="E193" s="638"/>
      <c r="F193" s="638"/>
      <c r="G193" s="638"/>
      <c r="H193" s="621">
        <f t="shared" si="1"/>
        <v>0</v>
      </c>
      <c r="I193" s="638"/>
      <c r="J193" s="638"/>
      <c r="K193" s="638"/>
      <c r="L193" s="638"/>
      <c r="M193" s="638"/>
      <c r="N193" s="638"/>
      <c r="O193" s="638"/>
      <c r="P193" s="621">
        <f>IF(D193&gt;Allgemeines!$C$13,0,SUM(H193,I193,K193,L193,N193)-SUM(J193,M193,O193))</f>
        <v>0</v>
      </c>
      <c r="Q193" s="638"/>
      <c r="R193" s="638"/>
      <c r="S193" s="638"/>
      <c r="T193" s="641"/>
      <c r="AF193" s="597" t="str">
        <f t="shared" si="4"/>
        <v>Zeitreihe_1</v>
      </c>
    </row>
    <row r="194" spans="1:32" x14ac:dyDescent="0.25">
      <c r="A194" s="637"/>
      <c r="B194" s="620"/>
      <c r="C194" s="613"/>
      <c r="D194" s="640"/>
      <c r="E194" s="638"/>
      <c r="F194" s="638"/>
      <c r="G194" s="638"/>
      <c r="H194" s="621">
        <f t="shared" si="1"/>
        <v>0</v>
      </c>
      <c r="I194" s="638"/>
      <c r="J194" s="638"/>
      <c r="K194" s="638"/>
      <c r="L194" s="638"/>
      <c r="M194" s="638"/>
      <c r="N194" s="638"/>
      <c r="O194" s="638"/>
      <c r="P194" s="621">
        <f>IF(D194&gt;Allgemeines!$C$13,0,SUM(H194,I194,K194,L194,N194)-SUM(J194,M194,O194))</f>
        <v>0</v>
      </c>
      <c r="Q194" s="638"/>
      <c r="R194" s="638"/>
      <c r="S194" s="638"/>
      <c r="T194" s="641"/>
      <c r="AF194" s="597" t="str">
        <f t="shared" si="4"/>
        <v>Zeitreihe_1</v>
      </c>
    </row>
    <row r="195" spans="1:32" x14ac:dyDescent="0.25">
      <c r="A195" s="637"/>
      <c r="B195" s="620"/>
      <c r="C195" s="613"/>
      <c r="D195" s="640"/>
      <c r="E195" s="638"/>
      <c r="F195" s="638"/>
      <c r="G195" s="638"/>
      <c r="H195" s="621">
        <f t="shared" si="1"/>
        <v>0</v>
      </c>
      <c r="I195" s="638"/>
      <c r="J195" s="638"/>
      <c r="K195" s="638"/>
      <c r="L195" s="638"/>
      <c r="M195" s="638"/>
      <c r="N195" s="638"/>
      <c r="O195" s="638"/>
      <c r="P195" s="621">
        <f>IF(D195&gt;Allgemeines!$C$13,0,SUM(H195,I195,K195,L195,N195)-SUM(J195,M195,O195))</f>
        <v>0</v>
      </c>
      <c r="Q195" s="638"/>
      <c r="R195" s="638"/>
      <c r="S195" s="638"/>
      <c r="T195" s="641"/>
      <c r="AF195" s="597" t="str">
        <f t="shared" si="4"/>
        <v>Zeitreihe_1</v>
      </c>
    </row>
    <row r="196" spans="1:32" x14ac:dyDescent="0.25">
      <c r="A196" s="637"/>
      <c r="B196" s="620"/>
      <c r="C196" s="613"/>
      <c r="D196" s="640"/>
      <c r="E196" s="638"/>
      <c r="F196" s="638"/>
      <c r="G196" s="638"/>
      <c r="H196" s="621">
        <f t="shared" si="1"/>
        <v>0</v>
      </c>
      <c r="I196" s="638"/>
      <c r="J196" s="638"/>
      <c r="K196" s="638"/>
      <c r="L196" s="638"/>
      <c r="M196" s="638"/>
      <c r="N196" s="638"/>
      <c r="O196" s="638"/>
      <c r="P196" s="621">
        <f>IF(D196&gt;Allgemeines!$C$13,0,SUM(H196,I196,K196,L196,N196)-SUM(J196,M196,O196))</f>
        <v>0</v>
      </c>
      <c r="Q196" s="638"/>
      <c r="R196" s="638"/>
      <c r="S196" s="638"/>
      <c r="T196" s="641"/>
      <c r="AF196" s="597" t="str">
        <f t="shared" si="4"/>
        <v>Zeitreihe_1</v>
      </c>
    </row>
    <row r="197" spans="1:32" x14ac:dyDescent="0.25">
      <c r="A197" s="637"/>
      <c r="B197" s="620"/>
      <c r="C197" s="613"/>
      <c r="D197" s="640"/>
      <c r="E197" s="638"/>
      <c r="F197" s="638"/>
      <c r="G197" s="638"/>
      <c r="H197" s="621">
        <f t="shared" si="1"/>
        <v>0</v>
      </c>
      <c r="I197" s="638"/>
      <c r="J197" s="638"/>
      <c r="K197" s="638"/>
      <c r="L197" s="638"/>
      <c r="M197" s="638"/>
      <c r="N197" s="638"/>
      <c r="O197" s="638"/>
      <c r="P197" s="621">
        <f>IF(D197&gt;Allgemeines!$C$13,0,SUM(H197,I197,K197,L197,N197)-SUM(J197,M197,O197))</f>
        <v>0</v>
      </c>
      <c r="Q197" s="638"/>
      <c r="R197" s="638"/>
      <c r="S197" s="638"/>
      <c r="T197" s="641"/>
      <c r="AF197" s="597" t="str">
        <f t="shared" si="4"/>
        <v>Zeitreihe_1</v>
      </c>
    </row>
    <row r="198" spans="1:32" x14ac:dyDescent="0.25">
      <c r="A198" s="637"/>
      <c r="B198" s="620"/>
      <c r="C198" s="613"/>
      <c r="D198" s="640"/>
      <c r="E198" s="638"/>
      <c r="F198" s="638"/>
      <c r="G198" s="638"/>
      <c r="H198" s="621">
        <f t="shared" si="1"/>
        <v>0</v>
      </c>
      <c r="I198" s="638"/>
      <c r="J198" s="638"/>
      <c r="K198" s="638"/>
      <c r="L198" s="638"/>
      <c r="M198" s="638"/>
      <c r="N198" s="638"/>
      <c r="O198" s="638"/>
      <c r="P198" s="621">
        <f>IF(D198&gt;Allgemeines!$C$13,0,SUM(H198,I198,K198,L198,N198)-SUM(J198,M198,O198))</f>
        <v>0</v>
      </c>
      <c r="Q198" s="638"/>
      <c r="R198" s="638"/>
      <c r="S198" s="638"/>
      <c r="T198" s="641"/>
      <c r="AF198" s="597" t="str">
        <f t="shared" si="4"/>
        <v>Zeitreihe_1</v>
      </c>
    </row>
    <row r="199" spans="1:32" x14ac:dyDescent="0.25">
      <c r="A199" s="637"/>
      <c r="B199" s="620"/>
      <c r="C199" s="613"/>
      <c r="D199" s="640"/>
      <c r="E199" s="638"/>
      <c r="F199" s="638"/>
      <c r="G199" s="638"/>
      <c r="H199" s="621">
        <f t="shared" si="1"/>
        <v>0</v>
      </c>
      <c r="I199" s="638"/>
      <c r="J199" s="638"/>
      <c r="K199" s="638"/>
      <c r="L199" s="638"/>
      <c r="M199" s="638"/>
      <c r="N199" s="638"/>
      <c r="O199" s="638"/>
      <c r="P199" s="621">
        <f>IF(D199&gt;Allgemeines!$C$13,0,SUM(H199,I199,K199,L199,N199)-SUM(J199,M199,O199))</f>
        <v>0</v>
      </c>
      <c r="Q199" s="638"/>
      <c r="R199" s="638"/>
      <c r="S199" s="638"/>
      <c r="T199" s="641"/>
      <c r="AF199" s="597" t="str">
        <f t="shared" si="4"/>
        <v>Zeitreihe_1</v>
      </c>
    </row>
    <row r="200" spans="1:32" x14ac:dyDescent="0.25">
      <c r="A200" s="637"/>
      <c r="B200" s="620"/>
      <c r="C200" s="613"/>
      <c r="D200" s="640"/>
      <c r="E200" s="638"/>
      <c r="F200" s="638"/>
      <c r="G200" s="638"/>
      <c r="H200" s="621">
        <f t="shared" si="1"/>
        <v>0</v>
      </c>
      <c r="I200" s="638"/>
      <c r="J200" s="638"/>
      <c r="K200" s="638"/>
      <c r="L200" s="638"/>
      <c r="M200" s="638"/>
      <c r="N200" s="638"/>
      <c r="O200" s="638"/>
      <c r="P200" s="621">
        <f>IF(D200&gt;Allgemeines!$C$13,0,SUM(H200,I200,K200,L200,N200)-SUM(J200,M200,O200))</f>
        <v>0</v>
      </c>
      <c r="Q200" s="638"/>
      <c r="R200" s="638"/>
      <c r="S200" s="638"/>
      <c r="T200" s="641"/>
      <c r="AF200" s="597" t="str">
        <f t="shared" si="4"/>
        <v>Zeitreihe_1</v>
      </c>
    </row>
  </sheetData>
  <sheetProtection formatCells="0" formatColumns="0" formatRows="0" insertRows="0" insertHyperlinks="0"/>
  <phoneticPr fontId="4" type="noConversion"/>
  <conditionalFormatting sqref="D5:D200">
    <cfRule type="cellIs" dxfId="2" priority="2" operator="equal">
      <formula>0</formula>
    </cfRule>
    <cfRule type="cellIs" dxfId="1" priority="3" operator="lessThan">
      <formula>2017</formula>
    </cfRule>
  </conditionalFormatting>
  <conditionalFormatting sqref="E5:T200">
    <cfRule type="expression" dxfId="0" priority="1">
      <formula>$B5="geleistete Anzahlungen auf immaterielle Vermögensgegenstände"</formula>
    </cfRule>
  </conditionalFormatting>
  <pageMargins left="0.70866141732283472" right="0.70866141732283472" top="0.78740157480314965" bottom="0.78740157480314965" header="0.31496062992125984" footer="0.31496062992125984"/>
  <pageSetup paperSize="9" scale="34" fitToHeight="0" orientation="landscape" r:id="rId1"/>
  <headerFooter>
    <oddFooter>&amp;C&amp;P</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ACC94CF-C5A2-4AF9-8B4B-609515679018}">
          <x14:formula1>
            <xm:f>Listen!$F$2:$F$9</xm:f>
          </x14:formula1>
          <xm:sqref>B5:B200</xm:sqref>
        </x14:dataValidation>
        <x14:dataValidation type="list" allowBlank="1" showInputMessage="1" xr:uid="{A889ED57-2EDA-49E1-AEB5-7965C5A0DB09}">
          <x14:formula1>
            <xm:f>Listen!$I$2:$I$4</xm:f>
          </x14:formula1>
          <xm:sqref>D5:D200</xm:sqref>
        </x14:dataValidation>
        <x14:dataValidation type="list" allowBlank="1" showInputMessage="1" showErrorMessage="1" xr:uid="{0500FA66-682C-42AB-B251-892315B5F74B}">
          <x14:formula1>
            <xm:f>Allgemeines!B$37:B$46</xm:f>
          </x14:formula1>
          <xm:sqref>A5:A200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F18E-BC34-4083-96F4-216E50BB47F8}">
  <sheetPr>
    <tabColor rgb="FFFFFF99"/>
    <pageSetUpPr fitToPage="1"/>
  </sheetPr>
  <dimension ref="A1:K31"/>
  <sheetViews>
    <sheetView showGridLines="0" zoomScaleNormal="100" workbookViewId="0">
      <selection activeCell="O44" sqref="O44"/>
    </sheetView>
  </sheetViews>
  <sheetFormatPr baseColWidth="10" defaultRowHeight="14.25" x14ac:dyDescent="0.2"/>
  <cols>
    <col min="1" max="1" width="2.7109375" style="672" customWidth="1"/>
    <col min="2" max="2" width="45" style="672" customWidth="1"/>
    <col min="3" max="4" width="15.7109375" style="728" customWidth="1"/>
    <col min="5" max="5" width="8" style="710" customWidth="1"/>
    <col min="6" max="6" width="15.28515625" style="729" customWidth="1"/>
    <col min="7" max="7" width="24.7109375" style="672" customWidth="1"/>
    <col min="8" max="8" width="15.7109375" style="672" customWidth="1"/>
    <col min="9" max="16384" width="11.42578125" style="672"/>
  </cols>
  <sheetData>
    <row r="1" spans="1:8" s="661" customFormat="1" ht="30" customHeight="1" x14ac:dyDescent="0.25">
      <c r="B1" s="56" t="str">
        <f>CONCATENATE("Sonstiges im Jahr ",Allgemeines!C13)</f>
        <v>Sonstiges im Jahr 2024</v>
      </c>
      <c r="D1" s="730"/>
    </row>
    <row r="2" spans="1:8" s="661" customFormat="1" ht="12" customHeight="1" thickBot="1" x14ac:dyDescent="0.25">
      <c r="A2" s="663"/>
    </row>
    <row r="3" spans="1:8" s="661" customFormat="1" ht="48" customHeight="1" x14ac:dyDescent="0.2">
      <c r="B3" s="664" t="s">
        <v>512</v>
      </c>
      <c r="C3" s="665" t="s">
        <v>513</v>
      </c>
      <c r="D3" s="666" t="s">
        <v>514</v>
      </c>
      <c r="E3" s="902" t="s">
        <v>515</v>
      </c>
      <c r="F3" s="903"/>
    </row>
    <row r="4" spans="1:8" s="661" customFormat="1" ht="15" customHeight="1" x14ac:dyDescent="0.2">
      <c r="B4" s="667" t="s">
        <v>516</v>
      </c>
      <c r="C4" s="668">
        <f>H17</f>
        <v>0</v>
      </c>
      <c r="D4" s="669">
        <f>G31</f>
        <v>0</v>
      </c>
      <c r="E4" s="904">
        <f>SUM(C4:D4)</f>
        <v>0</v>
      </c>
      <c r="F4" s="905"/>
    </row>
    <row r="5" spans="1:8" s="661" customFormat="1" ht="15" customHeight="1" x14ac:dyDescent="0.2">
      <c r="B5" s="667" t="s">
        <v>517</v>
      </c>
      <c r="C5" s="670"/>
      <c r="D5" s="671"/>
      <c r="E5" s="904">
        <f>SUM(C5:D5)</f>
        <v>0</v>
      </c>
      <c r="F5" s="905"/>
    </row>
    <row r="6" spans="1:8" ht="15" customHeight="1" thickBot="1" x14ac:dyDescent="0.25">
      <c r="B6" s="673" t="s">
        <v>518</v>
      </c>
      <c r="C6" s="674">
        <f t="shared" ref="C6:E6" si="0">C4-C5</f>
        <v>0</v>
      </c>
      <c r="D6" s="675">
        <f t="shared" si="0"/>
        <v>0</v>
      </c>
      <c r="E6" s="906">
        <f t="shared" si="0"/>
        <v>0</v>
      </c>
      <c r="F6" s="907"/>
    </row>
    <row r="7" spans="1:8" ht="12" customHeight="1" x14ac:dyDescent="0.2">
      <c r="B7" s="676"/>
      <c r="C7" s="677"/>
      <c r="D7" s="677"/>
      <c r="E7" s="678"/>
      <c r="F7" s="679"/>
      <c r="G7" s="680"/>
    </row>
    <row r="8" spans="1:8" ht="12" customHeight="1" x14ac:dyDescent="0.2">
      <c r="B8" s="681"/>
      <c r="C8" s="681"/>
      <c r="D8" s="433"/>
      <c r="E8" s="678"/>
      <c r="F8" s="679"/>
      <c r="G8" s="680"/>
    </row>
    <row r="9" spans="1:8" s="682" customFormat="1" ht="17.25" customHeight="1" x14ac:dyDescent="0.2">
      <c r="B9" s="429" t="s">
        <v>519</v>
      </c>
      <c r="C9" s="683"/>
      <c r="D9" s="684"/>
      <c r="E9" s="685"/>
      <c r="F9" s="686"/>
      <c r="G9" s="687"/>
    </row>
    <row r="10" spans="1:8" s="682" customFormat="1" ht="14.25" customHeight="1" thickBot="1" x14ac:dyDescent="0.25">
      <c r="B10" s="683"/>
      <c r="C10" s="683"/>
      <c r="D10" s="684"/>
      <c r="E10" s="685"/>
      <c r="F10" s="686"/>
      <c r="G10" s="687"/>
    </row>
    <row r="11" spans="1:8" s="682" customFormat="1" ht="36.75" customHeight="1" x14ac:dyDescent="0.2">
      <c r="B11" s="688" t="s">
        <v>520</v>
      </c>
      <c r="C11" s="689" t="s">
        <v>6</v>
      </c>
      <c r="D11" s="690" t="s">
        <v>521</v>
      </c>
      <c r="E11" s="684"/>
      <c r="F11" s="908" t="s">
        <v>522</v>
      </c>
      <c r="G11" s="909"/>
      <c r="H11" s="910"/>
    </row>
    <row r="12" spans="1:8" s="682" customFormat="1" ht="32.25" customHeight="1" x14ac:dyDescent="0.2">
      <c r="B12" s="691" t="s">
        <v>523</v>
      </c>
      <c r="C12" s="692" t="s">
        <v>524</v>
      </c>
      <c r="D12" s="693"/>
      <c r="E12" s="684"/>
      <c r="F12" s="911" t="s">
        <v>525</v>
      </c>
      <c r="G12" s="912"/>
      <c r="H12" s="694">
        <f>D12*D13/1000</f>
        <v>0</v>
      </c>
    </row>
    <row r="13" spans="1:8" s="682" customFormat="1" ht="32.25" customHeight="1" x14ac:dyDescent="0.2">
      <c r="B13" s="691" t="s">
        <v>526</v>
      </c>
      <c r="C13" s="692" t="s">
        <v>527</v>
      </c>
      <c r="D13" s="695"/>
      <c r="E13" s="684"/>
      <c r="F13" s="898" t="s">
        <v>528</v>
      </c>
      <c r="G13" s="696">
        <v>0.8</v>
      </c>
      <c r="H13" s="694">
        <f>0.8*H12</f>
        <v>0</v>
      </c>
    </row>
    <row r="14" spans="1:8" s="682" customFormat="1" ht="39" thickBot="1" x14ac:dyDescent="0.25">
      <c r="B14" s="697" t="s">
        <v>529</v>
      </c>
      <c r="C14" s="698" t="s">
        <v>527</v>
      </c>
      <c r="D14" s="699"/>
      <c r="E14" s="684"/>
      <c r="F14" s="899"/>
      <c r="G14" s="696">
        <v>1.2</v>
      </c>
      <c r="H14" s="694">
        <f>1.2*H12</f>
        <v>0</v>
      </c>
    </row>
    <row r="15" spans="1:8" s="682" customFormat="1" ht="12" customHeight="1" x14ac:dyDescent="0.2">
      <c r="B15" s="700"/>
      <c r="C15" s="701"/>
      <c r="D15" s="700"/>
      <c r="E15" s="684"/>
      <c r="F15" s="702"/>
      <c r="G15" s="703"/>
      <c r="H15" s="704"/>
    </row>
    <row r="16" spans="1:8" s="682" customFormat="1" x14ac:dyDescent="0.2">
      <c r="B16" s="700"/>
      <c r="C16" s="700"/>
      <c r="D16" s="705"/>
      <c r="E16" s="684"/>
      <c r="F16" s="706" t="s">
        <v>530</v>
      </c>
      <c r="G16" s="707"/>
      <c r="H16" s="694">
        <f>D14*D12/1000</f>
        <v>0</v>
      </c>
    </row>
    <row r="17" spans="2:11" ht="31.5" customHeight="1" x14ac:dyDescent="0.2">
      <c r="B17" s="708"/>
      <c r="C17" s="708"/>
      <c r="D17" s="708"/>
      <c r="E17" s="684"/>
      <c r="F17" s="900" t="str">
        <f>"Differenz zum Referenzband"&amp;IF(H17&lt;0," 80% (Saldomindernd)"," 120% (Saldoerhöhend)")</f>
        <v>Differenz zum Referenzband 120% (Saldoerhöhend)</v>
      </c>
      <c r="G17" s="901"/>
      <c r="H17" s="694">
        <f>IF(H16&lt;H13,H16-H13,IF(H16&gt;H14,H16-H14,0))</f>
        <v>0</v>
      </c>
      <c r="I17" s="739"/>
    </row>
    <row r="18" spans="2:11" ht="17.25" customHeight="1" x14ac:dyDescent="0.2">
      <c r="B18" s="708"/>
      <c r="C18" s="708"/>
      <c r="D18" s="708"/>
      <c r="E18" s="684"/>
      <c r="F18" s="709"/>
      <c r="G18" s="709"/>
      <c r="H18" s="704"/>
    </row>
    <row r="19" spans="2:11" ht="28.5" customHeight="1" thickBot="1" x14ac:dyDescent="0.25">
      <c r="B19" s="429" t="s">
        <v>531</v>
      </c>
      <c r="C19" s="662"/>
      <c r="D19" s="672"/>
      <c r="F19" s="672"/>
      <c r="I19" s="740"/>
    </row>
    <row r="20" spans="2:11" ht="36" customHeight="1" x14ac:dyDescent="0.2">
      <c r="B20" s="711" t="s">
        <v>520</v>
      </c>
      <c r="C20" s="712" t="s">
        <v>532</v>
      </c>
      <c r="D20" s="713"/>
      <c r="E20" s="713"/>
      <c r="F20" s="714"/>
      <c r="G20" s="715" t="s">
        <v>533</v>
      </c>
      <c r="K20" s="740"/>
    </row>
    <row r="21" spans="2:11" ht="15" customHeight="1" x14ac:dyDescent="0.2">
      <c r="B21" s="716"/>
      <c r="C21" s="717"/>
      <c r="D21" s="718"/>
      <c r="E21" s="718"/>
      <c r="F21" s="719"/>
      <c r="G21" s="720"/>
    </row>
    <row r="22" spans="2:11" ht="15" customHeight="1" x14ac:dyDescent="0.2">
      <c r="B22" s="716"/>
      <c r="C22" s="717"/>
      <c r="D22" s="718"/>
      <c r="E22" s="718"/>
      <c r="F22" s="719"/>
      <c r="G22" s="720"/>
    </row>
    <row r="23" spans="2:11" ht="15" customHeight="1" x14ac:dyDescent="0.2">
      <c r="B23" s="716"/>
      <c r="C23" s="717"/>
      <c r="D23" s="718"/>
      <c r="E23" s="718"/>
      <c r="F23" s="719"/>
      <c r="G23" s="720"/>
    </row>
    <row r="24" spans="2:11" ht="15" customHeight="1" x14ac:dyDescent="0.2">
      <c r="B24" s="716"/>
      <c r="C24" s="717"/>
      <c r="D24" s="718"/>
      <c r="E24" s="718"/>
      <c r="F24" s="719"/>
      <c r="G24" s="720"/>
    </row>
    <row r="25" spans="2:11" ht="15" customHeight="1" x14ac:dyDescent="0.2">
      <c r="B25" s="716"/>
      <c r="C25" s="717"/>
      <c r="D25" s="718"/>
      <c r="E25" s="718"/>
      <c r="F25" s="719"/>
      <c r="G25" s="720"/>
    </row>
    <row r="26" spans="2:11" ht="15" customHeight="1" x14ac:dyDescent="0.2">
      <c r="B26" s="716"/>
      <c r="C26" s="717"/>
      <c r="D26" s="718"/>
      <c r="E26" s="718"/>
      <c r="F26" s="719"/>
      <c r="G26" s="720"/>
    </row>
    <row r="27" spans="2:11" ht="15" customHeight="1" x14ac:dyDescent="0.2">
      <c r="B27" s="716"/>
      <c r="C27" s="717"/>
      <c r="D27" s="718"/>
      <c r="E27" s="718"/>
      <c r="F27" s="719"/>
      <c r="G27" s="720"/>
    </row>
    <row r="28" spans="2:11" ht="15" customHeight="1" x14ac:dyDescent="0.2">
      <c r="B28" s="716"/>
      <c r="C28" s="717"/>
      <c r="D28" s="718"/>
      <c r="E28" s="718"/>
      <c r="F28" s="719"/>
      <c r="G28" s="720"/>
    </row>
    <row r="29" spans="2:11" ht="15" customHeight="1" x14ac:dyDescent="0.2">
      <c r="B29" s="716"/>
      <c r="C29" s="717"/>
      <c r="D29" s="718"/>
      <c r="E29" s="718"/>
      <c r="F29" s="719"/>
      <c r="G29" s="720"/>
    </row>
    <row r="30" spans="2:11" ht="15" customHeight="1" thickBot="1" x14ac:dyDescent="0.25">
      <c r="B30" s="721"/>
      <c r="C30" s="722"/>
      <c r="D30" s="723"/>
      <c r="E30" s="723"/>
      <c r="F30" s="724"/>
      <c r="G30" s="720"/>
    </row>
    <row r="31" spans="2:11" ht="15" customHeight="1" thickBot="1" x14ac:dyDescent="0.25">
      <c r="B31" s="725"/>
      <c r="C31" s="677"/>
      <c r="D31" s="677"/>
      <c r="E31" s="678"/>
      <c r="F31" s="726" t="s">
        <v>534</v>
      </c>
      <c r="G31" s="727">
        <f>SUM(G21:G30)</f>
        <v>0</v>
      </c>
    </row>
  </sheetData>
  <mergeCells count="8">
    <mergeCell ref="F13:F14"/>
    <mergeCell ref="F17:G17"/>
    <mergeCell ref="E3:F3"/>
    <mergeCell ref="E4:F4"/>
    <mergeCell ref="E5:F5"/>
    <mergeCell ref="E6:F6"/>
    <mergeCell ref="F11:H11"/>
    <mergeCell ref="F12:G12"/>
  </mergeCells>
  <pageMargins left="0.78740157499999996" right="0.78740157499999996" top="0.984251969" bottom="0.984251969" header="0.4921259845" footer="0.4921259845"/>
  <pageSetup paperSize="8" scale="29" orientation="landscape" horizontalDpi="4294967295" verticalDpi="4294967295" r:id="rId1"/>
  <headerFooter alignWithMargins="0">
    <oddFooter>&amp;R&amp;12Seite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0C0C0"/>
  </sheetPr>
  <dimension ref="A1:AF45"/>
  <sheetViews>
    <sheetView workbookViewId="0">
      <selection activeCell="F27" sqref="F27"/>
    </sheetView>
  </sheetViews>
  <sheetFormatPr baseColWidth="10" defaultColWidth="11.42578125" defaultRowHeight="14.25" x14ac:dyDescent="0.2"/>
  <cols>
    <col min="1" max="1" width="118.140625" style="149" customWidth="1"/>
    <col min="2" max="2" width="14" style="207" customWidth="1"/>
    <col min="3" max="3" width="14.85546875" style="207" customWidth="1"/>
    <col min="4" max="4" width="11.7109375" style="207" customWidth="1"/>
    <col min="5" max="5" width="49.5703125" style="207" bestFit="1" customWidth="1"/>
    <col min="6" max="6" width="74.85546875" style="149" customWidth="1"/>
    <col min="7" max="7" width="18.140625" style="149" customWidth="1"/>
    <col min="8" max="8" width="14.42578125" style="149" customWidth="1"/>
    <col min="9" max="9" width="16.140625" style="207" bestFit="1" customWidth="1"/>
    <col min="10" max="10" width="16.140625" style="207" customWidth="1"/>
    <col min="11" max="11" width="11.42578125" style="207"/>
    <col min="12" max="12" width="27.42578125" style="149" bestFit="1" customWidth="1"/>
    <col min="13" max="13" width="3.140625" style="149" customWidth="1"/>
    <col min="14" max="14" width="27.7109375" style="149" bestFit="1" customWidth="1"/>
    <col min="15" max="15" width="3" style="149" customWidth="1"/>
    <col min="16" max="16" width="48.28515625" style="149" customWidth="1"/>
    <col min="17" max="17" width="3.28515625" style="149" customWidth="1"/>
    <col min="18" max="18" width="27.85546875" style="149" bestFit="1" customWidth="1"/>
    <col min="19" max="19" width="11.42578125" style="149"/>
    <col min="20" max="20" width="26.42578125" style="331" customWidth="1"/>
    <col min="21" max="21" width="6.5703125" style="149" customWidth="1"/>
    <col min="22" max="22" width="32" style="149" customWidth="1"/>
    <col min="23" max="23" width="3.28515625" style="149" customWidth="1"/>
    <col min="24" max="24" width="46" style="149" customWidth="1"/>
    <col min="25" max="25" width="3.28515625" style="149" customWidth="1"/>
    <col min="26" max="26" width="37.140625" style="149" customWidth="1"/>
    <col min="27" max="16384" width="11.42578125" style="149"/>
  </cols>
  <sheetData>
    <row r="1" spans="1:32" ht="15" x14ac:dyDescent="0.25">
      <c r="A1" s="205" t="s">
        <v>132</v>
      </c>
      <c r="B1" s="205" t="s">
        <v>133</v>
      </c>
      <c r="C1" s="205" t="s">
        <v>134</v>
      </c>
      <c r="D1" s="205" t="s">
        <v>135</v>
      </c>
      <c r="E1" s="205" t="s">
        <v>123</v>
      </c>
      <c r="F1" s="205" t="s">
        <v>136</v>
      </c>
      <c r="G1" s="633"/>
      <c r="H1" s="633"/>
      <c r="I1" s="205" t="s">
        <v>138</v>
      </c>
      <c r="J1" s="205" t="s">
        <v>509</v>
      </c>
      <c r="K1" s="205" t="s">
        <v>139</v>
      </c>
      <c r="L1" s="205" t="s">
        <v>140</v>
      </c>
      <c r="N1" s="210" t="s">
        <v>226</v>
      </c>
      <c r="P1" s="210" t="s">
        <v>213</v>
      </c>
      <c r="Q1" s="209"/>
      <c r="R1" s="210" t="s">
        <v>330</v>
      </c>
      <c r="T1" s="210" t="s">
        <v>355</v>
      </c>
      <c r="V1" s="772" t="s">
        <v>448</v>
      </c>
      <c r="W1" s="773"/>
      <c r="X1" s="772" t="s">
        <v>449</v>
      </c>
      <c r="Y1" s="773"/>
      <c r="Z1" s="774" t="s">
        <v>450</v>
      </c>
      <c r="AA1" s="773"/>
      <c r="AB1" s="775"/>
      <c r="AC1" s="776">
        <v>0.4</v>
      </c>
      <c r="AD1" s="776">
        <v>0.6</v>
      </c>
      <c r="AE1" s="777"/>
      <c r="AF1" s="773"/>
    </row>
    <row r="2" spans="1:32" ht="30" x14ac:dyDescent="0.25">
      <c r="A2" s="194" t="s">
        <v>141</v>
      </c>
      <c r="B2" s="206">
        <v>40</v>
      </c>
      <c r="C2" s="206">
        <v>50</v>
      </c>
      <c r="D2" s="207" t="s">
        <v>17</v>
      </c>
      <c r="E2" s="208" t="s">
        <v>283</v>
      </c>
      <c r="F2" s="597" t="s">
        <v>17</v>
      </c>
      <c r="G2" s="633"/>
      <c r="H2" s="634"/>
      <c r="I2" s="651">
        <v>2022</v>
      </c>
      <c r="J2" s="651">
        <v>2022</v>
      </c>
      <c r="K2" s="207">
        <v>2022</v>
      </c>
      <c r="L2" s="149" t="s">
        <v>144</v>
      </c>
      <c r="N2" s="149" t="s">
        <v>219</v>
      </c>
      <c r="P2" s="149" t="s">
        <v>219</v>
      </c>
      <c r="Q2" s="209"/>
      <c r="R2" s="149" t="s">
        <v>219</v>
      </c>
      <c r="T2" s="149" t="s">
        <v>219</v>
      </c>
      <c r="V2" s="778" t="s">
        <v>219</v>
      </c>
      <c r="W2" s="773"/>
      <c r="X2" s="778" t="s">
        <v>219</v>
      </c>
      <c r="Y2" s="773"/>
      <c r="Z2" s="778" t="s">
        <v>219</v>
      </c>
      <c r="AA2" s="773"/>
      <c r="AB2" s="779" t="s">
        <v>135</v>
      </c>
      <c r="AC2" s="780" t="s">
        <v>137</v>
      </c>
      <c r="AD2" s="780" t="s">
        <v>497</v>
      </c>
      <c r="AE2" s="780" t="s">
        <v>498</v>
      </c>
      <c r="AF2" s="773"/>
    </row>
    <row r="3" spans="1:32" ht="15" x14ac:dyDescent="0.25">
      <c r="A3" s="194" t="s">
        <v>145</v>
      </c>
      <c r="B3" s="206">
        <v>40</v>
      </c>
      <c r="C3" s="206">
        <v>50</v>
      </c>
      <c r="D3" s="207">
        <v>2022</v>
      </c>
      <c r="E3" s="208" t="s">
        <v>142</v>
      </c>
      <c r="F3" s="597" t="s">
        <v>143</v>
      </c>
      <c r="G3" s="633"/>
      <c r="H3" s="634"/>
      <c r="I3" s="651">
        <v>2023</v>
      </c>
      <c r="J3" s="651">
        <v>2023</v>
      </c>
      <c r="K3" s="207">
        <v>2023</v>
      </c>
      <c r="L3" s="149" t="s">
        <v>148</v>
      </c>
      <c r="N3" s="149" t="s">
        <v>220</v>
      </c>
      <c r="P3" s="149" t="s">
        <v>441</v>
      </c>
      <c r="Q3" s="209"/>
      <c r="R3" s="149" t="s">
        <v>317</v>
      </c>
      <c r="T3" s="149" t="s">
        <v>317</v>
      </c>
      <c r="V3" s="778" t="s">
        <v>220</v>
      </c>
      <c r="W3" s="773"/>
      <c r="X3" s="778" t="s">
        <v>441</v>
      </c>
      <c r="Y3" s="773"/>
      <c r="Z3" s="778" t="s">
        <v>317</v>
      </c>
      <c r="AA3" s="773"/>
      <c r="AB3" s="779">
        <v>2022</v>
      </c>
      <c r="AC3" s="781">
        <v>5.0700000000000002E-2</v>
      </c>
      <c r="AD3" s="781">
        <v>1.7100000000000001E-2</v>
      </c>
      <c r="AE3" s="781">
        <v>3.0499999999999999E-2</v>
      </c>
      <c r="AF3" s="773"/>
    </row>
    <row r="4" spans="1:32" ht="15" x14ac:dyDescent="0.25">
      <c r="A4" s="194" t="s">
        <v>149</v>
      </c>
      <c r="B4" s="206">
        <v>40</v>
      </c>
      <c r="C4" s="206">
        <v>45</v>
      </c>
      <c r="D4" s="207">
        <v>2023</v>
      </c>
      <c r="E4" s="208" t="s">
        <v>146</v>
      </c>
      <c r="F4" s="597" t="s">
        <v>147</v>
      </c>
      <c r="G4" s="633"/>
      <c r="H4" s="635"/>
      <c r="I4" s="651">
        <v>2024</v>
      </c>
      <c r="J4" s="651">
        <v>2024</v>
      </c>
      <c r="K4" s="207">
        <v>2024</v>
      </c>
      <c r="L4" s="149" t="s">
        <v>152</v>
      </c>
      <c r="N4" s="149" t="s">
        <v>221</v>
      </c>
      <c r="P4" s="149" t="s">
        <v>442</v>
      </c>
      <c r="Q4" s="209"/>
      <c r="R4" s="149" t="s">
        <v>318</v>
      </c>
      <c r="T4" s="149" t="s">
        <v>318</v>
      </c>
      <c r="V4" s="778" t="s">
        <v>221</v>
      </c>
      <c r="W4" s="773"/>
      <c r="X4" s="778" t="s">
        <v>442</v>
      </c>
      <c r="Y4" s="773"/>
      <c r="Z4" s="778" t="s">
        <v>318</v>
      </c>
      <c r="AA4" s="773"/>
      <c r="AB4" s="779">
        <v>2023</v>
      </c>
      <c r="AC4" s="782">
        <v>5.0700000000000002E-2</v>
      </c>
      <c r="AD4" s="782">
        <v>1.7100000000000001E-2</v>
      </c>
      <c r="AE4" s="781">
        <v>3.0499999999999999E-2</v>
      </c>
      <c r="AF4" s="773"/>
    </row>
    <row r="5" spans="1:32" ht="15" x14ac:dyDescent="0.25">
      <c r="A5" s="194" t="s">
        <v>153</v>
      </c>
      <c r="B5" s="206">
        <v>40</v>
      </c>
      <c r="C5" s="206">
        <v>45</v>
      </c>
      <c r="D5" s="207">
        <v>2024</v>
      </c>
      <c r="E5" s="208" t="s">
        <v>150</v>
      </c>
      <c r="F5" s="597" t="s">
        <v>151</v>
      </c>
      <c r="J5" s="207">
        <v>2025</v>
      </c>
      <c r="K5" s="207">
        <v>2025</v>
      </c>
      <c r="N5" s="149" t="s">
        <v>222</v>
      </c>
      <c r="P5" s="149" t="s">
        <v>443</v>
      </c>
      <c r="Q5" s="209"/>
      <c r="R5" s="149" t="s">
        <v>319</v>
      </c>
      <c r="T5" s="149" t="s">
        <v>319</v>
      </c>
      <c r="V5" s="778" t="s">
        <v>222</v>
      </c>
      <c r="W5" s="773"/>
      <c r="X5" s="778" t="s">
        <v>443</v>
      </c>
      <c r="Y5" s="773"/>
      <c r="Z5" s="778" t="s">
        <v>319</v>
      </c>
      <c r="AA5" s="773"/>
      <c r="AB5" s="779">
        <v>2024</v>
      </c>
      <c r="AC5" s="782">
        <v>6.93E-2</v>
      </c>
      <c r="AD5" s="782">
        <v>3.8699999999999998E-2</v>
      </c>
      <c r="AE5" s="782">
        <v>5.0900000000000001E-2</v>
      </c>
      <c r="AF5" s="773"/>
    </row>
    <row r="6" spans="1:32" ht="15" x14ac:dyDescent="0.25">
      <c r="A6" s="194" t="s">
        <v>156</v>
      </c>
      <c r="B6" s="206">
        <v>35</v>
      </c>
      <c r="C6" s="206">
        <v>45</v>
      </c>
      <c r="D6" s="207">
        <v>2025</v>
      </c>
      <c r="E6" s="208" t="s">
        <v>154</v>
      </c>
      <c r="F6" s="597" t="s">
        <v>155</v>
      </c>
      <c r="J6" s="207">
        <v>2026</v>
      </c>
      <c r="K6" s="207">
        <v>2026</v>
      </c>
      <c r="N6" s="149" t="s">
        <v>223</v>
      </c>
      <c r="P6" s="149" t="s">
        <v>444</v>
      </c>
      <c r="Q6" s="209"/>
      <c r="R6" s="149" t="s">
        <v>320</v>
      </c>
      <c r="T6" s="149" t="s">
        <v>320</v>
      </c>
      <c r="V6" s="778" t="s">
        <v>223</v>
      </c>
      <c r="W6" s="773"/>
      <c r="X6" s="778" t="s">
        <v>444</v>
      </c>
      <c r="Y6" s="773"/>
      <c r="Z6" s="778" t="s">
        <v>320</v>
      </c>
      <c r="AA6" s="773"/>
      <c r="AB6" s="773"/>
      <c r="AC6" s="773"/>
      <c r="AD6" s="773"/>
      <c r="AE6" s="773"/>
      <c r="AF6" s="773"/>
    </row>
    <row r="7" spans="1:32" ht="15" x14ac:dyDescent="0.25">
      <c r="A7" s="194" t="s">
        <v>159</v>
      </c>
      <c r="B7" s="206">
        <v>40</v>
      </c>
      <c r="C7" s="206">
        <v>50</v>
      </c>
      <c r="D7" s="207">
        <v>2026</v>
      </c>
      <c r="E7" s="208" t="s">
        <v>157</v>
      </c>
      <c r="F7" s="597" t="s">
        <v>158</v>
      </c>
      <c r="J7" s="207">
        <v>2027</v>
      </c>
      <c r="K7" s="207">
        <v>2027</v>
      </c>
      <c r="N7" s="149" t="s">
        <v>224</v>
      </c>
      <c r="P7" s="149" t="s">
        <v>445</v>
      </c>
      <c r="Q7" s="209"/>
      <c r="R7" s="149" t="s">
        <v>321</v>
      </c>
      <c r="T7" s="149" t="s">
        <v>321</v>
      </c>
      <c r="V7" s="778" t="s">
        <v>224</v>
      </c>
      <c r="W7" s="773"/>
      <c r="X7" s="778" t="s">
        <v>445</v>
      </c>
      <c r="Y7" s="773"/>
      <c r="Z7" s="778" t="s">
        <v>321</v>
      </c>
      <c r="AA7" s="773"/>
      <c r="AB7" s="773"/>
      <c r="AC7" s="773"/>
      <c r="AD7" s="773"/>
      <c r="AE7" s="773"/>
      <c r="AF7" s="773"/>
    </row>
    <row r="8" spans="1:32" ht="15" x14ac:dyDescent="0.25">
      <c r="A8" s="194" t="s">
        <v>162</v>
      </c>
      <c r="B8" s="206">
        <v>30</v>
      </c>
      <c r="C8" s="206">
        <v>40</v>
      </c>
      <c r="D8" s="207">
        <v>2027</v>
      </c>
      <c r="E8" s="208" t="s">
        <v>160</v>
      </c>
      <c r="F8" s="597" t="s">
        <v>161</v>
      </c>
      <c r="J8" s="207">
        <v>2028</v>
      </c>
      <c r="K8" s="207">
        <v>2028</v>
      </c>
      <c r="N8" s="149" t="s">
        <v>225</v>
      </c>
      <c r="P8" s="149" t="s">
        <v>446</v>
      </c>
      <c r="Q8" s="209"/>
      <c r="R8" s="149" t="s">
        <v>322</v>
      </c>
      <c r="T8" s="149" t="s">
        <v>322</v>
      </c>
      <c r="V8" s="778" t="s">
        <v>225</v>
      </c>
      <c r="W8" s="773"/>
      <c r="X8" s="778" t="s">
        <v>446</v>
      </c>
      <c r="Y8" s="773"/>
      <c r="Z8" s="778" t="s">
        <v>322</v>
      </c>
      <c r="AA8" s="773"/>
      <c r="AB8" s="773"/>
      <c r="AC8" s="773"/>
      <c r="AD8" s="773"/>
      <c r="AE8" s="773"/>
      <c r="AF8" s="773"/>
    </row>
    <row r="9" spans="1:32" ht="15" x14ac:dyDescent="0.25">
      <c r="A9" s="194" t="s">
        <v>165</v>
      </c>
      <c r="B9" s="206">
        <v>30</v>
      </c>
      <c r="C9" s="206">
        <v>40</v>
      </c>
      <c r="D9" s="207">
        <v>2028</v>
      </c>
      <c r="E9" s="208" t="s">
        <v>163</v>
      </c>
      <c r="F9" s="597" t="s">
        <v>164</v>
      </c>
      <c r="K9" s="650"/>
      <c r="P9" s="149" t="s">
        <v>447</v>
      </c>
      <c r="R9" s="149" t="s">
        <v>323</v>
      </c>
      <c r="T9" s="149" t="s">
        <v>323</v>
      </c>
      <c r="V9" s="773"/>
      <c r="W9" s="773"/>
      <c r="X9" s="778" t="s">
        <v>447</v>
      </c>
      <c r="Y9" s="773"/>
      <c r="Z9" s="778" t="s">
        <v>323</v>
      </c>
      <c r="AA9" s="773"/>
      <c r="AB9" s="773"/>
      <c r="AC9" s="773"/>
      <c r="AD9" s="773"/>
      <c r="AE9" s="773"/>
      <c r="AF9" s="773"/>
    </row>
    <row r="10" spans="1:32" x14ac:dyDescent="0.2">
      <c r="A10" s="194" t="s">
        <v>166</v>
      </c>
      <c r="B10" s="206">
        <v>30</v>
      </c>
      <c r="C10" s="206">
        <v>35</v>
      </c>
      <c r="K10" s="650"/>
      <c r="P10" s="149" t="s">
        <v>52</v>
      </c>
      <c r="R10" s="149" t="s">
        <v>324</v>
      </c>
      <c r="T10" s="149" t="s">
        <v>324</v>
      </c>
      <c r="V10" s="773"/>
      <c r="W10" s="773"/>
      <c r="X10" s="778" t="s">
        <v>52</v>
      </c>
      <c r="Y10" s="773"/>
      <c r="Z10" s="778" t="s">
        <v>324</v>
      </c>
      <c r="AA10" s="773"/>
      <c r="AB10" s="773"/>
      <c r="AC10" s="773"/>
      <c r="AD10" s="773"/>
      <c r="AE10" s="773"/>
      <c r="AF10" s="773"/>
    </row>
    <row r="11" spans="1:32" x14ac:dyDescent="0.2">
      <c r="A11" s="194" t="s">
        <v>167</v>
      </c>
      <c r="B11" s="206">
        <v>35</v>
      </c>
      <c r="C11" s="206">
        <v>45</v>
      </c>
      <c r="K11" s="650"/>
      <c r="R11" s="149" t="s">
        <v>325</v>
      </c>
      <c r="T11" s="149" t="s">
        <v>325</v>
      </c>
      <c r="V11" s="773"/>
      <c r="W11" s="773"/>
      <c r="X11" s="773"/>
      <c r="Y11" s="773"/>
      <c r="Z11" s="778" t="s">
        <v>325</v>
      </c>
      <c r="AA11" s="773"/>
      <c r="AB11" s="773"/>
      <c r="AC11" s="773"/>
      <c r="AD11" s="773"/>
      <c r="AE11" s="773"/>
      <c r="AF11" s="773"/>
    </row>
    <row r="12" spans="1:32" x14ac:dyDescent="0.2">
      <c r="A12" s="194" t="s">
        <v>168</v>
      </c>
      <c r="B12" s="206">
        <v>25</v>
      </c>
      <c r="C12" s="206">
        <v>30</v>
      </c>
      <c r="K12" s="650"/>
      <c r="R12" s="149" t="s">
        <v>326</v>
      </c>
      <c r="T12" s="149" t="s">
        <v>327</v>
      </c>
      <c r="V12" s="773"/>
      <c r="W12" s="773"/>
      <c r="X12" s="773"/>
      <c r="Y12" s="773"/>
      <c r="Z12" s="778" t="s">
        <v>326</v>
      </c>
      <c r="AA12" s="773"/>
      <c r="AB12" s="773"/>
      <c r="AC12" s="773"/>
      <c r="AD12" s="773"/>
      <c r="AE12" s="773"/>
      <c r="AF12" s="773"/>
    </row>
    <row r="13" spans="1:32" ht="15" x14ac:dyDescent="0.25">
      <c r="A13" s="194" t="s">
        <v>46</v>
      </c>
      <c r="B13" s="206">
        <v>20</v>
      </c>
      <c r="C13" s="206">
        <v>30</v>
      </c>
      <c r="F13" s="597"/>
      <c r="K13" s="650"/>
      <c r="R13" s="149" t="s">
        <v>327</v>
      </c>
      <c r="T13" s="149" t="s">
        <v>328</v>
      </c>
      <c r="V13" s="773"/>
      <c r="W13" s="773"/>
      <c r="X13" s="773"/>
      <c r="Y13" s="773"/>
      <c r="Z13" s="778" t="s">
        <v>327</v>
      </c>
      <c r="AA13" s="773"/>
      <c r="AB13" s="773"/>
      <c r="AC13" s="773"/>
      <c r="AD13" s="773"/>
      <c r="AE13" s="773"/>
      <c r="AF13" s="773"/>
    </row>
    <row r="14" spans="1:32" ht="15" x14ac:dyDescent="0.25">
      <c r="A14" s="194" t="s">
        <v>169</v>
      </c>
      <c r="B14" s="206">
        <v>25</v>
      </c>
      <c r="C14" s="206">
        <v>35</v>
      </c>
      <c r="F14" s="597"/>
      <c r="K14" s="650"/>
      <c r="R14" s="149" t="s">
        <v>328</v>
      </c>
      <c r="T14" s="149" t="s">
        <v>353</v>
      </c>
      <c r="V14" s="773"/>
      <c r="W14" s="773"/>
      <c r="X14" s="773"/>
      <c r="Y14" s="773"/>
      <c r="Z14" s="778" t="s">
        <v>328</v>
      </c>
      <c r="AA14" s="773"/>
      <c r="AB14" s="773"/>
      <c r="AC14" s="773"/>
      <c r="AD14" s="773"/>
      <c r="AE14" s="773"/>
      <c r="AF14" s="773"/>
    </row>
    <row r="15" spans="1:32" ht="15" x14ac:dyDescent="0.25">
      <c r="A15" s="194" t="s">
        <v>170</v>
      </c>
      <c r="B15" s="206">
        <v>25</v>
      </c>
      <c r="C15" s="206">
        <v>35</v>
      </c>
      <c r="F15" s="597"/>
      <c r="R15" s="149" t="s">
        <v>329</v>
      </c>
      <c r="T15" s="149" t="s">
        <v>354</v>
      </c>
      <c r="V15" s="773"/>
      <c r="W15" s="773"/>
      <c r="X15" s="773"/>
      <c r="Y15" s="773"/>
      <c r="Z15" s="778" t="s">
        <v>329</v>
      </c>
      <c r="AA15" s="773"/>
      <c r="AB15" s="773"/>
      <c r="AC15" s="773"/>
      <c r="AD15" s="773"/>
      <c r="AE15" s="773"/>
      <c r="AF15" s="773"/>
    </row>
    <row r="16" spans="1:32" ht="15" x14ac:dyDescent="0.25">
      <c r="A16" s="194" t="s">
        <v>171</v>
      </c>
      <c r="B16" s="206">
        <v>30</v>
      </c>
      <c r="C16" s="206">
        <v>40</v>
      </c>
      <c r="F16" s="597"/>
      <c r="R16" s="149" t="s">
        <v>46</v>
      </c>
      <c r="T16" s="149" t="s">
        <v>46</v>
      </c>
      <c r="V16" s="773"/>
      <c r="W16" s="773"/>
      <c r="X16" s="773"/>
      <c r="Y16" s="773"/>
      <c r="Z16" s="778" t="s">
        <v>46</v>
      </c>
      <c r="AA16" s="773"/>
      <c r="AB16" s="773"/>
      <c r="AC16" s="773"/>
      <c r="AD16" s="773"/>
      <c r="AE16" s="773"/>
      <c r="AF16" s="773"/>
    </row>
    <row r="17" spans="1:32" ht="15" x14ac:dyDescent="0.25">
      <c r="A17" s="194" t="s">
        <v>172</v>
      </c>
      <c r="B17" s="206">
        <v>30</v>
      </c>
      <c r="C17" s="206">
        <v>40</v>
      </c>
      <c r="F17" s="597"/>
      <c r="T17" s="149"/>
      <c r="V17" s="773"/>
      <c r="W17" s="773"/>
      <c r="X17" s="773"/>
      <c r="Y17" s="773"/>
      <c r="Z17" s="773"/>
      <c r="AA17" s="773"/>
      <c r="AB17" s="773"/>
      <c r="AC17" s="773"/>
      <c r="AD17" s="773"/>
      <c r="AE17" s="773"/>
      <c r="AF17" s="773"/>
    </row>
    <row r="18" spans="1:32" ht="15" x14ac:dyDescent="0.25">
      <c r="A18" s="194" t="s">
        <v>173</v>
      </c>
      <c r="B18" s="206">
        <v>30</v>
      </c>
      <c r="C18" s="206">
        <v>50</v>
      </c>
      <c r="F18" s="597"/>
      <c r="V18" s="773"/>
      <c r="W18" s="773"/>
      <c r="X18" s="773"/>
      <c r="Y18" s="773"/>
      <c r="Z18" s="773"/>
      <c r="AA18" s="773"/>
      <c r="AB18" s="773"/>
      <c r="AC18" s="773"/>
      <c r="AD18" s="773"/>
      <c r="AE18" s="773"/>
      <c r="AF18" s="773"/>
    </row>
    <row r="19" spans="1:32" ht="15" x14ac:dyDescent="0.25">
      <c r="A19" s="194" t="s">
        <v>174</v>
      </c>
      <c r="B19" s="206">
        <v>25</v>
      </c>
      <c r="C19" s="206">
        <v>30</v>
      </c>
      <c r="F19" s="597"/>
      <c r="V19" s="773"/>
      <c r="W19" s="773"/>
      <c r="X19" s="773"/>
      <c r="Y19" s="773"/>
      <c r="Z19" s="773"/>
      <c r="AA19" s="773"/>
      <c r="AB19" s="773"/>
      <c r="AC19" s="773"/>
      <c r="AD19" s="773"/>
      <c r="AE19" s="773"/>
      <c r="AF19" s="773"/>
    </row>
    <row r="20" spans="1:32" x14ac:dyDescent="0.2">
      <c r="A20" s="194" t="s">
        <v>175</v>
      </c>
      <c r="B20" s="206">
        <v>25</v>
      </c>
      <c r="C20" s="206">
        <v>30</v>
      </c>
      <c r="V20" s="773"/>
      <c r="W20" s="773"/>
      <c r="X20" s="773"/>
      <c r="Y20" s="773"/>
      <c r="Z20" s="773"/>
      <c r="AA20" s="773"/>
      <c r="AB20" s="773"/>
      <c r="AC20" s="773"/>
      <c r="AD20" s="773"/>
      <c r="AE20" s="773"/>
      <c r="AF20" s="773"/>
    </row>
    <row r="21" spans="1:32" x14ac:dyDescent="0.2">
      <c r="A21" s="194" t="s">
        <v>176</v>
      </c>
      <c r="B21" s="206">
        <v>30</v>
      </c>
      <c r="C21" s="206">
        <v>35</v>
      </c>
      <c r="V21" s="773"/>
      <c r="W21" s="773"/>
      <c r="X21" s="773"/>
      <c r="Y21" s="773"/>
      <c r="Z21" s="773"/>
      <c r="AA21" s="773"/>
      <c r="AB21" s="773"/>
      <c r="AC21" s="773"/>
      <c r="AD21" s="773"/>
      <c r="AE21" s="773"/>
      <c r="AF21" s="773"/>
    </row>
    <row r="22" spans="1:32" x14ac:dyDescent="0.2">
      <c r="A22" s="194" t="s">
        <v>177</v>
      </c>
      <c r="B22" s="206">
        <v>25</v>
      </c>
      <c r="C22" s="206">
        <v>30</v>
      </c>
      <c r="V22" s="773"/>
      <c r="W22" s="773"/>
      <c r="X22" s="773"/>
      <c r="Y22" s="773"/>
      <c r="Z22" s="773"/>
      <c r="AA22" s="773"/>
      <c r="AB22" s="773"/>
      <c r="AC22" s="773"/>
      <c r="AD22" s="773"/>
      <c r="AE22" s="773"/>
      <c r="AF22" s="773"/>
    </row>
    <row r="23" spans="1:32" x14ac:dyDescent="0.2">
      <c r="A23" s="194" t="s">
        <v>178</v>
      </c>
      <c r="B23" s="206">
        <v>30</v>
      </c>
      <c r="C23" s="206">
        <v>35</v>
      </c>
    </row>
    <row r="24" spans="1:32" x14ac:dyDescent="0.2">
      <c r="A24" s="194" t="s">
        <v>179</v>
      </c>
      <c r="B24" s="206">
        <v>20</v>
      </c>
      <c r="C24" s="206">
        <v>25</v>
      </c>
    </row>
    <row r="25" spans="1:32" x14ac:dyDescent="0.2">
      <c r="A25" s="194" t="s">
        <v>180</v>
      </c>
      <c r="B25" s="206">
        <v>30</v>
      </c>
      <c r="C25" s="206">
        <v>40</v>
      </c>
    </row>
    <row r="26" spans="1:32" x14ac:dyDescent="0.2">
      <c r="A26" s="194" t="s">
        <v>181</v>
      </c>
      <c r="B26" s="206">
        <v>15</v>
      </c>
      <c r="C26" s="206">
        <v>25</v>
      </c>
    </row>
    <row r="27" spans="1:32" x14ac:dyDescent="0.2">
      <c r="A27" s="194" t="s">
        <v>182</v>
      </c>
      <c r="B27" s="206">
        <v>25</v>
      </c>
      <c r="C27" s="206">
        <v>35</v>
      </c>
    </row>
    <row r="28" spans="1:32" x14ac:dyDescent="0.2">
      <c r="A28" s="194" t="s">
        <v>183</v>
      </c>
      <c r="B28" s="206">
        <v>50</v>
      </c>
      <c r="C28" s="206">
        <v>60</v>
      </c>
    </row>
    <row r="29" spans="1:32" x14ac:dyDescent="0.2">
      <c r="A29" s="194" t="s">
        <v>184</v>
      </c>
      <c r="B29" s="206">
        <v>60</v>
      </c>
      <c r="C29" s="206">
        <v>70</v>
      </c>
    </row>
    <row r="30" spans="1:32" x14ac:dyDescent="0.2">
      <c r="A30" s="194" t="s">
        <v>185</v>
      </c>
      <c r="B30" s="206">
        <v>8</v>
      </c>
      <c r="C30" s="206">
        <v>10</v>
      </c>
    </row>
    <row r="31" spans="1:32" x14ac:dyDescent="0.2">
      <c r="A31" s="194" t="s">
        <v>186</v>
      </c>
      <c r="B31" s="206">
        <v>14</v>
      </c>
      <c r="C31" s="206">
        <v>18</v>
      </c>
    </row>
    <row r="32" spans="1:32" x14ac:dyDescent="0.2">
      <c r="A32" s="194" t="s">
        <v>187</v>
      </c>
      <c r="B32" s="206">
        <v>14</v>
      </c>
      <c r="C32" s="206">
        <v>25</v>
      </c>
    </row>
    <row r="33" spans="1:3" x14ac:dyDescent="0.2">
      <c r="A33" s="194" t="s">
        <v>188</v>
      </c>
      <c r="B33" s="206">
        <v>4</v>
      </c>
      <c r="C33" s="206">
        <v>8</v>
      </c>
    </row>
    <row r="34" spans="1:3" x14ac:dyDescent="0.2">
      <c r="A34" s="194" t="s">
        <v>189</v>
      </c>
      <c r="B34" s="206">
        <v>3</v>
      </c>
      <c r="C34" s="206">
        <v>5</v>
      </c>
    </row>
    <row r="35" spans="1:3" x14ac:dyDescent="0.2">
      <c r="A35" s="194" t="s">
        <v>190</v>
      </c>
      <c r="B35" s="206">
        <v>5</v>
      </c>
      <c r="C35" s="206">
        <v>5</v>
      </c>
    </row>
    <row r="36" spans="1:3" x14ac:dyDescent="0.2">
      <c r="A36" s="194" t="s">
        <v>191</v>
      </c>
      <c r="B36" s="206">
        <v>8</v>
      </c>
      <c r="C36" s="206">
        <v>8</v>
      </c>
    </row>
    <row r="37" spans="1:3" x14ac:dyDescent="0.2">
      <c r="A37" s="194" t="s">
        <v>192</v>
      </c>
      <c r="B37" s="206">
        <v>13</v>
      </c>
      <c r="C37" s="206">
        <v>18</v>
      </c>
    </row>
    <row r="38" spans="1:3" x14ac:dyDescent="0.2">
      <c r="A38" s="194" t="s">
        <v>193</v>
      </c>
      <c r="B38" s="206">
        <v>8</v>
      </c>
      <c r="C38" s="206">
        <v>13</v>
      </c>
    </row>
    <row r="39" spans="1:3" x14ac:dyDescent="0.2">
      <c r="A39" s="207"/>
    </row>
    <row r="40" spans="1:3" x14ac:dyDescent="0.2">
      <c r="A40" s="207"/>
    </row>
    <row r="41" spans="1:3" x14ac:dyDescent="0.2">
      <c r="A41" s="207"/>
    </row>
    <row r="42" spans="1:3" x14ac:dyDescent="0.2">
      <c r="A42" s="207"/>
    </row>
    <row r="43" spans="1:3" x14ac:dyDescent="0.2">
      <c r="A43" s="207"/>
    </row>
    <row r="44" spans="1:3" x14ac:dyDescent="0.2">
      <c r="A44" s="207"/>
    </row>
    <row r="45" spans="1:3" x14ac:dyDescent="0.2">
      <c r="A45" s="207"/>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sheetPr>
  <dimension ref="A1:G141"/>
  <sheetViews>
    <sheetView showGridLines="0" topLeftCell="A38" zoomScaleNormal="100" workbookViewId="0">
      <selection activeCell="B12" sqref="B12:C12"/>
    </sheetView>
  </sheetViews>
  <sheetFormatPr baseColWidth="10" defaultColWidth="11.42578125" defaultRowHeight="14.25" x14ac:dyDescent="0.2"/>
  <cols>
    <col min="1" max="1" width="2.7109375" style="38" customWidth="1"/>
    <col min="2" max="2" width="40.28515625" style="38" customWidth="1"/>
    <col min="3" max="3" width="136" style="48" customWidth="1"/>
    <col min="4" max="51" width="11.42578125" style="38"/>
    <col min="52" max="52" width="2.7109375" style="38" customWidth="1"/>
    <col min="53" max="53" width="40.28515625" style="38" customWidth="1"/>
    <col min="54" max="54" width="136" style="38" customWidth="1"/>
    <col min="55" max="55" width="2.7109375" style="38" customWidth="1"/>
    <col min="56" max="16384" width="11.42578125" style="38"/>
  </cols>
  <sheetData>
    <row r="1" spans="1:3" ht="30" customHeight="1" x14ac:dyDescent="0.2">
      <c r="A1" s="91"/>
      <c r="B1" s="92" t="s">
        <v>64</v>
      </c>
      <c r="C1" s="93"/>
    </row>
    <row r="2" spans="1:3" s="203" customFormat="1" ht="15" customHeight="1" x14ac:dyDescent="0.2">
      <c r="A2" s="38"/>
      <c r="B2" s="238" t="s">
        <v>244</v>
      </c>
      <c r="C2" s="239"/>
    </row>
    <row r="3" spans="1:3" ht="30" customHeight="1" x14ac:dyDescent="0.2">
      <c r="A3" s="91"/>
      <c r="B3" s="796" t="s">
        <v>245</v>
      </c>
      <c r="C3" s="796"/>
    </row>
    <row r="4" spans="1:3" ht="18" customHeight="1" x14ac:dyDescent="0.2">
      <c r="A4" s="91"/>
      <c r="B4" s="241" t="s">
        <v>246</v>
      </c>
      <c r="C4" s="733"/>
    </row>
    <row r="5" spans="1:3" ht="51.75" customHeight="1" x14ac:dyDescent="0.2">
      <c r="A5" s="91"/>
      <c r="B5" s="788" t="s">
        <v>583</v>
      </c>
      <c r="C5" s="789"/>
    </row>
    <row r="6" spans="1:3" ht="11.45" customHeight="1" x14ac:dyDescent="0.2">
      <c r="A6" s="91"/>
      <c r="B6" s="240"/>
      <c r="C6" s="240"/>
    </row>
    <row r="7" spans="1:3" ht="22.15" customHeight="1" x14ac:dyDescent="0.2">
      <c r="A7" s="91"/>
      <c r="B7" s="241" t="s">
        <v>289</v>
      </c>
      <c r="C7" s="242"/>
    </row>
    <row r="8" spans="1:3" ht="30" customHeight="1" x14ac:dyDescent="0.2">
      <c r="A8" s="91"/>
      <c r="B8" s="799" t="s">
        <v>247</v>
      </c>
      <c r="C8" s="800"/>
    </row>
    <row r="9" spans="1:3" ht="11.25" customHeight="1" x14ac:dyDescent="0.2">
      <c r="A9" s="91"/>
      <c r="B9" s="240"/>
      <c r="C9" s="240"/>
    </row>
    <row r="10" spans="1:3" ht="27.75" customHeight="1" x14ac:dyDescent="0.2">
      <c r="A10" s="91"/>
      <c r="B10" s="801" t="s">
        <v>248</v>
      </c>
      <c r="C10" s="802"/>
    </row>
    <row r="11" spans="1:3" ht="40.5" customHeight="1" x14ac:dyDescent="0.2">
      <c r="A11" s="91"/>
      <c r="B11" s="803" t="s">
        <v>284</v>
      </c>
      <c r="C11" s="804"/>
    </row>
    <row r="12" spans="1:3" ht="47.25" customHeight="1" x14ac:dyDescent="0.2">
      <c r="A12" s="91"/>
      <c r="B12" s="803" t="s">
        <v>285</v>
      </c>
      <c r="C12" s="804"/>
    </row>
    <row r="13" spans="1:3" ht="128.25" customHeight="1" x14ac:dyDescent="0.2">
      <c r="A13" s="91"/>
      <c r="B13" s="803" t="s">
        <v>286</v>
      </c>
      <c r="C13" s="804"/>
    </row>
    <row r="14" spans="1:3" ht="30" customHeight="1" x14ac:dyDescent="0.2">
      <c r="A14" s="91"/>
      <c r="B14" s="799" t="s">
        <v>539</v>
      </c>
      <c r="C14" s="800"/>
    </row>
    <row r="15" spans="1:3" ht="13.15" customHeight="1" x14ac:dyDescent="0.2">
      <c r="A15" s="91"/>
      <c r="B15" s="243"/>
      <c r="C15" s="243"/>
    </row>
    <row r="16" spans="1:3" s="203" customFormat="1" ht="15" customHeight="1" x14ac:dyDescent="0.2">
      <c r="A16" s="38"/>
      <c r="B16" s="238" t="s">
        <v>250</v>
      </c>
      <c r="C16" s="239"/>
    </row>
    <row r="17" spans="1:3" ht="6.6" customHeight="1" x14ac:dyDescent="0.2">
      <c r="A17" s="91"/>
      <c r="B17" s="91"/>
      <c r="C17" s="244"/>
    </row>
    <row r="18" spans="1:3" x14ac:dyDescent="0.2">
      <c r="A18" s="91"/>
      <c r="B18" s="759" t="s">
        <v>251</v>
      </c>
      <c r="C18" s="760"/>
    </row>
    <row r="19" spans="1:3" x14ac:dyDescent="0.2">
      <c r="A19" s="91"/>
      <c r="B19" s="761" t="s">
        <v>540</v>
      </c>
      <c r="C19" s="762"/>
    </row>
    <row r="20" spans="1:3" ht="15" x14ac:dyDescent="0.2">
      <c r="A20" s="91"/>
      <c r="B20" s="245"/>
      <c r="C20" s="244"/>
    </row>
    <row r="21" spans="1:3" s="203" customFormat="1" ht="15" customHeight="1" x14ac:dyDescent="0.2">
      <c r="A21" s="38"/>
      <c r="B21" s="238" t="s">
        <v>252</v>
      </c>
      <c r="C21" s="734"/>
    </row>
    <row r="22" spans="1:3" s="204" customFormat="1" ht="6" customHeight="1" x14ac:dyDescent="0.2">
      <c r="A22" s="38"/>
      <c r="B22" s="735"/>
      <c r="C22" s="736"/>
    </row>
    <row r="23" spans="1:3" s="204" customFormat="1" ht="360" customHeight="1" x14ac:dyDescent="0.2">
      <c r="A23" s="38"/>
      <c r="B23" s="797" t="s">
        <v>569</v>
      </c>
      <c r="C23" s="798"/>
    </row>
    <row r="24" spans="1:3" s="204" customFormat="1" ht="163.5" customHeight="1" x14ac:dyDescent="0.2">
      <c r="A24" s="38"/>
      <c r="B24" s="784" t="s">
        <v>570</v>
      </c>
      <c r="C24" s="785"/>
    </row>
    <row r="25" spans="1:3" ht="18.75" customHeight="1" x14ac:dyDescent="0.2">
      <c r="B25" s="379"/>
      <c r="C25" s="379"/>
    </row>
    <row r="26" spans="1:3" ht="15" customHeight="1" x14ac:dyDescent="0.2">
      <c r="B26" s="747" t="s">
        <v>78</v>
      </c>
      <c r="C26" s="748"/>
    </row>
    <row r="27" spans="1:3" ht="6" customHeight="1" x14ac:dyDescent="0.2">
      <c r="B27" s="246"/>
      <c r="C27" s="379"/>
    </row>
    <row r="28" spans="1:3" s="91" customFormat="1" ht="15" customHeight="1" x14ac:dyDescent="0.2">
      <c r="B28" s="247" t="s">
        <v>65</v>
      </c>
      <c r="C28" s="379"/>
    </row>
    <row r="29" spans="1:3" s="91" customFormat="1" ht="6" customHeight="1" x14ac:dyDescent="0.2">
      <c r="B29" s="247"/>
      <c r="C29" s="379"/>
    </row>
    <row r="30" spans="1:3" s="91" customFormat="1" ht="135" customHeight="1" x14ac:dyDescent="0.2">
      <c r="B30" s="749" t="s">
        <v>66</v>
      </c>
      <c r="C30" s="750" t="s">
        <v>541</v>
      </c>
    </row>
    <row r="31" spans="1:3" s="91" customFormat="1" ht="75" customHeight="1" x14ac:dyDescent="0.2">
      <c r="B31" s="757" t="s">
        <v>67</v>
      </c>
      <c r="C31" s="750" t="s">
        <v>242</v>
      </c>
    </row>
    <row r="32" spans="1:3" s="91" customFormat="1" ht="15" customHeight="1" x14ac:dyDescent="0.2">
      <c r="B32" s="757" t="s">
        <v>240</v>
      </c>
      <c r="C32" s="750" t="s">
        <v>542</v>
      </c>
    </row>
    <row r="33" spans="2:6" s="91" customFormat="1" ht="30" customHeight="1" x14ac:dyDescent="0.2">
      <c r="B33" s="757" t="s">
        <v>241</v>
      </c>
      <c r="C33" s="750" t="s">
        <v>68</v>
      </c>
    </row>
    <row r="34" spans="2:6" s="91" customFormat="1" ht="15" customHeight="1" x14ac:dyDescent="0.2">
      <c r="B34" s="757" t="s">
        <v>238</v>
      </c>
      <c r="C34" s="750" t="s">
        <v>69</v>
      </c>
    </row>
    <row r="35" spans="2:6" s="91" customFormat="1" ht="15" customHeight="1" x14ac:dyDescent="0.2">
      <c r="B35" s="757" t="s">
        <v>239</v>
      </c>
      <c r="C35" s="750" t="s">
        <v>70</v>
      </c>
    </row>
    <row r="36" spans="2:6" s="91" customFormat="1" ht="56.45" customHeight="1" x14ac:dyDescent="0.2">
      <c r="B36" s="757" t="s">
        <v>243</v>
      </c>
      <c r="C36" s="750" t="s">
        <v>71</v>
      </c>
    </row>
    <row r="37" spans="2:6" s="91" customFormat="1" ht="6" customHeight="1" x14ac:dyDescent="0.2">
      <c r="B37" s="248"/>
      <c r="C37" s="248"/>
    </row>
    <row r="38" spans="2:6" s="91" customFormat="1" ht="114.75" customHeight="1" x14ac:dyDescent="0.2">
      <c r="B38" s="758" t="s">
        <v>333</v>
      </c>
      <c r="C38" s="750" t="s">
        <v>543</v>
      </c>
      <c r="F38" s="375"/>
    </row>
    <row r="39" spans="2:6" s="91" customFormat="1" ht="6" customHeight="1" x14ac:dyDescent="0.2">
      <c r="B39" s="248"/>
      <c r="C39" s="248"/>
    </row>
    <row r="40" spans="2:6" s="91" customFormat="1" ht="60" customHeight="1" x14ac:dyDescent="0.2">
      <c r="B40" s="749" t="s">
        <v>72</v>
      </c>
      <c r="C40" s="750" t="s">
        <v>79</v>
      </c>
    </row>
    <row r="41" spans="2:6" s="91" customFormat="1" ht="9" customHeight="1" x14ac:dyDescent="0.2">
      <c r="B41" s="249"/>
      <c r="C41" s="250"/>
    </row>
    <row r="42" spans="2:6" ht="15" customHeight="1" x14ac:dyDescent="0.2">
      <c r="B42" s="747" t="s">
        <v>544</v>
      </c>
      <c r="C42" s="748"/>
    </row>
    <row r="43" spans="2:6" s="91" customFormat="1" ht="6" customHeight="1" x14ac:dyDescent="0.2">
      <c r="B43" s="249"/>
      <c r="C43" s="249"/>
    </row>
    <row r="44" spans="2:6" s="91" customFormat="1" x14ac:dyDescent="0.2">
      <c r="B44" s="752" t="s">
        <v>545</v>
      </c>
      <c r="C44" s="753"/>
    </row>
    <row r="45" spans="2:6" s="91" customFormat="1" ht="25.5" x14ac:dyDescent="0.2">
      <c r="B45" s="754" t="s">
        <v>546</v>
      </c>
      <c r="C45" s="755" t="s">
        <v>549</v>
      </c>
    </row>
    <row r="46" spans="2:6" s="91" customFormat="1" ht="25.5" x14ac:dyDescent="0.2">
      <c r="B46" s="754" t="s">
        <v>548</v>
      </c>
      <c r="C46" s="755" t="s">
        <v>547</v>
      </c>
    </row>
    <row r="47" spans="2:6" s="91" customFormat="1" ht="62.25" customHeight="1" x14ac:dyDescent="0.2">
      <c r="B47" s="756" t="s">
        <v>550</v>
      </c>
      <c r="C47" s="756" t="s">
        <v>551</v>
      </c>
    </row>
    <row r="48" spans="2:6" s="91" customFormat="1" ht="159.75" customHeight="1" x14ac:dyDescent="0.2">
      <c r="B48" s="754" t="s">
        <v>552</v>
      </c>
      <c r="C48" s="755" t="s">
        <v>553</v>
      </c>
    </row>
    <row r="49" spans="2:5" s="91" customFormat="1" ht="10.15" customHeight="1" x14ac:dyDescent="0.2">
      <c r="B49" s="305"/>
      <c r="C49" s="332"/>
    </row>
    <row r="50" spans="2:5" ht="15" customHeight="1" x14ac:dyDescent="0.2">
      <c r="B50" s="238" t="s">
        <v>356</v>
      </c>
      <c r="C50" s="239"/>
      <c r="E50" s="376"/>
    </row>
    <row r="51" spans="2:5" s="91" customFormat="1" ht="10.15" customHeight="1" x14ac:dyDescent="0.2">
      <c r="B51" s="305"/>
      <c r="C51" s="332"/>
    </row>
    <row r="52" spans="2:5" s="91" customFormat="1" x14ac:dyDescent="0.2">
      <c r="B52" s="816" t="s">
        <v>400</v>
      </c>
      <c r="C52" s="816"/>
      <c r="E52" s="359"/>
    </row>
    <row r="53" spans="2:5" s="91" customFormat="1" ht="27" customHeight="1" x14ac:dyDescent="0.2">
      <c r="B53" s="815" t="s">
        <v>383</v>
      </c>
      <c r="C53" s="815"/>
    </row>
    <row r="54" spans="2:5" s="91" customFormat="1" x14ac:dyDescent="0.2">
      <c r="B54" s="749" t="s">
        <v>357</v>
      </c>
      <c r="C54" s="749" t="s">
        <v>358</v>
      </c>
    </row>
    <row r="55" spans="2:5" s="91" customFormat="1" x14ac:dyDescent="0.2">
      <c r="B55" s="749" t="s">
        <v>359</v>
      </c>
      <c r="C55" s="749" t="s">
        <v>360</v>
      </c>
    </row>
    <row r="56" spans="2:5" s="91" customFormat="1" ht="28.5" x14ac:dyDescent="0.2">
      <c r="B56" s="749" t="s">
        <v>361</v>
      </c>
      <c r="C56" s="750" t="s">
        <v>362</v>
      </c>
    </row>
    <row r="57" spans="2:5" s="91" customFormat="1" ht="28.5" x14ac:dyDescent="0.2">
      <c r="B57" s="749" t="s">
        <v>363</v>
      </c>
      <c r="C57" s="750" t="s">
        <v>364</v>
      </c>
    </row>
    <row r="58" spans="2:5" s="91" customFormat="1" ht="28.5" x14ac:dyDescent="0.2">
      <c r="B58" s="749" t="s">
        <v>365</v>
      </c>
      <c r="C58" s="750" t="s">
        <v>375</v>
      </c>
    </row>
    <row r="59" spans="2:5" s="91" customFormat="1" ht="28.5" x14ac:dyDescent="0.2">
      <c r="B59" s="749" t="s">
        <v>366</v>
      </c>
      <c r="C59" s="750" t="s">
        <v>376</v>
      </c>
    </row>
    <row r="60" spans="2:5" s="91" customFormat="1" ht="42.75" x14ac:dyDescent="0.2">
      <c r="B60" s="749" t="s">
        <v>367</v>
      </c>
      <c r="C60" s="750" t="s">
        <v>377</v>
      </c>
    </row>
    <row r="61" spans="2:5" s="91" customFormat="1" ht="28.5" x14ac:dyDescent="0.2">
      <c r="B61" s="749" t="s">
        <v>368</v>
      </c>
      <c r="C61" s="750" t="s">
        <v>369</v>
      </c>
    </row>
    <row r="62" spans="2:5" s="91" customFormat="1" ht="42.75" x14ac:dyDescent="0.2">
      <c r="B62" s="751" t="s">
        <v>370</v>
      </c>
      <c r="C62" s="750" t="s">
        <v>378</v>
      </c>
    </row>
    <row r="63" spans="2:5" s="91" customFormat="1" ht="28.5" x14ac:dyDescent="0.2">
      <c r="B63" s="749" t="s">
        <v>371</v>
      </c>
      <c r="C63" s="750" t="s">
        <v>372</v>
      </c>
    </row>
    <row r="64" spans="2:5" s="91" customFormat="1" x14ac:dyDescent="0.2">
      <c r="B64" s="749" t="s">
        <v>373</v>
      </c>
      <c r="C64" s="749" t="s">
        <v>374</v>
      </c>
    </row>
    <row r="65" spans="2:3" s="91" customFormat="1" x14ac:dyDescent="0.2">
      <c r="B65" s="749" t="s">
        <v>395</v>
      </c>
      <c r="C65" s="749" t="s">
        <v>396</v>
      </c>
    </row>
    <row r="66" spans="2:3" s="91" customFormat="1" ht="58.5" customHeight="1" x14ac:dyDescent="0.2">
      <c r="B66" s="750" t="s">
        <v>555</v>
      </c>
      <c r="C66" s="750" t="s">
        <v>554</v>
      </c>
    </row>
    <row r="67" spans="2:3" x14ac:dyDescent="0.2">
      <c r="C67" s="38"/>
    </row>
    <row r="68" spans="2:3" ht="15" customHeight="1" x14ac:dyDescent="0.2">
      <c r="B68" s="238" t="s">
        <v>253</v>
      </c>
      <c r="C68" s="239"/>
    </row>
    <row r="69" spans="2:3" ht="9" customHeight="1" x14ac:dyDescent="0.2">
      <c r="C69" s="38"/>
    </row>
    <row r="70" spans="2:3" x14ac:dyDescent="0.2">
      <c r="B70" s="379" t="s">
        <v>254</v>
      </c>
      <c r="C70" s="379"/>
    </row>
    <row r="71" spans="2:3" x14ac:dyDescent="0.2">
      <c r="B71" s="379"/>
      <c r="C71" s="379"/>
    </row>
    <row r="72" spans="2:3" ht="15" customHeight="1" x14ac:dyDescent="0.2">
      <c r="B72" s="238" t="s">
        <v>255</v>
      </c>
      <c r="C72" s="239"/>
    </row>
    <row r="73" spans="2:3" ht="7.15" customHeight="1" x14ac:dyDescent="0.2">
      <c r="C73" s="38"/>
    </row>
    <row r="74" spans="2:3" x14ac:dyDescent="0.2">
      <c r="B74" s="251" t="s">
        <v>256</v>
      </c>
      <c r="C74" s="38"/>
    </row>
    <row r="75" spans="2:3" ht="10.15" customHeight="1" x14ac:dyDescent="0.2">
      <c r="B75" s="251"/>
      <c r="C75" s="38"/>
    </row>
    <row r="76" spans="2:3" ht="23.45" customHeight="1" x14ac:dyDescent="0.2">
      <c r="B76" s="792" t="s">
        <v>273</v>
      </c>
      <c r="C76" s="793"/>
    </row>
    <row r="77" spans="2:3" ht="26.45" customHeight="1" x14ac:dyDescent="0.2">
      <c r="B77" s="790" t="s">
        <v>274</v>
      </c>
      <c r="C77" s="791"/>
    </row>
    <row r="78" spans="2:3" ht="21.6" customHeight="1" x14ac:dyDescent="0.2">
      <c r="B78" s="790" t="s">
        <v>275</v>
      </c>
      <c r="C78" s="791"/>
    </row>
    <row r="79" spans="2:3" ht="42.6" customHeight="1" x14ac:dyDescent="0.2">
      <c r="B79" s="790" t="s">
        <v>556</v>
      </c>
      <c r="C79" s="791"/>
    </row>
    <row r="80" spans="2:3" ht="19.149999999999999" customHeight="1" x14ac:dyDescent="0.2">
      <c r="B80" s="790" t="s">
        <v>294</v>
      </c>
      <c r="C80" s="791"/>
    </row>
    <row r="81" spans="2:7" ht="31.15" customHeight="1" x14ac:dyDescent="0.2">
      <c r="B81" s="790" t="s">
        <v>291</v>
      </c>
      <c r="C81" s="791"/>
    </row>
    <row r="82" spans="2:7" ht="34.9" customHeight="1" x14ac:dyDescent="0.2">
      <c r="B82" s="790" t="s">
        <v>276</v>
      </c>
      <c r="C82" s="791"/>
    </row>
    <row r="83" spans="2:7" ht="38.25" customHeight="1" x14ac:dyDescent="0.2">
      <c r="B83" s="790" t="s">
        <v>277</v>
      </c>
      <c r="C83" s="791"/>
    </row>
    <row r="84" spans="2:7" ht="36.75" customHeight="1" x14ac:dyDescent="0.2">
      <c r="B84" s="790" t="s">
        <v>557</v>
      </c>
      <c r="C84" s="791"/>
    </row>
    <row r="85" spans="2:7" ht="36.75" customHeight="1" x14ac:dyDescent="0.2">
      <c r="B85" s="790" t="s">
        <v>558</v>
      </c>
      <c r="C85" s="791"/>
    </row>
    <row r="86" spans="2:7" ht="21" customHeight="1" x14ac:dyDescent="0.2">
      <c r="B86" s="790" t="s">
        <v>335</v>
      </c>
      <c r="C86" s="791"/>
    </row>
    <row r="87" spans="2:7" ht="15" x14ac:dyDescent="0.2">
      <c r="B87" s="790" t="s">
        <v>559</v>
      </c>
      <c r="C87" s="791"/>
    </row>
    <row r="88" spans="2:7" ht="15" x14ac:dyDescent="0.2">
      <c r="B88" s="790" t="s">
        <v>560</v>
      </c>
      <c r="C88" s="791"/>
    </row>
    <row r="89" spans="2:7" ht="15" x14ac:dyDescent="0.2">
      <c r="B89" s="790" t="s">
        <v>561</v>
      </c>
      <c r="C89" s="791"/>
    </row>
    <row r="90" spans="2:7" ht="15" customHeight="1" x14ac:dyDescent="0.2">
      <c r="B90" s="790" t="s">
        <v>562</v>
      </c>
      <c r="C90" s="791"/>
    </row>
    <row r="91" spans="2:7" ht="15" customHeight="1" x14ac:dyDescent="0.2">
      <c r="B91" s="790" t="s">
        <v>563</v>
      </c>
      <c r="C91" s="791"/>
    </row>
    <row r="92" spans="2:7" s="379" customFormat="1" ht="31.5" customHeight="1" x14ac:dyDescent="0.2">
      <c r="B92" s="805" t="s">
        <v>564</v>
      </c>
      <c r="C92" s="806"/>
    </row>
    <row r="93" spans="2:7" x14ac:dyDescent="0.2">
      <c r="B93" s="91"/>
      <c r="C93" s="38"/>
    </row>
    <row r="94" spans="2:7" ht="15" customHeight="1" x14ac:dyDescent="0.2">
      <c r="B94" s="238" t="s">
        <v>257</v>
      </c>
      <c r="C94" s="239"/>
    </row>
    <row r="95" spans="2:7" x14ac:dyDescent="0.2">
      <c r="C95" s="38"/>
    </row>
    <row r="96" spans="2:7" ht="66.599999999999994" customHeight="1" x14ac:dyDescent="0.2">
      <c r="B96" s="807" t="s">
        <v>382</v>
      </c>
      <c r="C96" s="808"/>
      <c r="D96" s="237"/>
      <c r="E96" s="237"/>
      <c r="F96" s="237"/>
      <c r="G96" s="237"/>
    </row>
    <row r="97" spans="2:3" ht="47.45" customHeight="1" x14ac:dyDescent="0.2">
      <c r="B97" s="794" t="s">
        <v>259</v>
      </c>
      <c r="C97" s="795"/>
    </row>
    <row r="98" spans="2:3" ht="42" customHeight="1" x14ac:dyDescent="0.2">
      <c r="B98" s="794" t="s">
        <v>260</v>
      </c>
      <c r="C98" s="795"/>
    </row>
    <row r="99" spans="2:3" ht="47.45" customHeight="1" x14ac:dyDescent="0.2">
      <c r="B99" s="794" t="s">
        <v>258</v>
      </c>
      <c r="C99" s="795"/>
    </row>
    <row r="100" spans="2:3" ht="44.45" customHeight="1" x14ac:dyDescent="0.2">
      <c r="B100" s="794" t="s">
        <v>261</v>
      </c>
      <c r="C100" s="795"/>
    </row>
    <row r="101" spans="2:3" x14ac:dyDescent="0.2">
      <c r="B101" s="745"/>
      <c r="C101" s="746"/>
    </row>
    <row r="102" spans="2:3" ht="19.899999999999999" customHeight="1" x14ac:dyDescent="0.2">
      <c r="B102" s="790" t="s">
        <v>273</v>
      </c>
      <c r="C102" s="791"/>
    </row>
    <row r="103" spans="2:3" ht="18.600000000000001" customHeight="1" x14ac:dyDescent="0.2">
      <c r="B103" s="790" t="s">
        <v>270</v>
      </c>
      <c r="C103" s="791"/>
    </row>
    <row r="104" spans="2:3" ht="22.9" customHeight="1" x14ac:dyDescent="0.2">
      <c r="B104" s="790" t="s">
        <v>271</v>
      </c>
      <c r="C104" s="791"/>
    </row>
    <row r="105" spans="2:3" ht="23.45" customHeight="1" x14ac:dyDescent="0.2">
      <c r="B105" s="790" t="s">
        <v>272</v>
      </c>
      <c r="C105" s="791"/>
    </row>
    <row r="106" spans="2:3" ht="19.899999999999999" customHeight="1" x14ac:dyDescent="0.2">
      <c r="B106" s="790" t="s">
        <v>278</v>
      </c>
      <c r="C106" s="791"/>
    </row>
    <row r="107" spans="2:3" ht="19.149999999999999" customHeight="1" x14ac:dyDescent="0.2">
      <c r="B107" s="805" t="s">
        <v>279</v>
      </c>
      <c r="C107" s="806"/>
    </row>
    <row r="108" spans="2:3" ht="15" x14ac:dyDescent="0.2">
      <c r="B108" s="252"/>
      <c r="C108" s="379"/>
    </row>
    <row r="109" spans="2:3" ht="15" customHeight="1" x14ac:dyDescent="0.2">
      <c r="B109" s="238" t="s">
        <v>264</v>
      </c>
      <c r="C109" s="239"/>
    </row>
    <row r="110" spans="2:3" x14ac:dyDescent="0.2">
      <c r="B110" s="379"/>
      <c r="C110" s="379"/>
    </row>
    <row r="111" spans="2:3" ht="39.6" customHeight="1" x14ac:dyDescent="0.2">
      <c r="B111" s="811" t="s">
        <v>293</v>
      </c>
      <c r="C111" s="812"/>
    </row>
    <row r="112" spans="2:3" x14ac:dyDescent="0.2">
      <c r="B112" s="809" t="s">
        <v>287</v>
      </c>
      <c r="C112" s="810"/>
    </row>
    <row r="113" spans="2:3" ht="16.149999999999999" customHeight="1" x14ac:dyDescent="0.2">
      <c r="B113" s="790" t="s">
        <v>280</v>
      </c>
      <c r="C113" s="791"/>
    </row>
    <row r="114" spans="2:3" ht="33.6" customHeight="1" x14ac:dyDescent="0.2">
      <c r="B114" s="790" t="s">
        <v>281</v>
      </c>
      <c r="C114" s="791"/>
    </row>
    <row r="115" spans="2:3" ht="19.149999999999999" customHeight="1" x14ac:dyDescent="0.2">
      <c r="B115" s="790" t="s">
        <v>275</v>
      </c>
      <c r="C115" s="791"/>
    </row>
    <row r="116" spans="2:3" ht="30.6" customHeight="1" x14ac:dyDescent="0.2">
      <c r="B116" s="790" t="s">
        <v>565</v>
      </c>
      <c r="C116" s="791"/>
    </row>
    <row r="117" spans="2:3" ht="18" customHeight="1" x14ac:dyDescent="0.2">
      <c r="B117" s="820" t="s">
        <v>295</v>
      </c>
      <c r="C117" s="821"/>
    </row>
    <row r="118" spans="2:3" ht="31.9" customHeight="1" x14ac:dyDescent="0.2">
      <c r="B118" s="790" t="s">
        <v>292</v>
      </c>
      <c r="C118" s="791"/>
    </row>
    <row r="119" spans="2:3" ht="34.9" customHeight="1" x14ac:dyDescent="0.2">
      <c r="B119" s="790" t="s">
        <v>276</v>
      </c>
      <c r="C119" s="791"/>
    </row>
    <row r="120" spans="2:3" ht="31.5" customHeight="1" x14ac:dyDescent="0.2">
      <c r="B120" s="790" t="s">
        <v>277</v>
      </c>
      <c r="C120" s="791"/>
    </row>
    <row r="121" spans="2:3" ht="21.6" customHeight="1" x14ac:dyDescent="0.2">
      <c r="B121" s="790" t="s">
        <v>278</v>
      </c>
      <c r="C121" s="791"/>
    </row>
    <row r="122" spans="2:3" ht="21.6" customHeight="1" x14ac:dyDescent="0.2">
      <c r="B122" s="790" t="s">
        <v>279</v>
      </c>
      <c r="C122" s="791"/>
    </row>
    <row r="123" spans="2:3" ht="21.6" customHeight="1" x14ac:dyDescent="0.2">
      <c r="B123" s="790" t="s">
        <v>282</v>
      </c>
      <c r="C123" s="791"/>
    </row>
    <row r="124" spans="2:3" ht="24.6" customHeight="1" x14ac:dyDescent="0.2">
      <c r="B124" s="790" t="s">
        <v>566</v>
      </c>
      <c r="C124" s="791"/>
    </row>
    <row r="125" spans="2:3" ht="19.149999999999999" customHeight="1" x14ac:dyDescent="0.2">
      <c r="B125" s="790" t="s">
        <v>567</v>
      </c>
      <c r="C125" s="791"/>
    </row>
    <row r="126" spans="2:3" ht="19.899999999999999" customHeight="1" x14ac:dyDescent="0.2">
      <c r="B126" s="805" t="s">
        <v>568</v>
      </c>
      <c r="C126" s="806"/>
    </row>
    <row r="127" spans="2:3" ht="19.899999999999999" customHeight="1" x14ac:dyDescent="0.2">
      <c r="B127" s="766"/>
      <c r="C127" s="766"/>
    </row>
    <row r="128" spans="2:3" ht="19.899999999999999" customHeight="1" x14ac:dyDescent="0.2">
      <c r="B128" s="238" t="s">
        <v>575</v>
      </c>
      <c r="C128" s="239"/>
    </row>
    <row r="129" spans="1:7" ht="58.5" customHeight="1" x14ac:dyDescent="0.2">
      <c r="B129" s="813" t="s">
        <v>582</v>
      </c>
      <c r="C129" s="814"/>
      <c r="D129" s="203"/>
      <c r="E129" s="203"/>
      <c r="F129" s="203"/>
      <c r="G129" s="203"/>
    </row>
    <row r="130" spans="1:7" ht="19.899999999999999" customHeight="1" x14ac:dyDescent="0.2">
      <c r="B130" s="766"/>
      <c r="C130" s="766"/>
      <c r="D130" s="203"/>
      <c r="E130" s="203"/>
      <c r="F130" s="203"/>
      <c r="G130" s="203"/>
    </row>
    <row r="131" spans="1:7" ht="15" customHeight="1" x14ac:dyDescent="0.2">
      <c r="B131" s="238" t="s">
        <v>46</v>
      </c>
      <c r="C131" s="239"/>
      <c r="D131" s="377"/>
    </row>
    <row r="132" spans="1:7" s="91" customFormat="1" ht="14.25" customHeight="1" x14ac:dyDescent="0.2">
      <c r="B132" s="249"/>
      <c r="C132" s="250"/>
    </row>
    <row r="133" spans="1:7" s="203" customFormat="1" ht="27" customHeight="1" x14ac:dyDescent="0.2">
      <c r="A133" s="38"/>
      <c r="B133" s="818" t="s">
        <v>571</v>
      </c>
      <c r="C133" s="819"/>
      <c r="D133" s="304"/>
    </row>
    <row r="134" spans="1:7" s="203" customFormat="1" ht="15" customHeight="1" x14ac:dyDescent="0.2">
      <c r="A134" s="38"/>
      <c r="B134" s="743" t="s">
        <v>379</v>
      </c>
      <c r="C134" s="744"/>
      <c r="D134" s="304"/>
    </row>
    <row r="135" spans="1:7" s="91" customFormat="1" ht="37.5" customHeight="1" x14ac:dyDescent="0.2">
      <c r="B135" s="786" t="s">
        <v>572</v>
      </c>
      <c r="C135" s="787"/>
    </row>
    <row r="137" spans="1:7" x14ac:dyDescent="0.2">
      <c r="B137" s="305"/>
    </row>
    <row r="138" spans="1:7" x14ac:dyDescent="0.2">
      <c r="B138" s="335"/>
    </row>
    <row r="140" spans="1:7" x14ac:dyDescent="0.2">
      <c r="B140" s="336"/>
    </row>
    <row r="141" spans="1:7" ht="34.15" customHeight="1" x14ac:dyDescent="0.2">
      <c r="B141" s="817"/>
      <c r="C141" s="817"/>
    </row>
  </sheetData>
  <dataConsolidate/>
  <mergeCells count="60">
    <mergeCell ref="B129:C129"/>
    <mergeCell ref="B53:C53"/>
    <mergeCell ref="B52:C52"/>
    <mergeCell ref="B141:C141"/>
    <mergeCell ref="B121:C121"/>
    <mergeCell ref="B122:C122"/>
    <mergeCell ref="B133:C133"/>
    <mergeCell ref="B123:C123"/>
    <mergeCell ref="B124:C124"/>
    <mergeCell ref="B125:C125"/>
    <mergeCell ref="B126:C126"/>
    <mergeCell ref="B120:C120"/>
    <mergeCell ref="B106:C106"/>
    <mergeCell ref="B107:C107"/>
    <mergeCell ref="B117:C117"/>
    <mergeCell ref="B118:C118"/>
    <mergeCell ref="B119:C119"/>
    <mergeCell ref="B105:C105"/>
    <mergeCell ref="B115:C115"/>
    <mergeCell ref="B116:C116"/>
    <mergeCell ref="B104:C104"/>
    <mergeCell ref="B112:C112"/>
    <mergeCell ref="B113:C113"/>
    <mergeCell ref="B114:C114"/>
    <mergeCell ref="B111:C111"/>
    <mergeCell ref="B99:C99"/>
    <mergeCell ref="B100:C100"/>
    <mergeCell ref="B102:C102"/>
    <mergeCell ref="B103:C103"/>
    <mergeCell ref="B96:C96"/>
    <mergeCell ref="B98:C98"/>
    <mergeCell ref="B88:C88"/>
    <mergeCell ref="B89:C89"/>
    <mergeCell ref="B92:C92"/>
    <mergeCell ref="B90:C90"/>
    <mergeCell ref="B91:C91"/>
    <mergeCell ref="B3:C3"/>
    <mergeCell ref="B23:C23"/>
    <mergeCell ref="B8:C8"/>
    <mergeCell ref="B10:C10"/>
    <mergeCell ref="B11:C11"/>
    <mergeCell ref="B12:C12"/>
    <mergeCell ref="B13:C13"/>
    <mergeCell ref="B14:C14"/>
    <mergeCell ref="B24:C24"/>
    <mergeCell ref="B135:C135"/>
    <mergeCell ref="B5:C5"/>
    <mergeCell ref="B80:C80"/>
    <mergeCell ref="B86:C86"/>
    <mergeCell ref="B76:C76"/>
    <mergeCell ref="B77:C77"/>
    <mergeCell ref="B78:C78"/>
    <mergeCell ref="B79:C79"/>
    <mergeCell ref="B81:C81"/>
    <mergeCell ref="B82:C82"/>
    <mergeCell ref="B83:C83"/>
    <mergeCell ref="B84:C84"/>
    <mergeCell ref="B85:C85"/>
    <mergeCell ref="B97:C97"/>
    <mergeCell ref="B87:C87"/>
  </mergeCells>
  <hyperlinks>
    <hyperlink ref="B21" location="'E3. dezentrale Einspeisung'!A1" display="E3. Dezentrale Einspeisung" xr:uid="{00000000-0004-0000-0100-000000000000}"/>
    <hyperlink ref="B2" location="'E3. dezentrale Einspeisung'!A1" display="E3. Dezentrale Einspeisung" xr:uid="{00000000-0004-0000-0100-000001000000}"/>
    <hyperlink ref="B16" location="'E3. dezentrale Einspeisung'!A1" display="E3. Dezentrale Einspeisung" xr:uid="{00000000-0004-0000-0100-000002000000}"/>
  </hyperlinks>
  <pageMargins left="0.47244094488188981" right="0.31496062992125984" top="0.39370078740157483" bottom="0.4" header="0.22" footer="0.17"/>
  <pageSetup paperSize="9" scale="45" fitToHeight="4" orientation="landscape" r:id="rId1"/>
  <headerFooter alignWithMargins="0">
    <oddFooter>&amp;L&amp;D&amp;R&amp;A_&amp;F</oddFooter>
  </headerFooter>
  <rowBreaks count="2" manualBreakCount="2">
    <brk id="41" max="16383" man="1"/>
    <brk id="10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B1:G49"/>
  <sheetViews>
    <sheetView tabSelected="1" zoomScale="83" zoomScaleNormal="83" workbookViewId="0">
      <selection activeCell="E51" sqref="E51"/>
    </sheetView>
  </sheetViews>
  <sheetFormatPr baseColWidth="10" defaultColWidth="11.5703125" defaultRowHeight="12.75" x14ac:dyDescent="0.2"/>
  <cols>
    <col min="1" max="1" width="3.28515625" style="101" customWidth="1"/>
    <col min="2" max="2" width="62.28515625" style="101" customWidth="1"/>
    <col min="3" max="3" width="38.140625" style="101" customWidth="1"/>
    <col min="4" max="4" width="11.5703125" style="101"/>
    <col min="5" max="5" width="43.28515625" style="101" customWidth="1"/>
    <col min="6" max="6" width="19.140625" style="101" customWidth="1"/>
    <col min="7" max="16384" width="11.5703125" style="101"/>
  </cols>
  <sheetData>
    <row r="1" spans="2:5" ht="28.9" customHeight="1" x14ac:dyDescent="0.2">
      <c r="B1" s="829" t="s">
        <v>99</v>
      </c>
      <c r="C1" s="830"/>
      <c r="D1" s="830"/>
      <c r="E1" s="831"/>
    </row>
    <row r="2" spans="2:5" ht="22.9" customHeight="1" x14ac:dyDescent="0.2">
      <c r="B2" s="832" t="s">
        <v>96</v>
      </c>
      <c r="C2" s="833"/>
      <c r="D2" s="833"/>
      <c r="E2" s="834"/>
    </row>
    <row r="4" spans="2:5" ht="21" thickBot="1" x14ac:dyDescent="0.35">
      <c r="B4" s="103"/>
      <c r="C4" s="102"/>
    </row>
    <row r="5" spans="2:5" ht="18.75" thickBot="1" x14ac:dyDescent="0.3">
      <c r="B5" s="827" t="s">
        <v>246</v>
      </c>
      <c r="C5" s="828"/>
    </row>
    <row r="6" spans="2:5" ht="8.25" customHeight="1" x14ac:dyDescent="0.25">
      <c r="B6" s="3"/>
      <c r="C6" s="4"/>
      <c r="E6" s="100"/>
    </row>
    <row r="7" spans="2:5" ht="21" customHeight="1" x14ac:dyDescent="0.2">
      <c r="B7" s="146" t="s">
        <v>18</v>
      </c>
      <c r="C7" s="114"/>
      <c r="E7" s="100"/>
    </row>
    <row r="8" spans="2:5" ht="21" customHeight="1" x14ac:dyDescent="0.2">
      <c r="B8" s="145" t="s">
        <v>19</v>
      </c>
      <c r="C8" s="115"/>
      <c r="E8" s="100"/>
    </row>
    <row r="9" spans="2:5" ht="21" customHeight="1" x14ac:dyDescent="0.2">
      <c r="B9" s="147" t="s">
        <v>401</v>
      </c>
      <c r="C9" s="115"/>
      <c r="E9" s="100"/>
    </row>
    <row r="10" spans="2:5" ht="31.5" x14ac:dyDescent="0.2">
      <c r="B10" s="5" t="s">
        <v>20</v>
      </c>
      <c r="C10" s="115"/>
      <c r="E10" s="100"/>
    </row>
    <row r="11" spans="2:5" ht="21" customHeight="1" x14ac:dyDescent="0.2">
      <c r="B11" s="147" t="s">
        <v>21</v>
      </c>
      <c r="C11" s="115"/>
    </row>
    <row r="12" spans="2:5" ht="21" customHeight="1" x14ac:dyDescent="0.2">
      <c r="B12" s="148" t="s">
        <v>22</v>
      </c>
      <c r="C12" s="195"/>
    </row>
    <row r="13" spans="2:5" ht="47.25" x14ac:dyDescent="0.2">
      <c r="B13" s="6" t="s">
        <v>47</v>
      </c>
      <c r="C13" s="116">
        <v>2024</v>
      </c>
    </row>
    <row r="14" spans="2:5" ht="21" customHeight="1" x14ac:dyDescent="0.2">
      <c r="B14" s="150" t="s">
        <v>128</v>
      </c>
      <c r="C14" s="151" t="s">
        <v>17</v>
      </c>
    </row>
    <row r="15" spans="2:5" ht="21" customHeight="1" x14ac:dyDescent="0.2">
      <c r="B15" s="7" t="s">
        <v>24</v>
      </c>
      <c r="C15" s="117"/>
    </row>
    <row r="16" spans="2:5" x14ac:dyDescent="0.2">
      <c r="B16" s="8"/>
      <c r="C16" s="9"/>
    </row>
    <row r="17" spans="2:6" ht="13.5" thickBot="1" x14ac:dyDescent="0.25"/>
    <row r="18" spans="2:6" ht="18.75" thickBot="1" x14ac:dyDescent="0.3">
      <c r="B18" s="231" t="s">
        <v>267</v>
      </c>
      <c r="C18" s="232"/>
      <c r="D18" s="232"/>
      <c r="E18" s="233"/>
    </row>
    <row r="19" spans="2:6" x14ac:dyDescent="0.2">
      <c r="B19" s="177"/>
      <c r="C19" s="177"/>
      <c r="D19" s="177"/>
      <c r="E19" s="177"/>
    </row>
    <row r="20" spans="2:6" ht="14.25" x14ac:dyDescent="0.2">
      <c r="B20" s="40" t="s">
        <v>573</v>
      </c>
      <c r="C20" s="40"/>
      <c r="D20" s="40"/>
      <c r="E20" s="187" t="s">
        <v>17</v>
      </c>
      <c r="F20" s="216" t="str">
        <f>IF(E20="Ja","bitte im Antragsschreiben näher erläutern","")</f>
        <v/>
      </c>
    </row>
    <row r="21" spans="2:6" ht="14.25" x14ac:dyDescent="0.2">
      <c r="B21" s="835" t="s">
        <v>195</v>
      </c>
      <c r="C21" s="835"/>
      <c r="D21" s="835"/>
      <c r="E21" s="187" t="s">
        <v>17</v>
      </c>
      <c r="F21" s="216" t="str">
        <f>IF(E21="Ja","bitte im Antragsschreiben näher erläutern","")</f>
        <v/>
      </c>
    </row>
    <row r="22" spans="2:6" x14ac:dyDescent="0.2">
      <c r="B22" s="177"/>
      <c r="C22" s="177"/>
      <c r="D22" s="177"/>
      <c r="E22" s="177"/>
    </row>
    <row r="23" spans="2:6" ht="14.25" x14ac:dyDescent="0.2">
      <c r="B23" s="40" t="s">
        <v>196</v>
      </c>
      <c r="C23" s="40"/>
      <c r="D23" s="40"/>
      <c r="E23" s="187" t="s">
        <v>17</v>
      </c>
      <c r="F23" s="216" t="str">
        <f>IF(E23="Ja","bitte im Antragsschreiben näher erläutern","")</f>
        <v/>
      </c>
    </row>
    <row r="24" spans="2:6" ht="14.25" x14ac:dyDescent="0.2">
      <c r="B24" s="188" t="s">
        <v>197</v>
      </c>
      <c r="C24" s="40"/>
      <c r="D24" s="40"/>
      <c r="E24" s="187" t="s">
        <v>17</v>
      </c>
      <c r="F24" s="216" t="str">
        <f>IF(E24="Ja","bitte im Antragsschreiben näher erläutern","")</f>
        <v/>
      </c>
    </row>
    <row r="25" spans="2:6" x14ac:dyDescent="0.2">
      <c r="B25" s="40"/>
      <c r="C25" s="40"/>
      <c r="D25" s="40"/>
      <c r="E25" s="40"/>
    </row>
    <row r="26" spans="2:6" ht="39.6" customHeight="1" x14ac:dyDescent="0.2">
      <c r="B26" s="40" t="s">
        <v>574</v>
      </c>
      <c r="C26" s="40"/>
      <c r="D26" s="40"/>
      <c r="E26" s="187" t="s">
        <v>17</v>
      </c>
      <c r="F26" s="823" t="str">
        <f>IF(E26="Ja","bitte im Antragsschreiben näher erläutern","")</f>
        <v/>
      </c>
    </row>
    <row r="27" spans="2:6" ht="14.25" x14ac:dyDescent="0.2">
      <c r="B27" s="188" t="s">
        <v>198</v>
      </c>
      <c r="C27" s="40"/>
      <c r="D27" s="40"/>
      <c r="E27" s="187" t="s">
        <v>17</v>
      </c>
      <c r="F27" s="823"/>
    </row>
    <row r="28" spans="2:6" x14ac:dyDescent="0.2">
      <c r="B28" s="177"/>
      <c r="C28" s="177"/>
      <c r="D28" s="177"/>
      <c r="E28" s="177"/>
    </row>
    <row r="29" spans="2:6" ht="41.45" customHeight="1" x14ac:dyDescent="0.2">
      <c r="B29" s="824" t="s">
        <v>265</v>
      </c>
      <c r="C29" s="825"/>
      <c r="D29" s="826"/>
      <c r="E29" s="217" t="s">
        <v>17</v>
      </c>
      <c r="F29" s="215" t="str">
        <f>IF(E29="Nein, es sind MsbG-Sachverhalte enthalten.","bitte im Antragsschreiben näher erläutern","")</f>
        <v/>
      </c>
    </row>
    <row r="31" spans="2:6" ht="14.25" x14ac:dyDescent="0.2">
      <c r="B31" s="211" t="s">
        <v>266</v>
      </c>
      <c r="C31" s="211"/>
      <c r="D31" s="212"/>
      <c r="E31" s="213"/>
      <c r="F31" s="214"/>
    </row>
    <row r="32" spans="2:6" ht="45" customHeight="1" x14ac:dyDescent="0.2">
      <c r="B32" s="822" t="s">
        <v>227</v>
      </c>
      <c r="C32" s="822"/>
      <c r="D32" s="822"/>
      <c r="E32" s="187" t="s">
        <v>17</v>
      </c>
      <c r="F32" s="215" t="str">
        <f>IF(E32="Ja","bitte im Antragsschreiben näher erläutern","")</f>
        <v/>
      </c>
    </row>
    <row r="35" spans="2:7" ht="18" x14ac:dyDescent="0.25">
      <c r="B35" s="218" t="s">
        <v>249</v>
      </c>
      <c r="C35" s="189"/>
      <c r="D35" s="189"/>
      <c r="E35" s="189"/>
      <c r="F35" s="189"/>
      <c r="G35" s="177"/>
    </row>
    <row r="36" spans="2:7" ht="25.5" x14ac:dyDescent="0.2">
      <c r="B36" s="173" t="s">
        <v>109</v>
      </c>
      <c r="C36" s="178" t="s">
        <v>110</v>
      </c>
      <c r="D36" s="179"/>
      <c r="E36" s="180" t="s">
        <v>123</v>
      </c>
      <c r="F36" s="181" t="s">
        <v>538</v>
      </c>
      <c r="G36" s="177"/>
    </row>
    <row r="37" spans="2:7" ht="14.25" x14ac:dyDescent="0.2">
      <c r="B37" s="378" t="s">
        <v>397</v>
      </c>
      <c r="C37" s="378" t="s">
        <v>504</v>
      </c>
      <c r="D37" s="742"/>
      <c r="E37" s="184" t="s">
        <v>194</v>
      </c>
      <c r="F37" s="185"/>
      <c r="G37" s="177"/>
    </row>
    <row r="38" spans="2:7" ht="14.25" x14ac:dyDescent="0.2">
      <c r="B38" s="182"/>
      <c r="C38" s="182"/>
      <c r="D38" s="183"/>
      <c r="E38" s="186" t="s">
        <v>283</v>
      </c>
      <c r="F38" s="185"/>
      <c r="G38" s="177"/>
    </row>
    <row r="39" spans="2:7" ht="14.25" x14ac:dyDescent="0.2">
      <c r="B39" s="182"/>
      <c r="C39" s="182"/>
      <c r="D39" s="183"/>
      <c r="E39" s="186"/>
      <c r="F39" s="185"/>
      <c r="G39" s="177"/>
    </row>
    <row r="40" spans="2:7" ht="14.25" x14ac:dyDescent="0.2">
      <c r="B40" s="182"/>
      <c r="C40" s="182"/>
      <c r="D40" s="183"/>
      <c r="E40" s="186"/>
      <c r="F40" s="185"/>
      <c r="G40" s="177"/>
    </row>
    <row r="41" spans="2:7" ht="14.25" x14ac:dyDescent="0.2">
      <c r="B41" s="182"/>
      <c r="C41" s="182"/>
      <c r="D41" s="183"/>
      <c r="E41" s="186"/>
      <c r="F41" s="185"/>
      <c r="G41" s="177"/>
    </row>
    <row r="42" spans="2:7" ht="14.25" x14ac:dyDescent="0.2">
      <c r="B42" s="182"/>
      <c r="C42" s="182"/>
      <c r="D42" s="183"/>
      <c r="E42" s="186"/>
      <c r="F42" s="185"/>
      <c r="G42" s="177"/>
    </row>
    <row r="43" spans="2:7" ht="14.25" x14ac:dyDescent="0.2">
      <c r="B43" s="182"/>
      <c r="C43" s="182"/>
      <c r="D43" s="183"/>
      <c r="E43" s="186"/>
      <c r="F43" s="185"/>
      <c r="G43" s="177"/>
    </row>
    <row r="44" spans="2:7" ht="14.25" x14ac:dyDescent="0.2">
      <c r="B44" s="182"/>
      <c r="C44" s="182"/>
      <c r="D44" s="183"/>
      <c r="E44" s="186"/>
      <c r="F44" s="185"/>
      <c r="G44" s="177"/>
    </row>
    <row r="45" spans="2:7" ht="14.25" x14ac:dyDescent="0.2">
      <c r="B45" s="182"/>
      <c r="C45" s="182"/>
      <c r="D45" s="183"/>
      <c r="E45" s="186"/>
      <c r="F45" s="185"/>
      <c r="G45" s="177"/>
    </row>
    <row r="46" spans="2:7" ht="14.25" x14ac:dyDescent="0.2">
      <c r="B46" s="182"/>
      <c r="C46" s="182"/>
      <c r="D46" s="183"/>
      <c r="E46" s="186"/>
      <c r="F46" s="185"/>
      <c r="G46" s="177"/>
    </row>
    <row r="49" spans="2:3" x14ac:dyDescent="0.2">
      <c r="B49" s="99" t="s">
        <v>25</v>
      </c>
      <c r="C49" s="783" t="s">
        <v>584</v>
      </c>
    </row>
  </sheetData>
  <mergeCells count="7">
    <mergeCell ref="B32:D32"/>
    <mergeCell ref="F26:F27"/>
    <mergeCell ref="B29:D29"/>
    <mergeCell ref="B5:C5"/>
    <mergeCell ref="B1:E1"/>
    <mergeCell ref="B2:E2"/>
    <mergeCell ref="B21:D21"/>
  </mergeCells>
  <dataValidations count="6">
    <dataValidation type="list" allowBlank="1" showInputMessage="1" showErrorMessage="1" sqref="C14" xr:uid="{00000000-0002-0000-0200-000000000000}">
      <formula1>"bitte wählen, Vereinfachtes Verfahren, Regelverfahren"</formula1>
    </dataValidation>
    <dataValidation type="list" allowBlank="1" showInputMessage="1" showErrorMessage="1" sqref="E39:E46" xr:uid="{00000000-0002-0000-0200-000001000000}">
      <formula1>Kategorie</formula1>
    </dataValidation>
    <dataValidation allowBlank="1" showErrorMessage="1" sqref="B37:B46 C38:D46" xr:uid="{00000000-0002-0000-0200-000002000000}"/>
    <dataValidation allowBlank="1" showInputMessage="1" showErrorMessage="1" promptTitle="Firma des Verpächters" prompt="Geben Sie hier die Firma des Verpächters ein." sqref="C37:D37" xr:uid="{00000000-0002-0000-0200-000003000000}"/>
    <dataValidation type="list" allowBlank="1" showInputMessage="1" showErrorMessage="1" sqref="E20:E21 E23:E24 E26:E27 E32" xr:uid="{00000000-0002-0000-0200-000004000000}">
      <formula1>"Ja,Nein,bitte wählen"</formula1>
    </dataValidation>
    <dataValidation type="list" allowBlank="1" showInputMessage="1" showErrorMessage="1" sqref="E29 E31" xr:uid="{00000000-0002-0000-0200-000005000000}">
      <mc:AlternateContent xmlns:x12ac="http://schemas.microsoft.com/office/spreadsheetml/2011/1/ac" xmlns:mc="http://schemas.openxmlformats.org/markup-compatibility/2006">
        <mc:Choice Requires="x12ac">
          <x12ac:list>"Ja, es sind keine entsprechenden AKHK enthalten.","Nein, es sind MsbG-Sachverhalte enthalten.",bitte wählen</x12ac:list>
        </mc:Choice>
        <mc:Fallback>
          <formula1>"Ja, es sind keine entsprechenden AKHK enthalten.,Nein, es sind MsbG-Sachverhalte enthalten.,bitte wählen"</formula1>
        </mc:Fallback>
      </mc:AlternateContent>
    </dataValidation>
  </dataValidations>
  <pageMargins left="0.47244094488188981" right="0.43307086614173229" top="0.47244094488188981" bottom="0.78740157480314965" header="0.31496062992125984" footer="0.31496062992125984"/>
  <pageSetup paperSize="9" scale="62" orientation="landscape" r:id="rId1"/>
  <headerFooter>
    <oddFooter>&amp;L&amp;D&amp;R&amp;A_&amp;F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990579-65E2-45B3-9279-7CC04583097B}">
          <x14:formula1>
            <xm:f>Listen!$E$2:$E$9</xm:f>
          </x14:formula1>
          <xm:sqref>E38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B1:K35"/>
  <sheetViews>
    <sheetView topLeftCell="B1" zoomScale="83" zoomScaleNormal="83" workbookViewId="0">
      <selection activeCell="I30" sqref="I30"/>
    </sheetView>
  </sheetViews>
  <sheetFormatPr baseColWidth="10" defaultRowHeight="12.75" x14ac:dyDescent="0.2"/>
  <cols>
    <col min="1" max="1" width="2.7109375" customWidth="1"/>
    <col min="2" max="2" width="62.28515625" customWidth="1"/>
    <col min="3" max="3" width="38.140625" customWidth="1"/>
    <col min="4" max="4" width="6.28515625" customWidth="1"/>
    <col min="5" max="5" width="22.28515625" customWidth="1"/>
    <col min="6" max="6" width="20.5703125" customWidth="1"/>
    <col min="7" max="7" width="19.7109375" customWidth="1"/>
    <col min="8" max="8" width="17.5703125" bestFit="1" customWidth="1"/>
  </cols>
  <sheetData>
    <row r="1" spans="2:8" ht="22.15" customHeight="1" x14ac:dyDescent="0.25">
      <c r="B1" s="94" t="s">
        <v>97</v>
      </c>
      <c r="C1" s="2"/>
      <c r="D1" s="2"/>
      <c r="E1" s="94"/>
      <c r="F1" s="427"/>
    </row>
    <row r="2" spans="2:8" ht="15" customHeight="1" x14ac:dyDescent="0.25">
      <c r="B2" s="94"/>
      <c r="C2" s="2"/>
      <c r="D2" s="2"/>
      <c r="E2" s="94"/>
    </row>
    <row r="3" spans="2:8" ht="27.6" customHeight="1" x14ac:dyDescent="0.2">
      <c r="B3" s="836" t="s">
        <v>73</v>
      </c>
      <c r="C3" s="837"/>
      <c r="D3" s="387"/>
      <c r="E3" s="95">
        <f>'Umsatzerlöse laut G&amp;V (Strom)'!D72</f>
        <v>0</v>
      </c>
      <c r="F3" s="101"/>
      <c r="G3" s="555"/>
    </row>
    <row r="4" spans="2:8" ht="28.5" customHeight="1" x14ac:dyDescent="0.2">
      <c r="B4" s="836" t="s">
        <v>74</v>
      </c>
      <c r="C4" s="837"/>
      <c r="D4" s="387"/>
      <c r="E4" s="95">
        <f>'Vorgelagerte Netzkosten'!G93</f>
        <v>0</v>
      </c>
      <c r="G4" s="555"/>
    </row>
    <row r="5" spans="2:8" ht="27.6" customHeight="1" x14ac:dyDescent="0.2">
      <c r="B5" s="836" t="s">
        <v>76</v>
      </c>
      <c r="C5" s="837"/>
      <c r="D5" s="387"/>
      <c r="E5" s="95">
        <f>'Dezentrale Einspeisung'!D6</f>
        <v>0</v>
      </c>
      <c r="G5" s="555"/>
    </row>
    <row r="6" spans="2:8" ht="27.6" customHeight="1" x14ac:dyDescent="0.2">
      <c r="B6" s="836" t="s">
        <v>77</v>
      </c>
      <c r="C6" s="837"/>
      <c r="D6" s="387"/>
      <c r="E6" s="95">
        <f>'MSB (inkl. Messung)'!E8</f>
        <v>0</v>
      </c>
      <c r="G6" s="555"/>
    </row>
    <row r="7" spans="2:8" ht="39.75" customHeight="1" x14ac:dyDescent="0.2">
      <c r="B7" s="836" t="s">
        <v>402</v>
      </c>
      <c r="C7" s="837"/>
      <c r="D7" s="387"/>
      <c r="E7" s="95">
        <f>'Beteiligung iMSys'!C6</f>
        <v>0</v>
      </c>
      <c r="F7" s="303"/>
      <c r="G7" s="555"/>
      <c r="H7" s="101"/>
    </row>
    <row r="8" spans="2:8" ht="39.75" customHeight="1" x14ac:dyDescent="0.2">
      <c r="B8" s="836" t="s">
        <v>381</v>
      </c>
      <c r="C8" s="837"/>
      <c r="D8" s="387"/>
      <c r="E8" s="95">
        <f>'fin.Ausgleich Redispatch'!D6</f>
        <v>0</v>
      </c>
      <c r="F8" s="303"/>
      <c r="G8" s="555"/>
      <c r="H8" s="101"/>
    </row>
    <row r="9" spans="2:8" ht="29.45" customHeight="1" x14ac:dyDescent="0.2">
      <c r="B9" s="841" t="s">
        <v>75</v>
      </c>
      <c r="C9" s="842"/>
      <c r="D9" s="96"/>
      <c r="E9" s="97">
        <f>BKZ_NAKB_SoPo!M4</f>
        <v>0</v>
      </c>
      <c r="F9" s="303"/>
      <c r="G9" s="555"/>
      <c r="H9" s="101"/>
    </row>
    <row r="10" spans="2:8" ht="29.45" customHeight="1" x14ac:dyDescent="0.2">
      <c r="B10" s="843" t="s">
        <v>129</v>
      </c>
      <c r="C10" s="844"/>
      <c r="D10" s="226"/>
      <c r="E10" s="95">
        <f>KKAuf!C6</f>
        <v>0</v>
      </c>
      <c r="G10" s="555"/>
      <c r="H10" s="101"/>
    </row>
    <row r="11" spans="2:8" ht="27.6" customHeight="1" thickBot="1" x14ac:dyDescent="0.25">
      <c r="B11" s="845" t="s">
        <v>46</v>
      </c>
      <c r="C11" s="846"/>
      <c r="D11" s="846"/>
      <c r="E11" s="227">
        <f>Sonstiges!E6</f>
        <v>0</v>
      </c>
      <c r="G11" s="555"/>
      <c r="H11" s="101"/>
    </row>
    <row r="12" spans="2:8" ht="27" customHeight="1" x14ac:dyDescent="0.25">
      <c r="B12" s="847" t="str">
        <f>"Jahressaldo der Einzeldifferenzen " &amp; Allgemeines!C13</f>
        <v>Jahressaldo der Einzeldifferenzen 2024</v>
      </c>
      <c r="C12" s="848"/>
      <c r="D12" s="848"/>
      <c r="E12" s="763">
        <f>E3+E4+E5+E6+E8+E7+E9+E10+E11</f>
        <v>0</v>
      </c>
      <c r="G12" s="555"/>
    </row>
    <row r="13" spans="2:8" x14ac:dyDescent="0.2">
      <c r="G13" s="555"/>
    </row>
    <row r="14" spans="2:8" x14ac:dyDescent="0.2">
      <c r="G14" s="555"/>
    </row>
    <row r="16" spans="2:8" s="132" customFormat="1" ht="22.15" customHeight="1" x14ac:dyDescent="0.25">
      <c r="B16" s="144" t="s">
        <v>82</v>
      </c>
      <c r="C16" s="133"/>
      <c r="F16"/>
    </row>
    <row r="17" spans="2:7" s="132" customFormat="1" ht="14.25" x14ac:dyDescent="0.2">
      <c r="F17"/>
    </row>
    <row r="18" spans="2:7" s="132" customFormat="1" ht="16.5" thickBot="1" x14ac:dyDescent="0.3">
      <c r="B18" s="152" t="s">
        <v>83</v>
      </c>
      <c r="C18" s="118">
        <v>2024</v>
      </c>
      <c r="E18" s="119"/>
      <c r="F18" s="381"/>
      <c r="G18" s="119"/>
    </row>
    <row r="19" spans="2:7" s="132" customFormat="1" ht="18" customHeight="1" x14ac:dyDescent="0.25">
      <c r="B19" s="120" t="s">
        <v>84</v>
      </c>
      <c r="C19" s="154">
        <v>0</v>
      </c>
      <c r="D19" s="121"/>
      <c r="E19" s="121"/>
      <c r="F19" s="383"/>
      <c r="G19" s="121"/>
    </row>
    <row r="20" spans="2:7" s="132" customFormat="1" ht="18" customHeight="1" x14ac:dyDescent="0.2">
      <c r="B20" s="122" t="s">
        <v>343</v>
      </c>
      <c r="C20" s="155">
        <f>E12</f>
        <v>0</v>
      </c>
      <c r="D20" s="123"/>
      <c r="E20" s="123"/>
      <c r="F20" s="123"/>
      <c r="G20" s="123"/>
    </row>
    <row r="21" spans="2:7" s="132" customFormat="1" ht="12" customHeight="1" x14ac:dyDescent="0.2">
      <c r="B21" s="124"/>
      <c r="C21" s="134" t="str">
        <f>IF(C20&lt;0,"Mehrerlöse","Mindererlöse")</f>
        <v>Mindererlöse</v>
      </c>
      <c r="D21" s="135"/>
      <c r="E21" s="135"/>
      <c r="F21" s="135"/>
      <c r="G21" s="135"/>
    </row>
    <row r="22" spans="2:7" s="132" customFormat="1" ht="18" customHeight="1" x14ac:dyDescent="0.2">
      <c r="B22" s="125" t="s">
        <v>85</v>
      </c>
      <c r="C22" s="156">
        <f>ROUND(C19+C20/2,4)</f>
        <v>0</v>
      </c>
      <c r="D22" s="126"/>
      <c r="E22" s="126"/>
      <c r="F22" s="126"/>
      <c r="G22" s="126"/>
    </row>
    <row r="23" spans="2:7" s="132" customFormat="1" ht="18" customHeight="1" x14ac:dyDescent="0.2">
      <c r="B23" s="125" t="s">
        <v>86</v>
      </c>
      <c r="C23" s="732">
        <f>Verzinsung!C16</f>
        <v>8.0000000000000002E-3</v>
      </c>
      <c r="D23" s="127"/>
      <c r="E23" s="382"/>
      <c r="F23" s="382"/>
      <c r="G23" s="127"/>
    </row>
    <row r="24" spans="2:7" s="132" customFormat="1" ht="18" customHeight="1" x14ac:dyDescent="0.2">
      <c r="B24" s="125" t="s">
        <v>87</v>
      </c>
      <c r="C24" s="156">
        <f>ROUND(C22*C23,4)</f>
        <v>0</v>
      </c>
      <c r="D24" s="126"/>
      <c r="E24" s="126"/>
      <c r="F24" s="126"/>
      <c r="G24" s="126"/>
    </row>
    <row r="25" spans="2:7" s="132" customFormat="1" ht="18" customHeight="1" thickBot="1" x14ac:dyDescent="0.3">
      <c r="B25" s="128" t="s">
        <v>88</v>
      </c>
      <c r="C25" s="157">
        <f>C20+C24</f>
        <v>0</v>
      </c>
      <c r="D25" s="121"/>
      <c r="E25" s="121"/>
      <c r="F25" s="121"/>
      <c r="G25" s="121"/>
    </row>
    <row r="26" spans="2:7" s="132" customFormat="1" ht="19.5" customHeight="1" x14ac:dyDescent="0.2"/>
    <row r="27" spans="2:7" s="132" customFormat="1" ht="18.600000000000001" customHeight="1" thickBot="1" x14ac:dyDescent="0.3">
      <c r="C27" s="153" t="s">
        <v>89</v>
      </c>
      <c r="D27" s="118"/>
      <c r="E27" s="118"/>
    </row>
    <row r="28" spans="2:7" s="132" customFormat="1" ht="15.6" customHeight="1" thickBot="1" x14ac:dyDescent="0.25">
      <c r="C28" s="129" t="s">
        <v>536</v>
      </c>
      <c r="D28" s="136"/>
      <c r="E28" s="158">
        <f>C25</f>
        <v>0</v>
      </c>
    </row>
    <row r="29" spans="2:7" s="132" customFormat="1" ht="15.6" customHeight="1" thickBot="1" x14ac:dyDescent="0.25">
      <c r="C29" s="130" t="s">
        <v>344</v>
      </c>
      <c r="D29" s="136"/>
      <c r="E29" s="159">
        <f>ROUND(E28*(1+C23)^2-E28,4)</f>
        <v>0</v>
      </c>
    </row>
    <row r="30" spans="2:7" s="132" customFormat="1" ht="15.6" customHeight="1" thickBot="1" x14ac:dyDescent="0.25">
      <c r="C30" s="130" t="s">
        <v>90</v>
      </c>
      <c r="D30" s="136"/>
      <c r="E30" s="160">
        <f>E28+E29</f>
        <v>0</v>
      </c>
    </row>
    <row r="31" spans="2:7" s="132" customFormat="1" ht="15.6" customHeight="1" thickBot="1" x14ac:dyDescent="0.25">
      <c r="C31" s="130" t="s">
        <v>398</v>
      </c>
      <c r="D31" s="131"/>
      <c r="E31" s="158">
        <f>ROUND(-PMT(C23,3,E30/((1+C23/2)),0,0),4)</f>
        <v>0</v>
      </c>
    </row>
    <row r="32" spans="2:7" s="132" customFormat="1" ht="27.75" customHeight="1" x14ac:dyDescent="0.2"/>
    <row r="33" spans="3:11" s="132" customFormat="1" ht="16.5" thickBot="1" x14ac:dyDescent="0.3">
      <c r="C33" s="840" t="s">
        <v>91</v>
      </c>
      <c r="D33" s="840"/>
      <c r="E33" s="764">
        <v>2027</v>
      </c>
      <c r="F33" s="764">
        <v>2028</v>
      </c>
      <c r="G33" s="765">
        <v>2029</v>
      </c>
      <c r="I33" s="380"/>
      <c r="J33" s="119"/>
      <c r="K33" s="119"/>
    </row>
    <row r="34" spans="3:11" s="132" customFormat="1" ht="20.45" customHeight="1" thickBot="1" x14ac:dyDescent="0.3">
      <c r="C34" s="838" t="s">
        <v>98</v>
      </c>
      <c r="D34" s="839"/>
      <c r="E34" s="161">
        <f>E31</f>
        <v>0</v>
      </c>
      <c r="F34" s="161">
        <f>E31</f>
        <v>0</v>
      </c>
      <c r="G34" s="162">
        <f>E31</f>
        <v>0</v>
      </c>
      <c r="J34" s="121"/>
      <c r="K34" s="121"/>
    </row>
    <row r="35" spans="3:11" s="132" customFormat="1" ht="14.25" x14ac:dyDescent="0.2">
      <c r="E35" s="137" t="str">
        <f>IF($C$20&lt;0,"Abschlag auf EOG","Zuschlag auf EOG")</f>
        <v>Zuschlag auf EOG</v>
      </c>
      <c r="F35" s="137" t="str">
        <f>IF($C$20&lt;0,"Abschlag auf EOG","Zuschlag auf EOG")</f>
        <v>Zuschlag auf EOG</v>
      </c>
      <c r="G35" s="137" t="str">
        <f>IF($C$20&lt;0,"Abschlag auf EOG","Zuschlag auf EOG")</f>
        <v>Zuschlag auf EOG</v>
      </c>
      <c r="J35" s="135"/>
      <c r="K35" s="135"/>
    </row>
  </sheetData>
  <mergeCells count="12">
    <mergeCell ref="B3:C3"/>
    <mergeCell ref="B4:C4"/>
    <mergeCell ref="B5:C5"/>
    <mergeCell ref="B6:C6"/>
    <mergeCell ref="C34:D34"/>
    <mergeCell ref="C33:D33"/>
    <mergeCell ref="B7:C7"/>
    <mergeCell ref="B9:C9"/>
    <mergeCell ref="B10:C10"/>
    <mergeCell ref="B11:D11"/>
    <mergeCell ref="B12:D12"/>
    <mergeCell ref="B8:C8"/>
  </mergeCells>
  <pageMargins left="0.47244094488188981" right="0.43307086614173229" top="0.47244094488188981" bottom="0.46" header="0.31496062992125984" footer="0.17"/>
  <pageSetup paperSize="9" scale="81" orientation="landscape" r:id="rId1"/>
  <headerFooter>
    <oddFooter>&amp;L&amp;D&amp;R&amp;A_&amp;F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B1:M40"/>
  <sheetViews>
    <sheetView zoomScaleNormal="100" zoomScaleSheetLayoutView="120" workbookViewId="0">
      <pane xSplit="2" ySplit="5" topLeftCell="C6" activePane="bottomRight" state="frozen"/>
      <selection activeCell="D17" sqref="D17"/>
      <selection pane="topRight" activeCell="D17" sqref="D17"/>
      <selection pane="bottomLeft" activeCell="D17" sqref="D17"/>
      <selection pane="bottomRight" activeCell="E16" sqref="E16"/>
    </sheetView>
  </sheetViews>
  <sheetFormatPr baseColWidth="10" defaultColWidth="11.42578125" defaultRowHeight="12.75" x14ac:dyDescent="0.2"/>
  <cols>
    <col min="1" max="1" width="3" style="139" customWidth="1"/>
    <col min="2" max="2" width="11.42578125" style="139"/>
    <col min="3" max="3" width="12.5703125" style="139" customWidth="1"/>
    <col min="4" max="16384" width="11.42578125" style="139"/>
  </cols>
  <sheetData>
    <row r="1" spans="2:7" ht="19.149999999999999" customHeight="1" x14ac:dyDescent="0.25">
      <c r="B1" s="138" t="s">
        <v>92</v>
      </c>
    </row>
    <row r="3" spans="2:7" x14ac:dyDescent="0.2">
      <c r="B3" s="140" t="s">
        <v>10</v>
      </c>
      <c r="C3" s="296">
        <f>B6</f>
        <v>2015</v>
      </c>
    </row>
    <row r="4" spans="2:7" x14ac:dyDescent="0.2">
      <c r="B4" s="141" t="s">
        <v>11</v>
      </c>
      <c r="C4" s="297">
        <f>B15</f>
        <v>2024</v>
      </c>
    </row>
    <row r="5" spans="2:7" ht="27" customHeight="1" x14ac:dyDescent="0.2">
      <c r="B5" s="142" t="s">
        <v>93</v>
      </c>
      <c r="C5" s="298" t="str">
        <f>"Reg.Konto " &amp;Allgemeines!$C$13</f>
        <v>Reg.Konto 2024</v>
      </c>
      <c r="E5" s="731"/>
    </row>
    <row r="6" spans="2:7" x14ac:dyDescent="0.2">
      <c r="B6" s="141">
        <v>2015</v>
      </c>
      <c r="C6" s="299">
        <v>4.5999999999999999E-3</v>
      </c>
    </row>
    <row r="7" spans="2:7" x14ac:dyDescent="0.2">
      <c r="B7" s="141">
        <v>2016</v>
      </c>
      <c r="C7" s="299">
        <v>1.1000000000000001E-3</v>
      </c>
    </row>
    <row r="8" spans="2:7" x14ac:dyDescent="0.2">
      <c r="B8" s="141">
        <v>2017</v>
      </c>
      <c r="C8" s="299">
        <v>2.8E-3</v>
      </c>
    </row>
    <row r="9" spans="2:7" x14ac:dyDescent="0.2">
      <c r="B9" s="141">
        <v>2018</v>
      </c>
      <c r="C9" s="299">
        <v>4.3E-3</v>
      </c>
    </row>
    <row r="10" spans="2:7" x14ac:dyDescent="0.2">
      <c r="B10" s="141">
        <v>2019</v>
      </c>
      <c r="C10" s="299">
        <v>-5.0000000000000001E-4</v>
      </c>
    </row>
    <row r="11" spans="2:7" x14ac:dyDescent="0.2">
      <c r="B11" s="141">
        <v>2020</v>
      </c>
      <c r="C11" s="299">
        <v>-1.9E-3</v>
      </c>
    </row>
    <row r="12" spans="2:7" x14ac:dyDescent="0.2">
      <c r="B12" s="141">
        <v>2021</v>
      </c>
      <c r="C12" s="299">
        <v>-1.1999999999999999E-3</v>
      </c>
    </row>
    <row r="13" spans="2:7" x14ac:dyDescent="0.2">
      <c r="B13" s="141">
        <v>2022</v>
      </c>
      <c r="C13" s="299">
        <v>1.54E-2</v>
      </c>
    </row>
    <row r="14" spans="2:7" x14ac:dyDescent="0.2">
      <c r="B14" s="141">
        <v>2023</v>
      </c>
      <c r="C14" s="299">
        <v>2.9000000000000001E-2</v>
      </c>
    </row>
    <row r="15" spans="2:7" x14ac:dyDescent="0.2">
      <c r="B15" s="141">
        <v>2024</v>
      </c>
      <c r="C15" s="299">
        <v>2.6100000000000002E-2</v>
      </c>
    </row>
    <row r="16" spans="2:7" x14ac:dyDescent="0.2">
      <c r="B16" s="143" t="s">
        <v>94</v>
      </c>
      <c r="C16" s="300">
        <f>ROUND(AVERAGE(C6:C15),4)</f>
        <v>8.0000000000000002E-3</v>
      </c>
      <c r="E16" s="384"/>
      <c r="F16" s="384"/>
      <c r="G16" s="384"/>
    </row>
    <row r="17" spans="2:13" x14ac:dyDescent="0.2">
      <c r="E17" s="384"/>
    </row>
    <row r="19" spans="2:13" x14ac:dyDescent="0.2">
      <c r="B19" s="301" t="s">
        <v>95</v>
      </c>
    </row>
    <row r="20" spans="2:13" x14ac:dyDescent="0.2">
      <c r="B20" s="306" t="s">
        <v>535</v>
      </c>
      <c r="C20" s="307"/>
      <c r="D20" s="307"/>
      <c r="E20" s="307"/>
      <c r="F20" s="307"/>
      <c r="G20" s="307"/>
      <c r="H20" s="307"/>
      <c r="I20" s="307"/>
      <c r="J20" s="307"/>
      <c r="K20" s="307"/>
      <c r="L20" s="351"/>
      <c r="M20" s="351"/>
    </row>
    <row r="21" spans="2:13" x14ac:dyDescent="0.2">
      <c r="B21" s="306" t="s">
        <v>384</v>
      </c>
      <c r="C21" s="307"/>
      <c r="D21" s="307"/>
      <c r="E21" s="307"/>
      <c r="F21" s="307"/>
      <c r="G21" s="307"/>
      <c r="H21" s="307"/>
      <c r="I21" s="307"/>
      <c r="J21" s="307"/>
      <c r="K21" s="307"/>
      <c r="L21" s="351"/>
      <c r="M21" s="351"/>
    </row>
    <row r="22" spans="2:13" x14ac:dyDescent="0.2">
      <c r="B22" s="306"/>
      <c r="C22" s="307"/>
      <c r="D22" s="307"/>
      <c r="E22" s="307"/>
      <c r="F22" s="307"/>
      <c r="G22" s="307"/>
      <c r="H22" s="307"/>
      <c r="I22" s="307"/>
      <c r="J22" s="307"/>
      <c r="K22" s="307"/>
      <c r="L22" s="351"/>
      <c r="M22" s="351"/>
    </row>
    <row r="23" spans="2:13" x14ac:dyDescent="0.2">
      <c r="B23" s="306" t="s">
        <v>331</v>
      </c>
      <c r="C23" s="307"/>
      <c r="D23" s="307"/>
      <c r="E23" s="307"/>
      <c r="F23" s="307"/>
      <c r="G23" s="307"/>
      <c r="H23" s="307"/>
      <c r="I23" s="307"/>
      <c r="J23" s="307"/>
      <c r="K23" s="307"/>
      <c r="L23" s="351"/>
      <c r="M23" s="351"/>
    </row>
    <row r="24" spans="2:13" x14ac:dyDescent="0.2">
      <c r="B24" s="353"/>
      <c r="C24" s="351"/>
      <c r="D24" s="351"/>
      <c r="E24" s="351"/>
      <c r="F24" s="351"/>
      <c r="G24" s="351"/>
      <c r="H24" s="351"/>
      <c r="I24" s="351"/>
      <c r="J24" s="351"/>
      <c r="K24" s="351"/>
      <c r="L24" s="351"/>
      <c r="M24" s="351"/>
    </row>
    <row r="25" spans="2:13" x14ac:dyDescent="0.2">
      <c r="B25" s="307"/>
      <c r="C25" s="307"/>
      <c r="D25" s="307"/>
      <c r="E25" s="307"/>
      <c r="F25" s="351"/>
      <c r="G25" s="351"/>
      <c r="H25" s="351"/>
      <c r="I25" s="351"/>
      <c r="J25" s="351"/>
      <c r="K25" s="351"/>
      <c r="L25" s="351"/>
      <c r="M25" s="351"/>
    </row>
    <row r="26" spans="2:13" x14ac:dyDescent="0.2">
      <c r="B26" s="307"/>
      <c r="C26" s="307"/>
      <c r="D26" s="307"/>
      <c r="E26" s="307"/>
      <c r="F26" s="307"/>
      <c r="G26" s="307"/>
      <c r="H26" s="307"/>
      <c r="I26" s="307"/>
      <c r="J26" s="307"/>
      <c r="K26" s="307"/>
    </row>
    <row r="27" spans="2:13" x14ac:dyDescent="0.2">
      <c r="B27" s="307"/>
      <c r="C27" s="307"/>
      <c r="D27" s="307"/>
      <c r="E27" s="307"/>
      <c r="F27" s="307"/>
      <c r="G27" s="307"/>
      <c r="H27" s="307"/>
      <c r="I27" s="307"/>
      <c r="J27" s="307"/>
      <c r="K27" s="307"/>
    </row>
    <row r="28" spans="2:13" x14ac:dyDescent="0.2">
      <c r="B28" s="307"/>
      <c r="C28" s="307"/>
      <c r="D28" s="307"/>
      <c r="E28" s="307"/>
      <c r="F28" s="307"/>
      <c r="G28" s="307"/>
      <c r="H28" s="307"/>
      <c r="I28" s="307"/>
      <c r="J28" s="307"/>
      <c r="K28" s="307"/>
    </row>
    <row r="29" spans="2:13" x14ac:dyDescent="0.2">
      <c r="B29" s="307"/>
      <c r="C29" s="307"/>
      <c r="D29" s="307"/>
      <c r="E29" s="307"/>
      <c r="F29" s="307"/>
      <c r="G29" s="307"/>
      <c r="H29" s="307"/>
      <c r="I29" s="307"/>
      <c r="J29" s="307"/>
      <c r="K29" s="307"/>
    </row>
    <row r="30" spans="2:13" x14ac:dyDescent="0.2">
      <c r="B30" s="307"/>
      <c r="C30" s="307"/>
      <c r="D30" s="307"/>
      <c r="E30" s="307"/>
      <c r="F30" s="352"/>
      <c r="G30" s="352"/>
      <c r="H30" s="352"/>
      <c r="I30" s="352"/>
      <c r="J30" s="352"/>
      <c r="K30" s="352"/>
    </row>
    <row r="31" spans="2:13" x14ac:dyDescent="0.2">
      <c r="B31" s="307"/>
      <c r="C31" s="307"/>
      <c r="D31" s="307"/>
      <c r="E31" s="307"/>
    </row>
    <row r="32" spans="2:13" x14ac:dyDescent="0.2">
      <c r="B32" s="307"/>
      <c r="C32" s="307"/>
      <c r="D32" s="307"/>
      <c r="E32" s="307"/>
    </row>
    <row r="33" spans="2:5" x14ac:dyDescent="0.2">
      <c r="B33" s="307"/>
      <c r="C33" s="307"/>
      <c r="D33" s="307"/>
      <c r="E33" s="307"/>
    </row>
    <row r="34" spans="2:5" x14ac:dyDescent="0.2">
      <c r="B34" s="307"/>
      <c r="C34" s="307"/>
      <c r="D34" s="307"/>
      <c r="E34" s="307"/>
    </row>
    <row r="35" spans="2:5" x14ac:dyDescent="0.2">
      <c r="B35" s="307"/>
      <c r="C35" s="307"/>
      <c r="D35" s="307"/>
      <c r="E35" s="307"/>
    </row>
    <row r="36" spans="2:5" x14ac:dyDescent="0.2">
      <c r="B36" s="307"/>
      <c r="C36" s="307"/>
      <c r="D36" s="307"/>
      <c r="E36" s="307"/>
    </row>
    <row r="37" spans="2:5" x14ac:dyDescent="0.2">
      <c r="B37" s="307"/>
      <c r="C37" s="307"/>
      <c r="D37" s="307"/>
      <c r="E37" s="307"/>
    </row>
    <row r="38" spans="2:5" x14ac:dyDescent="0.2">
      <c r="B38" s="307"/>
      <c r="C38" s="307"/>
      <c r="D38" s="307"/>
      <c r="E38" s="307"/>
    </row>
    <row r="39" spans="2:5" x14ac:dyDescent="0.2">
      <c r="B39" s="307"/>
      <c r="C39" s="307"/>
      <c r="D39" s="307"/>
      <c r="E39" s="307"/>
    </row>
    <row r="40" spans="2:5" x14ac:dyDescent="0.2">
      <c r="B40" s="307"/>
      <c r="C40" s="307"/>
      <c r="D40" s="307"/>
      <c r="E40" s="307"/>
    </row>
  </sheetData>
  <hyperlinks>
    <hyperlink ref="B23" r:id="rId1" display="https://www.bundesbank.de/de/publikationen/statistiken/statistische-beihefte" xr:uid="{00000000-0004-0000-0400-000000000000}"/>
  </hyperlinks>
  <pageMargins left="0.70866141732283472" right="0.78740157480314965" top="0.70866141732283472" bottom="0.55118110236220474" header="0.27559055118110237" footer="0.27559055118110237"/>
  <pageSetup paperSize="9" scale="75" orientation="portrait" r:id="rId2"/>
  <headerFooter alignWithMargins="0">
    <oddHeader>&amp;L&amp;"Arial,Fett"&amp;12Verzinsung Regulierungskonto</oddHeader>
    <oddFooter>&amp;L&amp;D&amp;R&amp;A/&amp;F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5864-F0C2-458D-836B-30D7CB1AE1DC}">
  <sheetPr>
    <tabColor rgb="FFFFFF99"/>
  </sheetPr>
  <dimension ref="A1:I72"/>
  <sheetViews>
    <sheetView topLeftCell="A30" workbookViewId="0">
      <selection activeCell="B63" sqref="B63"/>
    </sheetView>
  </sheetViews>
  <sheetFormatPr baseColWidth="10" defaultRowHeight="14.25" x14ac:dyDescent="0.2"/>
  <cols>
    <col min="1" max="1" width="2.5703125" style="415" customWidth="1"/>
    <col min="2" max="2" width="86.42578125" style="398" customWidth="1"/>
    <col min="3" max="3" width="38.7109375" style="398" customWidth="1"/>
    <col min="4" max="4" width="18.7109375" style="398" customWidth="1"/>
    <col min="5" max="5" width="2.140625" style="398" customWidth="1"/>
    <col min="6" max="16384" width="11.42578125" style="398"/>
  </cols>
  <sheetData>
    <row r="1" spans="1:9" s="388" customFormat="1" ht="18" x14ac:dyDescent="0.2">
      <c r="A1" s="849" t="str">
        <f>"Umsatzerlöse gemäß Tätigkeitenabschluss nach § 6b EnWG "&amp;Allgemeines!C13</f>
        <v>Umsatzerlöse gemäß Tätigkeitenabschluss nach § 6b EnWG 2024</v>
      </c>
      <c r="B1" s="849"/>
      <c r="C1" s="849"/>
      <c r="D1" s="849"/>
    </row>
    <row r="2" spans="1:9" s="392" customFormat="1" ht="15" x14ac:dyDescent="0.2">
      <c r="A2" s="390"/>
      <c r="B2" s="389"/>
      <c r="D2" s="391"/>
    </row>
    <row r="3" spans="1:9" s="394" customFormat="1" ht="18" x14ac:dyDescent="0.25">
      <c r="B3" s="393" t="s">
        <v>26</v>
      </c>
      <c r="C3" s="396"/>
      <c r="D3" s="395">
        <f>Allgemeines!C13</f>
        <v>2024</v>
      </c>
      <c r="F3" s="398"/>
      <c r="G3" s="417"/>
      <c r="H3" s="398"/>
      <c r="I3" s="398"/>
    </row>
    <row r="4" spans="1:9" s="394" customFormat="1" ht="15.75" x14ac:dyDescent="0.25">
      <c r="A4" s="393"/>
      <c r="B4" s="398"/>
      <c r="C4" s="398"/>
      <c r="D4" s="397"/>
      <c r="F4" s="398"/>
      <c r="G4" s="417"/>
      <c r="H4" s="398"/>
      <c r="I4" s="398"/>
    </row>
    <row r="5" spans="1:9" x14ac:dyDescent="0.2">
      <c r="A5" s="398"/>
    </row>
    <row r="6" spans="1:9" ht="15" x14ac:dyDescent="0.2">
      <c r="A6" s="399"/>
      <c r="B6" s="423" t="s">
        <v>403</v>
      </c>
      <c r="C6" s="401"/>
      <c r="D6" s="402"/>
    </row>
    <row r="7" spans="1:9" ht="15" x14ac:dyDescent="0.2">
      <c r="A7" s="399"/>
      <c r="B7" s="423" t="s">
        <v>404</v>
      </c>
      <c r="C7" s="401"/>
      <c r="D7" s="402"/>
    </row>
    <row r="8" spans="1:9" ht="15" x14ac:dyDescent="0.2">
      <c r="A8" s="399"/>
      <c r="B8" s="423" t="s">
        <v>426</v>
      </c>
      <c r="C8" s="401"/>
      <c r="D8" s="402"/>
    </row>
    <row r="9" spans="1:9" ht="15" x14ac:dyDescent="0.2">
      <c r="A9" s="399"/>
      <c r="B9" s="423" t="s">
        <v>405</v>
      </c>
      <c r="C9" s="401"/>
      <c r="D9" s="402"/>
    </row>
    <row r="10" spans="1:9" ht="15" x14ac:dyDescent="0.2">
      <c r="A10" s="399"/>
      <c r="B10" s="423" t="s">
        <v>406</v>
      </c>
      <c r="C10" s="401"/>
      <c r="D10" s="402"/>
    </row>
    <row r="11" spans="1:9" ht="15" x14ac:dyDescent="0.2">
      <c r="A11" s="399"/>
      <c r="B11" s="400" t="s">
        <v>81</v>
      </c>
      <c r="C11" s="401"/>
      <c r="D11" s="402"/>
    </row>
    <row r="12" spans="1:9" ht="15" x14ac:dyDescent="0.2">
      <c r="A12" s="399"/>
      <c r="B12" s="400" t="s">
        <v>427</v>
      </c>
      <c r="C12" s="401"/>
      <c r="D12" s="402"/>
    </row>
    <row r="13" spans="1:9" ht="15.75" thickBot="1" x14ac:dyDescent="0.25">
      <c r="A13" s="399"/>
      <c r="B13" s="768" t="s">
        <v>428</v>
      </c>
      <c r="C13" s="401"/>
      <c r="D13" s="419"/>
    </row>
    <row r="14" spans="1:9" ht="15" x14ac:dyDescent="0.2">
      <c r="A14" s="399"/>
      <c r="B14" s="769" t="s">
        <v>429</v>
      </c>
      <c r="C14" s="769" t="s">
        <v>430</v>
      </c>
      <c r="D14" s="421"/>
    </row>
    <row r="15" spans="1:9" ht="15" x14ac:dyDescent="0.2">
      <c r="A15" s="399"/>
      <c r="B15" s="400" t="s">
        <v>429</v>
      </c>
      <c r="C15" s="400" t="s">
        <v>431</v>
      </c>
      <c r="D15" s="420"/>
    </row>
    <row r="16" spans="1:9" ht="16.5" thickBot="1" x14ac:dyDescent="0.3">
      <c r="A16" s="399"/>
      <c r="B16" s="770" t="s">
        <v>429</v>
      </c>
      <c r="C16" s="770" t="s">
        <v>432</v>
      </c>
      <c r="D16" s="418">
        <f>+D14+D15</f>
        <v>0</v>
      </c>
    </row>
    <row r="17" spans="1:6" ht="15" x14ac:dyDescent="0.2">
      <c r="A17" s="399"/>
      <c r="B17" s="769" t="s">
        <v>433</v>
      </c>
      <c r="C17" s="769" t="s">
        <v>430</v>
      </c>
      <c r="D17" s="421"/>
    </row>
    <row r="18" spans="1:6" ht="15" x14ac:dyDescent="0.2">
      <c r="A18" s="399"/>
      <c r="B18" s="400" t="s">
        <v>433</v>
      </c>
      <c r="C18" s="400" t="s">
        <v>431</v>
      </c>
      <c r="D18" s="420"/>
    </row>
    <row r="19" spans="1:6" ht="16.5" thickBot="1" x14ac:dyDescent="0.3">
      <c r="A19" s="399"/>
      <c r="B19" s="770" t="s">
        <v>433</v>
      </c>
      <c r="C19" s="770" t="s">
        <v>432</v>
      </c>
      <c r="D19" s="418">
        <f>+D17+D18</f>
        <v>0</v>
      </c>
    </row>
    <row r="20" spans="1:6" ht="15" x14ac:dyDescent="0.2">
      <c r="A20" s="399"/>
      <c r="B20" s="769" t="s">
        <v>434</v>
      </c>
      <c r="C20" s="769" t="s">
        <v>430</v>
      </c>
      <c r="D20" s="421"/>
    </row>
    <row r="21" spans="1:6" ht="15" x14ac:dyDescent="0.2">
      <c r="A21" s="399"/>
      <c r="B21" s="400" t="s">
        <v>434</v>
      </c>
      <c r="C21" s="400" t="s">
        <v>431</v>
      </c>
      <c r="D21" s="420"/>
    </row>
    <row r="22" spans="1:6" ht="16.5" thickBot="1" x14ac:dyDescent="0.3">
      <c r="A22" s="399"/>
      <c r="B22" s="407" t="s">
        <v>434</v>
      </c>
      <c r="C22" s="771" t="s">
        <v>432</v>
      </c>
      <c r="D22" s="418">
        <f>+D20+D21</f>
        <v>0</v>
      </c>
    </row>
    <row r="23" spans="1:6" ht="15" x14ac:dyDescent="0.2">
      <c r="A23" s="424"/>
      <c r="B23" s="425"/>
      <c r="C23" s="425"/>
      <c r="F23" s="417"/>
    </row>
    <row r="24" spans="1:6" ht="15" x14ac:dyDescent="0.2">
      <c r="A24" s="424"/>
      <c r="B24" s="426"/>
      <c r="C24" s="426"/>
    </row>
    <row r="25" spans="1:6" ht="15" x14ac:dyDescent="0.2">
      <c r="A25" s="399"/>
      <c r="B25" s="400" t="s">
        <v>407</v>
      </c>
      <c r="C25" s="401"/>
      <c r="D25" s="402"/>
    </row>
    <row r="26" spans="1:6" ht="15" x14ac:dyDescent="0.2">
      <c r="A26" s="399"/>
      <c r="B26" s="400" t="s">
        <v>408</v>
      </c>
      <c r="C26" s="401"/>
      <c r="D26" s="402"/>
    </row>
    <row r="27" spans="1:6" ht="15" x14ac:dyDescent="0.2">
      <c r="A27" s="399"/>
      <c r="B27" s="400" t="s">
        <v>409</v>
      </c>
      <c r="C27" s="401" t="s">
        <v>410</v>
      </c>
      <c r="D27" s="402"/>
    </row>
    <row r="28" spans="1:6" ht="31.5" x14ac:dyDescent="0.25">
      <c r="A28" s="399"/>
      <c r="B28" s="403" t="s">
        <v>411</v>
      </c>
      <c r="C28" s="404" t="s">
        <v>412</v>
      </c>
      <c r="D28" s="405">
        <f>D6+D7+D8+D9+D10+D11+D12+D13+D16+D19+D22+D25+D26+D27</f>
        <v>0</v>
      </c>
    </row>
    <row r="29" spans="1:6" ht="15" x14ac:dyDescent="0.2">
      <c r="A29" s="399"/>
      <c r="B29" s="401"/>
      <c r="C29" s="401"/>
      <c r="D29" s="401"/>
    </row>
    <row r="30" spans="1:6" ht="15" x14ac:dyDescent="0.2">
      <c r="A30" s="399"/>
      <c r="B30" s="400" t="s">
        <v>27</v>
      </c>
      <c r="C30" s="401"/>
      <c r="D30" s="402"/>
    </row>
    <row r="31" spans="1:6" ht="15" x14ac:dyDescent="0.2">
      <c r="A31" s="399"/>
      <c r="B31" s="400" t="s">
        <v>435</v>
      </c>
      <c r="C31" s="401"/>
      <c r="D31" s="402"/>
    </row>
    <row r="32" spans="1:6" ht="15" x14ac:dyDescent="0.2">
      <c r="A32" s="399"/>
      <c r="B32" s="400" t="s">
        <v>436</v>
      </c>
      <c r="C32" s="401"/>
      <c r="D32" s="402"/>
    </row>
    <row r="33" spans="1:4" ht="15" x14ac:dyDescent="0.2">
      <c r="A33" s="399"/>
      <c r="B33" s="400" t="s">
        <v>413</v>
      </c>
      <c r="C33" s="401"/>
      <c r="D33" s="402"/>
    </row>
    <row r="34" spans="1:4" ht="15" x14ac:dyDescent="0.2">
      <c r="A34" s="399"/>
      <c r="B34" s="400" t="s">
        <v>414</v>
      </c>
      <c r="C34" s="401"/>
      <c r="D34" s="402"/>
    </row>
    <row r="35" spans="1:4" ht="15" x14ac:dyDescent="0.2">
      <c r="A35" s="399"/>
      <c r="B35" s="400" t="s">
        <v>415</v>
      </c>
      <c r="C35" s="401" t="s">
        <v>416</v>
      </c>
      <c r="D35" s="402"/>
    </row>
    <row r="36" spans="1:4" ht="15" x14ac:dyDescent="0.2">
      <c r="A36" s="399"/>
      <c r="B36" s="400" t="s">
        <v>417</v>
      </c>
      <c r="C36" s="401" t="s">
        <v>416</v>
      </c>
      <c r="D36" s="402"/>
    </row>
    <row r="37" spans="1:4" ht="15" x14ac:dyDescent="0.2">
      <c r="A37" s="399"/>
      <c r="B37" s="400" t="s">
        <v>437</v>
      </c>
      <c r="C37" s="401"/>
      <c r="D37" s="402"/>
    </row>
    <row r="38" spans="1:4" ht="15" x14ac:dyDescent="0.2">
      <c r="A38" s="399"/>
      <c r="B38" s="400" t="s">
        <v>438</v>
      </c>
      <c r="C38" s="401"/>
      <c r="D38" s="402"/>
    </row>
    <row r="39" spans="1:4" ht="15" x14ac:dyDescent="0.2">
      <c r="A39" s="399"/>
      <c r="B39" s="400" t="s">
        <v>439</v>
      </c>
      <c r="C39" s="401"/>
      <c r="D39" s="402"/>
    </row>
    <row r="40" spans="1:4" ht="15" x14ac:dyDescent="0.2">
      <c r="A40" s="399"/>
      <c r="B40" s="400" t="s">
        <v>418</v>
      </c>
      <c r="C40" s="401"/>
      <c r="D40" s="402"/>
    </row>
    <row r="41" spans="1:4" ht="15" x14ac:dyDescent="0.2">
      <c r="A41" s="399"/>
      <c r="B41" s="400" t="s">
        <v>440</v>
      </c>
      <c r="C41" s="401"/>
      <c r="D41" s="402"/>
    </row>
    <row r="42" spans="1:4" ht="15" x14ac:dyDescent="0.2">
      <c r="A42" s="399"/>
      <c r="B42" s="400" t="s">
        <v>419</v>
      </c>
      <c r="C42" s="401"/>
      <c r="D42" s="406">
        <f>D25</f>
        <v>0</v>
      </c>
    </row>
    <row r="43" spans="1:4" ht="15" x14ac:dyDescent="0.2">
      <c r="A43" s="399"/>
      <c r="B43" s="400" t="s">
        <v>420</v>
      </c>
      <c r="C43" s="401"/>
      <c r="D43" s="402"/>
    </row>
    <row r="44" spans="1:4" ht="15.75" x14ac:dyDescent="0.25">
      <c r="A44" s="399"/>
      <c r="B44" s="407" t="s">
        <v>421</v>
      </c>
      <c r="C44" s="401"/>
      <c r="D44" s="408">
        <f>SUM(D30:D43)</f>
        <v>0</v>
      </c>
    </row>
    <row r="45" spans="1:4" ht="15" x14ac:dyDescent="0.2">
      <c r="A45" s="399"/>
      <c r="B45" s="401"/>
      <c r="C45" s="401"/>
      <c r="D45" s="401"/>
    </row>
    <row r="46" spans="1:4" ht="15.75" x14ac:dyDescent="0.2">
      <c r="A46" s="399"/>
      <c r="B46" s="407" t="s">
        <v>422</v>
      </c>
      <c r="C46" s="401"/>
      <c r="D46" s="409"/>
    </row>
    <row r="47" spans="1:4" ht="15" x14ac:dyDescent="0.2">
      <c r="A47" s="399"/>
      <c r="B47" s="410"/>
      <c r="C47" s="401"/>
      <c r="D47" s="402"/>
    </row>
    <row r="48" spans="1:4" ht="15" x14ac:dyDescent="0.2">
      <c r="A48" s="399"/>
      <c r="B48" s="410"/>
      <c r="C48" s="401"/>
      <c r="D48" s="402"/>
    </row>
    <row r="49" spans="1:4" ht="15" x14ac:dyDescent="0.2">
      <c r="A49" s="399"/>
      <c r="B49" s="410"/>
      <c r="C49" s="401"/>
      <c r="D49" s="402"/>
    </row>
    <row r="50" spans="1:4" ht="15" x14ac:dyDescent="0.2">
      <c r="A50" s="399"/>
      <c r="B50" s="410"/>
      <c r="C50" s="401"/>
      <c r="D50" s="402"/>
    </row>
    <row r="51" spans="1:4" ht="15" x14ac:dyDescent="0.2">
      <c r="A51" s="399"/>
      <c r="B51" s="410"/>
      <c r="C51" s="401"/>
      <c r="D51" s="402"/>
    </row>
    <row r="52" spans="1:4" ht="15" x14ac:dyDescent="0.2">
      <c r="A52" s="399"/>
      <c r="B52" s="410"/>
      <c r="C52" s="401"/>
      <c r="D52" s="402"/>
    </row>
    <row r="53" spans="1:4" ht="15" x14ac:dyDescent="0.2">
      <c r="A53" s="399"/>
      <c r="B53" s="410"/>
      <c r="C53" s="401"/>
      <c r="D53" s="402"/>
    </row>
    <row r="54" spans="1:4" ht="15" x14ac:dyDescent="0.2">
      <c r="A54" s="399"/>
      <c r="B54" s="410"/>
      <c r="C54" s="401"/>
      <c r="D54" s="402"/>
    </row>
    <row r="55" spans="1:4" ht="15" x14ac:dyDescent="0.2">
      <c r="A55" s="399"/>
      <c r="B55" s="410"/>
      <c r="C55" s="401"/>
      <c r="D55" s="402"/>
    </row>
    <row r="56" spans="1:4" ht="15" x14ac:dyDescent="0.2">
      <c r="A56" s="399"/>
      <c r="B56" s="410"/>
      <c r="C56" s="401"/>
      <c r="D56" s="402"/>
    </row>
    <row r="57" spans="1:4" ht="15.75" x14ac:dyDescent="0.25">
      <c r="A57" s="399"/>
      <c r="B57" s="407" t="s">
        <v>423</v>
      </c>
      <c r="C57" s="401"/>
      <c r="D57" s="408">
        <f>SUM(D47:D56)</f>
        <v>0</v>
      </c>
    </row>
    <row r="58" spans="1:4" ht="15" x14ac:dyDescent="0.2">
      <c r="A58" s="399"/>
      <c r="B58" s="401"/>
      <c r="C58" s="401"/>
      <c r="D58" s="401"/>
    </row>
    <row r="59" spans="1:4" ht="15.75" x14ac:dyDescent="0.25">
      <c r="A59" s="399"/>
      <c r="B59" s="407" t="s">
        <v>424</v>
      </c>
      <c r="C59" s="401"/>
      <c r="D59" s="408">
        <f>D28+D44+D57</f>
        <v>0</v>
      </c>
    </row>
    <row r="60" spans="1:4" ht="15" x14ac:dyDescent="0.2">
      <c r="A60" s="399"/>
      <c r="B60" s="401"/>
      <c r="C60" s="401"/>
      <c r="D60" s="401"/>
    </row>
    <row r="61" spans="1:4" ht="15" x14ac:dyDescent="0.2">
      <c r="A61" s="399"/>
      <c r="B61" s="401"/>
      <c r="C61" s="401"/>
      <c r="D61" s="401"/>
    </row>
    <row r="62" spans="1:4" ht="15.75" x14ac:dyDescent="0.25">
      <c r="A62" s="399"/>
      <c r="B62" s="407" t="s">
        <v>585</v>
      </c>
      <c r="C62" s="401"/>
      <c r="D62" s="411"/>
    </row>
    <row r="63" spans="1:4" ht="15" x14ac:dyDescent="0.2">
      <c r="A63" s="399"/>
      <c r="B63" s="401"/>
      <c r="C63" s="401"/>
      <c r="D63" s="401"/>
    </row>
    <row r="64" spans="1:4" ht="15" x14ac:dyDescent="0.2">
      <c r="A64" s="399"/>
      <c r="B64" s="400" t="s">
        <v>28</v>
      </c>
      <c r="C64" s="401"/>
      <c r="D64" s="409">
        <f>D59-D62</f>
        <v>0</v>
      </c>
    </row>
    <row r="65" spans="1:6" ht="15" x14ac:dyDescent="0.2">
      <c r="A65" s="399"/>
      <c r="B65" s="401"/>
      <c r="C65" s="401"/>
      <c r="D65" s="401"/>
    </row>
    <row r="66" spans="1:6" ht="15" x14ac:dyDescent="0.2">
      <c r="A66" s="399"/>
      <c r="B66" s="401"/>
      <c r="C66" s="401"/>
      <c r="D66" s="401"/>
    </row>
    <row r="67" spans="1:6" ht="15" x14ac:dyDescent="0.2">
      <c r="A67" s="399"/>
      <c r="B67" s="401"/>
      <c r="C67" s="401"/>
      <c r="D67" s="401"/>
    </row>
    <row r="68" spans="1:6" ht="15.75" x14ac:dyDescent="0.2">
      <c r="A68" s="399"/>
      <c r="B68" s="412" t="str">
        <f>"Ermittlung der Differenz gemäß § 5 Abs. 1 Satz 1 ARegV (Mengenabgleich) im Jahr " &amp;Allgemeines!C13</f>
        <v>Ermittlung der Differenz gemäß § 5 Abs. 1 Satz 1 ARegV (Mengenabgleich) im Jahr 2024</v>
      </c>
      <c r="C68" s="401"/>
      <c r="D68" s="401"/>
    </row>
    <row r="69" spans="1:6" ht="15" x14ac:dyDescent="0.2">
      <c r="A69" s="399"/>
      <c r="B69" s="401"/>
      <c r="C69" s="401"/>
      <c r="D69" s="401"/>
    </row>
    <row r="70" spans="1:6" ht="15.75" x14ac:dyDescent="0.25">
      <c r="A70" s="399"/>
      <c r="B70" s="413" t="s">
        <v>29</v>
      </c>
      <c r="D70" s="414">
        <f>Allgemeines!C15</f>
        <v>0</v>
      </c>
      <c r="F70" s="422"/>
    </row>
    <row r="71" spans="1:6" ht="15" x14ac:dyDescent="0.2">
      <c r="A71" s="399"/>
      <c r="B71" s="413" t="s">
        <v>425</v>
      </c>
      <c r="D71" s="414">
        <f>$D$28</f>
        <v>0</v>
      </c>
    </row>
    <row r="72" spans="1:6" ht="15.75" x14ac:dyDescent="0.25">
      <c r="B72" s="10" t="s">
        <v>30</v>
      </c>
      <c r="D72" s="416">
        <f>D70-D71</f>
        <v>0</v>
      </c>
    </row>
  </sheetData>
  <mergeCells count="1">
    <mergeCell ref="A1:D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tabColor rgb="FFFFFF99"/>
    <pageSetUpPr fitToPage="1"/>
  </sheetPr>
  <dimension ref="B1:H96"/>
  <sheetViews>
    <sheetView showGridLines="0" view="pageBreakPreview" zoomScale="75" zoomScaleNormal="81" zoomScaleSheetLayoutView="75" workbookViewId="0">
      <pane xSplit="2" ySplit="2" topLeftCell="C68" activePane="bottomRight" state="frozen"/>
      <selection activeCell="A14" sqref="A14"/>
      <selection pane="topRight" activeCell="A14" sqref="A14"/>
      <selection pane="bottomLeft" activeCell="A14" sqref="A14"/>
      <selection pane="bottomRight" activeCell="B32" sqref="B32"/>
    </sheetView>
  </sheetViews>
  <sheetFormatPr baseColWidth="10" defaultColWidth="11.42578125" defaultRowHeight="15" x14ac:dyDescent="0.2"/>
  <cols>
    <col min="1" max="1" width="2.7109375" style="15" customWidth="1"/>
    <col min="2" max="2" width="50.7109375" style="15" customWidth="1"/>
    <col min="3" max="3" width="40.7109375" style="15" customWidth="1"/>
    <col min="4" max="4" width="25.7109375" style="15" customWidth="1"/>
    <col min="5" max="5" width="8.28515625" style="15" customWidth="1"/>
    <col min="6" max="6" width="25.7109375" style="15" customWidth="1"/>
    <col min="7" max="7" width="25.28515625" style="57" customWidth="1"/>
    <col min="8" max="16384" width="11.42578125" style="15"/>
  </cols>
  <sheetData>
    <row r="1" spans="2:8" ht="24.6" customHeight="1" x14ac:dyDescent="0.25">
      <c r="B1" s="14" t="str">
        <f>"Ermittlung der Differenz gemäß § 5 Abs. 1 Satz 2 i. V. m. § 11 Abs. 2 Satz 1 Nr. 4 ARegV (Vorgelagerte Netzkosten) im Jahr "&amp;  Allgemeines!C13</f>
        <v>Ermittlung der Differenz gemäß § 5 Abs. 1 Satz 2 i. V. m. § 11 Abs. 2 Satz 1 Nr. 4 ARegV (Vorgelagerte Netzkosten) im Jahr 2024</v>
      </c>
      <c r="D1" s="16"/>
      <c r="H1" s="354"/>
    </row>
    <row r="2" spans="2:8" ht="15.75" thickBot="1" x14ac:dyDescent="0.25"/>
    <row r="3" spans="2:8" ht="15.75" x14ac:dyDescent="0.25">
      <c r="B3" s="17"/>
      <c r="C3" s="18"/>
      <c r="D3" s="19"/>
      <c r="E3" s="19"/>
      <c r="F3" s="19"/>
      <c r="G3" s="58"/>
    </row>
    <row r="4" spans="2:8" ht="15.75" x14ac:dyDescent="0.25">
      <c r="B4" s="20" t="s">
        <v>8</v>
      </c>
      <c r="C4" s="104"/>
      <c r="D4" s="22" t="s">
        <v>39</v>
      </c>
      <c r="E4" s="22" t="s">
        <v>10</v>
      </c>
      <c r="F4" s="106"/>
      <c r="G4" s="59"/>
    </row>
    <row r="5" spans="2:8" ht="15.75" x14ac:dyDescent="0.25">
      <c r="B5" s="1" t="s">
        <v>9</v>
      </c>
      <c r="C5" s="105"/>
      <c r="D5" s="22" t="s">
        <v>33</v>
      </c>
      <c r="E5" s="22" t="s">
        <v>11</v>
      </c>
      <c r="F5" s="106"/>
      <c r="G5" s="59"/>
    </row>
    <row r="6" spans="2:8" x14ac:dyDescent="0.2">
      <c r="B6" s="13"/>
      <c r="C6" s="21"/>
      <c r="D6" s="12"/>
      <c r="E6" s="12"/>
      <c r="F6" s="12"/>
      <c r="G6" s="59"/>
    </row>
    <row r="7" spans="2:8" ht="15.75" x14ac:dyDescent="0.25">
      <c r="B7" s="13"/>
      <c r="C7" s="12"/>
      <c r="D7" s="22" t="s">
        <v>35</v>
      </c>
      <c r="E7" s="12"/>
      <c r="F7" s="12"/>
      <c r="G7" s="59"/>
    </row>
    <row r="8" spans="2:8" ht="15.75" x14ac:dyDescent="0.25">
      <c r="B8" s="13"/>
      <c r="C8" s="12"/>
      <c r="D8" s="34" t="s">
        <v>37</v>
      </c>
      <c r="E8" s="12"/>
      <c r="F8" s="12"/>
      <c r="G8" s="60" t="s">
        <v>38</v>
      </c>
    </row>
    <row r="9" spans="2:8" ht="31.5" x14ac:dyDescent="0.25">
      <c r="B9" s="13"/>
      <c r="C9" s="22" t="s">
        <v>6</v>
      </c>
      <c r="D9" s="71" t="s">
        <v>36</v>
      </c>
      <c r="E9" s="22" t="s">
        <v>6</v>
      </c>
      <c r="F9" s="22" t="s">
        <v>34</v>
      </c>
      <c r="G9" s="60" t="s">
        <v>53</v>
      </c>
    </row>
    <row r="10" spans="2:8" x14ac:dyDescent="0.2">
      <c r="B10" s="13" t="s">
        <v>5</v>
      </c>
      <c r="C10" s="12" t="s">
        <v>7</v>
      </c>
      <c r="D10" s="108"/>
      <c r="E10" s="36" t="s">
        <v>12</v>
      </c>
      <c r="F10" s="107"/>
      <c r="G10" s="61">
        <f>D10*F10</f>
        <v>0</v>
      </c>
    </row>
    <row r="11" spans="2:8" x14ac:dyDescent="0.2">
      <c r="B11" s="13" t="s">
        <v>4</v>
      </c>
      <c r="C11" s="12" t="s">
        <v>13</v>
      </c>
      <c r="D11" s="108"/>
      <c r="E11" s="36" t="s">
        <v>14</v>
      </c>
      <c r="F11" s="107"/>
      <c r="G11" s="62">
        <f>D11*F11/100</f>
        <v>0</v>
      </c>
    </row>
    <row r="12" spans="2:8" x14ac:dyDescent="0.2">
      <c r="B12" s="49" t="s">
        <v>50</v>
      </c>
      <c r="C12" s="107"/>
      <c r="D12" s="108"/>
      <c r="E12" s="37" t="s">
        <v>23</v>
      </c>
      <c r="F12" s="107"/>
      <c r="G12" s="63">
        <f>D12*F12</f>
        <v>0</v>
      </c>
    </row>
    <row r="13" spans="2:8" ht="15.75" x14ac:dyDescent="0.25">
      <c r="B13" s="23" t="s">
        <v>15</v>
      </c>
      <c r="C13" s="12"/>
      <c r="D13" s="70"/>
      <c r="E13" s="12"/>
      <c r="F13" s="24"/>
      <c r="G13" s="59"/>
    </row>
    <row r="14" spans="2:8" x14ac:dyDescent="0.2">
      <c r="B14" s="109"/>
      <c r="C14" s="104"/>
      <c r="D14" s="108"/>
      <c r="E14" s="110"/>
      <c r="F14" s="107"/>
      <c r="G14" s="111"/>
    </row>
    <row r="15" spans="2:8" x14ac:dyDescent="0.2">
      <c r="B15" s="109"/>
      <c r="C15" s="104"/>
      <c r="D15" s="108"/>
      <c r="E15" s="110"/>
      <c r="F15" s="107"/>
      <c r="G15" s="111"/>
    </row>
    <row r="16" spans="2:8" x14ac:dyDescent="0.2">
      <c r="B16" s="109"/>
      <c r="C16" s="104"/>
      <c r="D16" s="108"/>
      <c r="E16" s="110"/>
      <c r="F16" s="107"/>
      <c r="G16" s="111"/>
    </row>
    <row r="17" spans="2:7" x14ac:dyDescent="0.2">
      <c r="B17" s="109"/>
      <c r="C17" s="104"/>
      <c r="D17" s="108"/>
      <c r="E17" s="110"/>
      <c r="F17" s="107"/>
      <c r="G17" s="111"/>
    </row>
    <row r="18" spans="2:7" x14ac:dyDescent="0.2">
      <c r="B18" s="109"/>
      <c r="C18" s="104"/>
      <c r="D18" s="108"/>
      <c r="E18" s="104"/>
      <c r="F18" s="107"/>
      <c r="G18" s="111"/>
    </row>
    <row r="19" spans="2:7" ht="15.75" thickBot="1" x14ac:dyDescent="0.25">
      <c r="B19" s="25"/>
      <c r="C19" s="26"/>
      <c r="D19" s="72"/>
      <c r="E19" s="26"/>
      <c r="F19" s="26"/>
      <c r="G19" s="64"/>
    </row>
    <row r="20" spans="2:7" ht="15.75" x14ac:dyDescent="0.25">
      <c r="B20" s="17"/>
      <c r="C20" s="18"/>
      <c r="D20" s="73"/>
      <c r="E20" s="19"/>
      <c r="F20" s="19"/>
      <c r="G20" s="58"/>
    </row>
    <row r="21" spans="2:7" ht="15.75" x14ac:dyDescent="0.25">
      <c r="B21" s="20" t="s">
        <v>16</v>
      </c>
      <c r="C21" s="104"/>
      <c r="D21" s="22" t="s">
        <v>39</v>
      </c>
      <c r="E21" s="22" t="s">
        <v>10</v>
      </c>
      <c r="F21" s="106"/>
      <c r="G21" s="59"/>
    </row>
    <row r="22" spans="2:7" ht="15.75" x14ac:dyDescent="0.25">
      <c r="B22" s="1" t="s">
        <v>9</v>
      </c>
      <c r="C22" s="105"/>
      <c r="D22" s="22" t="s">
        <v>33</v>
      </c>
      <c r="E22" s="22" t="s">
        <v>11</v>
      </c>
      <c r="F22" s="106"/>
      <c r="G22" s="59"/>
    </row>
    <row r="23" spans="2:7" x14ac:dyDescent="0.2">
      <c r="B23" s="13"/>
      <c r="C23" s="21"/>
      <c r="D23" s="12"/>
      <c r="E23" s="12"/>
      <c r="F23" s="12"/>
      <c r="G23" s="59"/>
    </row>
    <row r="24" spans="2:7" ht="15.75" x14ac:dyDescent="0.25">
      <c r="B24" s="13"/>
      <c r="C24" s="12"/>
      <c r="D24" s="22" t="s">
        <v>35</v>
      </c>
      <c r="E24" s="12"/>
      <c r="F24" s="12"/>
      <c r="G24" s="59"/>
    </row>
    <row r="25" spans="2:7" ht="15.75" x14ac:dyDescent="0.25">
      <c r="B25" s="13"/>
      <c r="C25" s="12"/>
      <c r="D25" s="34" t="s">
        <v>37</v>
      </c>
      <c r="E25" s="12"/>
      <c r="F25" s="12"/>
      <c r="G25" s="60" t="s">
        <v>38</v>
      </c>
    </row>
    <row r="26" spans="2:7" ht="31.5" x14ac:dyDescent="0.25">
      <c r="B26" s="13"/>
      <c r="C26" s="22" t="s">
        <v>6</v>
      </c>
      <c r="D26" s="71" t="s">
        <v>36</v>
      </c>
      <c r="E26" s="22" t="s">
        <v>6</v>
      </c>
      <c r="F26" s="22" t="s">
        <v>34</v>
      </c>
      <c r="G26" s="60" t="s">
        <v>53</v>
      </c>
    </row>
    <row r="27" spans="2:7" x14ac:dyDescent="0.2">
      <c r="B27" s="13" t="s">
        <v>5</v>
      </c>
      <c r="C27" s="12" t="s">
        <v>7</v>
      </c>
      <c r="D27" s="108"/>
      <c r="E27" s="36" t="s">
        <v>12</v>
      </c>
      <c r="F27" s="107"/>
      <c r="G27" s="61">
        <f>D27*F27</f>
        <v>0</v>
      </c>
    </row>
    <row r="28" spans="2:7" x14ac:dyDescent="0.2">
      <c r="B28" s="13" t="s">
        <v>4</v>
      </c>
      <c r="C28" s="12" t="s">
        <v>13</v>
      </c>
      <c r="D28" s="108"/>
      <c r="E28" s="36" t="s">
        <v>14</v>
      </c>
      <c r="F28" s="107"/>
      <c r="G28" s="62">
        <f>D28*F28/100</f>
        <v>0</v>
      </c>
    </row>
    <row r="29" spans="2:7" x14ac:dyDescent="0.2">
      <c r="B29" s="49" t="s">
        <v>50</v>
      </c>
      <c r="C29" s="107"/>
      <c r="D29" s="108"/>
      <c r="E29" s="37" t="s">
        <v>23</v>
      </c>
      <c r="F29" s="107"/>
      <c r="G29" s="63">
        <f>D29*F29</f>
        <v>0</v>
      </c>
    </row>
    <row r="30" spans="2:7" ht="15.75" x14ac:dyDescent="0.25">
      <c r="B30" s="23" t="s">
        <v>15</v>
      </c>
      <c r="C30" s="12"/>
      <c r="D30" s="70"/>
      <c r="E30" s="12"/>
      <c r="F30" s="24"/>
      <c r="G30" s="59"/>
    </row>
    <row r="31" spans="2:7" x14ac:dyDescent="0.2">
      <c r="B31" s="109"/>
      <c r="C31" s="104"/>
      <c r="D31" s="108"/>
      <c r="E31" s="110"/>
      <c r="F31" s="107"/>
      <c r="G31" s="111"/>
    </row>
    <row r="32" spans="2:7" x14ac:dyDescent="0.2">
      <c r="B32" s="109"/>
      <c r="C32" s="104"/>
      <c r="D32" s="108"/>
      <c r="E32" s="110"/>
      <c r="F32" s="107"/>
      <c r="G32" s="111"/>
    </row>
    <row r="33" spans="2:7" x14ac:dyDescent="0.2">
      <c r="B33" s="109"/>
      <c r="C33" s="104"/>
      <c r="D33" s="108"/>
      <c r="E33" s="110"/>
      <c r="F33" s="107"/>
      <c r="G33" s="111"/>
    </row>
    <row r="34" spans="2:7" x14ac:dyDescent="0.2">
      <c r="B34" s="109"/>
      <c r="C34" s="104"/>
      <c r="D34" s="108"/>
      <c r="E34" s="110"/>
      <c r="F34" s="107"/>
      <c r="G34" s="111"/>
    </row>
    <row r="35" spans="2:7" x14ac:dyDescent="0.2">
      <c r="B35" s="109"/>
      <c r="C35" s="104"/>
      <c r="D35" s="108"/>
      <c r="E35" s="104"/>
      <c r="F35" s="107"/>
      <c r="G35" s="111"/>
    </row>
    <row r="36" spans="2:7" ht="15.75" thickBot="1" x14ac:dyDescent="0.25">
      <c r="B36" s="25"/>
      <c r="C36" s="26"/>
      <c r="D36" s="72"/>
      <c r="E36" s="26"/>
      <c r="F36" s="26"/>
      <c r="G36" s="64"/>
    </row>
    <row r="37" spans="2:7" ht="15.75" x14ac:dyDescent="0.25">
      <c r="B37" s="17"/>
      <c r="C37" s="18"/>
      <c r="D37" s="73"/>
      <c r="E37" s="19"/>
      <c r="F37" s="19"/>
      <c r="G37" s="58"/>
    </row>
    <row r="38" spans="2:7" ht="15.75" x14ac:dyDescent="0.25">
      <c r="B38" s="20" t="s">
        <v>40</v>
      </c>
      <c r="C38" s="104"/>
      <c r="D38" s="22" t="s">
        <v>39</v>
      </c>
      <c r="E38" s="22" t="s">
        <v>10</v>
      </c>
      <c r="F38" s="106"/>
      <c r="G38" s="59"/>
    </row>
    <row r="39" spans="2:7" ht="15.75" x14ac:dyDescent="0.25">
      <c r="B39" s="1" t="s">
        <v>9</v>
      </c>
      <c r="C39" s="105"/>
      <c r="D39" s="22" t="s">
        <v>33</v>
      </c>
      <c r="E39" s="22" t="s">
        <v>11</v>
      </c>
      <c r="F39" s="106"/>
      <c r="G39" s="59"/>
    </row>
    <row r="40" spans="2:7" x14ac:dyDescent="0.2">
      <c r="B40" s="13"/>
      <c r="C40" s="21"/>
      <c r="D40" s="12"/>
      <c r="E40" s="12"/>
      <c r="F40" s="12"/>
      <c r="G40" s="59"/>
    </row>
    <row r="41" spans="2:7" ht="15.75" x14ac:dyDescent="0.25">
      <c r="B41" s="13"/>
      <c r="C41" s="12"/>
      <c r="D41" s="22" t="s">
        <v>35</v>
      </c>
      <c r="E41" s="12"/>
      <c r="F41" s="12"/>
      <c r="G41" s="59"/>
    </row>
    <row r="42" spans="2:7" ht="15.75" x14ac:dyDescent="0.25">
      <c r="B42" s="13"/>
      <c r="C42" s="12"/>
      <c r="D42" s="34" t="s">
        <v>37</v>
      </c>
      <c r="E42" s="12"/>
      <c r="F42" s="12"/>
      <c r="G42" s="60" t="s">
        <v>38</v>
      </c>
    </row>
    <row r="43" spans="2:7" ht="31.5" x14ac:dyDescent="0.25">
      <c r="B43" s="13"/>
      <c r="C43" s="22" t="s">
        <v>6</v>
      </c>
      <c r="D43" s="71" t="s">
        <v>36</v>
      </c>
      <c r="E43" s="22" t="s">
        <v>6</v>
      </c>
      <c r="F43" s="22" t="s">
        <v>34</v>
      </c>
      <c r="G43" s="60" t="s">
        <v>53</v>
      </c>
    </row>
    <row r="44" spans="2:7" x14ac:dyDescent="0.2">
      <c r="B44" s="13" t="s">
        <v>5</v>
      </c>
      <c r="C44" s="12" t="s">
        <v>7</v>
      </c>
      <c r="D44" s="108"/>
      <c r="E44" s="36" t="s">
        <v>12</v>
      </c>
      <c r="F44" s="107"/>
      <c r="G44" s="61">
        <f>D44*F44</f>
        <v>0</v>
      </c>
    </row>
    <row r="45" spans="2:7" x14ac:dyDescent="0.2">
      <c r="B45" s="13" t="s">
        <v>4</v>
      </c>
      <c r="C45" s="12" t="s">
        <v>13</v>
      </c>
      <c r="D45" s="108"/>
      <c r="E45" s="36" t="s">
        <v>14</v>
      </c>
      <c r="F45" s="107"/>
      <c r="G45" s="62">
        <f>D45*F45/100</f>
        <v>0</v>
      </c>
    </row>
    <row r="46" spans="2:7" x14ac:dyDescent="0.2">
      <c r="B46" s="49" t="s">
        <v>50</v>
      </c>
      <c r="C46" s="107"/>
      <c r="D46" s="108"/>
      <c r="E46" s="37" t="s">
        <v>23</v>
      </c>
      <c r="F46" s="107"/>
      <c r="G46" s="63">
        <f>D46*F46</f>
        <v>0</v>
      </c>
    </row>
    <row r="47" spans="2:7" ht="15.75" x14ac:dyDescent="0.25">
      <c r="B47" s="23" t="s">
        <v>15</v>
      </c>
      <c r="C47" s="12"/>
      <c r="D47" s="70"/>
      <c r="E47" s="12"/>
      <c r="F47" s="24"/>
      <c r="G47" s="59"/>
    </row>
    <row r="48" spans="2:7" x14ac:dyDescent="0.2">
      <c r="B48" s="109"/>
      <c r="C48" s="104"/>
      <c r="D48" s="108"/>
      <c r="E48" s="110"/>
      <c r="F48" s="107"/>
      <c r="G48" s="111"/>
    </row>
    <row r="49" spans="2:7" x14ac:dyDescent="0.2">
      <c r="B49" s="109"/>
      <c r="C49" s="104"/>
      <c r="D49" s="108"/>
      <c r="E49" s="110"/>
      <c r="F49" s="107"/>
      <c r="G49" s="111"/>
    </row>
    <row r="50" spans="2:7" x14ac:dyDescent="0.2">
      <c r="B50" s="109"/>
      <c r="C50" s="104"/>
      <c r="D50" s="108"/>
      <c r="E50" s="110"/>
      <c r="F50" s="107"/>
      <c r="G50" s="111"/>
    </row>
    <row r="51" spans="2:7" x14ac:dyDescent="0.2">
      <c r="B51" s="109"/>
      <c r="C51" s="104"/>
      <c r="D51" s="108"/>
      <c r="E51" s="110"/>
      <c r="F51" s="107"/>
      <c r="G51" s="111"/>
    </row>
    <row r="52" spans="2:7" x14ac:dyDescent="0.2">
      <c r="B52" s="109"/>
      <c r="C52" s="104"/>
      <c r="D52" s="108"/>
      <c r="E52" s="104"/>
      <c r="F52" s="107"/>
      <c r="G52" s="111"/>
    </row>
    <row r="53" spans="2:7" ht="15.75" thickBot="1" x14ac:dyDescent="0.25">
      <c r="B53" s="25"/>
      <c r="C53" s="26"/>
      <c r="D53" s="72"/>
      <c r="E53" s="26"/>
      <c r="F53" s="26"/>
      <c r="G53" s="64"/>
    </row>
    <row r="54" spans="2:7" ht="15.75" x14ac:dyDescent="0.25">
      <c r="B54" s="17"/>
      <c r="C54" s="18"/>
      <c r="D54" s="73"/>
      <c r="E54" s="19"/>
      <c r="F54" s="19"/>
      <c r="G54" s="58"/>
    </row>
    <row r="55" spans="2:7" ht="15.75" x14ac:dyDescent="0.25">
      <c r="B55" s="20" t="s">
        <v>41</v>
      </c>
      <c r="C55" s="104"/>
      <c r="D55" s="22" t="s">
        <v>39</v>
      </c>
      <c r="E55" s="22" t="s">
        <v>10</v>
      </c>
      <c r="F55" s="106"/>
      <c r="G55" s="59"/>
    </row>
    <row r="56" spans="2:7" ht="15.75" x14ac:dyDescent="0.25">
      <c r="B56" s="1" t="s">
        <v>9</v>
      </c>
      <c r="C56" s="105"/>
      <c r="D56" s="22" t="s">
        <v>33</v>
      </c>
      <c r="E56" s="22" t="s">
        <v>11</v>
      </c>
      <c r="F56" s="106"/>
      <c r="G56" s="59"/>
    </row>
    <row r="57" spans="2:7" x14ac:dyDescent="0.2">
      <c r="B57" s="13"/>
      <c r="C57" s="21"/>
      <c r="D57" s="12"/>
      <c r="E57" s="12"/>
      <c r="F57" s="12"/>
      <c r="G57" s="59"/>
    </row>
    <row r="58" spans="2:7" ht="15.75" x14ac:dyDescent="0.25">
      <c r="B58" s="13"/>
      <c r="C58" s="12"/>
      <c r="D58" s="22" t="s">
        <v>35</v>
      </c>
      <c r="E58" s="12"/>
      <c r="F58" s="12"/>
      <c r="G58" s="59"/>
    </row>
    <row r="59" spans="2:7" ht="15.75" x14ac:dyDescent="0.25">
      <c r="B59" s="13"/>
      <c r="C59" s="12"/>
      <c r="D59" s="34" t="s">
        <v>37</v>
      </c>
      <c r="E59" s="12"/>
      <c r="F59" s="12"/>
      <c r="G59" s="60" t="s">
        <v>38</v>
      </c>
    </row>
    <row r="60" spans="2:7" ht="31.5" x14ac:dyDescent="0.25">
      <c r="B60" s="13"/>
      <c r="C60" s="22" t="s">
        <v>6</v>
      </c>
      <c r="D60" s="71" t="s">
        <v>36</v>
      </c>
      <c r="E60" s="22" t="s">
        <v>6</v>
      </c>
      <c r="F60" s="22" t="s">
        <v>34</v>
      </c>
      <c r="G60" s="60" t="s">
        <v>53</v>
      </c>
    </row>
    <row r="61" spans="2:7" x14ac:dyDescent="0.2">
      <c r="B61" s="13" t="s">
        <v>5</v>
      </c>
      <c r="C61" s="12" t="s">
        <v>7</v>
      </c>
      <c r="D61" s="108"/>
      <c r="E61" s="36" t="s">
        <v>12</v>
      </c>
      <c r="F61" s="107"/>
      <c r="G61" s="61">
        <f>D61*F61</f>
        <v>0</v>
      </c>
    </row>
    <row r="62" spans="2:7" x14ac:dyDescent="0.2">
      <c r="B62" s="13" t="s">
        <v>4</v>
      </c>
      <c r="C62" s="12" t="s">
        <v>13</v>
      </c>
      <c r="D62" s="108"/>
      <c r="E62" s="36" t="s">
        <v>14</v>
      </c>
      <c r="F62" s="107"/>
      <c r="G62" s="62">
        <f>D62*F62/100</f>
        <v>0</v>
      </c>
    </row>
    <row r="63" spans="2:7" x14ac:dyDescent="0.2">
      <c r="B63" s="49" t="s">
        <v>50</v>
      </c>
      <c r="C63" s="107"/>
      <c r="D63" s="108"/>
      <c r="E63" s="37" t="s">
        <v>23</v>
      </c>
      <c r="F63" s="107"/>
      <c r="G63" s="63">
        <f>D63*F63</f>
        <v>0</v>
      </c>
    </row>
    <row r="64" spans="2:7" ht="15.75" x14ac:dyDescent="0.25">
      <c r="B64" s="23" t="s">
        <v>15</v>
      </c>
      <c r="C64" s="12"/>
      <c r="D64" s="70"/>
      <c r="E64" s="12"/>
      <c r="F64" s="24"/>
      <c r="G64" s="59"/>
    </row>
    <row r="65" spans="2:7" x14ac:dyDescent="0.2">
      <c r="B65" s="109"/>
      <c r="C65" s="104"/>
      <c r="D65" s="108"/>
      <c r="E65" s="110"/>
      <c r="F65" s="107"/>
      <c r="G65" s="111"/>
    </row>
    <row r="66" spans="2:7" x14ac:dyDescent="0.2">
      <c r="B66" s="109"/>
      <c r="C66" s="104"/>
      <c r="D66" s="108"/>
      <c r="E66" s="110"/>
      <c r="F66" s="107"/>
      <c r="G66" s="111"/>
    </row>
    <row r="67" spans="2:7" x14ac:dyDescent="0.2">
      <c r="B67" s="109"/>
      <c r="C67" s="104"/>
      <c r="D67" s="108"/>
      <c r="E67" s="110"/>
      <c r="F67" s="107"/>
      <c r="G67" s="111"/>
    </row>
    <row r="68" spans="2:7" x14ac:dyDescent="0.2">
      <c r="B68" s="109"/>
      <c r="C68" s="104"/>
      <c r="D68" s="108"/>
      <c r="E68" s="110"/>
      <c r="F68" s="107"/>
      <c r="G68" s="111"/>
    </row>
    <row r="69" spans="2:7" x14ac:dyDescent="0.2">
      <c r="B69" s="109"/>
      <c r="C69" s="104"/>
      <c r="D69" s="108"/>
      <c r="E69" s="104"/>
      <c r="F69" s="107"/>
      <c r="G69" s="111"/>
    </row>
    <row r="70" spans="2:7" ht="15.75" thickBot="1" x14ac:dyDescent="0.25">
      <c r="B70" s="25"/>
      <c r="C70" s="26"/>
      <c r="D70" s="72"/>
      <c r="E70" s="26"/>
      <c r="F70" s="26"/>
      <c r="G70" s="64"/>
    </row>
    <row r="71" spans="2:7" ht="15.75" x14ac:dyDescent="0.25">
      <c r="B71" s="17"/>
      <c r="C71" s="18"/>
      <c r="D71" s="73"/>
      <c r="E71" s="19"/>
      <c r="F71" s="19"/>
      <c r="G71" s="58"/>
    </row>
    <row r="72" spans="2:7" ht="15.75" x14ac:dyDescent="0.25">
      <c r="B72" s="20" t="s">
        <v>42</v>
      </c>
      <c r="C72" s="104"/>
      <c r="D72" s="22" t="s">
        <v>39</v>
      </c>
      <c r="E72" s="22" t="s">
        <v>10</v>
      </c>
      <c r="F72" s="106"/>
      <c r="G72" s="59"/>
    </row>
    <row r="73" spans="2:7" ht="15.75" x14ac:dyDescent="0.25">
      <c r="B73" s="1" t="s">
        <v>9</v>
      </c>
      <c r="C73" s="105"/>
      <c r="D73" s="22" t="s">
        <v>33</v>
      </c>
      <c r="E73" s="22" t="s">
        <v>11</v>
      </c>
      <c r="F73" s="106"/>
      <c r="G73" s="59"/>
    </row>
    <row r="74" spans="2:7" x14ac:dyDescent="0.2">
      <c r="B74" s="13"/>
      <c r="C74" s="21"/>
      <c r="D74" s="12"/>
      <c r="E74" s="12"/>
      <c r="F74" s="12"/>
      <c r="G74" s="59"/>
    </row>
    <row r="75" spans="2:7" ht="15.75" x14ac:dyDescent="0.25">
      <c r="B75" s="13"/>
      <c r="C75" s="12"/>
      <c r="D75" s="22" t="s">
        <v>35</v>
      </c>
      <c r="E75" s="12"/>
      <c r="F75" s="12"/>
      <c r="G75" s="59"/>
    </row>
    <row r="76" spans="2:7" ht="15.75" x14ac:dyDescent="0.25">
      <c r="B76" s="13"/>
      <c r="C76" s="12"/>
      <c r="D76" s="34" t="s">
        <v>37</v>
      </c>
      <c r="E76" s="12"/>
      <c r="F76" s="12"/>
      <c r="G76" s="60" t="s">
        <v>38</v>
      </c>
    </row>
    <row r="77" spans="2:7" ht="31.5" x14ac:dyDescent="0.25">
      <c r="B77" s="13"/>
      <c r="C77" s="22" t="s">
        <v>6</v>
      </c>
      <c r="D77" s="71" t="s">
        <v>36</v>
      </c>
      <c r="E77" s="22" t="s">
        <v>6</v>
      </c>
      <c r="F77" s="22" t="s">
        <v>34</v>
      </c>
      <c r="G77" s="60" t="s">
        <v>53</v>
      </c>
    </row>
    <row r="78" spans="2:7" x14ac:dyDescent="0.2">
      <c r="B78" s="13" t="s">
        <v>5</v>
      </c>
      <c r="C78" s="12" t="s">
        <v>7</v>
      </c>
      <c r="D78" s="108"/>
      <c r="E78" s="36" t="s">
        <v>12</v>
      </c>
      <c r="F78" s="107"/>
      <c r="G78" s="61">
        <f>D78*F78</f>
        <v>0</v>
      </c>
    </row>
    <row r="79" spans="2:7" x14ac:dyDescent="0.2">
      <c r="B79" s="13" t="s">
        <v>4</v>
      </c>
      <c r="C79" s="12" t="s">
        <v>13</v>
      </c>
      <c r="D79" s="108"/>
      <c r="E79" s="36" t="s">
        <v>14</v>
      </c>
      <c r="F79" s="107"/>
      <c r="G79" s="62">
        <f>D79*F79/100</f>
        <v>0</v>
      </c>
    </row>
    <row r="80" spans="2:7" x14ac:dyDescent="0.2">
      <c r="B80" s="49" t="s">
        <v>50</v>
      </c>
      <c r="C80" s="107"/>
      <c r="D80" s="108"/>
      <c r="E80" s="37" t="s">
        <v>23</v>
      </c>
      <c r="F80" s="107"/>
      <c r="G80" s="63">
        <f>D80*F80</f>
        <v>0</v>
      </c>
    </row>
    <row r="81" spans="2:7" ht="15.75" x14ac:dyDescent="0.25">
      <c r="B81" s="23" t="s">
        <v>15</v>
      </c>
      <c r="C81" s="12"/>
      <c r="D81" s="70"/>
      <c r="E81" s="12"/>
      <c r="F81" s="24"/>
      <c r="G81" s="59"/>
    </row>
    <row r="82" spans="2:7" x14ac:dyDescent="0.2">
      <c r="B82" s="109"/>
      <c r="C82" s="104"/>
      <c r="D82" s="108"/>
      <c r="E82" s="110"/>
      <c r="F82" s="107"/>
      <c r="G82" s="111"/>
    </row>
    <row r="83" spans="2:7" x14ac:dyDescent="0.2">
      <c r="B83" s="109"/>
      <c r="C83" s="104"/>
      <c r="D83" s="108"/>
      <c r="E83" s="110"/>
      <c r="F83" s="107"/>
      <c r="G83" s="111"/>
    </row>
    <row r="84" spans="2:7" x14ac:dyDescent="0.2">
      <c r="B84" s="109"/>
      <c r="C84" s="104"/>
      <c r="D84" s="108"/>
      <c r="E84" s="110"/>
      <c r="F84" s="107"/>
      <c r="G84" s="111"/>
    </row>
    <row r="85" spans="2:7" x14ac:dyDescent="0.2">
      <c r="B85" s="109"/>
      <c r="C85" s="104"/>
      <c r="D85" s="108"/>
      <c r="E85" s="110"/>
      <c r="F85" s="107"/>
      <c r="G85" s="111"/>
    </row>
    <row r="86" spans="2:7" x14ac:dyDescent="0.2">
      <c r="B86" s="109"/>
      <c r="C86" s="104"/>
      <c r="D86" s="108"/>
      <c r="E86" s="104"/>
      <c r="F86" s="107"/>
      <c r="G86" s="111"/>
    </row>
    <row r="87" spans="2:7" ht="15.75" thickBot="1" x14ac:dyDescent="0.25">
      <c r="B87" s="27"/>
      <c r="C87" s="28"/>
      <c r="D87" s="28"/>
      <c r="E87" s="28"/>
      <c r="F87" s="28"/>
      <c r="G87" s="65"/>
    </row>
    <row r="88" spans="2:7" x14ac:dyDescent="0.2">
      <c r="B88" s="29"/>
      <c r="C88" s="19"/>
      <c r="D88" s="19"/>
      <c r="E88" s="19"/>
      <c r="F88" s="19"/>
      <c r="G88" s="58"/>
    </row>
    <row r="89" spans="2:7" x14ac:dyDescent="0.2">
      <c r="B89" s="13"/>
      <c r="C89" s="12"/>
      <c r="D89" s="12"/>
      <c r="E89" s="12"/>
      <c r="F89" s="12"/>
      <c r="G89" s="59"/>
    </row>
    <row r="90" spans="2:7" x14ac:dyDescent="0.2">
      <c r="B90" s="11" t="s">
        <v>31</v>
      </c>
      <c r="C90" s="12"/>
      <c r="D90" s="12"/>
      <c r="E90" s="12"/>
      <c r="F90" s="12"/>
      <c r="G90" s="66">
        <f>SUM(G10:G89)</f>
        <v>0</v>
      </c>
    </row>
    <row r="91" spans="2:7" x14ac:dyDescent="0.2">
      <c r="B91" s="11" t="s">
        <v>32</v>
      </c>
      <c r="C91" s="12"/>
      <c r="D91" s="12"/>
      <c r="E91" s="12"/>
      <c r="F91" s="12"/>
      <c r="G91" s="112"/>
    </row>
    <row r="92" spans="2:7" s="12" customFormat="1" x14ac:dyDescent="0.2">
      <c r="B92" s="30"/>
      <c r="G92" s="67"/>
    </row>
    <row r="93" spans="2:7" ht="18.75" thickBot="1" x14ac:dyDescent="0.3">
      <c r="B93" s="31" t="s">
        <v>44</v>
      </c>
      <c r="C93" s="12"/>
      <c r="D93" s="12"/>
      <c r="E93" s="12"/>
      <c r="F93" s="12"/>
      <c r="G93" s="68">
        <f>G90-G91</f>
        <v>0</v>
      </c>
    </row>
    <row r="94" spans="2:7" ht="16.5" thickTop="1" thickBot="1" x14ac:dyDescent="0.25">
      <c r="B94" s="32"/>
      <c r="C94" s="33"/>
      <c r="D94" s="33"/>
      <c r="E94" s="33"/>
      <c r="F94" s="33"/>
      <c r="G94" s="69"/>
    </row>
    <row r="95" spans="2:7" x14ac:dyDescent="0.2">
      <c r="B95" s="12"/>
      <c r="C95" s="12"/>
      <c r="D95" s="12"/>
      <c r="E95" s="12"/>
      <c r="F95" s="12"/>
      <c r="G95" s="70"/>
    </row>
    <row r="96" spans="2:7" x14ac:dyDescent="0.2">
      <c r="B96" s="35" t="s">
        <v>43</v>
      </c>
    </row>
  </sheetData>
  <sheetProtection formatColumns="0" formatRows="0"/>
  <phoneticPr fontId="4" type="noConversion"/>
  <dataValidations count="1">
    <dataValidation type="list" allowBlank="1" showInputMessage="1" showErrorMessage="1" sqref="C5 C73 C39 C22 C56" xr:uid="{00000000-0002-0000-0900-000000000000}">
      <formula1>"HöS, HöS/HS, HS, HS/MS, MS, MS/NS, NS"</formula1>
    </dataValidation>
  </dataValidations>
  <pageMargins left="0.55118110236220474" right="0.23" top="0.51181102362204722" bottom="0.57999999999999996" header="0.39370078740157483" footer="0.26"/>
  <pageSetup paperSize="9" scale="49" orientation="portrait" r:id="rId1"/>
  <headerFooter alignWithMargins="0">
    <oddFooter>&amp;L&amp;D&amp;R&amp;A -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CF9B-D123-4E75-ABAA-368B02A7225C}">
  <sheetPr>
    <tabColor rgb="FFFFFF99"/>
    <pageSetUpPr fitToPage="1"/>
  </sheetPr>
  <dimension ref="B1:AA170"/>
  <sheetViews>
    <sheetView showGridLines="0" showZeros="0" zoomScale="80" zoomScaleNormal="80" workbookViewId="0">
      <selection activeCell="D69" sqref="D69:E69"/>
    </sheetView>
  </sheetViews>
  <sheetFormatPr baseColWidth="10" defaultRowHeight="14.25" x14ac:dyDescent="0.2"/>
  <cols>
    <col min="1" max="1" width="2.7109375" style="478" customWidth="1"/>
    <col min="2" max="2" width="39.7109375" style="478" customWidth="1"/>
    <col min="3" max="4" width="17.7109375" style="478" customWidth="1"/>
    <col min="5" max="5" width="19.85546875" style="478" customWidth="1"/>
    <col min="6" max="10" width="17.7109375" style="478" customWidth="1"/>
    <col min="11" max="11" width="61.140625" style="478" bestFit="1" customWidth="1"/>
    <col min="12" max="12" width="17.7109375" style="478" customWidth="1"/>
    <col min="13" max="13" width="13.7109375" style="478" customWidth="1"/>
    <col min="14" max="15" width="17.7109375" style="478" customWidth="1"/>
    <col min="16" max="16" width="13.7109375" style="478" customWidth="1"/>
    <col min="17" max="19" width="17.7109375" style="478" customWidth="1"/>
    <col min="20" max="20" width="2.7109375" style="478" customWidth="1"/>
    <col min="21" max="16384" width="11.42578125" style="478"/>
  </cols>
  <sheetData>
    <row r="1" spans="2:11" ht="30" customHeight="1" x14ac:dyDescent="0.2">
      <c r="B1" s="428" t="str">
        <f>"Vergütung für dezentrale Einspeisungen nach § 18 StromNEV inkl. vermiedene Netzentgelte nach EEG des Jahres "&amp; Allgemeines!$C$13</f>
        <v>Vergütung für dezentrale Einspeisungen nach § 18 StromNEV inkl. vermiedene Netzentgelte nach EEG des Jahres 2024</v>
      </c>
      <c r="H1" s="479"/>
      <c r="K1" s="741"/>
    </row>
    <row r="2" spans="2:11" ht="12" customHeight="1" thickBot="1" x14ac:dyDescent="0.25">
      <c r="B2" s="429"/>
      <c r="C2" s="429"/>
      <c r="D2" s="429"/>
    </row>
    <row r="3" spans="2:11" ht="36" customHeight="1" thickBot="1" x14ac:dyDescent="0.25">
      <c r="B3" s="480" t="s">
        <v>55</v>
      </c>
      <c r="C3" s="481"/>
      <c r="D3" s="482" t="s">
        <v>300</v>
      </c>
      <c r="F3" s="483" t="s">
        <v>576</v>
      </c>
      <c r="G3" s="484"/>
      <c r="H3" s="484"/>
      <c r="I3" s="485"/>
    </row>
    <row r="4" spans="2:11" ht="15" customHeight="1" x14ac:dyDescent="0.2">
      <c r="B4" s="486" t="s">
        <v>48</v>
      </c>
      <c r="C4" s="487"/>
      <c r="D4" s="488">
        <f>I63</f>
        <v>0</v>
      </c>
      <c r="E4" s="489"/>
      <c r="F4" s="430"/>
      <c r="G4" s="430"/>
      <c r="H4" s="430"/>
      <c r="I4" s="431"/>
      <c r="J4" s="489"/>
      <c r="K4" s="489"/>
    </row>
    <row r="5" spans="2:11" ht="15" customHeight="1" x14ac:dyDescent="0.2">
      <c r="B5" s="486" t="s">
        <v>49</v>
      </c>
      <c r="C5" s="487"/>
      <c r="D5" s="490"/>
      <c r="E5" s="489"/>
      <c r="F5" s="432"/>
      <c r="G5" s="432"/>
      <c r="H5" s="432"/>
      <c r="I5" s="433"/>
      <c r="J5" s="489"/>
      <c r="K5" s="489"/>
    </row>
    <row r="6" spans="2:11" ht="15" customHeight="1" thickBot="1" x14ac:dyDescent="0.25">
      <c r="B6" s="491" t="s">
        <v>45</v>
      </c>
      <c r="C6" s="492"/>
      <c r="D6" s="493">
        <f>D4-D5</f>
        <v>0</v>
      </c>
      <c r="E6" s="489"/>
      <c r="F6" s="489"/>
      <c r="G6" s="489"/>
      <c r="H6" s="489"/>
      <c r="I6" s="489"/>
      <c r="J6" s="489"/>
      <c r="K6" s="489"/>
    </row>
    <row r="7" spans="2:11" ht="12" customHeight="1" thickBot="1" x14ac:dyDescent="0.25">
      <c r="B7" s="494"/>
      <c r="C7" s="494"/>
      <c r="D7" s="494"/>
      <c r="E7" s="489"/>
      <c r="F7" s="489"/>
      <c r="G7" s="489"/>
      <c r="H7" s="489"/>
      <c r="I7" s="489"/>
      <c r="J7" s="489"/>
      <c r="K7" s="489"/>
    </row>
    <row r="8" spans="2:11" ht="18" customHeight="1" x14ac:dyDescent="0.2">
      <c r="B8" s="495" t="s">
        <v>203</v>
      </c>
      <c r="C8" s="496"/>
      <c r="D8" s="497"/>
      <c r="E8" s="498"/>
      <c r="F8" s="498"/>
      <c r="G8" s="499"/>
      <c r="H8" s="500"/>
      <c r="I8" s="501"/>
      <c r="J8" s="502"/>
      <c r="K8" s="503"/>
    </row>
    <row r="9" spans="2:11" ht="159.75" customHeight="1" x14ac:dyDescent="0.2">
      <c r="B9" s="434" t="s">
        <v>204</v>
      </c>
      <c r="C9" s="435" t="s">
        <v>60</v>
      </c>
      <c r="D9" s="435" t="s">
        <v>61</v>
      </c>
      <c r="E9" s="435" t="s">
        <v>577</v>
      </c>
      <c r="F9" s="435" t="s">
        <v>578</v>
      </c>
      <c r="G9" s="436" t="s">
        <v>579</v>
      </c>
      <c r="H9" s="436" t="s">
        <v>580</v>
      </c>
      <c r="I9" s="437" t="s">
        <v>581</v>
      </c>
    </row>
    <row r="10" spans="2:11" ht="15" customHeight="1" x14ac:dyDescent="0.2">
      <c r="B10" s="438" t="s">
        <v>56</v>
      </c>
      <c r="C10" s="439"/>
      <c r="D10" s="439"/>
      <c r="E10" s="440"/>
      <c r="F10" s="440"/>
      <c r="G10" s="440"/>
      <c r="H10" s="440"/>
      <c r="I10" s="441"/>
      <c r="J10" s="489"/>
    </row>
    <row r="11" spans="2:11" ht="15" customHeight="1" x14ac:dyDescent="0.2">
      <c r="B11" s="442" t="s">
        <v>441</v>
      </c>
      <c r="C11" s="443"/>
      <c r="D11" s="444"/>
      <c r="E11" s="445">
        <f t="shared" ref="E11:E18" si="0">SUMIFS($F$69:$F$168,$C$69:$C$168,"HöS/HS",$D$69:$D$168,B11)</f>
        <v>0</v>
      </c>
      <c r="F11" s="445">
        <f t="shared" ref="F11:F18" si="1">SUMIFS($G$69:$G$168,$C$69:$C$168,"HöS/HS",$D$69:$D$168,B11)</f>
        <v>0</v>
      </c>
      <c r="G11" s="445">
        <f>SUMIFS($N$69:$N$168,$C$69:$C$168,"HöS/HS",$D$69:$D$168,B11)</f>
        <v>0</v>
      </c>
      <c r="H11" s="445">
        <f>SUMIFS($Q$69:$Q$168,$C$69:$C$168,"HöS/HS",$D$69:$D$168,B11)</f>
        <v>0</v>
      </c>
      <c r="I11" s="446">
        <f>SUMIFS($S$69:$S$168,$C$69:$C$168,"HöS/HS",$D$69:$D$168,B11)</f>
        <v>0</v>
      </c>
      <c r="J11" s="489"/>
    </row>
    <row r="12" spans="2:11" ht="15" customHeight="1" x14ac:dyDescent="0.2">
      <c r="B12" s="442" t="s">
        <v>442</v>
      </c>
      <c r="C12" s="447"/>
      <c r="D12" s="448"/>
      <c r="E12" s="445">
        <f t="shared" si="0"/>
        <v>0</v>
      </c>
      <c r="F12" s="445">
        <f t="shared" si="1"/>
        <v>0</v>
      </c>
      <c r="G12" s="449"/>
      <c r="H12" s="450"/>
      <c r="I12" s="451"/>
      <c r="J12" s="489"/>
    </row>
    <row r="13" spans="2:11" ht="15" customHeight="1" x14ac:dyDescent="0.2">
      <c r="B13" s="442" t="s">
        <v>443</v>
      </c>
      <c r="C13" s="447"/>
      <c r="D13" s="448"/>
      <c r="E13" s="445">
        <f t="shared" si="0"/>
        <v>0</v>
      </c>
      <c r="F13" s="445">
        <f t="shared" si="1"/>
        <v>0</v>
      </c>
      <c r="G13" s="452"/>
      <c r="H13" s="440"/>
      <c r="I13" s="453"/>
      <c r="J13" s="489"/>
    </row>
    <row r="14" spans="2:11" ht="15" customHeight="1" x14ac:dyDescent="0.2">
      <c r="B14" s="442" t="s">
        <v>444</v>
      </c>
      <c r="C14" s="447"/>
      <c r="D14" s="448"/>
      <c r="E14" s="445">
        <f t="shared" si="0"/>
        <v>0</v>
      </c>
      <c r="F14" s="445">
        <f t="shared" si="1"/>
        <v>0</v>
      </c>
      <c r="G14" s="454">
        <f>SUMIFS($N$69:$N$168,$C$69:$C$168,"HöS/HS",$D$69:$D$168,B14)</f>
        <v>0</v>
      </c>
      <c r="H14" s="454">
        <f>SUMIFS($Q$69:$Q$168,$C$69:$C$168,"HöS/HS",$D$69:$D$168,B14)</f>
        <v>0</v>
      </c>
      <c r="I14" s="446">
        <f>SUMIFS($S$69:$S$168,$C$69:$C$168,"HöS/HS",$D$69:$D$168,B14)</f>
        <v>0</v>
      </c>
      <c r="J14" s="489"/>
    </row>
    <row r="15" spans="2:11" ht="15" customHeight="1" x14ac:dyDescent="0.2">
      <c r="B15" s="442" t="s">
        <v>445</v>
      </c>
      <c r="C15" s="447"/>
      <c r="D15" s="448"/>
      <c r="E15" s="445">
        <f t="shared" si="0"/>
        <v>0</v>
      </c>
      <c r="F15" s="445">
        <f t="shared" si="1"/>
        <v>0</v>
      </c>
      <c r="G15" s="449"/>
      <c r="H15" s="450"/>
      <c r="I15" s="451"/>
      <c r="J15" s="489"/>
    </row>
    <row r="16" spans="2:11" ht="15" customHeight="1" x14ac:dyDescent="0.2">
      <c r="B16" s="442" t="s">
        <v>446</v>
      </c>
      <c r="C16" s="447"/>
      <c r="D16" s="448"/>
      <c r="E16" s="445">
        <f t="shared" si="0"/>
        <v>0</v>
      </c>
      <c r="F16" s="445">
        <f t="shared" si="1"/>
        <v>0</v>
      </c>
      <c r="G16" s="454">
        <f>SUMIFS($N$69:$N$168,$C$69:$C$168,"HöS/HS",$D$69:$D$168,B16)</f>
        <v>0</v>
      </c>
      <c r="H16" s="454">
        <f>SUMIFS($Q$69:$Q$168,$C$69:$C$168,"HöS/HS",$D$69:$D$168,B16)</f>
        <v>0</v>
      </c>
      <c r="I16" s="446">
        <f>SUMIFS($S$69:$S$168,$C$69:$C$168,"HöS/HS",$D$69:$D$168,B16)</f>
        <v>0</v>
      </c>
      <c r="J16" s="489"/>
    </row>
    <row r="17" spans="2:10" ht="15" customHeight="1" x14ac:dyDescent="0.2">
      <c r="B17" s="442" t="s">
        <v>447</v>
      </c>
      <c r="C17" s="447"/>
      <c r="D17" s="448"/>
      <c r="E17" s="445">
        <f t="shared" si="0"/>
        <v>0</v>
      </c>
      <c r="F17" s="445">
        <f t="shared" si="1"/>
        <v>0</v>
      </c>
      <c r="G17" s="455"/>
      <c r="H17" s="456"/>
      <c r="I17" s="457"/>
      <c r="J17" s="489"/>
    </row>
    <row r="18" spans="2:10" ht="15" customHeight="1" thickBot="1" x14ac:dyDescent="0.25">
      <c r="B18" s="458" t="s">
        <v>52</v>
      </c>
      <c r="C18" s="447"/>
      <c r="D18" s="448"/>
      <c r="E18" s="459">
        <f t="shared" si="0"/>
        <v>0</v>
      </c>
      <c r="F18" s="459">
        <f t="shared" si="1"/>
        <v>0</v>
      </c>
      <c r="G18" s="445">
        <f>SUMIFS($N$69:$N$168,$C$69:$C$168,"HöS/HS",$D$69:$D$168,B18)-SUMIFS($N$69:$N$168,$C$69:$C$168,"HöS/HS",$D$69:$D$168,B18,$B$69:$B$168,"Wind")-SUMIFS($N$69:$N$168,$C$69:$C$168,"HöS/HS",$D$69:$D$168,B18,$B$69:$B$168,"Solar")</f>
        <v>0</v>
      </c>
      <c r="H18" s="445">
        <f>SUMIFS($Q$69:$Q$168,$C$69:$C$168,"HöS/HS",$D$69:$D$168,B18)-SUMIFS($Q$69:$Q$168,$C$69:$C$168,"HöS/HS",$D$69:$D$168,B18,$B$69:$B$168,"Wind")-SUMIFS($Q$69:$Q$168,$C$69:$C$168,"HöS/HS",$D$69:$D$168,B18,$B$69:$B$168,"Solar")</f>
        <v>0</v>
      </c>
      <c r="I18" s="460">
        <f>SUMIFS($S$69:$S$168,$C$69:$C$168,"HöS/HS",$D$69:$D$168,B18)-SUMIFS($S$69:$S$168,$C$69:$C$168,"HöS/HS",$D$69:$D$168,B18,$B$69:$B$168,"Wind")-SUMIFS($S$69:$S$168,$C$69:$C$168,"HöS/HS",$D$69:$D$168,B18,$B$69:$B$168,"Solar")</f>
        <v>0</v>
      </c>
      <c r="J18" s="489"/>
    </row>
    <row r="19" spans="2:10" ht="15" customHeight="1" x14ac:dyDescent="0.2">
      <c r="B19" s="461" t="s">
        <v>1</v>
      </c>
      <c r="C19" s="462"/>
      <c r="D19" s="462"/>
      <c r="E19" s="463"/>
      <c r="F19" s="463"/>
      <c r="G19" s="463"/>
      <c r="H19" s="463"/>
      <c r="I19" s="464"/>
      <c r="J19" s="489"/>
    </row>
    <row r="20" spans="2:10" ht="15" customHeight="1" x14ac:dyDescent="0.2">
      <c r="B20" s="442" t="s">
        <v>441</v>
      </c>
      <c r="C20" s="443"/>
      <c r="D20" s="444"/>
      <c r="E20" s="445">
        <f>SUMIFS($F$69:$F$168,$C$69:$C$168,"HS",$D$69:$D$168,B20)</f>
        <v>0</v>
      </c>
      <c r="F20" s="445">
        <f t="shared" ref="F20:F27" si="2">SUMIFS($G$69:$G$168,$C$69:$C$168,"HS",$D$69:$D$168,B20)</f>
        <v>0</v>
      </c>
      <c r="G20" s="445">
        <f>SUMIFS($N$69:$N$168,$C$69:$C$168,"HS",$D$69:$D$168,B20)</f>
        <v>0</v>
      </c>
      <c r="H20" s="445">
        <f>SUMIFS($Q$69:$Q$168,$C$69:$C$168,"HS",$D$69:$D$168,B20)</f>
        <v>0</v>
      </c>
      <c r="I20" s="446">
        <f>SUMIFS($S$69:$S$168,$C$69:$C$168,"HS",$D$69:$D$168,B20)</f>
        <v>0</v>
      </c>
      <c r="J20" s="489"/>
    </row>
    <row r="21" spans="2:10" ht="15" customHeight="1" x14ac:dyDescent="0.2">
      <c r="B21" s="442" t="s">
        <v>442</v>
      </c>
      <c r="C21" s="447"/>
      <c r="D21" s="448"/>
      <c r="E21" s="445">
        <f>SUMIFS($F$69:$F$168,$C$69:$C$168,"HS",$D$69:$D$168,B21)</f>
        <v>0</v>
      </c>
      <c r="F21" s="445">
        <f t="shared" si="2"/>
        <v>0</v>
      </c>
      <c r="G21" s="449"/>
      <c r="H21" s="450"/>
      <c r="I21" s="451"/>
      <c r="J21" s="489"/>
    </row>
    <row r="22" spans="2:10" ht="15" customHeight="1" x14ac:dyDescent="0.2">
      <c r="B22" s="442" t="s">
        <v>443</v>
      </c>
      <c r="C22" s="447"/>
      <c r="D22" s="448"/>
      <c r="E22" s="445">
        <f>SUMIFS($F$69:$F$168,$C$69:$C$168,"HS",$D$69:$D$168,B22)</f>
        <v>0</v>
      </c>
      <c r="F22" s="445">
        <f t="shared" si="2"/>
        <v>0</v>
      </c>
      <c r="G22" s="452"/>
      <c r="H22" s="440"/>
      <c r="I22" s="453"/>
      <c r="J22" s="489"/>
    </row>
    <row r="23" spans="2:10" x14ac:dyDescent="0.2">
      <c r="B23" s="442" t="s">
        <v>444</v>
      </c>
      <c r="C23" s="447"/>
      <c r="D23" s="448"/>
      <c r="E23" s="445"/>
      <c r="F23" s="445">
        <f t="shared" si="2"/>
        <v>0</v>
      </c>
      <c r="G23" s="445">
        <f>SUMIFS($N$69:$N$168,$C$69:$C$168,"HS",$D$69:$D$168,B23)</f>
        <v>0</v>
      </c>
      <c r="H23" s="445">
        <f>SUMIFS($Q$69:$Q$168,$C$69:$C$168,"HS",$D$69:$D$168,B23)</f>
        <v>0</v>
      </c>
      <c r="I23" s="446">
        <f>SUMIFS($S$69:$S$168,$C$69:$C$168,"HS",$D$69:$D$168,B23)</f>
        <v>0</v>
      </c>
      <c r="J23" s="489"/>
    </row>
    <row r="24" spans="2:10" ht="18.75" customHeight="1" x14ac:dyDescent="0.2">
      <c r="B24" s="442" t="s">
        <v>445</v>
      </c>
      <c r="C24" s="447"/>
      <c r="D24" s="448"/>
      <c r="E24" s="445">
        <f>SUMIFS($F$69:$F$168,$C$69:$C$168,"HS",$D$69:$D$168,B24)</f>
        <v>0</v>
      </c>
      <c r="F24" s="445">
        <f t="shared" si="2"/>
        <v>0</v>
      </c>
      <c r="G24" s="449"/>
      <c r="H24" s="450"/>
      <c r="I24" s="451"/>
      <c r="J24" s="489"/>
    </row>
    <row r="25" spans="2:10" ht="15" customHeight="1" x14ac:dyDescent="0.2">
      <c r="B25" s="442" t="s">
        <v>446</v>
      </c>
      <c r="C25" s="447"/>
      <c r="D25" s="448"/>
      <c r="E25" s="445">
        <f>SUMIFS($F$69:$F$168,$C$69:$C$168,"HS",$D$69:$D$168,B25)</f>
        <v>0</v>
      </c>
      <c r="F25" s="445">
        <f t="shared" si="2"/>
        <v>0</v>
      </c>
      <c r="G25" s="454">
        <f>SUMIFS($N$69:$N$168,$C$69:$C$168,"HS",$D$69:$D$168,B25)</f>
        <v>0</v>
      </c>
      <c r="H25" s="454">
        <f>SUMIFS($Q$69:$Q$168,$C$69:$C$168,"HS",$D$69:$D$168,B25)</f>
        <v>0</v>
      </c>
      <c r="I25" s="446">
        <f>SUMIFS($S$69:$S$168,$C$69:$C$168,"HS",$D$69:$D$168,B25)</f>
        <v>0</v>
      </c>
      <c r="J25" s="489"/>
    </row>
    <row r="26" spans="2:10" ht="15" customHeight="1" x14ac:dyDescent="0.2">
      <c r="B26" s="442" t="s">
        <v>447</v>
      </c>
      <c r="C26" s="447"/>
      <c r="D26" s="448"/>
      <c r="E26" s="445">
        <f>SUMIFS($F$69:$F$168,$C$69:$C$168,"HS",$D$69:$D$168,B26)</f>
        <v>0</v>
      </c>
      <c r="F26" s="445">
        <f t="shared" si="2"/>
        <v>0</v>
      </c>
      <c r="G26" s="455"/>
      <c r="H26" s="456"/>
      <c r="I26" s="457"/>
      <c r="J26" s="489"/>
    </row>
    <row r="27" spans="2:10" ht="15" customHeight="1" thickBot="1" x14ac:dyDescent="0.25">
      <c r="B27" s="465" t="s">
        <v>52</v>
      </c>
      <c r="C27" s="466"/>
      <c r="D27" s="467"/>
      <c r="E27" s="468">
        <f>SUMIFS($F$69:$F$168,$C$69:$C$168,"HS",$D$69:$D$168,B27)</f>
        <v>0</v>
      </c>
      <c r="F27" s="468">
        <f t="shared" si="2"/>
        <v>0</v>
      </c>
      <c r="G27" s="469">
        <f>SUMIFS($N$69:$N$168,$C$69:$C$168,"HS",$D$69:$D$168,B27)-SUMIFS($N$69:$N$168,$C$69:$C$168,"HS",$D$69:$D$168,B27,$B$69:$B$168,"Wind")-SUMIFS($N$69:$N$168,$C$69:$C$168,"HS",$D$69:$D$168,B27,$B$69:$B$168,"Solar")</f>
        <v>0</v>
      </c>
      <c r="H27" s="469">
        <f>SUMIFS($Q$69:$Q$168,$C$69:$C$168,"HS",$D$69:$D$168,B27)-SUMIFS($Q$69:$Q$168,$C$69:$C$168,"HS",$D$69:$D$168,B27,$B$69:$B$168,"Wind")-SUMIFS($Q$69:$Q$168,$C$69:$C$168,"HS",$D$69:$D$168,B27,$B$69:$B$168,"Solar")</f>
        <v>0</v>
      </c>
      <c r="I27" s="470">
        <f>SUMIFS($S$69:$S$168,$C$69:$C$168,"HS",$D$69:$D$168,B27)-SUMIFS($S$69:$S$168,$C$69:$C$168,"HS",$D$69:$D$168,B27,$B$69:$B$168,"Wind")-SUMIFS($S$69:$S$168,$C$69:$C$168,"HS",$D$69:$D$168,B27,$B$69:$B$168,"Solar")</f>
        <v>0</v>
      </c>
      <c r="J27" s="489"/>
    </row>
    <row r="28" spans="2:10" ht="15" customHeight="1" x14ac:dyDescent="0.2">
      <c r="B28" s="438" t="s">
        <v>57</v>
      </c>
      <c r="C28" s="439"/>
      <c r="D28" s="439"/>
      <c r="E28" s="440"/>
      <c r="F28" s="440"/>
      <c r="G28" s="440"/>
      <c r="H28" s="440"/>
      <c r="I28" s="453"/>
      <c r="J28" s="489"/>
    </row>
    <row r="29" spans="2:10" ht="15" customHeight="1" x14ac:dyDescent="0.2">
      <c r="B29" s="442" t="s">
        <v>441</v>
      </c>
      <c r="C29" s="443"/>
      <c r="D29" s="444"/>
      <c r="E29" s="445">
        <f>SUMIFS($F$69:$F$168,$C$69:$C$168,"HS/MS",$D$69:$D$168,B29)</f>
        <v>0</v>
      </c>
      <c r="F29" s="445">
        <f>SUMIFS($G$69:$G$168,$C$69:$C$168,"HS/MS",$D$69:$D$168,B29)</f>
        <v>0</v>
      </c>
      <c r="G29" s="445">
        <f>SUMIFS($N$69:$N$168,$C$69:$C$168,"HS/MS",$D$69:$D$168,B29)</f>
        <v>0</v>
      </c>
      <c r="H29" s="445">
        <f>SUMIFS($Q$69:$Q$168,$C$69:$C$168,"HS/MS",$D$69:$D$168,B29)</f>
        <v>0</v>
      </c>
      <c r="I29" s="446">
        <f>SUMIFS($S$69:$S$168,$C$69:$C$168,"HS/MS",$D$69:$D$168,B29)</f>
        <v>0</v>
      </c>
      <c r="J29" s="489"/>
    </row>
    <row r="30" spans="2:10" ht="15" customHeight="1" x14ac:dyDescent="0.2">
      <c r="B30" s="442" t="s">
        <v>442</v>
      </c>
      <c r="C30" s="447"/>
      <c r="D30" s="448"/>
      <c r="E30" s="445">
        <f>SUMIFS($F$69:$F$168,$C$69:$C$168,"HS/MS",$D$69:$D$168,B30)</f>
        <v>0</v>
      </c>
      <c r="F30" s="445">
        <f>SUMIFS($G$69:$G$168,$C$69:$C$168,"HS/MS",$D$69:$D$168,B30)</f>
        <v>0</v>
      </c>
      <c r="G30" s="449"/>
      <c r="H30" s="450"/>
      <c r="I30" s="451"/>
      <c r="J30" s="489"/>
    </row>
    <row r="31" spans="2:10" ht="15" customHeight="1" x14ac:dyDescent="0.2">
      <c r="B31" s="442" t="s">
        <v>443</v>
      </c>
      <c r="C31" s="447"/>
      <c r="D31" s="448"/>
      <c r="E31" s="445">
        <f t="shared" ref="E31:E33" si="3">SUMIFS($F$69:$F$168,$C$69:$C$168,"HS/MS",$D$69:$D$168,B31)</f>
        <v>0</v>
      </c>
      <c r="F31" s="445">
        <f t="shared" ref="F31:F33" si="4">SUMIFS($G$69:$G$168,$C$69:$C$168,"HS/MS",$D$69:$D$168,B31)</f>
        <v>0</v>
      </c>
      <c r="G31" s="452"/>
      <c r="H31" s="440"/>
      <c r="I31" s="453"/>
      <c r="J31" s="489"/>
    </row>
    <row r="32" spans="2:10" ht="15" customHeight="1" x14ac:dyDescent="0.2">
      <c r="B32" s="442" t="s">
        <v>444</v>
      </c>
      <c r="C32" s="447"/>
      <c r="D32" s="448"/>
      <c r="E32" s="445">
        <f t="shared" si="3"/>
        <v>0</v>
      </c>
      <c r="F32" s="445">
        <f t="shared" si="4"/>
        <v>0</v>
      </c>
      <c r="G32" s="445">
        <f>SUMIFS($N$69:$N$168,$C$69:$C$168,"HS/MS",$D$69:$D$168,B32)</f>
        <v>0</v>
      </c>
      <c r="H32" s="445">
        <f>SUMIFS($Q$69:$Q$168,$C$69:$C$168,"HS/MS",$D$69:$D$168,B32)</f>
        <v>0</v>
      </c>
      <c r="I32" s="446">
        <f>SUMIFS($S$69:$S$168,$C$69:$C$168,"HS/MS",$D$69:$D$168,B32)</f>
        <v>0</v>
      </c>
      <c r="J32" s="489"/>
    </row>
    <row r="33" spans="2:10" ht="15" customHeight="1" x14ac:dyDescent="0.2">
      <c r="B33" s="442" t="s">
        <v>445</v>
      </c>
      <c r="C33" s="447"/>
      <c r="D33" s="448"/>
      <c r="E33" s="445">
        <f t="shared" si="3"/>
        <v>0</v>
      </c>
      <c r="F33" s="445">
        <f t="shared" si="4"/>
        <v>0</v>
      </c>
      <c r="G33" s="449"/>
      <c r="H33" s="450"/>
      <c r="I33" s="451"/>
      <c r="J33" s="489"/>
    </row>
    <row r="34" spans="2:10" ht="15" customHeight="1" x14ac:dyDescent="0.2">
      <c r="B34" s="442" t="s">
        <v>446</v>
      </c>
      <c r="C34" s="447"/>
      <c r="D34" s="448"/>
      <c r="E34" s="445">
        <f>SUMIFS($F$69:$F$168,$C$69:$C$168,"HS/MS",$D$69:$D$168,B34)</f>
        <v>0</v>
      </c>
      <c r="F34" s="445">
        <f>SUMIFS($G$69:$G$168,$C$69:$C$168,"HS/MS",$D$69:$D$168,B34)</f>
        <v>0</v>
      </c>
      <c r="G34" s="454">
        <f>SUMIFS($N$69:$N$168,$C$69:$C$168,"HS/MS",$D$69:$D$168,B34)</f>
        <v>0</v>
      </c>
      <c r="H34" s="454">
        <f>SUMIFS($Q$69:$Q$168,$C$69:$C$168,"HS/MS",$D$69:$D$168,B34)</f>
        <v>0</v>
      </c>
      <c r="I34" s="446">
        <f>SUMIFS($S$69:$S$168,$C$69:$C$168,"HS/MS",$D$69:$D$168,B34)</f>
        <v>0</v>
      </c>
      <c r="J34" s="489"/>
    </row>
    <row r="35" spans="2:10" ht="15" customHeight="1" x14ac:dyDescent="0.2">
      <c r="B35" s="442" t="s">
        <v>447</v>
      </c>
      <c r="C35" s="447"/>
      <c r="D35" s="448"/>
      <c r="E35" s="445">
        <f>SUMIFS($F$69:$F$168,$C$69:$C$168,"HS/MS",$D$69:$D$168,B35)</f>
        <v>0</v>
      </c>
      <c r="F35" s="445">
        <f>SUMIFS($G$69:$G$168,$C$69:$C$168,"HS/MS",$D$69:$D$168,B35)</f>
        <v>0</v>
      </c>
      <c r="G35" s="455"/>
      <c r="H35" s="456"/>
      <c r="I35" s="457"/>
      <c r="J35" s="489"/>
    </row>
    <row r="36" spans="2:10" ht="15" customHeight="1" thickBot="1" x14ac:dyDescent="0.25">
      <c r="B36" s="458" t="s">
        <v>52</v>
      </c>
      <c r="C36" s="447"/>
      <c r="D36" s="448"/>
      <c r="E36" s="459">
        <f>SUMIFS($F$69:$F$168,$C$69:$C$168,"HS/MS",$D$69:$D$168,B36)</f>
        <v>0</v>
      </c>
      <c r="F36" s="459">
        <f>SUMIFS($G$69:$G$168,$C$69:$C$168,"HS/MS",$D$69:$D$168,B36)</f>
        <v>0</v>
      </c>
      <c r="G36" s="469">
        <f>SUMIFS($N$69:$N$168,$C$69:$C$168,"HS/MS",$D$69:$D$168,B36)-SUMIFS($N$69:$N$168,$C$69:$C$168,"HS/MS",$D$69:$D$168,B36,$B$69:$B$168,"Wind")-SUMIFS($N$69:$N$168,$C$69:$C$168,"HS/MS",$D$69:$D$168,B36,$B$69:$B$168,"Solar")</f>
        <v>0</v>
      </c>
      <c r="H36" s="469">
        <f>SUMIFS($Q$69:$Q$168,$C$69:$C$168,"HS/MS",$D$69:$D$168,B36)-SUMIFS($Q$69:$Q$168,$C$69:$C$168,"HS/MS",$D$69:$D$168,B36,$B$69:$B$168,"Wind")-SUMIFS($Q$69:$Q$168,$C$69:$C$168,"HS/MS",$D$69:$D$168,B36,$B$69:$B$168,"Solar")</f>
        <v>0</v>
      </c>
      <c r="I36" s="470">
        <f>SUMIFS($S$69:$S$168,$C$69:$C$168,"HS/MS",$D$69:$D$168,B36)-SUMIFS($S$69:$S$168,$C$69:$C$168,"HS/MS",$D$69:$D$168,B36,$B$69:$B$168,"Wind")-SUMIFS($S$69:$S$168,$C$69:$C$168,"HS/MS",$D$69:$D$168,B36,$B$69:$B$168,"Solar")</f>
        <v>0</v>
      </c>
      <c r="J36" s="489"/>
    </row>
    <row r="37" spans="2:10" ht="15" customHeight="1" x14ac:dyDescent="0.2">
      <c r="B37" s="461" t="s">
        <v>2</v>
      </c>
      <c r="C37" s="462"/>
      <c r="D37" s="462"/>
      <c r="E37" s="463"/>
      <c r="F37" s="463"/>
      <c r="G37" s="463"/>
      <c r="H37" s="463"/>
      <c r="I37" s="464"/>
      <c r="J37" s="489"/>
    </row>
    <row r="38" spans="2:10" ht="15" customHeight="1" x14ac:dyDescent="0.2">
      <c r="B38" s="442" t="s">
        <v>441</v>
      </c>
      <c r="C38" s="443"/>
      <c r="D38" s="444"/>
      <c r="E38" s="445">
        <f>SUMIFS($F$69:$F$168,$C$69:$C$168,"MS",$D$69:$D$168,B38)</f>
        <v>0</v>
      </c>
      <c r="F38" s="445">
        <f>SUMIFS($G$69:$G$168,$C$69:$C$168,"MS",$D$69:$D$168,B38)</f>
        <v>0</v>
      </c>
      <c r="G38" s="445">
        <f>SUMIFS($N$69:$N$168,$C$69:$C$168,"MS",$D$69:$D$168,B38)</f>
        <v>0</v>
      </c>
      <c r="H38" s="445">
        <f>SUMIFS($Q$69:$Q$168,$C$69:$C$168,"MS",$D$69:$D$168,B38)</f>
        <v>0</v>
      </c>
      <c r="I38" s="446">
        <f>SUMIFS($S$69:$S$168,$C$69:$C$168,"MS",$D$69:$D$168,B38)</f>
        <v>0</v>
      </c>
      <c r="J38" s="489"/>
    </row>
    <row r="39" spans="2:10" ht="15" customHeight="1" x14ac:dyDescent="0.2">
      <c r="B39" s="442" t="s">
        <v>442</v>
      </c>
      <c r="C39" s="447"/>
      <c r="D39" s="448"/>
      <c r="E39" s="445">
        <f t="shared" ref="E39:E41" si="5">SUMIFS($F$69:$F$168,$C$69:$C$168,"MS",$D$69:$D$168,B39)</f>
        <v>0</v>
      </c>
      <c r="F39" s="445">
        <f t="shared" ref="F39:F41" si="6">SUMIFS($G$69:$G$168,$C$69:$C$168,"MS",$D$69:$D$168,B39)</f>
        <v>0</v>
      </c>
      <c r="G39" s="449"/>
      <c r="H39" s="450"/>
      <c r="I39" s="451"/>
      <c r="J39" s="489"/>
    </row>
    <row r="40" spans="2:10" ht="15" customHeight="1" x14ac:dyDescent="0.2">
      <c r="B40" s="442" t="s">
        <v>443</v>
      </c>
      <c r="C40" s="447"/>
      <c r="D40" s="448"/>
      <c r="E40" s="445">
        <f t="shared" si="5"/>
        <v>0</v>
      </c>
      <c r="F40" s="445">
        <f t="shared" si="6"/>
        <v>0</v>
      </c>
      <c r="G40" s="452"/>
      <c r="H40" s="440"/>
      <c r="I40" s="453"/>
      <c r="J40" s="489"/>
    </row>
    <row r="41" spans="2:10" ht="15" customHeight="1" x14ac:dyDescent="0.2">
      <c r="B41" s="442" t="s">
        <v>444</v>
      </c>
      <c r="C41" s="447"/>
      <c r="D41" s="448"/>
      <c r="E41" s="445">
        <f t="shared" si="5"/>
        <v>0</v>
      </c>
      <c r="F41" s="445">
        <f t="shared" si="6"/>
        <v>0</v>
      </c>
      <c r="G41" s="445">
        <f>SUMIFS($N$69:$N$168,$C$69:$C$168,"MS",$D$69:$D$168,B41)</f>
        <v>0</v>
      </c>
      <c r="H41" s="445">
        <f>SUMIFS($Q$69:$Q$168,$C$69:$C$168,"MS",$D$69:$D$168,B41)</f>
        <v>0</v>
      </c>
      <c r="I41" s="446">
        <f>SUMIFS($S$69:$S$168,$C$69:$C$168,"MS",$D$69:$D$168,B41)</f>
        <v>0</v>
      </c>
      <c r="J41" s="489"/>
    </row>
    <row r="42" spans="2:10" ht="15" customHeight="1" x14ac:dyDescent="0.2">
      <c r="B42" s="442" t="s">
        <v>445</v>
      </c>
      <c r="C42" s="447"/>
      <c r="D42" s="448"/>
      <c r="E42" s="445">
        <f>SUMIFS($F$69:$F$168,$C$69:$C$168,"MS",$D$69:$D$168,B42)</f>
        <v>0</v>
      </c>
      <c r="F42" s="445">
        <f>SUMIFS($G$69:$G$168,$C$69:$C$168,"MS",$D$69:$D$168,B42)</f>
        <v>0</v>
      </c>
      <c r="G42" s="449"/>
      <c r="H42" s="450"/>
      <c r="I42" s="451"/>
      <c r="J42" s="489"/>
    </row>
    <row r="43" spans="2:10" ht="15" customHeight="1" x14ac:dyDescent="0.2">
      <c r="B43" s="442" t="s">
        <v>446</v>
      </c>
      <c r="C43" s="447"/>
      <c r="D43" s="448"/>
      <c r="E43" s="445">
        <f>SUMIFS($F$69:$F$168,$C$69:$C$168,"MS",$D$69:$D$168,B43)</f>
        <v>0</v>
      </c>
      <c r="F43" s="445">
        <f>SUMIFS($G$69:$G$168,$C$69:$C$168,"MS",$D$69:$D$168,B43)</f>
        <v>0</v>
      </c>
      <c r="G43" s="454">
        <f>SUMIFS($N$69:$N$168,$C$69:$C$168,"MS",$D$69:$D$168,B43)</f>
        <v>0</v>
      </c>
      <c r="H43" s="454">
        <f>SUMIFS($Q$69:$Q$168,$C$69:$C$168,"MS",$D$69:$D$168,B43)</f>
        <v>0</v>
      </c>
      <c r="I43" s="446">
        <f>SUMIFS($S$69:$S$168,$C$69:$C$168,"MS",$D$69:$D$168,B43)</f>
        <v>0</v>
      </c>
      <c r="J43" s="489"/>
    </row>
    <row r="44" spans="2:10" ht="15" customHeight="1" x14ac:dyDescent="0.2">
      <c r="B44" s="442" t="s">
        <v>447</v>
      </c>
      <c r="C44" s="447"/>
      <c r="D44" s="448"/>
      <c r="E44" s="445">
        <f>SUMIFS($F$69:$F$168,$C$69:$C$168,"MS",$D$69:$D$168,B44)</f>
        <v>0</v>
      </c>
      <c r="F44" s="445">
        <f>SUMIFS($G$69:$G$168,$C$69:$C$168,"MS",$D$69:$D$168,B44)</f>
        <v>0</v>
      </c>
      <c r="G44" s="455"/>
      <c r="H44" s="456"/>
      <c r="I44" s="457"/>
      <c r="J44" s="489"/>
    </row>
    <row r="45" spans="2:10" ht="15" customHeight="1" thickBot="1" x14ac:dyDescent="0.25">
      <c r="B45" s="458" t="s">
        <v>52</v>
      </c>
      <c r="C45" s="447"/>
      <c r="D45" s="448"/>
      <c r="E45" s="459">
        <f>SUMIFS($F$69:$F$168,$C$69:$C$168,"MS",$D$69:$D$168,B45)</f>
        <v>0</v>
      </c>
      <c r="F45" s="459">
        <f>SUMIFS($G$69:$G$168,$C$69:$C$168,"MS",$D$69:$D$168,B45)</f>
        <v>0</v>
      </c>
      <c r="G45" s="469">
        <f>SUMIFS($N$69:$N$168,$C$69:$C$168,"MS",$D$69:$D$168,B45)-SUMIFS($N$69:$N$168,$C$69:$C$168,"MS",$D$69:$D$168,B45,$B$69:$B$168,"Wind")-SUMIFS($N$69:$N$168,$C$69:$C$168,"MS",$D$69:$D$168,B45,$B$69:$B$168,"Solar")</f>
        <v>0</v>
      </c>
      <c r="H45" s="469">
        <f>SUMIFS($Q$69:$Q$168,$C$69:$C$168,"MS",$D$69:$D$168,B45)-SUMIFS($Q$69:$Q$168,$C$69:$C$168,"MS",$D$69:$D$168,B45,$B$69:$B$168,"Wind")-SUMIFS($Q$69:$Q$168,$C$69:$C$168,"MS",$D$69:$D$168,B45,$B$69:$B$168,"Solar")</f>
        <v>0</v>
      </c>
      <c r="I45" s="470">
        <f>SUMIFS($S$69:$S$168,$C$69:$C$168,"MS",$D$69:$D$168,B45)-SUMIFS($S$69:$S$168,$C$69:$C$168,"MS",$D$69:$D$168,B45,$B$69:$B$168,"Wind")-SUMIFS($S$69:$S$168,$C$69:$C$168,"MS",$D$69:$D$168,B45,$B$69:$B$168,"Solar")</f>
        <v>0</v>
      </c>
      <c r="J45" s="489"/>
    </row>
    <row r="46" spans="2:10" ht="15" customHeight="1" x14ac:dyDescent="0.2">
      <c r="B46" s="461" t="s">
        <v>58</v>
      </c>
      <c r="C46" s="462"/>
      <c r="D46" s="462"/>
      <c r="E46" s="463"/>
      <c r="F46" s="463"/>
      <c r="G46" s="463"/>
      <c r="H46" s="463"/>
      <c r="I46" s="464"/>
      <c r="J46" s="489"/>
    </row>
    <row r="47" spans="2:10" ht="15" customHeight="1" x14ac:dyDescent="0.2">
      <c r="B47" s="442" t="s">
        <v>441</v>
      </c>
      <c r="C47" s="443"/>
      <c r="D47" s="444"/>
      <c r="E47" s="445">
        <f>SUMIFS($F$69:$F$168,$C$69:$C$168,"MS/NS",$D$69:$D$168,B47)</f>
        <v>0</v>
      </c>
      <c r="F47" s="445">
        <f>SUMIFS($G$69:$G$168,$C$69:$C$168,"MS/NS",$D$69:$D$168,B47)</f>
        <v>0</v>
      </c>
      <c r="G47" s="445">
        <f>SUMIFS($N$69:$N$168,$C$69:$C$168,"MS/NS",$D$69:$D$168,B47)</f>
        <v>0</v>
      </c>
      <c r="H47" s="445">
        <f>SUMIFS($Q$69:$Q$168,$C$69:$C$168,"MS/NS",$D$69:$D$168,B47)</f>
        <v>0</v>
      </c>
      <c r="I47" s="446">
        <f>SUMIFS($S$69:$S$168,$C$69:$C$168,"MS/NS",$D$69:$D$168,B47)</f>
        <v>0</v>
      </c>
      <c r="J47" s="489"/>
    </row>
    <row r="48" spans="2:10" ht="15" customHeight="1" x14ac:dyDescent="0.2">
      <c r="B48" s="442" t="s">
        <v>442</v>
      </c>
      <c r="C48" s="447"/>
      <c r="D48" s="448"/>
      <c r="E48" s="445">
        <f t="shared" ref="E48:E50" si="7">SUMIFS($F$69:$F$168,$C$69:$C$168,"MS/NS",$D$69:$D$168,B48)</f>
        <v>0</v>
      </c>
      <c r="F48" s="445">
        <f t="shared" ref="F48:F50" si="8">SUMIFS($G$69:$G$168,$C$69:$C$168,"MS/NS",$D$69:$D$168,B48)</f>
        <v>0</v>
      </c>
      <c r="G48" s="449"/>
      <c r="H48" s="450"/>
      <c r="I48" s="451"/>
      <c r="J48" s="489"/>
    </row>
    <row r="49" spans="2:11" ht="15" customHeight="1" x14ac:dyDescent="0.2">
      <c r="B49" s="442" t="s">
        <v>443</v>
      </c>
      <c r="C49" s="447"/>
      <c r="D49" s="448"/>
      <c r="E49" s="445">
        <f t="shared" si="7"/>
        <v>0</v>
      </c>
      <c r="F49" s="445">
        <f t="shared" si="8"/>
        <v>0</v>
      </c>
      <c r="G49" s="452"/>
      <c r="H49" s="440"/>
      <c r="I49" s="453"/>
      <c r="J49" s="489"/>
    </row>
    <row r="50" spans="2:11" ht="15" customHeight="1" x14ac:dyDescent="0.2">
      <c r="B50" s="442" t="s">
        <v>444</v>
      </c>
      <c r="C50" s="447"/>
      <c r="D50" s="448"/>
      <c r="E50" s="445">
        <f t="shared" si="7"/>
        <v>0</v>
      </c>
      <c r="F50" s="445">
        <f t="shared" si="8"/>
        <v>0</v>
      </c>
      <c r="G50" s="445">
        <f>SUMIFS($N$69:$N$168,$C$69:$C$168,"MS/NS",$D$69:$D$168,B50)</f>
        <v>0</v>
      </c>
      <c r="H50" s="445">
        <f>SUMIFS($Q$69:$Q$168,$C$69:$C$168,"MS/NS",$D$69:$D$168,B50)</f>
        <v>0</v>
      </c>
      <c r="I50" s="446">
        <f>SUMIFS($S$69:$S$168,$C$69:$C$168,"MS/NS",$D$69:$D$168,B50)</f>
        <v>0</v>
      </c>
      <c r="J50" s="489"/>
    </row>
    <row r="51" spans="2:11" ht="15" customHeight="1" x14ac:dyDescent="0.2">
      <c r="B51" s="442" t="s">
        <v>445</v>
      </c>
      <c r="C51" s="447"/>
      <c r="D51" s="448"/>
      <c r="E51" s="445">
        <f>SUMIFS($F$69:$F$168,$C$69:$C$168,"MS/NS",$D$69:$D$168,B51)</f>
        <v>0</v>
      </c>
      <c r="F51" s="445">
        <f>SUMIFS($G$69:$G$168,$C$69:$C$168,"MS/NS",$D$69:$D$168,B51)</f>
        <v>0</v>
      </c>
      <c r="G51" s="449"/>
      <c r="H51" s="450"/>
      <c r="I51" s="451"/>
      <c r="J51" s="489"/>
    </row>
    <row r="52" spans="2:11" ht="15" customHeight="1" x14ac:dyDescent="0.2">
      <c r="B52" s="442" t="s">
        <v>446</v>
      </c>
      <c r="C52" s="447"/>
      <c r="D52" s="448"/>
      <c r="E52" s="445">
        <f>SUMIFS($F$69:$F$168,$C$69:$C$168,"MS/NS",$D$69:$D$168,B52)</f>
        <v>0</v>
      </c>
      <c r="F52" s="445">
        <f>SUMIFS($G$69:$G$168,$C$69:$C$168,"MS/NS",$D$69:$D$168,B52)</f>
        <v>0</v>
      </c>
      <c r="G52" s="454">
        <f>SUMIFS($N$69:$N$168,$C$69:$C$168,"MS/NS",$D$69:$D$168,B52)</f>
        <v>0</v>
      </c>
      <c r="H52" s="454">
        <f>SUMIFS($Q$69:$Q$168,$C$69:$C$168,"MS/NS",$D$69:$D$168,B52)</f>
        <v>0</v>
      </c>
      <c r="I52" s="446">
        <f>SUMIFS($S$69:$S$168,$C$69:$C$168,"MS/NS",$D$69:$D$168,B52)</f>
        <v>0</v>
      </c>
      <c r="J52" s="489"/>
    </row>
    <row r="53" spans="2:11" ht="15" customHeight="1" x14ac:dyDescent="0.2">
      <c r="B53" s="442" t="s">
        <v>447</v>
      </c>
      <c r="C53" s="447"/>
      <c r="D53" s="448"/>
      <c r="E53" s="445">
        <f>SUMIFS($F$69:$F$168,$C$69:$C$168,"MS/NS",$D$69:$D$168,B53)</f>
        <v>0</v>
      </c>
      <c r="F53" s="445">
        <f>SUMIFS($G$69:$G$168,$C$69:$C$168,"MS/NS",$D$69:$D$168,B53)</f>
        <v>0</v>
      </c>
      <c r="G53" s="455"/>
      <c r="H53" s="456"/>
      <c r="I53" s="457"/>
      <c r="J53" s="489"/>
    </row>
    <row r="54" spans="2:11" ht="15" customHeight="1" thickBot="1" x14ac:dyDescent="0.25">
      <c r="B54" s="458" t="s">
        <v>52</v>
      </c>
      <c r="C54" s="447"/>
      <c r="D54" s="448"/>
      <c r="E54" s="459">
        <f>SUMIFS($F$69:$F$168,$C$69:$C$168,"MS/NS",$D$69:$D$168,B54)</f>
        <v>0</v>
      </c>
      <c r="F54" s="459">
        <f>SUMIFS($G$69:$G$168,$C$69:$C$168,"MS/NS",$D$69:$D$168,B54)</f>
        <v>0</v>
      </c>
      <c r="G54" s="469">
        <f>SUMIFS($N$69:$N$168,$C$69:$C$168,"MS/NS",$D$69:$D$168,B54)-SUMIFS($N$69:$N$168,$C$69:$C$168,"MS/NS",$D$69:$D$168,B54,$B$69:$B$168,"Wind")-SUMIFS($N$69:$N$168,$C$69:$C$168,"MS/NS",$D$69:$D$168,B54,$B$69:$B$168,"Solar")</f>
        <v>0</v>
      </c>
      <c r="H54" s="469">
        <f>SUMIFS($Q$69:$Q$168,$C$69:$C$168,"MS/NS",$D$69:$D$168,B54)-SUMIFS($Q$69:$Q$168,$C$69:$C$168,"MS/NS",$D$69:$D$168,B54,$B$69:$B$168,"Wind")-SUMIFS($Q$69:$Q$168,$C$69:$C$168,"MS/NS",$D$69:$D$168,B54,$B$69:$B$168,"Solar")</f>
        <v>0</v>
      </c>
      <c r="I54" s="470">
        <f>SUMIFS($S$69:$S$168,$C$69:$C$168,"MS/NS",$D$69:$D$168,B54)-SUMIFS($S$69:$S$168,$C$69:$C$168,"MS/NS",$D$69:$D$168,B54,$B$69:$B$168,"Wind")-SUMIFS($S$69:$S$168,$C$69:$C$168,"MS/NS",$D$69:$D$168,B54,$B$69:$B$168,"Solar")</f>
        <v>0</v>
      </c>
      <c r="J54" s="489"/>
    </row>
    <row r="55" spans="2:11" ht="15" customHeight="1" x14ac:dyDescent="0.2">
      <c r="B55" s="461" t="s">
        <v>59</v>
      </c>
      <c r="C55" s="462"/>
      <c r="D55" s="462"/>
      <c r="E55" s="463"/>
      <c r="F55" s="463"/>
      <c r="G55" s="463"/>
      <c r="H55" s="463"/>
      <c r="I55" s="464"/>
      <c r="J55" s="489"/>
    </row>
    <row r="56" spans="2:11" ht="15" customHeight="1" x14ac:dyDescent="0.2">
      <c r="B56" s="442" t="s">
        <v>441</v>
      </c>
      <c r="C56" s="443"/>
      <c r="D56" s="444"/>
      <c r="E56" s="445">
        <f>SUMIFS($F$69:$F$168,$C$69:$C$168,"NS",$D$69:$D$168,B56)</f>
        <v>0</v>
      </c>
      <c r="F56" s="445">
        <f>SUMIFS($G$69:$G$168,$C$69:$C$168,"NS",$D$69:$D$168,B56)</f>
        <v>0</v>
      </c>
      <c r="G56" s="445">
        <f>SUMIFS($N$69:$N$168,$C$69:$C$168,"NS",$D$69:$D$168,B56)</f>
        <v>0</v>
      </c>
      <c r="H56" s="445">
        <f>SUMIFS($Q$69:$Q$168,$C$69:$C$168,"NS",$D$69:$D$168,B56)</f>
        <v>0</v>
      </c>
      <c r="I56" s="446">
        <f>SUMIFS($S$69:$S$168,$C$69:$C$168,"NS",$D$69:$D$168,B56)</f>
        <v>0</v>
      </c>
      <c r="J56" s="489"/>
    </row>
    <row r="57" spans="2:11" ht="15" customHeight="1" x14ac:dyDescent="0.2">
      <c r="B57" s="442" t="s">
        <v>442</v>
      </c>
      <c r="C57" s="447"/>
      <c r="D57" s="448"/>
      <c r="E57" s="445">
        <f t="shared" ref="E57:E59" si="9">SUMIFS($F$69:$F$168,$C$69:$C$168,"NS",$D$69:$D$168,B57)</f>
        <v>0</v>
      </c>
      <c r="F57" s="445">
        <f t="shared" ref="F57:F59" si="10">SUMIFS($G$69:$G$168,$C$69:$C$168,"NS",$D$69:$D$168,B57)</f>
        <v>0</v>
      </c>
      <c r="G57" s="449"/>
      <c r="H57" s="450"/>
      <c r="I57" s="451"/>
      <c r="J57" s="489"/>
    </row>
    <row r="58" spans="2:11" ht="15" customHeight="1" x14ac:dyDescent="0.2">
      <c r="B58" s="442" t="s">
        <v>443</v>
      </c>
      <c r="C58" s="447"/>
      <c r="D58" s="448"/>
      <c r="E58" s="445">
        <f t="shared" si="9"/>
        <v>0</v>
      </c>
      <c r="F58" s="445">
        <f t="shared" si="10"/>
        <v>0</v>
      </c>
      <c r="G58" s="452"/>
      <c r="H58" s="440"/>
      <c r="I58" s="453"/>
      <c r="J58" s="489"/>
    </row>
    <row r="59" spans="2:11" ht="15" customHeight="1" x14ac:dyDescent="0.2">
      <c r="B59" s="442" t="s">
        <v>444</v>
      </c>
      <c r="C59" s="447"/>
      <c r="D59" s="448"/>
      <c r="E59" s="445">
        <f t="shared" si="9"/>
        <v>0</v>
      </c>
      <c r="F59" s="445">
        <f t="shared" si="10"/>
        <v>0</v>
      </c>
      <c r="G59" s="445">
        <f>SUMIFS($N$69:$N$168,$C$69:$C$168,"NS",$D$69:$D$168,B59)</f>
        <v>0</v>
      </c>
      <c r="H59" s="445">
        <f>SUMIFS($Q$69:$Q$168,$C$69:$C$168,"NS",$D$69:$D$168,B59)</f>
        <v>0</v>
      </c>
      <c r="I59" s="446">
        <f>SUMIFS($S$69:$S$168,$C$69:$C$168,"NS",$D$69:$D$168,B59)</f>
        <v>0</v>
      </c>
      <c r="J59" s="489"/>
    </row>
    <row r="60" spans="2:11" ht="15" customHeight="1" x14ac:dyDescent="0.2">
      <c r="B60" s="442" t="s">
        <v>445</v>
      </c>
      <c r="C60" s="447"/>
      <c r="D60" s="448"/>
      <c r="E60" s="445">
        <f>SUMIFS($F$69:$F$168,$C$69:$C$168,"NS",$D$69:$D$168,B60)</f>
        <v>0</v>
      </c>
      <c r="F60" s="445">
        <f>SUMIFS($G$69:$G$168,$C$69:$C$168,"NS",$D$69:$D$168,B60)</f>
        <v>0</v>
      </c>
      <c r="G60" s="449"/>
      <c r="H60" s="450"/>
      <c r="I60" s="451"/>
      <c r="J60" s="489"/>
    </row>
    <row r="61" spans="2:11" ht="15" customHeight="1" x14ac:dyDescent="0.2">
      <c r="B61" s="442" t="s">
        <v>446</v>
      </c>
      <c r="C61" s="447"/>
      <c r="D61" s="448"/>
      <c r="E61" s="445">
        <f>SUMIFS($F$69:$F$168,$C$69:$C$168,"NS",$D$69:$D$168,B61)</f>
        <v>0</v>
      </c>
      <c r="F61" s="445">
        <f>SUMIFS($G$69:$G$168,$C$69:$C$168,"NS",$D$69:$D$168,B61)</f>
        <v>0</v>
      </c>
      <c r="G61" s="454">
        <f>SUMIFS($N$69:$N$168,$C$69:$C$168,"NS",$D$69:$D$168,B61)</f>
        <v>0</v>
      </c>
      <c r="H61" s="454">
        <f>SUMIFS($Q$69:$Q$168,$C$69:$C$168,"NS",$D$69:$D$168,B61)</f>
        <v>0</v>
      </c>
      <c r="I61" s="446">
        <f>SUMIFS($S$69:$S$168,$C$69:$C$168,"NS",$D$69:$D$168,B61)</f>
        <v>0</v>
      </c>
      <c r="J61" s="489"/>
    </row>
    <row r="62" spans="2:11" ht="15" customHeight="1" x14ac:dyDescent="0.2">
      <c r="B62" s="442" t="s">
        <v>447</v>
      </c>
      <c r="C62" s="471"/>
      <c r="D62" s="472"/>
      <c r="E62" s="445">
        <f>SUMIFS($F$69:$F$168,$C$69:$C$168,"NS",$D$69:$D$168,B62)</f>
        <v>0</v>
      </c>
      <c r="F62" s="445">
        <f>SUMIFS($G$69:$G$168,$C$69:$C$168,"NS",$D$69:$D$168,B62)</f>
        <v>0</v>
      </c>
      <c r="G62" s="455"/>
      <c r="H62" s="456"/>
      <c r="I62" s="457"/>
      <c r="J62" s="489"/>
    </row>
    <row r="63" spans="2:11" ht="15" customHeight="1" thickBot="1" x14ac:dyDescent="0.25">
      <c r="B63" s="473" t="s">
        <v>3</v>
      </c>
      <c r="C63" s="474"/>
      <c r="D63" s="474"/>
      <c r="E63" s="474"/>
      <c r="F63" s="475">
        <f>SUM(F10:F62)</f>
        <v>0</v>
      </c>
      <c r="G63" s="475">
        <f>SUM(G10:G62)</f>
        <v>0</v>
      </c>
      <c r="H63" s="475">
        <f>SUM(H10:H62)</f>
        <v>0</v>
      </c>
      <c r="I63" s="470">
        <f>SUM(I10:I62)</f>
        <v>0</v>
      </c>
      <c r="J63" s="489"/>
    </row>
    <row r="64" spans="2:11" ht="90" customHeight="1" thickBot="1" x14ac:dyDescent="0.25">
      <c r="B64" s="489"/>
      <c r="C64" s="489"/>
      <c r="D64" s="489"/>
      <c r="E64" s="489"/>
      <c r="F64" s="489"/>
      <c r="G64" s="489"/>
      <c r="H64" s="489"/>
      <c r="I64" s="489"/>
      <c r="J64" s="489"/>
      <c r="K64" s="489"/>
    </row>
    <row r="65" spans="2:27" ht="15" customHeight="1" x14ac:dyDescent="0.2">
      <c r="B65" s="480" t="s">
        <v>205</v>
      </c>
      <c r="C65" s="504"/>
      <c r="D65" s="504"/>
      <c r="E65" s="504"/>
      <c r="F65" s="504"/>
      <c r="G65" s="504"/>
      <c r="H65" s="504"/>
      <c r="I65" s="504"/>
      <c r="J65" s="504"/>
      <c r="K65" s="504"/>
      <c r="L65" s="504"/>
      <c r="M65" s="504"/>
      <c r="N65" s="504"/>
      <c r="O65" s="504"/>
      <c r="P65" s="504"/>
      <c r="Q65" s="504"/>
      <c r="R65" s="504"/>
      <c r="S65" s="505"/>
    </row>
    <row r="66" spans="2:27" ht="49.5" customHeight="1" x14ac:dyDescent="0.2">
      <c r="B66" s="506" t="s">
        <v>206</v>
      </c>
      <c r="C66" s="507"/>
      <c r="D66" s="507"/>
      <c r="E66" s="508"/>
      <c r="F66" s="509" t="s">
        <v>207</v>
      </c>
      <c r="G66" s="508"/>
      <c r="H66" s="510" t="s">
        <v>208</v>
      </c>
      <c r="I66" s="511"/>
      <c r="J66" s="509" t="s">
        <v>209</v>
      </c>
      <c r="K66" s="507"/>
      <c r="L66" s="509" t="s">
        <v>210</v>
      </c>
      <c r="M66" s="507"/>
      <c r="N66" s="508"/>
      <c r="O66" s="509" t="s">
        <v>211</v>
      </c>
      <c r="P66" s="507"/>
      <c r="Q66" s="508"/>
      <c r="R66" s="512" t="s">
        <v>212</v>
      </c>
      <c r="S66" s="513"/>
      <c r="U66" s="850"/>
      <c r="V66" s="850"/>
      <c r="W66" s="850"/>
      <c r="X66" s="850"/>
      <c r="Y66" s="850"/>
      <c r="Z66" s="850"/>
      <c r="AA66" s="850"/>
    </row>
    <row r="67" spans="2:27" ht="80.25" customHeight="1" x14ac:dyDescent="0.2">
      <c r="B67" s="514" t="s">
        <v>301</v>
      </c>
      <c r="C67" s="515" t="s">
        <v>200</v>
      </c>
      <c r="D67" s="509" t="s">
        <v>213</v>
      </c>
      <c r="E67" s="508"/>
      <c r="F67" s="515" t="s">
        <v>214</v>
      </c>
      <c r="G67" s="515" t="s">
        <v>215</v>
      </c>
      <c r="H67" s="515" t="s">
        <v>302</v>
      </c>
      <c r="I67" s="515" t="s">
        <v>216</v>
      </c>
      <c r="J67" s="515" t="s">
        <v>303</v>
      </c>
      <c r="K67" s="516" t="s">
        <v>217</v>
      </c>
      <c r="L67" s="517" t="s">
        <v>304</v>
      </c>
      <c r="M67" s="518" t="s">
        <v>218</v>
      </c>
      <c r="N67" s="517" t="s">
        <v>305</v>
      </c>
      <c r="O67" s="517" t="s">
        <v>304</v>
      </c>
      <c r="P67" s="518" t="s">
        <v>218</v>
      </c>
      <c r="Q67" s="517" t="s">
        <v>305</v>
      </c>
      <c r="R67" s="515" t="s">
        <v>304</v>
      </c>
      <c r="S67" s="519" t="s">
        <v>306</v>
      </c>
    </row>
    <row r="68" spans="2:27" ht="15" customHeight="1" x14ac:dyDescent="0.2">
      <c r="B68" s="520"/>
      <c r="C68" s="521"/>
      <c r="D68" s="521"/>
      <c r="E68" s="521"/>
      <c r="F68" s="522"/>
      <c r="G68" s="522"/>
      <c r="H68" s="523"/>
      <c r="I68" s="523"/>
      <c r="J68" s="522"/>
      <c r="K68" s="522"/>
      <c r="L68" s="524"/>
      <c r="M68" s="525"/>
      <c r="N68" s="524"/>
      <c r="O68" s="524"/>
      <c r="P68" s="526"/>
      <c r="Q68" s="524"/>
      <c r="R68" s="524"/>
      <c r="S68" s="527"/>
    </row>
    <row r="69" spans="2:27" ht="14.25" customHeight="1" x14ac:dyDescent="0.2">
      <c r="B69" s="528" t="s">
        <v>324</v>
      </c>
      <c r="C69" s="337" t="s">
        <v>219</v>
      </c>
      <c r="D69" s="338" t="s">
        <v>219</v>
      </c>
      <c r="E69" s="339"/>
      <c r="F69" s="340"/>
      <c r="G69" s="340"/>
      <c r="H69" s="341"/>
      <c r="I69" s="342"/>
      <c r="J69" s="343"/>
      <c r="K69" s="529"/>
      <c r="L69" s="310">
        <f>$F69*$H69</f>
        <v>0</v>
      </c>
      <c r="M69" s="308"/>
      <c r="N69" s="310">
        <f t="shared" ref="N69:N132" si="11">L69*M69</f>
        <v>0</v>
      </c>
      <c r="O69" s="310">
        <f t="shared" ref="O69:O132" si="12">$G69*$I69/100</f>
        <v>0</v>
      </c>
      <c r="P69" s="308"/>
      <c r="Q69" s="310">
        <f t="shared" ref="Q69:Q132" si="13">O69*P69</f>
        <v>0</v>
      </c>
      <c r="R69" s="310">
        <f t="shared" ref="R69:R132" si="14">L69+O69</f>
        <v>0</v>
      </c>
      <c r="S69" s="311">
        <f t="shared" ref="S69:S132" si="15">N69+Q69</f>
        <v>0</v>
      </c>
    </row>
    <row r="70" spans="2:27" ht="15" customHeight="1" x14ac:dyDescent="0.2">
      <c r="B70" s="528" t="s">
        <v>219</v>
      </c>
      <c r="C70" s="337" t="s">
        <v>219</v>
      </c>
      <c r="D70" s="338" t="s">
        <v>219</v>
      </c>
      <c r="E70" s="339"/>
      <c r="F70" s="340"/>
      <c r="G70" s="340"/>
      <c r="H70" s="341"/>
      <c r="I70" s="342"/>
      <c r="J70" s="343"/>
      <c r="K70" s="529"/>
      <c r="L70" s="310">
        <f>$F70*$H70</f>
        <v>0</v>
      </c>
      <c r="M70" s="308"/>
      <c r="N70" s="310">
        <f t="shared" si="11"/>
        <v>0</v>
      </c>
      <c r="O70" s="310">
        <f t="shared" si="12"/>
        <v>0</v>
      </c>
      <c r="P70" s="308"/>
      <c r="Q70" s="310">
        <f t="shared" si="13"/>
        <v>0</v>
      </c>
      <c r="R70" s="310">
        <f t="shared" si="14"/>
        <v>0</v>
      </c>
      <c r="S70" s="311">
        <f t="shared" si="15"/>
        <v>0</v>
      </c>
    </row>
    <row r="71" spans="2:27" ht="15" customHeight="1" x14ac:dyDescent="0.2">
      <c r="B71" s="528" t="s">
        <v>219</v>
      </c>
      <c r="C71" s="337" t="s">
        <v>219</v>
      </c>
      <c r="D71" s="338" t="s">
        <v>219</v>
      </c>
      <c r="E71" s="339"/>
      <c r="F71" s="340"/>
      <c r="G71" s="340"/>
      <c r="H71" s="341"/>
      <c r="I71" s="342"/>
      <c r="J71" s="343"/>
      <c r="K71" s="529"/>
      <c r="L71" s="310">
        <f t="shared" ref="L71:L132" si="16">$F71*$H71</f>
        <v>0</v>
      </c>
      <c r="M71" s="308"/>
      <c r="N71" s="310">
        <f t="shared" si="11"/>
        <v>0</v>
      </c>
      <c r="O71" s="310">
        <f t="shared" si="12"/>
        <v>0</v>
      </c>
      <c r="P71" s="308"/>
      <c r="Q71" s="310">
        <f t="shared" si="13"/>
        <v>0</v>
      </c>
      <c r="R71" s="310">
        <f t="shared" si="14"/>
        <v>0</v>
      </c>
      <c r="S71" s="311">
        <f t="shared" si="15"/>
        <v>0</v>
      </c>
    </row>
    <row r="72" spans="2:27" ht="15" customHeight="1" x14ac:dyDescent="0.2">
      <c r="B72" s="528" t="s">
        <v>219</v>
      </c>
      <c r="C72" s="337" t="s">
        <v>219</v>
      </c>
      <c r="D72" s="338" t="s">
        <v>219</v>
      </c>
      <c r="E72" s="339"/>
      <c r="F72" s="340"/>
      <c r="G72" s="340"/>
      <c r="H72" s="341"/>
      <c r="I72" s="342"/>
      <c r="J72" s="343"/>
      <c r="K72" s="529"/>
      <c r="L72" s="310">
        <f t="shared" si="16"/>
        <v>0</v>
      </c>
      <c r="M72" s="308"/>
      <c r="N72" s="310">
        <f t="shared" si="11"/>
        <v>0</v>
      </c>
      <c r="O72" s="310">
        <f t="shared" si="12"/>
        <v>0</v>
      </c>
      <c r="P72" s="308"/>
      <c r="Q72" s="310">
        <f t="shared" si="13"/>
        <v>0</v>
      </c>
      <c r="R72" s="310">
        <f t="shared" si="14"/>
        <v>0</v>
      </c>
      <c r="S72" s="311">
        <f t="shared" si="15"/>
        <v>0</v>
      </c>
    </row>
    <row r="73" spans="2:27" ht="15" customHeight="1" x14ac:dyDescent="0.2">
      <c r="B73" s="528" t="s">
        <v>219</v>
      </c>
      <c r="C73" s="337" t="s">
        <v>219</v>
      </c>
      <c r="D73" s="338" t="s">
        <v>219</v>
      </c>
      <c r="E73" s="339"/>
      <c r="F73" s="340"/>
      <c r="G73" s="340"/>
      <c r="H73" s="341"/>
      <c r="I73" s="342"/>
      <c r="J73" s="343"/>
      <c r="K73" s="529"/>
      <c r="L73" s="310">
        <f t="shared" si="16"/>
        <v>0</v>
      </c>
      <c r="M73" s="308"/>
      <c r="N73" s="310">
        <f t="shared" si="11"/>
        <v>0</v>
      </c>
      <c r="O73" s="310">
        <f t="shared" si="12"/>
        <v>0</v>
      </c>
      <c r="P73" s="308"/>
      <c r="Q73" s="310">
        <f t="shared" si="13"/>
        <v>0</v>
      </c>
      <c r="R73" s="310">
        <f t="shared" si="14"/>
        <v>0</v>
      </c>
      <c r="S73" s="311">
        <f t="shared" si="15"/>
        <v>0</v>
      </c>
    </row>
    <row r="74" spans="2:27" ht="15" customHeight="1" x14ac:dyDescent="0.2">
      <c r="B74" s="528" t="s">
        <v>219</v>
      </c>
      <c r="C74" s="337" t="s">
        <v>219</v>
      </c>
      <c r="D74" s="338" t="s">
        <v>219</v>
      </c>
      <c r="E74" s="339"/>
      <c r="F74" s="340"/>
      <c r="G74" s="340"/>
      <c r="H74" s="341"/>
      <c r="I74" s="342"/>
      <c r="J74" s="343"/>
      <c r="K74" s="529"/>
      <c r="L74" s="310">
        <f t="shared" si="16"/>
        <v>0</v>
      </c>
      <c r="M74" s="308"/>
      <c r="N74" s="310">
        <f t="shared" si="11"/>
        <v>0</v>
      </c>
      <c r="O74" s="310">
        <f t="shared" si="12"/>
        <v>0</v>
      </c>
      <c r="P74" s="308"/>
      <c r="Q74" s="310">
        <f t="shared" si="13"/>
        <v>0</v>
      </c>
      <c r="R74" s="310">
        <f t="shared" si="14"/>
        <v>0</v>
      </c>
      <c r="S74" s="311">
        <f t="shared" si="15"/>
        <v>0</v>
      </c>
    </row>
    <row r="75" spans="2:27" ht="15" customHeight="1" x14ac:dyDescent="0.2">
      <c r="B75" s="528" t="s">
        <v>219</v>
      </c>
      <c r="C75" s="337" t="s">
        <v>219</v>
      </c>
      <c r="D75" s="338" t="s">
        <v>219</v>
      </c>
      <c r="E75" s="339"/>
      <c r="F75" s="340"/>
      <c r="G75" s="340"/>
      <c r="H75" s="341"/>
      <c r="I75" s="342"/>
      <c r="J75" s="343"/>
      <c r="K75" s="529"/>
      <c r="L75" s="310">
        <f t="shared" si="16"/>
        <v>0</v>
      </c>
      <c r="M75" s="308"/>
      <c r="N75" s="310">
        <f t="shared" si="11"/>
        <v>0</v>
      </c>
      <c r="O75" s="310">
        <f t="shared" si="12"/>
        <v>0</v>
      </c>
      <c r="P75" s="308"/>
      <c r="Q75" s="310">
        <f t="shared" si="13"/>
        <v>0</v>
      </c>
      <c r="R75" s="310">
        <f t="shared" si="14"/>
        <v>0</v>
      </c>
      <c r="S75" s="311">
        <f t="shared" si="15"/>
        <v>0</v>
      </c>
    </row>
    <row r="76" spans="2:27" ht="15" customHeight="1" x14ac:dyDescent="0.2">
      <c r="B76" s="528" t="s">
        <v>219</v>
      </c>
      <c r="C76" s="337" t="s">
        <v>219</v>
      </c>
      <c r="D76" s="338" t="s">
        <v>219</v>
      </c>
      <c r="E76" s="339"/>
      <c r="F76" s="340"/>
      <c r="G76" s="340"/>
      <c r="H76" s="341"/>
      <c r="I76" s="342"/>
      <c r="J76" s="343"/>
      <c r="K76" s="529"/>
      <c r="L76" s="310">
        <f t="shared" si="16"/>
        <v>0</v>
      </c>
      <c r="M76" s="308"/>
      <c r="N76" s="310">
        <f t="shared" si="11"/>
        <v>0</v>
      </c>
      <c r="O76" s="310">
        <f t="shared" si="12"/>
        <v>0</v>
      </c>
      <c r="P76" s="308"/>
      <c r="Q76" s="310">
        <f t="shared" si="13"/>
        <v>0</v>
      </c>
      <c r="R76" s="310">
        <f t="shared" si="14"/>
        <v>0</v>
      </c>
      <c r="S76" s="311">
        <f t="shared" si="15"/>
        <v>0</v>
      </c>
    </row>
    <row r="77" spans="2:27" ht="15" customHeight="1" x14ac:dyDescent="0.2">
      <c r="B77" s="528" t="s">
        <v>219</v>
      </c>
      <c r="C77" s="337" t="s">
        <v>219</v>
      </c>
      <c r="D77" s="338" t="s">
        <v>219</v>
      </c>
      <c r="E77" s="339"/>
      <c r="F77" s="340"/>
      <c r="G77" s="340"/>
      <c r="H77" s="341"/>
      <c r="I77" s="342"/>
      <c r="J77" s="343"/>
      <c r="K77" s="529"/>
      <c r="L77" s="310">
        <f t="shared" si="16"/>
        <v>0</v>
      </c>
      <c r="M77" s="308"/>
      <c r="N77" s="310">
        <f t="shared" si="11"/>
        <v>0</v>
      </c>
      <c r="O77" s="310">
        <f t="shared" si="12"/>
        <v>0</v>
      </c>
      <c r="P77" s="308"/>
      <c r="Q77" s="310">
        <f t="shared" si="13"/>
        <v>0</v>
      </c>
      <c r="R77" s="310">
        <f t="shared" si="14"/>
        <v>0</v>
      </c>
      <c r="S77" s="311">
        <f t="shared" si="15"/>
        <v>0</v>
      </c>
    </row>
    <row r="78" spans="2:27" ht="15" customHeight="1" x14ac:dyDescent="0.2">
      <c r="B78" s="528" t="s">
        <v>219</v>
      </c>
      <c r="C78" s="337" t="s">
        <v>219</v>
      </c>
      <c r="D78" s="338" t="s">
        <v>219</v>
      </c>
      <c r="E78" s="339"/>
      <c r="F78" s="340"/>
      <c r="G78" s="340"/>
      <c r="H78" s="341"/>
      <c r="I78" s="342"/>
      <c r="J78" s="343"/>
      <c r="K78" s="529"/>
      <c r="L78" s="310">
        <f t="shared" si="16"/>
        <v>0</v>
      </c>
      <c r="M78" s="308"/>
      <c r="N78" s="310">
        <f t="shared" si="11"/>
        <v>0</v>
      </c>
      <c r="O78" s="310">
        <f t="shared" si="12"/>
        <v>0</v>
      </c>
      <c r="P78" s="308"/>
      <c r="Q78" s="310">
        <f t="shared" si="13"/>
        <v>0</v>
      </c>
      <c r="R78" s="310">
        <f t="shared" si="14"/>
        <v>0</v>
      </c>
      <c r="S78" s="311">
        <f t="shared" si="15"/>
        <v>0</v>
      </c>
    </row>
    <row r="79" spans="2:27" ht="15" customHeight="1" x14ac:dyDescent="0.2">
      <c r="B79" s="528" t="s">
        <v>219</v>
      </c>
      <c r="C79" s="337" t="s">
        <v>219</v>
      </c>
      <c r="D79" s="338" t="s">
        <v>219</v>
      </c>
      <c r="E79" s="339"/>
      <c r="F79" s="340"/>
      <c r="G79" s="340"/>
      <c r="H79" s="341"/>
      <c r="I79" s="342"/>
      <c r="J79" s="343"/>
      <c r="K79" s="529"/>
      <c r="L79" s="310">
        <f t="shared" si="16"/>
        <v>0</v>
      </c>
      <c r="M79" s="308"/>
      <c r="N79" s="310">
        <f t="shared" si="11"/>
        <v>0</v>
      </c>
      <c r="O79" s="310">
        <f t="shared" si="12"/>
        <v>0</v>
      </c>
      <c r="P79" s="308"/>
      <c r="Q79" s="310">
        <f t="shared" si="13"/>
        <v>0</v>
      </c>
      <c r="R79" s="310">
        <f t="shared" si="14"/>
        <v>0</v>
      </c>
      <c r="S79" s="311">
        <f t="shared" si="15"/>
        <v>0</v>
      </c>
    </row>
    <row r="80" spans="2:27" ht="15" customHeight="1" x14ac:dyDescent="0.2">
      <c r="B80" s="528" t="s">
        <v>219</v>
      </c>
      <c r="C80" s="337" t="s">
        <v>219</v>
      </c>
      <c r="D80" s="338" t="s">
        <v>219</v>
      </c>
      <c r="E80" s="339"/>
      <c r="F80" s="340"/>
      <c r="G80" s="340"/>
      <c r="H80" s="341"/>
      <c r="I80" s="342"/>
      <c r="J80" s="343"/>
      <c r="K80" s="529"/>
      <c r="L80" s="310">
        <f t="shared" si="16"/>
        <v>0</v>
      </c>
      <c r="M80" s="308"/>
      <c r="N80" s="310">
        <f t="shared" si="11"/>
        <v>0</v>
      </c>
      <c r="O80" s="310">
        <f t="shared" si="12"/>
        <v>0</v>
      </c>
      <c r="P80" s="308"/>
      <c r="Q80" s="310">
        <f t="shared" si="13"/>
        <v>0</v>
      </c>
      <c r="R80" s="310">
        <f t="shared" si="14"/>
        <v>0</v>
      </c>
      <c r="S80" s="311">
        <f t="shared" si="15"/>
        <v>0</v>
      </c>
    </row>
    <row r="81" spans="2:19" ht="15" customHeight="1" x14ac:dyDescent="0.2">
      <c r="B81" s="528" t="s">
        <v>219</v>
      </c>
      <c r="C81" s="337" t="s">
        <v>219</v>
      </c>
      <c r="D81" s="338" t="s">
        <v>219</v>
      </c>
      <c r="E81" s="339"/>
      <c r="F81" s="340"/>
      <c r="G81" s="340"/>
      <c r="H81" s="341"/>
      <c r="I81" s="342"/>
      <c r="J81" s="343"/>
      <c r="K81" s="529"/>
      <c r="L81" s="310">
        <f t="shared" si="16"/>
        <v>0</v>
      </c>
      <c r="M81" s="308"/>
      <c r="N81" s="310">
        <f t="shared" si="11"/>
        <v>0</v>
      </c>
      <c r="O81" s="310">
        <f t="shared" si="12"/>
        <v>0</v>
      </c>
      <c r="P81" s="308"/>
      <c r="Q81" s="310">
        <f t="shared" si="13"/>
        <v>0</v>
      </c>
      <c r="R81" s="310">
        <f t="shared" si="14"/>
        <v>0</v>
      </c>
      <c r="S81" s="311">
        <f t="shared" si="15"/>
        <v>0</v>
      </c>
    </row>
    <row r="82" spans="2:19" ht="15" customHeight="1" x14ac:dyDescent="0.2">
      <c r="B82" s="528" t="s">
        <v>219</v>
      </c>
      <c r="C82" s="337" t="s">
        <v>219</v>
      </c>
      <c r="D82" s="338" t="s">
        <v>219</v>
      </c>
      <c r="E82" s="339"/>
      <c r="F82" s="340"/>
      <c r="G82" s="340"/>
      <c r="H82" s="341"/>
      <c r="I82" s="342"/>
      <c r="J82" s="343"/>
      <c r="K82" s="529"/>
      <c r="L82" s="310">
        <f t="shared" si="16"/>
        <v>0</v>
      </c>
      <c r="M82" s="308"/>
      <c r="N82" s="310">
        <f t="shared" si="11"/>
        <v>0</v>
      </c>
      <c r="O82" s="310">
        <f t="shared" si="12"/>
        <v>0</v>
      </c>
      <c r="P82" s="308"/>
      <c r="Q82" s="310">
        <f t="shared" si="13"/>
        <v>0</v>
      </c>
      <c r="R82" s="310">
        <f t="shared" si="14"/>
        <v>0</v>
      </c>
      <c r="S82" s="311">
        <f t="shared" si="15"/>
        <v>0</v>
      </c>
    </row>
    <row r="83" spans="2:19" ht="15" customHeight="1" x14ac:dyDescent="0.2">
      <c r="B83" s="528" t="s">
        <v>219</v>
      </c>
      <c r="C83" s="337" t="s">
        <v>219</v>
      </c>
      <c r="D83" s="338" t="s">
        <v>219</v>
      </c>
      <c r="E83" s="339"/>
      <c r="F83" s="340"/>
      <c r="G83" s="340"/>
      <c r="H83" s="341"/>
      <c r="I83" s="342"/>
      <c r="J83" s="343"/>
      <c r="K83" s="529"/>
      <c r="L83" s="310">
        <f t="shared" si="16"/>
        <v>0</v>
      </c>
      <c r="M83" s="308"/>
      <c r="N83" s="310">
        <f t="shared" si="11"/>
        <v>0</v>
      </c>
      <c r="O83" s="310">
        <f t="shared" si="12"/>
        <v>0</v>
      </c>
      <c r="P83" s="308"/>
      <c r="Q83" s="310">
        <f t="shared" si="13"/>
        <v>0</v>
      </c>
      <c r="R83" s="310">
        <f t="shared" si="14"/>
        <v>0</v>
      </c>
      <c r="S83" s="311">
        <f t="shared" si="15"/>
        <v>0</v>
      </c>
    </row>
    <row r="84" spans="2:19" ht="15" customHeight="1" x14ac:dyDescent="0.2">
      <c r="B84" s="528" t="s">
        <v>219</v>
      </c>
      <c r="C84" s="337" t="s">
        <v>219</v>
      </c>
      <c r="D84" s="338" t="s">
        <v>219</v>
      </c>
      <c r="E84" s="339"/>
      <c r="F84" s="340"/>
      <c r="G84" s="340"/>
      <c r="H84" s="341"/>
      <c r="I84" s="342"/>
      <c r="J84" s="343"/>
      <c r="K84" s="529"/>
      <c r="L84" s="310">
        <f t="shared" si="16"/>
        <v>0</v>
      </c>
      <c r="M84" s="308"/>
      <c r="N84" s="310">
        <f t="shared" si="11"/>
        <v>0</v>
      </c>
      <c r="O84" s="310">
        <f t="shared" si="12"/>
        <v>0</v>
      </c>
      <c r="P84" s="308"/>
      <c r="Q84" s="310">
        <f t="shared" si="13"/>
        <v>0</v>
      </c>
      <c r="R84" s="310">
        <f t="shared" si="14"/>
        <v>0</v>
      </c>
      <c r="S84" s="311">
        <f t="shared" si="15"/>
        <v>0</v>
      </c>
    </row>
    <row r="85" spans="2:19" ht="15" customHeight="1" x14ac:dyDescent="0.2">
      <c r="B85" s="528" t="s">
        <v>219</v>
      </c>
      <c r="C85" s="337" t="s">
        <v>219</v>
      </c>
      <c r="D85" s="338" t="s">
        <v>219</v>
      </c>
      <c r="E85" s="339"/>
      <c r="F85" s="340"/>
      <c r="G85" s="340"/>
      <c r="H85" s="341"/>
      <c r="I85" s="342"/>
      <c r="J85" s="343"/>
      <c r="K85" s="529"/>
      <c r="L85" s="310">
        <f t="shared" si="16"/>
        <v>0</v>
      </c>
      <c r="M85" s="308"/>
      <c r="N85" s="310">
        <f t="shared" si="11"/>
        <v>0</v>
      </c>
      <c r="O85" s="310">
        <f t="shared" si="12"/>
        <v>0</v>
      </c>
      <c r="P85" s="308"/>
      <c r="Q85" s="310">
        <f t="shared" si="13"/>
        <v>0</v>
      </c>
      <c r="R85" s="310">
        <f t="shared" si="14"/>
        <v>0</v>
      </c>
      <c r="S85" s="311">
        <f t="shared" si="15"/>
        <v>0</v>
      </c>
    </row>
    <row r="86" spans="2:19" ht="15" customHeight="1" x14ac:dyDescent="0.2">
      <c r="B86" s="528" t="s">
        <v>219</v>
      </c>
      <c r="C86" s="337" t="s">
        <v>219</v>
      </c>
      <c r="D86" s="338" t="s">
        <v>219</v>
      </c>
      <c r="E86" s="339"/>
      <c r="F86" s="340"/>
      <c r="G86" s="340"/>
      <c r="H86" s="341"/>
      <c r="I86" s="342"/>
      <c r="J86" s="343"/>
      <c r="K86" s="529"/>
      <c r="L86" s="310">
        <f t="shared" si="16"/>
        <v>0</v>
      </c>
      <c r="M86" s="308"/>
      <c r="N86" s="310">
        <f t="shared" si="11"/>
        <v>0</v>
      </c>
      <c r="O86" s="310">
        <f t="shared" si="12"/>
        <v>0</v>
      </c>
      <c r="P86" s="308"/>
      <c r="Q86" s="310">
        <f t="shared" si="13"/>
        <v>0</v>
      </c>
      <c r="R86" s="310">
        <f t="shared" si="14"/>
        <v>0</v>
      </c>
      <c r="S86" s="311">
        <f t="shared" si="15"/>
        <v>0</v>
      </c>
    </row>
    <row r="87" spans="2:19" ht="15" customHeight="1" x14ac:dyDescent="0.2">
      <c r="B87" s="528" t="s">
        <v>219</v>
      </c>
      <c r="C87" s="337" t="s">
        <v>219</v>
      </c>
      <c r="D87" s="338" t="s">
        <v>219</v>
      </c>
      <c r="E87" s="339"/>
      <c r="F87" s="340"/>
      <c r="G87" s="340"/>
      <c r="H87" s="341"/>
      <c r="I87" s="342"/>
      <c r="J87" s="343"/>
      <c r="K87" s="529"/>
      <c r="L87" s="310">
        <f t="shared" si="16"/>
        <v>0</v>
      </c>
      <c r="M87" s="308"/>
      <c r="N87" s="310">
        <f t="shared" si="11"/>
        <v>0</v>
      </c>
      <c r="O87" s="310">
        <f t="shared" si="12"/>
        <v>0</v>
      </c>
      <c r="P87" s="308"/>
      <c r="Q87" s="310">
        <f t="shared" si="13"/>
        <v>0</v>
      </c>
      <c r="R87" s="310">
        <f t="shared" si="14"/>
        <v>0</v>
      </c>
      <c r="S87" s="311">
        <f t="shared" si="15"/>
        <v>0</v>
      </c>
    </row>
    <row r="88" spans="2:19" ht="15" customHeight="1" x14ac:dyDescent="0.2">
      <c r="B88" s="528" t="s">
        <v>219</v>
      </c>
      <c r="C88" s="337" t="s">
        <v>219</v>
      </c>
      <c r="D88" s="338" t="s">
        <v>219</v>
      </c>
      <c r="E88" s="339"/>
      <c r="F88" s="340"/>
      <c r="G88" s="340"/>
      <c r="H88" s="341"/>
      <c r="I88" s="342"/>
      <c r="J88" s="343"/>
      <c r="K88" s="529"/>
      <c r="L88" s="310">
        <f t="shared" si="16"/>
        <v>0</v>
      </c>
      <c r="M88" s="308"/>
      <c r="N88" s="310">
        <f t="shared" si="11"/>
        <v>0</v>
      </c>
      <c r="O88" s="310">
        <f t="shared" si="12"/>
        <v>0</v>
      </c>
      <c r="P88" s="308"/>
      <c r="Q88" s="310">
        <f t="shared" si="13"/>
        <v>0</v>
      </c>
      <c r="R88" s="310">
        <f t="shared" si="14"/>
        <v>0</v>
      </c>
      <c r="S88" s="311">
        <f t="shared" si="15"/>
        <v>0</v>
      </c>
    </row>
    <row r="89" spans="2:19" ht="15" customHeight="1" x14ac:dyDescent="0.2">
      <c r="B89" s="528" t="s">
        <v>219</v>
      </c>
      <c r="C89" s="337" t="s">
        <v>219</v>
      </c>
      <c r="D89" s="338" t="s">
        <v>219</v>
      </c>
      <c r="E89" s="339"/>
      <c r="F89" s="340"/>
      <c r="G89" s="340"/>
      <c r="H89" s="341"/>
      <c r="I89" s="342"/>
      <c r="J89" s="343"/>
      <c r="K89" s="529"/>
      <c r="L89" s="310">
        <f t="shared" si="16"/>
        <v>0</v>
      </c>
      <c r="M89" s="308"/>
      <c r="N89" s="310">
        <f t="shared" si="11"/>
        <v>0</v>
      </c>
      <c r="O89" s="310">
        <f t="shared" si="12"/>
        <v>0</v>
      </c>
      <c r="P89" s="308"/>
      <c r="Q89" s="310">
        <f t="shared" si="13"/>
        <v>0</v>
      </c>
      <c r="R89" s="310">
        <f t="shared" si="14"/>
        <v>0</v>
      </c>
      <c r="S89" s="311">
        <f t="shared" si="15"/>
        <v>0</v>
      </c>
    </row>
    <row r="90" spans="2:19" ht="15" customHeight="1" x14ac:dyDescent="0.2">
      <c r="B90" s="528" t="s">
        <v>219</v>
      </c>
      <c r="C90" s="337" t="s">
        <v>219</v>
      </c>
      <c r="D90" s="338" t="s">
        <v>219</v>
      </c>
      <c r="E90" s="339"/>
      <c r="F90" s="340"/>
      <c r="G90" s="340"/>
      <c r="H90" s="341"/>
      <c r="I90" s="342"/>
      <c r="J90" s="343"/>
      <c r="K90" s="529"/>
      <c r="L90" s="310">
        <f t="shared" si="16"/>
        <v>0</v>
      </c>
      <c r="M90" s="308"/>
      <c r="N90" s="310">
        <f t="shared" si="11"/>
        <v>0</v>
      </c>
      <c r="O90" s="310">
        <f t="shared" si="12"/>
        <v>0</v>
      </c>
      <c r="P90" s="308"/>
      <c r="Q90" s="310">
        <f t="shared" si="13"/>
        <v>0</v>
      </c>
      <c r="R90" s="310">
        <f t="shared" si="14"/>
        <v>0</v>
      </c>
      <c r="S90" s="311">
        <f t="shared" si="15"/>
        <v>0</v>
      </c>
    </row>
    <row r="91" spans="2:19" ht="15" customHeight="1" x14ac:dyDescent="0.2">
      <c r="B91" s="528" t="s">
        <v>219</v>
      </c>
      <c r="C91" s="337" t="s">
        <v>219</v>
      </c>
      <c r="D91" s="338" t="s">
        <v>219</v>
      </c>
      <c r="E91" s="339"/>
      <c r="F91" s="340"/>
      <c r="G91" s="340"/>
      <c r="H91" s="341"/>
      <c r="I91" s="342"/>
      <c r="J91" s="343"/>
      <c r="K91" s="529"/>
      <c r="L91" s="310">
        <f t="shared" si="16"/>
        <v>0</v>
      </c>
      <c r="M91" s="308"/>
      <c r="N91" s="310">
        <f t="shared" si="11"/>
        <v>0</v>
      </c>
      <c r="O91" s="310">
        <f t="shared" si="12"/>
        <v>0</v>
      </c>
      <c r="P91" s="308"/>
      <c r="Q91" s="310">
        <f t="shared" si="13"/>
        <v>0</v>
      </c>
      <c r="R91" s="310">
        <f t="shared" si="14"/>
        <v>0</v>
      </c>
      <c r="S91" s="311">
        <f t="shared" si="15"/>
        <v>0</v>
      </c>
    </row>
    <row r="92" spans="2:19" ht="15" customHeight="1" x14ac:dyDescent="0.2">
      <c r="B92" s="528" t="s">
        <v>219</v>
      </c>
      <c r="C92" s="337" t="s">
        <v>219</v>
      </c>
      <c r="D92" s="338" t="s">
        <v>219</v>
      </c>
      <c r="E92" s="339"/>
      <c r="F92" s="340"/>
      <c r="G92" s="340"/>
      <c r="H92" s="341"/>
      <c r="I92" s="342"/>
      <c r="J92" s="343"/>
      <c r="K92" s="529"/>
      <c r="L92" s="310">
        <f t="shared" si="16"/>
        <v>0</v>
      </c>
      <c r="M92" s="308"/>
      <c r="N92" s="310">
        <f t="shared" si="11"/>
        <v>0</v>
      </c>
      <c r="O92" s="310">
        <f t="shared" si="12"/>
        <v>0</v>
      </c>
      <c r="P92" s="308"/>
      <c r="Q92" s="310">
        <f t="shared" si="13"/>
        <v>0</v>
      </c>
      <c r="R92" s="310">
        <f t="shared" si="14"/>
        <v>0</v>
      </c>
      <c r="S92" s="311">
        <f t="shared" si="15"/>
        <v>0</v>
      </c>
    </row>
    <row r="93" spans="2:19" ht="15" customHeight="1" x14ac:dyDescent="0.2">
      <c r="B93" s="528" t="s">
        <v>219</v>
      </c>
      <c r="C93" s="337" t="s">
        <v>219</v>
      </c>
      <c r="D93" s="338" t="s">
        <v>219</v>
      </c>
      <c r="E93" s="339"/>
      <c r="F93" s="340"/>
      <c r="G93" s="340"/>
      <c r="H93" s="341"/>
      <c r="I93" s="342"/>
      <c r="J93" s="343"/>
      <c r="K93" s="529"/>
      <c r="L93" s="310">
        <f t="shared" si="16"/>
        <v>0</v>
      </c>
      <c r="M93" s="308"/>
      <c r="N93" s="310">
        <f t="shared" si="11"/>
        <v>0</v>
      </c>
      <c r="O93" s="310">
        <f t="shared" si="12"/>
        <v>0</v>
      </c>
      <c r="P93" s="308"/>
      <c r="Q93" s="310">
        <f t="shared" si="13"/>
        <v>0</v>
      </c>
      <c r="R93" s="310">
        <f t="shared" si="14"/>
        <v>0</v>
      </c>
      <c r="S93" s="311">
        <f t="shared" si="15"/>
        <v>0</v>
      </c>
    </row>
    <row r="94" spans="2:19" ht="15" customHeight="1" x14ac:dyDescent="0.2">
      <c r="B94" s="528" t="s">
        <v>219</v>
      </c>
      <c r="C94" s="337" t="s">
        <v>219</v>
      </c>
      <c r="D94" s="338" t="s">
        <v>219</v>
      </c>
      <c r="E94" s="339"/>
      <c r="F94" s="340"/>
      <c r="G94" s="340"/>
      <c r="H94" s="341"/>
      <c r="I94" s="342"/>
      <c r="J94" s="343"/>
      <c r="K94" s="529"/>
      <c r="L94" s="310">
        <f t="shared" si="16"/>
        <v>0</v>
      </c>
      <c r="M94" s="308"/>
      <c r="N94" s="310">
        <f t="shared" si="11"/>
        <v>0</v>
      </c>
      <c r="O94" s="310">
        <f t="shared" si="12"/>
        <v>0</v>
      </c>
      <c r="P94" s="308"/>
      <c r="Q94" s="310">
        <f t="shared" si="13"/>
        <v>0</v>
      </c>
      <c r="R94" s="310">
        <f t="shared" si="14"/>
        <v>0</v>
      </c>
      <c r="S94" s="311">
        <f t="shared" si="15"/>
        <v>0</v>
      </c>
    </row>
    <row r="95" spans="2:19" ht="15" customHeight="1" x14ac:dyDescent="0.2">
      <c r="B95" s="528" t="s">
        <v>219</v>
      </c>
      <c r="C95" s="337" t="s">
        <v>219</v>
      </c>
      <c r="D95" s="338" t="s">
        <v>219</v>
      </c>
      <c r="E95" s="339"/>
      <c r="F95" s="340"/>
      <c r="G95" s="340"/>
      <c r="H95" s="341"/>
      <c r="I95" s="342"/>
      <c r="J95" s="343"/>
      <c r="K95" s="529"/>
      <c r="L95" s="310">
        <f t="shared" si="16"/>
        <v>0</v>
      </c>
      <c r="M95" s="308"/>
      <c r="N95" s="310">
        <f t="shared" si="11"/>
        <v>0</v>
      </c>
      <c r="O95" s="310">
        <f t="shared" si="12"/>
        <v>0</v>
      </c>
      <c r="P95" s="308"/>
      <c r="Q95" s="310">
        <f t="shared" si="13"/>
        <v>0</v>
      </c>
      <c r="R95" s="310">
        <f t="shared" si="14"/>
        <v>0</v>
      </c>
      <c r="S95" s="311">
        <f t="shared" si="15"/>
        <v>0</v>
      </c>
    </row>
    <row r="96" spans="2:19" ht="15" customHeight="1" x14ac:dyDescent="0.2">
      <c r="B96" s="528" t="s">
        <v>219</v>
      </c>
      <c r="C96" s="337" t="s">
        <v>219</v>
      </c>
      <c r="D96" s="338" t="s">
        <v>219</v>
      </c>
      <c r="E96" s="339"/>
      <c r="F96" s="340"/>
      <c r="G96" s="340"/>
      <c r="H96" s="341"/>
      <c r="I96" s="342"/>
      <c r="J96" s="343"/>
      <c r="K96" s="529"/>
      <c r="L96" s="310">
        <f t="shared" si="16"/>
        <v>0</v>
      </c>
      <c r="M96" s="308"/>
      <c r="N96" s="310">
        <f t="shared" si="11"/>
        <v>0</v>
      </c>
      <c r="O96" s="310">
        <f t="shared" si="12"/>
        <v>0</v>
      </c>
      <c r="P96" s="308"/>
      <c r="Q96" s="310">
        <f t="shared" si="13"/>
        <v>0</v>
      </c>
      <c r="R96" s="310">
        <f t="shared" si="14"/>
        <v>0</v>
      </c>
      <c r="S96" s="311">
        <f t="shared" si="15"/>
        <v>0</v>
      </c>
    </row>
    <row r="97" spans="2:19" ht="15" customHeight="1" x14ac:dyDescent="0.2">
      <c r="B97" s="528" t="s">
        <v>219</v>
      </c>
      <c r="C97" s="337" t="s">
        <v>219</v>
      </c>
      <c r="D97" s="338" t="s">
        <v>219</v>
      </c>
      <c r="E97" s="339"/>
      <c r="F97" s="340"/>
      <c r="G97" s="340"/>
      <c r="H97" s="341"/>
      <c r="I97" s="342"/>
      <c r="J97" s="343"/>
      <c r="K97" s="529"/>
      <c r="L97" s="310">
        <f t="shared" si="16"/>
        <v>0</v>
      </c>
      <c r="M97" s="308"/>
      <c r="N97" s="310">
        <f t="shared" si="11"/>
        <v>0</v>
      </c>
      <c r="O97" s="310">
        <f t="shared" si="12"/>
        <v>0</v>
      </c>
      <c r="P97" s="308"/>
      <c r="Q97" s="310">
        <f t="shared" si="13"/>
        <v>0</v>
      </c>
      <c r="R97" s="310">
        <f t="shared" si="14"/>
        <v>0</v>
      </c>
      <c r="S97" s="311">
        <f t="shared" si="15"/>
        <v>0</v>
      </c>
    </row>
    <row r="98" spans="2:19" ht="15" customHeight="1" x14ac:dyDescent="0.2">
      <c r="B98" s="528" t="s">
        <v>219</v>
      </c>
      <c r="C98" s="337" t="s">
        <v>219</v>
      </c>
      <c r="D98" s="338" t="s">
        <v>219</v>
      </c>
      <c r="E98" s="339"/>
      <c r="F98" s="340"/>
      <c r="G98" s="340"/>
      <c r="H98" s="341"/>
      <c r="I98" s="342"/>
      <c r="J98" s="343"/>
      <c r="K98" s="529"/>
      <c r="L98" s="310">
        <f t="shared" si="16"/>
        <v>0</v>
      </c>
      <c r="M98" s="308"/>
      <c r="N98" s="310">
        <f t="shared" si="11"/>
        <v>0</v>
      </c>
      <c r="O98" s="310">
        <f t="shared" si="12"/>
        <v>0</v>
      </c>
      <c r="P98" s="308"/>
      <c r="Q98" s="310">
        <f t="shared" si="13"/>
        <v>0</v>
      </c>
      <c r="R98" s="310">
        <f t="shared" si="14"/>
        <v>0</v>
      </c>
      <c r="S98" s="311">
        <f t="shared" si="15"/>
        <v>0</v>
      </c>
    </row>
    <row r="99" spans="2:19" ht="15" customHeight="1" x14ac:dyDescent="0.2">
      <c r="B99" s="528" t="s">
        <v>219</v>
      </c>
      <c r="C99" s="337" t="s">
        <v>219</v>
      </c>
      <c r="D99" s="338" t="s">
        <v>219</v>
      </c>
      <c r="E99" s="339"/>
      <c r="F99" s="340"/>
      <c r="G99" s="340"/>
      <c r="H99" s="341"/>
      <c r="I99" s="342"/>
      <c r="J99" s="343"/>
      <c r="K99" s="529"/>
      <c r="L99" s="310">
        <f t="shared" si="16"/>
        <v>0</v>
      </c>
      <c r="M99" s="308"/>
      <c r="N99" s="310">
        <f t="shared" si="11"/>
        <v>0</v>
      </c>
      <c r="O99" s="310">
        <f t="shared" si="12"/>
        <v>0</v>
      </c>
      <c r="P99" s="308"/>
      <c r="Q99" s="310">
        <f t="shared" si="13"/>
        <v>0</v>
      </c>
      <c r="R99" s="310">
        <f t="shared" si="14"/>
        <v>0</v>
      </c>
      <c r="S99" s="311">
        <f t="shared" si="15"/>
        <v>0</v>
      </c>
    </row>
    <row r="100" spans="2:19" ht="15" customHeight="1" x14ac:dyDescent="0.2">
      <c r="B100" s="528" t="s">
        <v>219</v>
      </c>
      <c r="C100" s="337" t="s">
        <v>219</v>
      </c>
      <c r="D100" s="338" t="s">
        <v>219</v>
      </c>
      <c r="E100" s="339"/>
      <c r="F100" s="340"/>
      <c r="G100" s="340"/>
      <c r="H100" s="341"/>
      <c r="I100" s="342"/>
      <c r="J100" s="343"/>
      <c r="K100" s="529"/>
      <c r="L100" s="310">
        <f t="shared" si="16"/>
        <v>0</v>
      </c>
      <c r="M100" s="308"/>
      <c r="N100" s="310">
        <f t="shared" si="11"/>
        <v>0</v>
      </c>
      <c r="O100" s="310">
        <f t="shared" si="12"/>
        <v>0</v>
      </c>
      <c r="P100" s="308"/>
      <c r="Q100" s="310">
        <f t="shared" si="13"/>
        <v>0</v>
      </c>
      <c r="R100" s="310">
        <f t="shared" si="14"/>
        <v>0</v>
      </c>
      <c r="S100" s="311">
        <f t="shared" si="15"/>
        <v>0</v>
      </c>
    </row>
    <row r="101" spans="2:19" ht="15" customHeight="1" x14ac:dyDescent="0.2">
      <c r="B101" s="528" t="s">
        <v>219</v>
      </c>
      <c r="C101" s="337" t="s">
        <v>219</v>
      </c>
      <c r="D101" s="338" t="s">
        <v>219</v>
      </c>
      <c r="E101" s="339"/>
      <c r="F101" s="340"/>
      <c r="G101" s="340"/>
      <c r="H101" s="341"/>
      <c r="I101" s="342"/>
      <c r="J101" s="343"/>
      <c r="K101" s="529"/>
      <c r="L101" s="310">
        <f t="shared" si="16"/>
        <v>0</v>
      </c>
      <c r="M101" s="308"/>
      <c r="N101" s="310">
        <f t="shared" si="11"/>
        <v>0</v>
      </c>
      <c r="O101" s="310">
        <f t="shared" si="12"/>
        <v>0</v>
      </c>
      <c r="P101" s="308"/>
      <c r="Q101" s="310">
        <f t="shared" si="13"/>
        <v>0</v>
      </c>
      <c r="R101" s="310">
        <f t="shared" si="14"/>
        <v>0</v>
      </c>
      <c r="S101" s="311">
        <f t="shared" si="15"/>
        <v>0</v>
      </c>
    </row>
    <row r="102" spans="2:19" ht="15" customHeight="1" x14ac:dyDescent="0.2">
      <c r="B102" s="528" t="s">
        <v>219</v>
      </c>
      <c r="C102" s="337" t="s">
        <v>219</v>
      </c>
      <c r="D102" s="338" t="s">
        <v>219</v>
      </c>
      <c r="E102" s="339"/>
      <c r="F102" s="340"/>
      <c r="G102" s="340"/>
      <c r="H102" s="341"/>
      <c r="I102" s="342"/>
      <c r="J102" s="343"/>
      <c r="K102" s="529"/>
      <c r="L102" s="310">
        <f t="shared" si="16"/>
        <v>0</v>
      </c>
      <c r="M102" s="308"/>
      <c r="N102" s="310">
        <f t="shared" si="11"/>
        <v>0</v>
      </c>
      <c r="O102" s="310">
        <f t="shared" si="12"/>
        <v>0</v>
      </c>
      <c r="P102" s="308"/>
      <c r="Q102" s="310">
        <f t="shared" si="13"/>
        <v>0</v>
      </c>
      <c r="R102" s="310">
        <f t="shared" si="14"/>
        <v>0</v>
      </c>
      <c r="S102" s="311">
        <f t="shared" si="15"/>
        <v>0</v>
      </c>
    </row>
    <row r="103" spans="2:19" ht="15" customHeight="1" x14ac:dyDescent="0.2">
      <c r="B103" s="528" t="s">
        <v>219</v>
      </c>
      <c r="C103" s="337" t="s">
        <v>219</v>
      </c>
      <c r="D103" s="338" t="s">
        <v>219</v>
      </c>
      <c r="E103" s="339"/>
      <c r="F103" s="340"/>
      <c r="G103" s="340"/>
      <c r="H103" s="341"/>
      <c r="I103" s="342"/>
      <c r="J103" s="343"/>
      <c r="K103" s="529"/>
      <c r="L103" s="310">
        <f t="shared" si="16"/>
        <v>0</v>
      </c>
      <c r="M103" s="308"/>
      <c r="N103" s="310">
        <f t="shared" si="11"/>
        <v>0</v>
      </c>
      <c r="O103" s="310">
        <f t="shared" si="12"/>
        <v>0</v>
      </c>
      <c r="P103" s="308"/>
      <c r="Q103" s="310">
        <f t="shared" si="13"/>
        <v>0</v>
      </c>
      <c r="R103" s="310">
        <f t="shared" si="14"/>
        <v>0</v>
      </c>
      <c r="S103" s="311">
        <f t="shared" si="15"/>
        <v>0</v>
      </c>
    </row>
    <row r="104" spans="2:19" ht="15" customHeight="1" x14ac:dyDescent="0.2">
      <c r="B104" s="528" t="s">
        <v>219</v>
      </c>
      <c r="C104" s="337" t="s">
        <v>219</v>
      </c>
      <c r="D104" s="338" t="s">
        <v>219</v>
      </c>
      <c r="E104" s="339"/>
      <c r="F104" s="340"/>
      <c r="G104" s="340"/>
      <c r="H104" s="341"/>
      <c r="I104" s="342"/>
      <c r="J104" s="343"/>
      <c r="K104" s="529"/>
      <c r="L104" s="310">
        <f t="shared" si="16"/>
        <v>0</v>
      </c>
      <c r="M104" s="308"/>
      <c r="N104" s="310">
        <f t="shared" si="11"/>
        <v>0</v>
      </c>
      <c r="O104" s="310">
        <f t="shared" si="12"/>
        <v>0</v>
      </c>
      <c r="P104" s="308"/>
      <c r="Q104" s="310">
        <f t="shared" si="13"/>
        <v>0</v>
      </c>
      <c r="R104" s="310">
        <f t="shared" si="14"/>
        <v>0</v>
      </c>
      <c r="S104" s="311">
        <f t="shared" si="15"/>
        <v>0</v>
      </c>
    </row>
    <row r="105" spans="2:19" ht="15" customHeight="1" x14ac:dyDescent="0.2">
      <c r="B105" s="528" t="s">
        <v>219</v>
      </c>
      <c r="C105" s="337" t="s">
        <v>219</v>
      </c>
      <c r="D105" s="338" t="s">
        <v>219</v>
      </c>
      <c r="E105" s="339"/>
      <c r="F105" s="340"/>
      <c r="G105" s="340"/>
      <c r="H105" s="341"/>
      <c r="I105" s="342"/>
      <c r="J105" s="343"/>
      <c r="K105" s="529"/>
      <c r="L105" s="310">
        <f t="shared" si="16"/>
        <v>0</v>
      </c>
      <c r="M105" s="308"/>
      <c r="N105" s="310">
        <f t="shared" si="11"/>
        <v>0</v>
      </c>
      <c r="O105" s="310">
        <f t="shared" si="12"/>
        <v>0</v>
      </c>
      <c r="P105" s="308"/>
      <c r="Q105" s="310">
        <f t="shared" si="13"/>
        <v>0</v>
      </c>
      <c r="R105" s="310">
        <f t="shared" si="14"/>
        <v>0</v>
      </c>
      <c r="S105" s="311">
        <f t="shared" si="15"/>
        <v>0</v>
      </c>
    </row>
    <row r="106" spans="2:19" ht="15" customHeight="1" x14ac:dyDescent="0.2">
      <c r="B106" s="528" t="s">
        <v>219</v>
      </c>
      <c r="C106" s="337" t="s">
        <v>219</v>
      </c>
      <c r="D106" s="338" t="s">
        <v>219</v>
      </c>
      <c r="E106" s="339"/>
      <c r="F106" s="340"/>
      <c r="G106" s="340"/>
      <c r="H106" s="341"/>
      <c r="I106" s="342"/>
      <c r="J106" s="343"/>
      <c r="K106" s="529"/>
      <c r="L106" s="310">
        <f t="shared" si="16"/>
        <v>0</v>
      </c>
      <c r="M106" s="308"/>
      <c r="N106" s="310">
        <f t="shared" si="11"/>
        <v>0</v>
      </c>
      <c r="O106" s="310">
        <f t="shared" si="12"/>
        <v>0</v>
      </c>
      <c r="P106" s="308"/>
      <c r="Q106" s="310">
        <f t="shared" si="13"/>
        <v>0</v>
      </c>
      <c r="R106" s="310">
        <f t="shared" si="14"/>
        <v>0</v>
      </c>
      <c r="S106" s="311">
        <f t="shared" si="15"/>
        <v>0</v>
      </c>
    </row>
    <row r="107" spans="2:19" ht="15" customHeight="1" x14ac:dyDescent="0.2">
      <c r="B107" s="528" t="s">
        <v>219</v>
      </c>
      <c r="C107" s="337" t="s">
        <v>219</v>
      </c>
      <c r="D107" s="338" t="s">
        <v>219</v>
      </c>
      <c r="E107" s="339"/>
      <c r="F107" s="340"/>
      <c r="G107" s="340"/>
      <c r="H107" s="341"/>
      <c r="I107" s="342"/>
      <c r="J107" s="343"/>
      <c r="K107" s="529"/>
      <c r="L107" s="310">
        <f t="shared" si="16"/>
        <v>0</v>
      </c>
      <c r="M107" s="308"/>
      <c r="N107" s="310">
        <f t="shared" si="11"/>
        <v>0</v>
      </c>
      <c r="O107" s="310">
        <f t="shared" si="12"/>
        <v>0</v>
      </c>
      <c r="P107" s="308"/>
      <c r="Q107" s="310">
        <f t="shared" si="13"/>
        <v>0</v>
      </c>
      <c r="R107" s="310">
        <f t="shared" si="14"/>
        <v>0</v>
      </c>
      <c r="S107" s="311">
        <f t="shared" si="15"/>
        <v>0</v>
      </c>
    </row>
    <row r="108" spans="2:19" ht="15" customHeight="1" x14ac:dyDescent="0.2">
      <c r="B108" s="528" t="s">
        <v>219</v>
      </c>
      <c r="C108" s="337" t="s">
        <v>219</v>
      </c>
      <c r="D108" s="338" t="s">
        <v>219</v>
      </c>
      <c r="E108" s="339"/>
      <c r="F108" s="340"/>
      <c r="G108" s="340"/>
      <c r="H108" s="341"/>
      <c r="I108" s="342"/>
      <c r="J108" s="343"/>
      <c r="K108" s="529"/>
      <c r="L108" s="310">
        <f t="shared" si="16"/>
        <v>0</v>
      </c>
      <c r="M108" s="308"/>
      <c r="N108" s="310">
        <f t="shared" si="11"/>
        <v>0</v>
      </c>
      <c r="O108" s="310">
        <f t="shared" si="12"/>
        <v>0</v>
      </c>
      <c r="P108" s="308"/>
      <c r="Q108" s="310">
        <f t="shared" si="13"/>
        <v>0</v>
      </c>
      <c r="R108" s="310">
        <f t="shared" si="14"/>
        <v>0</v>
      </c>
      <c r="S108" s="311">
        <f t="shared" si="15"/>
        <v>0</v>
      </c>
    </row>
    <row r="109" spans="2:19" ht="15" customHeight="1" x14ac:dyDescent="0.2">
      <c r="B109" s="528" t="s">
        <v>219</v>
      </c>
      <c r="C109" s="337" t="s">
        <v>219</v>
      </c>
      <c r="D109" s="338" t="s">
        <v>219</v>
      </c>
      <c r="E109" s="339"/>
      <c r="F109" s="340"/>
      <c r="G109" s="340"/>
      <c r="H109" s="341"/>
      <c r="I109" s="342"/>
      <c r="J109" s="343"/>
      <c r="K109" s="529"/>
      <c r="L109" s="310">
        <f t="shared" si="16"/>
        <v>0</v>
      </c>
      <c r="M109" s="308"/>
      <c r="N109" s="310">
        <f t="shared" si="11"/>
        <v>0</v>
      </c>
      <c r="O109" s="310">
        <f t="shared" si="12"/>
        <v>0</v>
      </c>
      <c r="P109" s="308"/>
      <c r="Q109" s="310">
        <f t="shared" si="13"/>
        <v>0</v>
      </c>
      <c r="R109" s="310">
        <f t="shared" si="14"/>
        <v>0</v>
      </c>
      <c r="S109" s="311">
        <f t="shared" si="15"/>
        <v>0</v>
      </c>
    </row>
    <row r="110" spans="2:19" ht="15" customHeight="1" x14ac:dyDescent="0.2">
      <c r="B110" s="528" t="s">
        <v>219</v>
      </c>
      <c r="C110" s="337" t="s">
        <v>219</v>
      </c>
      <c r="D110" s="338" t="s">
        <v>219</v>
      </c>
      <c r="E110" s="339"/>
      <c r="F110" s="340"/>
      <c r="G110" s="340"/>
      <c r="H110" s="341"/>
      <c r="I110" s="342"/>
      <c r="J110" s="343"/>
      <c r="K110" s="529"/>
      <c r="L110" s="310">
        <f t="shared" si="16"/>
        <v>0</v>
      </c>
      <c r="M110" s="308"/>
      <c r="N110" s="310">
        <f t="shared" si="11"/>
        <v>0</v>
      </c>
      <c r="O110" s="310">
        <f t="shared" si="12"/>
        <v>0</v>
      </c>
      <c r="P110" s="308"/>
      <c r="Q110" s="310">
        <f t="shared" si="13"/>
        <v>0</v>
      </c>
      <c r="R110" s="310">
        <f t="shared" si="14"/>
        <v>0</v>
      </c>
      <c r="S110" s="311">
        <f t="shared" si="15"/>
        <v>0</v>
      </c>
    </row>
    <row r="111" spans="2:19" ht="15" customHeight="1" x14ac:dyDescent="0.2">
      <c r="B111" s="528" t="s">
        <v>219</v>
      </c>
      <c r="C111" s="337" t="s">
        <v>219</v>
      </c>
      <c r="D111" s="338" t="s">
        <v>219</v>
      </c>
      <c r="E111" s="339"/>
      <c r="F111" s="340"/>
      <c r="G111" s="340"/>
      <c r="H111" s="341"/>
      <c r="I111" s="342"/>
      <c r="J111" s="343"/>
      <c r="K111" s="529"/>
      <c r="L111" s="310">
        <f t="shared" si="16"/>
        <v>0</v>
      </c>
      <c r="M111" s="308"/>
      <c r="N111" s="310">
        <f t="shared" si="11"/>
        <v>0</v>
      </c>
      <c r="O111" s="310">
        <f t="shared" si="12"/>
        <v>0</v>
      </c>
      <c r="P111" s="308"/>
      <c r="Q111" s="310">
        <f t="shared" si="13"/>
        <v>0</v>
      </c>
      <c r="R111" s="310">
        <f t="shared" si="14"/>
        <v>0</v>
      </c>
      <c r="S111" s="311">
        <f t="shared" si="15"/>
        <v>0</v>
      </c>
    </row>
    <row r="112" spans="2:19" ht="15" customHeight="1" x14ac:dyDescent="0.2">
      <c r="B112" s="528" t="s">
        <v>219</v>
      </c>
      <c r="C112" s="337" t="s">
        <v>219</v>
      </c>
      <c r="D112" s="338" t="s">
        <v>219</v>
      </c>
      <c r="E112" s="339"/>
      <c r="F112" s="340"/>
      <c r="G112" s="340"/>
      <c r="H112" s="341"/>
      <c r="I112" s="342"/>
      <c r="J112" s="343"/>
      <c r="K112" s="529"/>
      <c r="L112" s="310">
        <f t="shared" si="16"/>
        <v>0</v>
      </c>
      <c r="M112" s="308"/>
      <c r="N112" s="310">
        <f t="shared" si="11"/>
        <v>0</v>
      </c>
      <c r="O112" s="310">
        <f t="shared" si="12"/>
        <v>0</v>
      </c>
      <c r="P112" s="308"/>
      <c r="Q112" s="310">
        <f t="shared" si="13"/>
        <v>0</v>
      </c>
      <c r="R112" s="310">
        <f t="shared" si="14"/>
        <v>0</v>
      </c>
      <c r="S112" s="311">
        <f t="shared" si="15"/>
        <v>0</v>
      </c>
    </row>
    <row r="113" spans="2:19" ht="15" customHeight="1" x14ac:dyDescent="0.2">
      <c r="B113" s="528" t="s">
        <v>219</v>
      </c>
      <c r="C113" s="337" t="s">
        <v>219</v>
      </c>
      <c r="D113" s="338" t="s">
        <v>219</v>
      </c>
      <c r="E113" s="339"/>
      <c r="F113" s="340"/>
      <c r="G113" s="340"/>
      <c r="H113" s="341"/>
      <c r="I113" s="342"/>
      <c r="J113" s="343"/>
      <c r="K113" s="529"/>
      <c r="L113" s="310">
        <f t="shared" si="16"/>
        <v>0</v>
      </c>
      <c r="M113" s="308"/>
      <c r="N113" s="310">
        <f t="shared" si="11"/>
        <v>0</v>
      </c>
      <c r="O113" s="310">
        <f t="shared" si="12"/>
        <v>0</v>
      </c>
      <c r="P113" s="308"/>
      <c r="Q113" s="310">
        <f t="shared" si="13"/>
        <v>0</v>
      </c>
      <c r="R113" s="310">
        <f t="shared" si="14"/>
        <v>0</v>
      </c>
      <c r="S113" s="311">
        <f t="shared" si="15"/>
        <v>0</v>
      </c>
    </row>
    <row r="114" spans="2:19" ht="15" customHeight="1" x14ac:dyDescent="0.2">
      <c r="B114" s="528" t="s">
        <v>219</v>
      </c>
      <c r="C114" s="337" t="s">
        <v>219</v>
      </c>
      <c r="D114" s="338" t="s">
        <v>219</v>
      </c>
      <c r="E114" s="339"/>
      <c r="F114" s="340"/>
      <c r="G114" s="340"/>
      <c r="H114" s="341"/>
      <c r="I114" s="342"/>
      <c r="J114" s="343"/>
      <c r="K114" s="529"/>
      <c r="L114" s="310">
        <f t="shared" si="16"/>
        <v>0</v>
      </c>
      <c r="M114" s="308"/>
      <c r="N114" s="310">
        <f t="shared" si="11"/>
        <v>0</v>
      </c>
      <c r="O114" s="310">
        <f t="shared" si="12"/>
        <v>0</v>
      </c>
      <c r="P114" s="308"/>
      <c r="Q114" s="310">
        <f t="shared" si="13"/>
        <v>0</v>
      </c>
      <c r="R114" s="310">
        <f t="shared" si="14"/>
        <v>0</v>
      </c>
      <c r="S114" s="311">
        <f t="shared" si="15"/>
        <v>0</v>
      </c>
    </row>
    <row r="115" spans="2:19" ht="15" customHeight="1" x14ac:dyDescent="0.2">
      <c r="B115" s="528" t="s">
        <v>219</v>
      </c>
      <c r="C115" s="337" t="s">
        <v>219</v>
      </c>
      <c r="D115" s="338" t="s">
        <v>219</v>
      </c>
      <c r="E115" s="339"/>
      <c r="F115" s="340"/>
      <c r="G115" s="340"/>
      <c r="H115" s="341"/>
      <c r="I115" s="342"/>
      <c r="J115" s="343"/>
      <c r="K115" s="529"/>
      <c r="L115" s="310">
        <f t="shared" si="16"/>
        <v>0</v>
      </c>
      <c r="M115" s="308"/>
      <c r="N115" s="310">
        <f t="shared" si="11"/>
        <v>0</v>
      </c>
      <c r="O115" s="310">
        <f t="shared" si="12"/>
        <v>0</v>
      </c>
      <c r="P115" s="308"/>
      <c r="Q115" s="310">
        <f t="shared" si="13"/>
        <v>0</v>
      </c>
      <c r="R115" s="310">
        <f t="shared" si="14"/>
        <v>0</v>
      </c>
      <c r="S115" s="311">
        <f t="shared" si="15"/>
        <v>0</v>
      </c>
    </row>
    <row r="116" spans="2:19" ht="15" customHeight="1" x14ac:dyDescent="0.2">
      <c r="B116" s="528" t="s">
        <v>219</v>
      </c>
      <c r="C116" s="337" t="s">
        <v>219</v>
      </c>
      <c r="D116" s="338" t="s">
        <v>219</v>
      </c>
      <c r="E116" s="339"/>
      <c r="F116" s="340"/>
      <c r="G116" s="340"/>
      <c r="H116" s="341"/>
      <c r="I116" s="342"/>
      <c r="J116" s="343"/>
      <c r="K116" s="529"/>
      <c r="L116" s="310">
        <f t="shared" si="16"/>
        <v>0</v>
      </c>
      <c r="M116" s="308"/>
      <c r="N116" s="310">
        <f t="shared" si="11"/>
        <v>0</v>
      </c>
      <c r="O116" s="310">
        <f t="shared" si="12"/>
        <v>0</v>
      </c>
      <c r="P116" s="308"/>
      <c r="Q116" s="310">
        <f t="shared" si="13"/>
        <v>0</v>
      </c>
      <c r="R116" s="310">
        <f t="shared" si="14"/>
        <v>0</v>
      </c>
      <c r="S116" s="311">
        <f t="shared" si="15"/>
        <v>0</v>
      </c>
    </row>
    <row r="117" spans="2:19" ht="15" customHeight="1" x14ac:dyDescent="0.2">
      <c r="B117" s="528" t="s">
        <v>219</v>
      </c>
      <c r="C117" s="337" t="s">
        <v>219</v>
      </c>
      <c r="D117" s="338" t="s">
        <v>219</v>
      </c>
      <c r="E117" s="339"/>
      <c r="F117" s="340"/>
      <c r="G117" s="340"/>
      <c r="H117" s="341"/>
      <c r="I117" s="342"/>
      <c r="J117" s="343"/>
      <c r="K117" s="529"/>
      <c r="L117" s="310">
        <f t="shared" si="16"/>
        <v>0</v>
      </c>
      <c r="M117" s="308"/>
      <c r="N117" s="310">
        <f t="shared" si="11"/>
        <v>0</v>
      </c>
      <c r="O117" s="310">
        <f t="shared" si="12"/>
        <v>0</v>
      </c>
      <c r="P117" s="308"/>
      <c r="Q117" s="310">
        <f t="shared" si="13"/>
        <v>0</v>
      </c>
      <c r="R117" s="310">
        <f t="shared" si="14"/>
        <v>0</v>
      </c>
      <c r="S117" s="311">
        <f t="shared" si="15"/>
        <v>0</v>
      </c>
    </row>
    <row r="118" spans="2:19" ht="15" customHeight="1" x14ac:dyDescent="0.2">
      <c r="B118" s="528" t="s">
        <v>219</v>
      </c>
      <c r="C118" s="337" t="s">
        <v>219</v>
      </c>
      <c r="D118" s="338" t="s">
        <v>219</v>
      </c>
      <c r="E118" s="339"/>
      <c r="F118" s="340"/>
      <c r="G118" s="340"/>
      <c r="H118" s="341"/>
      <c r="I118" s="342"/>
      <c r="J118" s="343"/>
      <c r="K118" s="529"/>
      <c r="L118" s="310">
        <f t="shared" si="16"/>
        <v>0</v>
      </c>
      <c r="M118" s="308"/>
      <c r="N118" s="310">
        <f t="shared" si="11"/>
        <v>0</v>
      </c>
      <c r="O118" s="310">
        <f t="shared" si="12"/>
        <v>0</v>
      </c>
      <c r="P118" s="308"/>
      <c r="Q118" s="310">
        <f t="shared" si="13"/>
        <v>0</v>
      </c>
      <c r="R118" s="310">
        <f t="shared" si="14"/>
        <v>0</v>
      </c>
      <c r="S118" s="311">
        <f t="shared" si="15"/>
        <v>0</v>
      </c>
    </row>
    <row r="119" spans="2:19" ht="15" customHeight="1" x14ac:dyDescent="0.2">
      <c r="B119" s="528" t="s">
        <v>219</v>
      </c>
      <c r="C119" s="337" t="s">
        <v>219</v>
      </c>
      <c r="D119" s="338" t="s">
        <v>219</v>
      </c>
      <c r="E119" s="339"/>
      <c r="F119" s="340"/>
      <c r="G119" s="340"/>
      <c r="H119" s="341"/>
      <c r="I119" s="342"/>
      <c r="J119" s="343"/>
      <c r="K119" s="529"/>
      <c r="L119" s="310">
        <f t="shared" si="16"/>
        <v>0</v>
      </c>
      <c r="M119" s="308"/>
      <c r="N119" s="310">
        <f t="shared" si="11"/>
        <v>0</v>
      </c>
      <c r="O119" s="310">
        <f t="shared" si="12"/>
        <v>0</v>
      </c>
      <c r="P119" s="308"/>
      <c r="Q119" s="310">
        <f t="shared" si="13"/>
        <v>0</v>
      </c>
      <c r="R119" s="310">
        <f t="shared" si="14"/>
        <v>0</v>
      </c>
      <c r="S119" s="311">
        <f t="shared" si="15"/>
        <v>0</v>
      </c>
    </row>
    <row r="120" spans="2:19" ht="15" customHeight="1" x14ac:dyDescent="0.2">
      <c r="B120" s="528" t="s">
        <v>219</v>
      </c>
      <c r="C120" s="337" t="s">
        <v>219</v>
      </c>
      <c r="D120" s="338" t="s">
        <v>219</v>
      </c>
      <c r="E120" s="339"/>
      <c r="F120" s="340"/>
      <c r="G120" s="340"/>
      <c r="H120" s="341"/>
      <c r="I120" s="342"/>
      <c r="J120" s="343"/>
      <c r="K120" s="529"/>
      <c r="L120" s="310">
        <f t="shared" si="16"/>
        <v>0</v>
      </c>
      <c r="M120" s="308"/>
      <c r="N120" s="310">
        <f t="shared" si="11"/>
        <v>0</v>
      </c>
      <c r="O120" s="310">
        <f t="shared" si="12"/>
        <v>0</v>
      </c>
      <c r="P120" s="308"/>
      <c r="Q120" s="310">
        <f t="shared" si="13"/>
        <v>0</v>
      </c>
      <c r="R120" s="310">
        <f t="shared" si="14"/>
        <v>0</v>
      </c>
      <c r="S120" s="311">
        <f t="shared" si="15"/>
        <v>0</v>
      </c>
    </row>
    <row r="121" spans="2:19" ht="15" customHeight="1" x14ac:dyDescent="0.2">
      <c r="B121" s="528" t="s">
        <v>219</v>
      </c>
      <c r="C121" s="337" t="s">
        <v>219</v>
      </c>
      <c r="D121" s="338" t="s">
        <v>219</v>
      </c>
      <c r="E121" s="339"/>
      <c r="F121" s="340"/>
      <c r="G121" s="340"/>
      <c r="H121" s="341"/>
      <c r="I121" s="342"/>
      <c r="J121" s="343"/>
      <c r="K121" s="529"/>
      <c r="L121" s="310">
        <f t="shared" si="16"/>
        <v>0</v>
      </c>
      <c r="M121" s="308"/>
      <c r="N121" s="310">
        <f t="shared" si="11"/>
        <v>0</v>
      </c>
      <c r="O121" s="310">
        <f t="shared" si="12"/>
        <v>0</v>
      </c>
      <c r="P121" s="308"/>
      <c r="Q121" s="310">
        <f t="shared" si="13"/>
        <v>0</v>
      </c>
      <c r="R121" s="310">
        <f t="shared" si="14"/>
        <v>0</v>
      </c>
      <c r="S121" s="311">
        <f t="shared" si="15"/>
        <v>0</v>
      </c>
    </row>
    <row r="122" spans="2:19" ht="15" customHeight="1" x14ac:dyDescent="0.2">
      <c r="B122" s="528" t="s">
        <v>219</v>
      </c>
      <c r="C122" s="337" t="s">
        <v>219</v>
      </c>
      <c r="D122" s="338" t="s">
        <v>219</v>
      </c>
      <c r="E122" s="339"/>
      <c r="F122" s="340"/>
      <c r="G122" s="340"/>
      <c r="H122" s="341"/>
      <c r="I122" s="342"/>
      <c r="J122" s="343"/>
      <c r="K122" s="529"/>
      <c r="L122" s="310">
        <f t="shared" si="16"/>
        <v>0</v>
      </c>
      <c r="M122" s="308"/>
      <c r="N122" s="310">
        <f t="shared" si="11"/>
        <v>0</v>
      </c>
      <c r="O122" s="310">
        <f t="shared" si="12"/>
        <v>0</v>
      </c>
      <c r="P122" s="308"/>
      <c r="Q122" s="310">
        <f t="shared" si="13"/>
        <v>0</v>
      </c>
      <c r="R122" s="310">
        <f t="shared" si="14"/>
        <v>0</v>
      </c>
      <c r="S122" s="311">
        <f t="shared" si="15"/>
        <v>0</v>
      </c>
    </row>
    <row r="123" spans="2:19" ht="15" customHeight="1" x14ac:dyDescent="0.2">
      <c r="B123" s="528" t="s">
        <v>219</v>
      </c>
      <c r="C123" s="337" t="s">
        <v>219</v>
      </c>
      <c r="D123" s="338" t="s">
        <v>219</v>
      </c>
      <c r="E123" s="339"/>
      <c r="F123" s="340"/>
      <c r="G123" s="340"/>
      <c r="H123" s="341"/>
      <c r="I123" s="342"/>
      <c r="J123" s="343"/>
      <c r="K123" s="529"/>
      <c r="L123" s="310">
        <f t="shared" si="16"/>
        <v>0</v>
      </c>
      <c r="M123" s="308"/>
      <c r="N123" s="310">
        <f t="shared" si="11"/>
        <v>0</v>
      </c>
      <c r="O123" s="310">
        <f t="shared" si="12"/>
        <v>0</v>
      </c>
      <c r="P123" s="308"/>
      <c r="Q123" s="310">
        <f t="shared" si="13"/>
        <v>0</v>
      </c>
      <c r="R123" s="310">
        <f t="shared" si="14"/>
        <v>0</v>
      </c>
      <c r="S123" s="311">
        <f t="shared" si="15"/>
        <v>0</v>
      </c>
    </row>
    <row r="124" spans="2:19" ht="15" customHeight="1" x14ac:dyDescent="0.2">
      <c r="B124" s="528" t="s">
        <v>219</v>
      </c>
      <c r="C124" s="337" t="s">
        <v>219</v>
      </c>
      <c r="D124" s="338" t="s">
        <v>219</v>
      </c>
      <c r="E124" s="339"/>
      <c r="F124" s="340"/>
      <c r="G124" s="340"/>
      <c r="H124" s="341"/>
      <c r="I124" s="342"/>
      <c r="J124" s="343"/>
      <c r="K124" s="529"/>
      <c r="L124" s="310">
        <f t="shared" si="16"/>
        <v>0</v>
      </c>
      <c r="M124" s="308"/>
      <c r="N124" s="310">
        <f t="shared" si="11"/>
        <v>0</v>
      </c>
      <c r="O124" s="310">
        <f t="shared" si="12"/>
        <v>0</v>
      </c>
      <c r="P124" s="308"/>
      <c r="Q124" s="310">
        <f t="shared" si="13"/>
        <v>0</v>
      </c>
      <c r="R124" s="310">
        <f t="shared" si="14"/>
        <v>0</v>
      </c>
      <c r="S124" s="311">
        <f t="shared" si="15"/>
        <v>0</v>
      </c>
    </row>
    <row r="125" spans="2:19" ht="15" customHeight="1" x14ac:dyDescent="0.2">
      <c r="B125" s="528" t="s">
        <v>219</v>
      </c>
      <c r="C125" s="337" t="s">
        <v>219</v>
      </c>
      <c r="D125" s="338" t="s">
        <v>219</v>
      </c>
      <c r="E125" s="339"/>
      <c r="F125" s="340"/>
      <c r="G125" s="340"/>
      <c r="H125" s="341"/>
      <c r="I125" s="342"/>
      <c r="J125" s="343"/>
      <c r="K125" s="529"/>
      <c r="L125" s="310">
        <f t="shared" si="16"/>
        <v>0</v>
      </c>
      <c r="M125" s="308"/>
      <c r="N125" s="310">
        <f t="shared" si="11"/>
        <v>0</v>
      </c>
      <c r="O125" s="310">
        <f t="shared" si="12"/>
        <v>0</v>
      </c>
      <c r="P125" s="308"/>
      <c r="Q125" s="310">
        <f t="shared" si="13"/>
        <v>0</v>
      </c>
      <c r="R125" s="310">
        <f t="shared" si="14"/>
        <v>0</v>
      </c>
      <c r="S125" s="311">
        <f t="shared" si="15"/>
        <v>0</v>
      </c>
    </row>
    <row r="126" spans="2:19" ht="15" customHeight="1" x14ac:dyDescent="0.2">
      <c r="B126" s="528" t="s">
        <v>219</v>
      </c>
      <c r="C126" s="337" t="s">
        <v>219</v>
      </c>
      <c r="D126" s="338" t="s">
        <v>219</v>
      </c>
      <c r="E126" s="339"/>
      <c r="F126" s="340"/>
      <c r="G126" s="340"/>
      <c r="H126" s="341"/>
      <c r="I126" s="342"/>
      <c r="J126" s="343"/>
      <c r="K126" s="529"/>
      <c r="L126" s="310">
        <f t="shared" si="16"/>
        <v>0</v>
      </c>
      <c r="M126" s="308"/>
      <c r="N126" s="310">
        <f t="shared" si="11"/>
        <v>0</v>
      </c>
      <c r="O126" s="310">
        <f t="shared" si="12"/>
        <v>0</v>
      </c>
      <c r="P126" s="308"/>
      <c r="Q126" s="310">
        <f t="shared" si="13"/>
        <v>0</v>
      </c>
      <c r="R126" s="310">
        <f t="shared" si="14"/>
        <v>0</v>
      </c>
      <c r="S126" s="311">
        <f t="shared" si="15"/>
        <v>0</v>
      </c>
    </row>
    <row r="127" spans="2:19" ht="15" customHeight="1" x14ac:dyDescent="0.2">
      <c r="B127" s="528" t="s">
        <v>219</v>
      </c>
      <c r="C127" s="337" t="s">
        <v>219</v>
      </c>
      <c r="D127" s="338" t="s">
        <v>219</v>
      </c>
      <c r="E127" s="339"/>
      <c r="F127" s="340"/>
      <c r="G127" s="340"/>
      <c r="H127" s="341"/>
      <c r="I127" s="342"/>
      <c r="J127" s="343"/>
      <c r="K127" s="529"/>
      <c r="L127" s="310">
        <f t="shared" si="16"/>
        <v>0</v>
      </c>
      <c r="M127" s="308"/>
      <c r="N127" s="310">
        <f t="shared" si="11"/>
        <v>0</v>
      </c>
      <c r="O127" s="310">
        <f t="shared" si="12"/>
        <v>0</v>
      </c>
      <c r="P127" s="308"/>
      <c r="Q127" s="310">
        <f t="shared" si="13"/>
        <v>0</v>
      </c>
      <c r="R127" s="310">
        <f t="shared" si="14"/>
        <v>0</v>
      </c>
      <c r="S127" s="311">
        <f t="shared" si="15"/>
        <v>0</v>
      </c>
    </row>
    <row r="128" spans="2:19" ht="15" customHeight="1" x14ac:dyDescent="0.2">
      <c r="B128" s="528" t="s">
        <v>219</v>
      </c>
      <c r="C128" s="337" t="s">
        <v>219</v>
      </c>
      <c r="D128" s="338" t="s">
        <v>219</v>
      </c>
      <c r="E128" s="339"/>
      <c r="F128" s="340"/>
      <c r="G128" s="340"/>
      <c r="H128" s="341"/>
      <c r="I128" s="342"/>
      <c r="J128" s="343"/>
      <c r="K128" s="529"/>
      <c r="L128" s="310">
        <f t="shared" si="16"/>
        <v>0</v>
      </c>
      <c r="M128" s="308"/>
      <c r="N128" s="310">
        <f t="shared" si="11"/>
        <v>0</v>
      </c>
      <c r="O128" s="310">
        <f t="shared" si="12"/>
        <v>0</v>
      </c>
      <c r="P128" s="308"/>
      <c r="Q128" s="310">
        <f t="shared" si="13"/>
        <v>0</v>
      </c>
      <c r="R128" s="310">
        <f t="shared" si="14"/>
        <v>0</v>
      </c>
      <c r="S128" s="311">
        <f t="shared" si="15"/>
        <v>0</v>
      </c>
    </row>
    <row r="129" spans="2:19" ht="15" customHeight="1" x14ac:dyDescent="0.2">
      <c r="B129" s="528" t="s">
        <v>219</v>
      </c>
      <c r="C129" s="337" t="s">
        <v>219</v>
      </c>
      <c r="D129" s="338" t="s">
        <v>219</v>
      </c>
      <c r="E129" s="339"/>
      <c r="F129" s="340"/>
      <c r="G129" s="340"/>
      <c r="H129" s="341"/>
      <c r="I129" s="342"/>
      <c r="J129" s="343"/>
      <c r="K129" s="529"/>
      <c r="L129" s="310">
        <f t="shared" si="16"/>
        <v>0</v>
      </c>
      <c r="M129" s="308"/>
      <c r="N129" s="310">
        <f t="shared" si="11"/>
        <v>0</v>
      </c>
      <c r="O129" s="310">
        <f t="shared" si="12"/>
        <v>0</v>
      </c>
      <c r="P129" s="308"/>
      <c r="Q129" s="310">
        <f t="shared" si="13"/>
        <v>0</v>
      </c>
      <c r="R129" s="310">
        <f t="shared" si="14"/>
        <v>0</v>
      </c>
      <c r="S129" s="311">
        <f t="shared" si="15"/>
        <v>0</v>
      </c>
    </row>
    <row r="130" spans="2:19" ht="15" customHeight="1" x14ac:dyDescent="0.2">
      <c r="B130" s="528" t="s">
        <v>219</v>
      </c>
      <c r="C130" s="337" t="s">
        <v>219</v>
      </c>
      <c r="D130" s="338" t="s">
        <v>219</v>
      </c>
      <c r="E130" s="339"/>
      <c r="F130" s="340"/>
      <c r="G130" s="340"/>
      <c r="H130" s="341"/>
      <c r="I130" s="342"/>
      <c r="J130" s="343"/>
      <c r="K130" s="529"/>
      <c r="L130" s="310">
        <f t="shared" si="16"/>
        <v>0</v>
      </c>
      <c r="M130" s="308"/>
      <c r="N130" s="310">
        <f t="shared" si="11"/>
        <v>0</v>
      </c>
      <c r="O130" s="310">
        <f t="shared" si="12"/>
        <v>0</v>
      </c>
      <c r="P130" s="308"/>
      <c r="Q130" s="310">
        <f t="shared" si="13"/>
        <v>0</v>
      </c>
      <c r="R130" s="310">
        <f t="shared" si="14"/>
        <v>0</v>
      </c>
      <c r="S130" s="311">
        <f t="shared" si="15"/>
        <v>0</v>
      </c>
    </row>
    <row r="131" spans="2:19" ht="15" customHeight="1" x14ac:dyDescent="0.2">
      <c r="B131" s="528" t="s">
        <v>219</v>
      </c>
      <c r="C131" s="337" t="s">
        <v>219</v>
      </c>
      <c r="D131" s="338" t="s">
        <v>219</v>
      </c>
      <c r="E131" s="339"/>
      <c r="F131" s="340"/>
      <c r="G131" s="340"/>
      <c r="H131" s="341"/>
      <c r="I131" s="342"/>
      <c r="J131" s="343"/>
      <c r="K131" s="529"/>
      <c r="L131" s="310">
        <f t="shared" si="16"/>
        <v>0</v>
      </c>
      <c r="M131" s="308"/>
      <c r="N131" s="310">
        <f t="shared" si="11"/>
        <v>0</v>
      </c>
      <c r="O131" s="310">
        <f t="shared" si="12"/>
        <v>0</v>
      </c>
      <c r="P131" s="308"/>
      <c r="Q131" s="310">
        <f t="shared" si="13"/>
        <v>0</v>
      </c>
      <c r="R131" s="310">
        <f t="shared" si="14"/>
        <v>0</v>
      </c>
      <c r="S131" s="311">
        <f t="shared" si="15"/>
        <v>0</v>
      </c>
    </row>
    <row r="132" spans="2:19" ht="15" customHeight="1" x14ac:dyDescent="0.2">
      <c r="B132" s="528" t="s">
        <v>219</v>
      </c>
      <c r="C132" s="337" t="s">
        <v>219</v>
      </c>
      <c r="D132" s="338" t="s">
        <v>219</v>
      </c>
      <c r="E132" s="339"/>
      <c r="F132" s="340"/>
      <c r="G132" s="340"/>
      <c r="H132" s="341"/>
      <c r="I132" s="342"/>
      <c r="J132" s="343"/>
      <c r="K132" s="529"/>
      <c r="L132" s="310">
        <f t="shared" si="16"/>
        <v>0</v>
      </c>
      <c r="M132" s="308"/>
      <c r="N132" s="310">
        <f t="shared" si="11"/>
        <v>0</v>
      </c>
      <c r="O132" s="310">
        <f t="shared" si="12"/>
        <v>0</v>
      </c>
      <c r="P132" s="308"/>
      <c r="Q132" s="310">
        <f t="shared" si="13"/>
        <v>0</v>
      </c>
      <c r="R132" s="310">
        <f t="shared" si="14"/>
        <v>0</v>
      </c>
      <c r="S132" s="311">
        <f t="shared" si="15"/>
        <v>0</v>
      </c>
    </row>
    <row r="133" spans="2:19" ht="15" customHeight="1" x14ac:dyDescent="0.2">
      <c r="B133" s="528" t="s">
        <v>219</v>
      </c>
      <c r="C133" s="337" t="s">
        <v>219</v>
      </c>
      <c r="D133" s="338" t="s">
        <v>219</v>
      </c>
      <c r="E133" s="339"/>
      <c r="F133" s="340"/>
      <c r="G133" s="340"/>
      <c r="H133" s="341"/>
      <c r="I133" s="342"/>
      <c r="J133" s="343"/>
      <c r="K133" s="529"/>
      <c r="L133" s="310">
        <f t="shared" ref="L133:L168" si="17">$F133*$H133</f>
        <v>0</v>
      </c>
      <c r="M133" s="308"/>
      <c r="N133" s="310">
        <f t="shared" ref="N133:N168" si="18">L133*M133</f>
        <v>0</v>
      </c>
      <c r="O133" s="310">
        <f t="shared" ref="O133:O168" si="19">$G133*$I133/100</f>
        <v>0</v>
      </c>
      <c r="P133" s="308"/>
      <c r="Q133" s="310">
        <f t="shared" ref="Q133:Q168" si="20">O133*P133</f>
        <v>0</v>
      </c>
      <c r="R133" s="310">
        <f t="shared" ref="R133:R168" si="21">L133+O133</f>
        <v>0</v>
      </c>
      <c r="S133" s="311">
        <f t="shared" ref="S133:S168" si="22">N133+Q133</f>
        <v>0</v>
      </c>
    </row>
    <row r="134" spans="2:19" ht="15" customHeight="1" x14ac:dyDescent="0.2">
      <c r="B134" s="528" t="s">
        <v>219</v>
      </c>
      <c r="C134" s="337" t="s">
        <v>219</v>
      </c>
      <c r="D134" s="338" t="s">
        <v>219</v>
      </c>
      <c r="E134" s="339"/>
      <c r="F134" s="340"/>
      <c r="G134" s="340"/>
      <c r="H134" s="341"/>
      <c r="I134" s="342"/>
      <c r="J134" s="343"/>
      <c r="K134" s="529"/>
      <c r="L134" s="310">
        <f t="shared" si="17"/>
        <v>0</v>
      </c>
      <c r="M134" s="308"/>
      <c r="N134" s="310">
        <f t="shared" si="18"/>
        <v>0</v>
      </c>
      <c r="O134" s="310">
        <f t="shared" si="19"/>
        <v>0</v>
      </c>
      <c r="P134" s="308"/>
      <c r="Q134" s="310">
        <f t="shared" si="20"/>
        <v>0</v>
      </c>
      <c r="R134" s="310">
        <f t="shared" si="21"/>
        <v>0</v>
      </c>
      <c r="S134" s="311">
        <f t="shared" si="22"/>
        <v>0</v>
      </c>
    </row>
    <row r="135" spans="2:19" ht="15" customHeight="1" x14ac:dyDescent="0.2">
      <c r="B135" s="528" t="s">
        <v>219</v>
      </c>
      <c r="C135" s="337" t="s">
        <v>219</v>
      </c>
      <c r="D135" s="338" t="s">
        <v>219</v>
      </c>
      <c r="E135" s="339"/>
      <c r="F135" s="340"/>
      <c r="G135" s="340"/>
      <c r="H135" s="341"/>
      <c r="I135" s="342"/>
      <c r="J135" s="343"/>
      <c r="K135" s="529"/>
      <c r="L135" s="310">
        <f t="shared" si="17"/>
        <v>0</v>
      </c>
      <c r="M135" s="308"/>
      <c r="N135" s="310">
        <f t="shared" si="18"/>
        <v>0</v>
      </c>
      <c r="O135" s="310">
        <f t="shared" si="19"/>
        <v>0</v>
      </c>
      <c r="P135" s="308"/>
      <c r="Q135" s="310">
        <f t="shared" si="20"/>
        <v>0</v>
      </c>
      <c r="R135" s="310">
        <f t="shared" si="21"/>
        <v>0</v>
      </c>
      <c r="S135" s="311">
        <f t="shared" si="22"/>
        <v>0</v>
      </c>
    </row>
    <row r="136" spans="2:19" ht="15" customHeight="1" x14ac:dyDescent="0.2">
      <c r="B136" s="528" t="s">
        <v>219</v>
      </c>
      <c r="C136" s="337" t="s">
        <v>219</v>
      </c>
      <c r="D136" s="338" t="s">
        <v>219</v>
      </c>
      <c r="E136" s="339"/>
      <c r="F136" s="340"/>
      <c r="G136" s="340"/>
      <c r="H136" s="341"/>
      <c r="I136" s="342"/>
      <c r="J136" s="343"/>
      <c r="K136" s="529"/>
      <c r="L136" s="310">
        <f t="shared" si="17"/>
        <v>0</v>
      </c>
      <c r="M136" s="308"/>
      <c r="N136" s="310">
        <f t="shared" si="18"/>
        <v>0</v>
      </c>
      <c r="O136" s="310">
        <f t="shared" si="19"/>
        <v>0</v>
      </c>
      <c r="P136" s="308"/>
      <c r="Q136" s="310">
        <f t="shared" si="20"/>
        <v>0</v>
      </c>
      <c r="R136" s="310">
        <f t="shared" si="21"/>
        <v>0</v>
      </c>
      <c r="S136" s="311">
        <f t="shared" si="22"/>
        <v>0</v>
      </c>
    </row>
    <row r="137" spans="2:19" ht="15" customHeight="1" x14ac:dyDescent="0.2">
      <c r="B137" s="528" t="s">
        <v>219</v>
      </c>
      <c r="C137" s="337" t="s">
        <v>219</v>
      </c>
      <c r="D137" s="338" t="s">
        <v>219</v>
      </c>
      <c r="E137" s="339"/>
      <c r="F137" s="340"/>
      <c r="G137" s="340"/>
      <c r="H137" s="341"/>
      <c r="I137" s="342"/>
      <c r="J137" s="343"/>
      <c r="K137" s="529"/>
      <c r="L137" s="310">
        <f t="shared" si="17"/>
        <v>0</v>
      </c>
      <c r="M137" s="308"/>
      <c r="N137" s="310">
        <f t="shared" si="18"/>
        <v>0</v>
      </c>
      <c r="O137" s="310">
        <f t="shared" si="19"/>
        <v>0</v>
      </c>
      <c r="P137" s="308"/>
      <c r="Q137" s="310">
        <f t="shared" si="20"/>
        <v>0</v>
      </c>
      <c r="R137" s="310">
        <f t="shared" si="21"/>
        <v>0</v>
      </c>
      <c r="S137" s="311">
        <f t="shared" si="22"/>
        <v>0</v>
      </c>
    </row>
    <row r="138" spans="2:19" ht="15" customHeight="1" x14ac:dyDescent="0.2">
      <c r="B138" s="528" t="s">
        <v>219</v>
      </c>
      <c r="C138" s="337" t="s">
        <v>219</v>
      </c>
      <c r="D138" s="338" t="s">
        <v>219</v>
      </c>
      <c r="E138" s="339"/>
      <c r="F138" s="340"/>
      <c r="G138" s="340"/>
      <c r="H138" s="341"/>
      <c r="I138" s="342"/>
      <c r="J138" s="343"/>
      <c r="K138" s="529"/>
      <c r="L138" s="310">
        <f t="shared" si="17"/>
        <v>0</v>
      </c>
      <c r="M138" s="308"/>
      <c r="N138" s="310">
        <f t="shared" si="18"/>
        <v>0</v>
      </c>
      <c r="O138" s="310">
        <f t="shared" si="19"/>
        <v>0</v>
      </c>
      <c r="P138" s="308"/>
      <c r="Q138" s="310">
        <f t="shared" si="20"/>
        <v>0</v>
      </c>
      <c r="R138" s="310">
        <f t="shared" si="21"/>
        <v>0</v>
      </c>
      <c r="S138" s="311">
        <f t="shared" si="22"/>
        <v>0</v>
      </c>
    </row>
    <row r="139" spans="2:19" ht="15" customHeight="1" x14ac:dyDescent="0.2">
      <c r="B139" s="528" t="s">
        <v>219</v>
      </c>
      <c r="C139" s="337" t="s">
        <v>219</v>
      </c>
      <c r="D139" s="338" t="s">
        <v>219</v>
      </c>
      <c r="E139" s="339"/>
      <c r="F139" s="340"/>
      <c r="G139" s="340"/>
      <c r="H139" s="341"/>
      <c r="I139" s="342"/>
      <c r="J139" s="343"/>
      <c r="K139" s="529"/>
      <c r="L139" s="310">
        <f t="shared" si="17"/>
        <v>0</v>
      </c>
      <c r="M139" s="308"/>
      <c r="N139" s="310">
        <f t="shared" si="18"/>
        <v>0</v>
      </c>
      <c r="O139" s="310">
        <f t="shared" si="19"/>
        <v>0</v>
      </c>
      <c r="P139" s="308"/>
      <c r="Q139" s="310">
        <f t="shared" si="20"/>
        <v>0</v>
      </c>
      <c r="R139" s="310">
        <f t="shared" si="21"/>
        <v>0</v>
      </c>
      <c r="S139" s="311">
        <f t="shared" si="22"/>
        <v>0</v>
      </c>
    </row>
    <row r="140" spans="2:19" ht="15" customHeight="1" x14ac:dyDescent="0.2">
      <c r="B140" s="528" t="s">
        <v>219</v>
      </c>
      <c r="C140" s="337" t="s">
        <v>219</v>
      </c>
      <c r="D140" s="338" t="s">
        <v>219</v>
      </c>
      <c r="E140" s="339"/>
      <c r="F140" s="340"/>
      <c r="G140" s="340"/>
      <c r="H140" s="341"/>
      <c r="I140" s="342"/>
      <c r="J140" s="343"/>
      <c r="K140" s="529"/>
      <c r="L140" s="310">
        <f t="shared" si="17"/>
        <v>0</v>
      </c>
      <c r="M140" s="308"/>
      <c r="N140" s="310">
        <f t="shared" si="18"/>
        <v>0</v>
      </c>
      <c r="O140" s="310">
        <f t="shared" si="19"/>
        <v>0</v>
      </c>
      <c r="P140" s="308"/>
      <c r="Q140" s="310">
        <f t="shared" si="20"/>
        <v>0</v>
      </c>
      <c r="R140" s="310">
        <f t="shared" si="21"/>
        <v>0</v>
      </c>
      <c r="S140" s="311">
        <f t="shared" si="22"/>
        <v>0</v>
      </c>
    </row>
    <row r="141" spans="2:19" ht="15" customHeight="1" x14ac:dyDescent="0.2">
      <c r="B141" s="528" t="s">
        <v>219</v>
      </c>
      <c r="C141" s="337" t="s">
        <v>219</v>
      </c>
      <c r="D141" s="338" t="s">
        <v>219</v>
      </c>
      <c r="E141" s="339"/>
      <c r="F141" s="340"/>
      <c r="G141" s="340"/>
      <c r="H141" s="341"/>
      <c r="I141" s="342"/>
      <c r="J141" s="343"/>
      <c r="K141" s="529"/>
      <c r="L141" s="310">
        <f t="shared" si="17"/>
        <v>0</v>
      </c>
      <c r="M141" s="308"/>
      <c r="N141" s="310">
        <f t="shared" si="18"/>
        <v>0</v>
      </c>
      <c r="O141" s="310">
        <f t="shared" si="19"/>
        <v>0</v>
      </c>
      <c r="P141" s="308"/>
      <c r="Q141" s="310">
        <f t="shared" si="20"/>
        <v>0</v>
      </c>
      <c r="R141" s="310">
        <f t="shared" si="21"/>
        <v>0</v>
      </c>
      <c r="S141" s="311">
        <f t="shared" si="22"/>
        <v>0</v>
      </c>
    </row>
    <row r="142" spans="2:19" ht="15" customHeight="1" x14ac:dyDescent="0.2">
      <c r="B142" s="528" t="s">
        <v>219</v>
      </c>
      <c r="C142" s="337" t="s">
        <v>219</v>
      </c>
      <c r="D142" s="338" t="s">
        <v>219</v>
      </c>
      <c r="E142" s="339"/>
      <c r="F142" s="340"/>
      <c r="G142" s="340"/>
      <c r="H142" s="341"/>
      <c r="I142" s="342"/>
      <c r="J142" s="343"/>
      <c r="K142" s="529"/>
      <c r="L142" s="310">
        <f t="shared" si="17"/>
        <v>0</v>
      </c>
      <c r="M142" s="308"/>
      <c r="N142" s="310">
        <f t="shared" si="18"/>
        <v>0</v>
      </c>
      <c r="O142" s="310">
        <f t="shared" si="19"/>
        <v>0</v>
      </c>
      <c r="P142" s="308"/>
      <c r="Q142" s="310">
        <f t="shared" si="20"/>
        <v>0</v>
      </c>
      <c r="R142" s="310">
        <f t="shared" si="21"/>
        <v>0</v>
      </c>
      <c r="S142" s="311">
        <f t="shared" si="22"/>
        <v>0</v>
      </c>
    </row>
    <row r="143" spans="2:19" ht="15" customHeight="1" x14ac:dyDescent="0.2">
      <c r="B143" s="528" t="s">
        <v>219</v>
      </c>
      <c r="C143" s="337" t="s">
        <v>219</v>
      </c>
      <c r="D143" s="338" t="s">
        <v>219</v>
      </c>
      <c r="E143" s="339"/>
      <c r="F143" s="340"/>
      <c r="G143" s="340"/>
      <c r="H143" s="341"/>
      <c r="I143" s="342"/>
      <c r="J143" s="343"/>
      <c r="K143" s="529"/>
      <c r="L143" s="310">
        <f t="shared" si="17"/>
        <v>0</v>
      </c>
      <c r="M143" s="308"/>
      <c r="N143" s="310">
        <f t="shared" si="18"/>
        <v>0</v>
      </c>
      <c r="O143" s="310">
        <f t="shared" si="19"/>
        <v>0</v>
      </c>
      <c r="P143" s="308"/>
      <c r="Q143" s="310">
        <f t="shared" si="20"/>
        <v>0</v>
      </c>
      <c r="R143" s="310">
        <f t="shared" si="21"/>
        <v>0</v>
      </c>
      <c r="S143" s="311">
        <f t="shared" si="22"/>
        <v>0</v>
      </c>
    </row>
    <row r="144" spans="2:19" ht="15" customHeight="1" x14ac:dyDescent="0.2">
      <c r="B144" s="528" t="s">
        <v>219</v>
      </c>
      <c r="C144" s="337" t="s">
        <v>219</v>
      </c>
      <c r="D144" s="338" t="s">
        <v>219</v>
      </c>
      <c r="E144" s="339"/>
      <c r="F144" s="340"/>
      <c r="G144" s="340"/>
      <c r="H144" s="341"/>
      <c r="I144" s="342"/>
      <c r="J144" s="343"/>
      <c r="K144" s="529"/>
      <c r="L144" s="310">
        <f t="shared" si="17"/>
        <v>0</v>
      </c>
      <c r="M144" s="308"/>
      <c r="N144" s="310">
        <f t="shared" si="18"/>
        <v>0</v>
      </c>
      <c r="O144" s="310">
        <f t="shared" si="19"/>
        <v>0</v>
      </c>
      <c r="P144" s="308"/>
      <c r="Q144" s="310">
        <f t="shared" si="20"/>
        <v>0</v>
      </c>
      <c r="R144" s="310">
        <f t="shared" si="21"/>
        <v>0</v>
      </c>
      <c r="S144" s="311">
        <f t="shared" si="22"/>
        <v>0</v>
      </c>
    </row>
    <row r="145" spans="2:19" ht="15" customHeight="1" x14ac:dyDescent="0.2">
      <c r="B145" s="528" t="s">
        <v>219</v>
      </c>
      <c r="C145" s="337" t="s">
        <v>219</v>
      </c>
      <c r="D145" s="338" t="s">
        <v>219</v>
      </c>
      <c r="E145" s="339"/>
      <c r="F145" s="340"/>
      <c r="G145" s="340"/>
      <c r="H145" s="341"/>
      <c r="I145" s="342"/>
      <c r="J145" s="343"/>
      <c r="K145" s="529"/>
      <c r="L145" s="310">
        <f t="shared" si="17"/>
        <v>0</v>
      </c>
      <c r="M145" s="308"/>
      <c r="N145" s="310">
        <f t="shared" si="18"/>
        <v>0</v>
      </c>
      <c r="O145" s="310">
        <f t="shared" si="19"/>
        <v>0</v>
      </c>
      <c r="P145" s="308"/>
      <c r="Q145" s="310">
        <f t="shared" si="20"/>
        <v>0</v>
      </c>
      <c r="R145" s="310">
        <f t="shared" si="21"/>
        <v>0</v>
      </c>
      <c r="S145" s="311">
        <f t="shared" si="22"/>
        <v>0</v>
      </c>
    </row>
    <row r="146" spans="2:19" ht="15" customHeight="1" x14ac:dyDescent="0.2">
      <c r="B146" s="528" t="s">
        <v>219</v>
      </c>
      <c r="C146" s="337" t="s">
        <v>219</v>
      </c>
      <c r="D146" s="338" t="s">
        <v>219</v>
      </c>
      <c r="E146" s="339"/>
      <c r="F146" s="340"/>
      <c r="G146" s="340"/>
      <c r="H146" s="341"/>
      <c r="I146" s="342"/>
      <c r="J146" s="343"/>
      <c r="K146" s="529"/>
      <c r="L146" s="310">
        <f t="shared" si="17"/>
        <v>0</v>
      </c>
      <c r="M146" s="308"/>
      <c r="N146" s="310">
        <f t="shared" si="18"/>
        <v>0</v>
      </c>
      <c r="O146" s="310">
        <f t="shared" si="19"/>
        <v>0</v>
      </c>
      <c r="P146" s="308"/>
      <c r="Q146" s="310">
        <f t="shared" si="20"/>
        <v>0</v>
      </c>
      <c r="R146" s="310">
        <f t="shared" si="21"/>
        <v>0</v>
      </c>
      <c r="S146" s="311">
        <f t="shared" si="22"/>
        <v>0</v>
      </c>
    </row>
    <row r="147" spans="2:19" ht="15" customHeight="1" x14ac:dyDescent="0.2">
      <c r="B147" s="528" t="s">
        <v>219</v>
      </c>
      <c r="C147" s="337" t="s">
        <v>219</v>
      </c>
      <c r="D147" s="338" t="s">
        <v>219</v>
      </c>
      <c r="E147" s="339"/>
      <c r="F147" s="340"/>
      <c r="G147" s="340"/>
      <c r="H147" s="341"/>
      <c r="I147" s="342"/>
      <c r="J147" s="343"/>
      <c r="K147" s="529"/>
      <c r="L147" s="310">
        <f t="shared" si="17"/>
        <v>0</v>
      </c>
      <c r="M147" s="308"/>
      <c r="N147" s="310">
        <f t="shared" si="18"/>
        <v>0</v>
      </c>
      <c r="O147" s="310">
        <f t="shared" si="19"/>
        <v>0</v>
      </c>
      <c r="P147" s="308"/>
      <c r="Q147" s="310">
        <f t="shared" si="20"/>
        <v>0</v>
      </c>
      <c r="R147" s="310">
        <f t="shared" si="21"/>
        <v>0</v>
      </c>
      <c r="S147" s="311">
        <f t="shared" si="22"/>
        <v>0</v>
      </c>
    </row>
    <row r="148" spans="2:19" ht="15" customHeight="1" x14ac:dyDescent="0.2">
      <c r="B148" s="528" t="s">
        <v>219</v>
      </c>
      <c r="C148" s="337" t="s">
        <v>219</v>
      </c>
      <c r="D148" s="338" t="s">
        <v>219</v>
      </c>
      <c r="E148" s="339"/>
      <c r="F148" s="340"/>
      <c r="G148" s="340"/>
      <c r="H148" s="341"/>
      <c r="I148" s="342"/>
      <c r="J148" s="343"/>
      <c r="K148" s="529"/>
      <c r="L148" s="310">
        <f t="shared" si="17"/>
        <v>0</v>
      </c>
      <c r="M148" s="308"/>
      <c r="N148" s="310">
        <f t="shared" si="18"/>
        <v>0</v>
      </c>
      <c r="O148" s="310">
        <f t="shared" si="19"/>
        <v>0</v>
      </c>
      <c r="P148" s="308"/>
      <c r="Q148" s="310">
        <f t="shared" si="20"/>
        <v>0</v>
      </c>
      <c r="R148" s="310">
        <f t="shared" si="21"/>
        <v>0</v>
      </c>
      <c r="S148" s="311">
        <f t="shared" si="22"/>
        <v>0</v>
      </c>
    </row>
    <row r="149" spans="2:19" ht="15" customHeight="1" x14ac:dyDescent="0.2">
      <c r="B149" s="528" t="s">
        <v>219</v>
      </c>
      <c r="C149" s="337" t="s">
        <v>219</v>
      </c>
      <c r="D149" s="338" t="s">
        <v>219</v>
      </c>
      <c r="E149" s="339"/>
      <c r="F149" s="340"/>
      <c r="G149" s="340"/>
      <c r="H149" s="341"/>
      <c r="I149" s="342"/>
      <c r="J149" s="343"/>
      <c r="K149" s="529"/>
      <c r="L149" s="310">
        <f t="shared" si="17"/>
        <v>0</v>
      </c>
      <c r="M149" s="308"/>
      <c r="N149" s="310">
        <f t="shared" si="18"/>
        <v>0</v>
      </c>
      <c r="O149" s="310">
        <f t="shared" si="19"/>
        <v>0</v>
      </c>
      <c r="P149" s="308"/>
      <c r="Q149" s="310">
        <f t="shared" si="20"/>
        <v>0</v>
      </c>
      <c r="R149" s="310">
        <f t="shared" si="21"/>
        <v>0</v>
      </c>
      <c r="S149" s="311">
        <f t="shared" si="22"/>
        <v>0</v>
      </c>
    </row>
    <row r="150" spans="2:19" ht="15" customHeight="1" x14ac:dyDescent="0.2">
      <c r="B150" s="528" t="s">
        <v>219</v>
      </c>
      <c r="C150" s="337" t="s">
        <v>219</v>
      </c>
      <c r="D150" s="338" t="s">
        <v>219</v>
      </c>
      <c r="E150" s="339"/>
      <c r="F150" s="340"/>
      <c r="G150" s="340"/>
      <c r="H150" s="341"/>
      <c r="I150" s="342"/>
      <c r="J150" s="343"/>
      <c r="K150" s="529"/>
      <c r="L150" s="310">
        <f t="shared" si="17"/>
        <v>0</v>
      </c>
      <c r="M150" s="308"/>
      <c r="N150" s="310">
        <f t="shared" si="18"/>
        <v>0</v>
      </c>
      <c r="O150" s="310">
        <f t="shared" si="19"/>
        <v>0</v>
      </c>
      <c r="P150" s="308"/>
      <c r="Q150" s="310">
        <f t="shared" si="20"/>
        <v>0</v>
      </c>
      <c r="R150" s="310">
        <f t="shared" si="21"/>
        <v>0</v>
      </c>
      <c r="S150" s="311">
        <f t="shared" si="22"/>
        <v>0</v>
      </c>
    </row>
    <row r="151" spans="2:19" ht="15" customHeight="1" x14ac:dyDescent="0.2">
      <c r="B151" s="528" t="s">
        <v>219</v>
      </c>
      <c r="C151" s="337" t="s">
        <v>219</v>
      </c>
      <c r="D151" s="338" t="s">
        <v>219</v>
      </c>
      <c r="E151" s="339"/>
      <c r="F151" s="340"/>
      <c r="G151" s="340"/>
      <c r="H151" s="341"/>
      <c r="I151" s="342"/>
      <c r="J151" s="343"/>
      <c r="K151" s="529"/>
      <c r="L151" s="310">
        <f t="shared" si="17"/>
        <v>0</v>
      </c>
      <c r="M151" s="308"/>
      <c r="N151" s="310">
        <f t="shared" si="18"/>
        <v>0</v>
      </c>
      <c r="O151" s="310">
        <f t="shared" si="19"/>
        <v>0</v>
      </c>
      <c r="P151" s="308"/>
      <c r="Q151" s="310">
        <f t="shared" si="20"/>
        <v>0</v>
      </c>
      <c r="R151" s="310">
        <f t="shared" si="21"/>
        <v>0</v>
      </c>
      <c r="S151" s="311">
        <f t="shared" si="22"/>
        <v>0</v>
      </c>
    </row>
    <row r="152" spans="2:19" ht="15" customHeight="1" x14ac:dyDescent="0.2">
      <c r="B152" s="528" t="s">
        <v>219</v>
      </c>
      <c r="C152" s="337" t="s">
        <v>219</v>
      </c>
      <c r="D152" s="338" t="s">
        <v>219</v>
      </c>
      <c r="E152" s="339"/>
      <c r="F152" s="340"/>
      <c r="G152" s="340"/>
      <c r="H152" s="341"/>
      <c r="I152" s="342"/>
      <c r="J152" s="343"/>
      <c r="K152" s="529"/>
      <c r="L152" s="310">
        <f t="shared" si="17"/>
        <v>0</v>
      </c>
      <c r="M152" s="308"/>
      <c r="N152" s="310">
        <f t="shared" si="18"/>
        <v>0</v>
      </c>
      <c r="O152" s="310">
        <f t="shared" si="19"/>
        <v>0</v>
      </c>
      <c r="P152" s="308"/>
      <c r="Q152" s="310">
        <f t="shared" si="20"/>
        <v>0</v>
      </c>
      <c r="R152" s="310">
        <f t="shared" si="21"/>
        <v>0</v>
      </c>
      <c r="S152" s="311">
        <f t="shared" si="22"/>
        <v>0</v>
      </c>
    </row>
    <row r="153" spans="2:19" ht="15" customHeight="1" x14ac:dyDescent="0.2">
      <c r="B153" s="528" t="s">
        <v>219</v>
      </c>
      <c r="C153" s="337" t="s">
        <v>219</v>
      </c>
      <c r="D153" s="338" t="s">
        <v>219</v>
      </c>
      <c r="E153" s="339"/>
      <c r="F153" s="340"/>
      <c r="G153" s="340"/>
      <c r="H153" s="341"/>
      <c r="I153" s="342"/>
      <c r="J153" s="343"/>
      <c r="K153" s="529"/>
      <c r="L153" s="310">
        <f t="shared" si="17"/>
        <v>0</v>
      </c>
      <c r="M153" s="308"/>
      <c r="N153" s="310">
        <f t="shared" si="18"/>
        <v>0</v>
      </c>
      <c r="O153" s="310">
        <f t="shared" si="19"/>
        <v>0</v>
      </c>
      <c r="P153" s="308"/>
      <c r="Q153" s="310">
        <f t="shared" si="20"/>
        <v>0</v>
      </c>
      <c r="R153" s="310">
        <f t="shared" si="21"/>
        <v>0</v>
      </c>
      <c r="S153" s="311">
        <f t="shared" si="22"/>
        <v>0</v>
      </c>
    </row>
    <row r="154" spans="2:19" ht="15" customHeight="1" x14ac:dyDescent="0.2">
      <c r="B154" s="528" t="s">
        <v>219</v>
      </c>
      <c r="C154" s="337" t="s">
        <v>219</v>
      </c>
      <c r="D154" s="338" t="s">
        <v>219</v>
      </c>
      <c r="E154" s="339"/>
      <c r="F154" s="340"/>
      <c r="G154" s="340"/>
      <c r="H154" s="341"/>
      <c r="I154" s="342"/>
      <c r="J154" s="343"/>
      <c r="K154" s="529"/>
      <c r="L154" s="310">
        <f t="shared" si="17"/>
        <v>0</v>
      </c>
      <c r="M154" s="308"/>
      <c r="N154" s="310">
        <f t="shared" si="18"/>
        <v>0</v>
      </c>
      <c r="O154" s="310">
        <f t="shared" si="19"/>
        <v>0</v>
      </c>
      <c r="P154" s="308"/>
      <c r="Q154" s="310">
        <f t="shared" si="20"/>
        <v>0</v>
      </c>
      <c r="R154" s="310">
        <f t="shared" si="21"/>
        <v>0</v>
      </c>
      <c r="S154" s="311">
        <f t="shared" si="22"/>
        <v>0</v>
      </c>
    </row>
    <row r="155" spans="2:19" ht="15" customHeight="1" x14ac:dyDescent="0.2">
      <c r="B155" s="528" t="s">
        <v>219</v>
      </c>
      <c r="C155" s="337" t="s">
        <v>219</v>
      </c>
      <c r="D155" s="338" t="s">
        <v>219</v>
      </c>
      <c r="E155" s="339"/>
      <c r="F155" s="340"/>
      <c r="G155" s="340"/>
      <c r="H155" s="341"/>
      <c r="I155" s="342"/>
      <c r="J155" s="343"/>
      <c r="K155" s="529"/>
      <c r="L155" s="310">
        <f t="shared" si="17"/>
        <v>0</v>
      </c>
      <c r="M155" s="308"/>
      <c r="N155" s="310">
        <f t="shared" si="18"/>
        <v>0</v>
      </c>
      <c r="O155" s="310">
        <f t="shared" si="19"/>
        <v>0</v>
      </c>
      <c r="P155" s="308"/>
      <c r="Q155" s="310">
        <f t="shared" si="20"/>
        <v>0</v>
      </c>
      <c r="R155" s="310">
        <f t="shared" si="21"/>
        <v>0</v>
      </c>
      <c r="S155" s="311">
        <f t="shared" si="22"/>
        <v>0</v>
      </c>
    </row>
    <row r="156" spans="2:19" ht="15" customHeight="1" x14ac:dyDescent="0.2">
      <c r="B156" s="528" t="s">
        <v>219</v>
      </c>
      <c r="C156" s="337" t="s">
        <v>219</v>
      </c>
      <c r="D156" s="338" t="s">
        <v>219</v>
      </c>
      <c r="E156" s="339"/>
      <c r="F156" s="340"/>
      <c r="G156" s="340"/>
      <c r="H156" s="341"/>
      <c r="I156" s="342"/>
      <c r="J156" s="343"/>
      <c r="K156" s="529"/>
      <c r="L156" s="310">
        <f t="shared" si="17"/>
        <v>0</v>
      </c>
      <c r="M156" s="308"/>
      <c r="N156" s="310">
        <f t="shared" si="18"/>
        <v>0</v>
      </c>
      <c r="O156" s="310">
        <f t="shared" si="19"/>
        <v>0</v>
      </c>
      <c r="P156" s="308"/>
      <c r="Q156" s="310">
        <f t="shared" si="20"/>
        <v>0</v>
      </c>
      <c r="R156" s="310">
        <f t="shared" si="21"/>
        <v>0</v>
      </c>
      <c r="S156" s="311">
        <f t="shared" si="22"/>
        <v>0</v>
      </c>
    </row>
    <row r="157" spans="2:19" ht="15" customHeight="1" x14ac:dyDescent="0.2">
      <c r="B157" s="528" t="s">
        <v>219</v>
      </c>
      <c r="C157" s="337" t="s">
        <v>219</v>
      </c>
      <c r="D157" s="338" t="s">
        <v>219</v>
      </c>
      <c r="E157" s="339"/>
      <c r="F157" s="340"/>
      <c r="G157" s="340"/>
      <c r="H157" s="341"/>
      <c r="I157" s="342"/>
      <c r="J157" s="343"/>
      <c r="K157" s="529"/>
      <c r="L157" s="310">
        <f t="shared" si="17"/>
        <v>0</v>
      </c>
      <c r="M157" s="308"/>
      <c r="N157" s="310">
        <f t="shared" si="18"/>
        <v>0</v>
      </c>
      <c r="O157" s="310">
        <f t="shared" si="19"/>
        <v>0</v>
      </c>
      <c r="P157" s="308"/>
      <c r="Q157" s="310">
        <f t="shared" si="20"/>
        <v>0</v>
      </c>
      <c r="R157" s="310">
        <f t="shared" si="21"/>
        <v>0</v>
      </c>
      <c r="S157" s="311">
        <f t="shared" si="22"/>
        <v>0</v>
      </c>
    </row>
    <row r="158" spans="2:19" ht="15" customHeight="1" x14ac:dyDescent="0.2">
      <c r="B158" s="528" t="s">
        <v>219</v>
      </c>
      <c r="C158" s="337" t="s">
        <v>219</v>
      </c>
      <c r="D158" s="338" t="s">
        <v>219</v>
      </c>
      <c r="E158" s="339"/>
      <c r="F158" s="340"/>
      <c r="G158" s="340"/>
      <c r="H158" s="341"/>
      <c r="I158" s="342"/>
      <c r="J158" s="343"/>
      <c r="K158" s="529"/>
      <c r="L158" s="310">
        <f t="shared" si="17"/>
        <v>0</v>
      </c>
      <c r="M158" s="308"/>
      <c r="N158" s="310">
        <f t="shared" si="18"/>
        <v>0</v>
      </c>
      <c r="O158" s="310">
        <f t="shared" si="19"/>
        <v>0</v>
      </c>
      <c r="P158" s="308"/>
      <c r="Q158" s="310">
        <f t="shared" si="20"/>
        <v>0</v>
      </c>
      <c r="R158" s="310">
        <f t="shared" si="21"/>
        <v>0</v>
      </c>
      <c r="S158" s="311">
        <f t="shared" si="22"/>
        <v>0</v>
      </c>
    </row>
    <row r="159" spans="2:19" ht="15" customHeight="1" x14ac:dyDescent="0.2">
      <c r="B159" s="528" t="s">
        <v>219</v>
      </c>
      <c r="C159" s="337" t="s">
        <v>219</v>
      </c>
      <c r="D159" s="338" t="s">
        <v>219</v>
      </c>
      <c r="E159" s="339"/>
      <c r="F159" s="340"/>
      <c r="G159" s="340"/>
      <c r="H159" s="341"/>
      <c r="I159" s="342"/>
      <c r="J159" s="343"/>
      <c r="K159" s="529"/>
      <c r="L159" s="310">
        <f t="shared" si="17"/>
        <v>0</v>
      </c>
      <c r="M159" s="308"/>
      <c r="N159" s="310">
        <f t="shared" si="18"/>
        <v>0</v>
      </c>
      <c r="O159" s="310">
        <f t="shared" si="19"/>
        <v>0</v>
      </c>
      <c r="P159" s="308"/>
      <c r="Q159" s="310">
        <f t="shared" si="20"/>
        <v>0</v>
      </c>
      <c r="R159" s="310">
        <f t="shared" si="21"/>
        <v>0</v>
      </c>
      <c r="S159" s="311">
        <f t="shared" si="22"/>
        <v>0</v>
      </c>
    </row>
    <row r="160" spans="2:19" ht="15" customHeight="1" x14ac:dyDescent="0.2">
      <c r="B160" s="528" t="s">
        <v>219</v>
      </c>
      <c r="C160" s="337" t="s">
        <v>219</v>
      </c>
      <c r="D160" s="338" t="s">
        <v>219</v>
      </c>
      <c r="E160" s="339"/>
      <c r="F160" s="340"/>
      <c r="G160" s="340"/>
      <c r="H160" s="341"/>
      <c r="I160" s="342"/>
      <c r="J160" s="343"/>
      <c r="K160" s="529"/>
      <c r="L160" s="310">
        <f t="shared" si="17"/>
        <v>0</v>
      </c>
      <c r="M160" s="308"/>
      <c r="N160" s="310">
        <f t="shared" si="18"/>
        <v>0</v>
      </c>
      <c r="O160" s="310">
        <f t="shared" si="19"/>
        <v>0</v>
      </c>
      <c r="P160" s="308"/>
      <c r="Q160" s="310">
        <f t="shared" si="20"/>
        <v>0</v>
      </c>
      <c r="R160" s="310">
        <f t="shared" si="21"/>
        <v>0</v>
      </c>
      <c r="S160" s="311">
        <f t="shared" si="22"/>
        <v>0</v>
      </c>
    </row>
    <row r="161" spans="2:19" ht="15" customHeight="1" x14ac:dyDescent="0.2">
      <c r="B161" s="528" t="s">
        <v>219</v>
      </c>
      <c r="C161" s="337" t="s">
        <v>219</v>
      </c>
      <c r="D161" s="338" t="s">
        <v>219</v>
      </c>
      <c r="E161" s="339"/>
      <c r="F161" s="340"/>
      <c r="G161" s="340"/>
      <c r="H161" s="341"/>
      <c r="I161" s="342"/>
      <c r="J161" s="343"/>
      <c r="K161" s="529"/>
      <c r="L161" s="310">
        <f t="shared" si="17"/>
        <v>0</v>
      </c>
      <c r="M161" s="308"/>
      <c r="N161" s="310">
        <f t="shared" si="18"/>
        <v>0</v>
      </c>
      <c r="O161" s="310">
        <f t="shared" si="19"/>
        <v>0</v>
      </c>
      <c r="P161" s="308"/>
      <c r="Q161" s="310">
        <f t="shared" si="20"/>
        <v>0</v>
      </c>
      <c r="R161" s="310">
        <f t="shared" si="21"/>
        <v>0</v>
      </c>
      <c r="S161" s="311">
        <f t="shared" si="22"/>
        <v>0</v>
      </c>
    </row>
    <row r="162" spans="2:19" ht="15" customHeight="1" x14ac:dyDescent="0.2">
      <c r="B162" s="528" t="s">
        <v>219</v>
      </c>
      <c r="C162" s="337" t="s">
        <v>219</v>
      </c>
      <c r="D162" s="338" t="s">
        <v>219</v>
      </c>
      <c r="E162" s="339"/>
      <c r="F162" s="340"/>
      <c r="G162" s="340"/>
      <c r="H162" s="341"/>
      <c r="I162" s="342"/>
      <c r="J162" s="343"/>
      <c r="K162" s="529"/>
      <c r="L162" s="310">
        <f t="shared" si="17"/>
        <v>0</v>
      </c>
      <c r="M162" s="308"/>
      <c r="N162" s="310">
        <f t="shared" si="18"/>
        <v>0</v>
      </c>
      <c r="O162" s="310">
        <f t="shared" si="19"/>
        <v>0</v>
      </c>
      <c r="P162" s="308"/>
      <c r="Q162" s="310">
        <f t="shared" si="20"/>
        <v>0</v>
      </c>
      <c r="R162" s="310">
        <f t="shared" si="21"/>
        <v>0</v>
      </c>
      <c r="S162" s="311">
        <f t="shared" si="22"/>
        <v>0</v>
      </c>
    </row>
    <row r="163" spans="2:19" ht="15" customHeight="1" x14ac:dyDescent="0.2">
      <c r="B163" s="528" t="s">
        <v>219</v>
      </c>
      <c r="C163" s="337" t="s">
        <v>219</v>
      </c>
      <c r="D163" s="338" t="s">
        <v>219</v>
      </c>
      <c r="E163" s="339"/>
      <c r="F163" s="340"/>
      <c r="G163" s="340"/>
      <c r="H163" s="341"/>
      <c r="I163" s="342"/>
      <c r="J163" s="343"/>
      <c r="K163" s="529"/>
      <c r="L163" s="310">
        <f t="shared" si="17"/>
        <v>0</v>
      </c>
      <c r="M163" s="308"/>
      <c r="N163" s="310">
        <f t="shared" si="18"/>
        <v>0</v>
      </c>
      <c r="O163" s="310">
        <f t="shared" si="19"/>
        <v>0</v>
      </c>
      <c r="P163" s="308"/>
      <c r="Q163" s="310">
        <f t="shared" si="20"/>
        <v>0</v>
      </c>
      <c r="R163" s="310">
        <f t="shared" si="21"/>
        <v>0</v>
      </c>
      <c r="S163" s="311">
        <f t="shared" si="22"/>
        <v>0</v>
      </c>
    </row>
    <row r="164" spans="2:19" ht="15" customHeight="1" x14ac:dyDescent="0.2">
      <c r="B164" s="528" t="s">
        <v>219</v>
      </c>
      <c r="C164" s="337" t="s">
        <v>219</v>
      </c>
      <c r="D164" s="338" t="s">
        <v>219</v>
      </c>
      <c r="E164" s="339"/>
      <c r="F164" s="340"/>
      <c r="G164" s="340"/>
      <c r="H164" s="341"/>
      <c r="I164" s="342"/>
      <c r="J164" s="343"/>
      <c r="K164" s="529"/>
      <c r="L164" s="310">
        <f t="shared" si="17"/>
        <v>0</v>
      </c>
      <c r="M164" s="308"/>
      <c r="N164" s="310">
        <f t="shared" si="18"/>
        <v>0</v>
      </c>
      <c r="O164" s="310">
        <f t="shared" si="19"/>
        <v>0</v>
      </c>
      <c r="P164" s="308"/>
      <c r="Q164" s="310">
        <f t="shared" si="20"/>
        <v>0</v>
      </c>
      <c r="R164" s="310">
        <f t="shared" si="21"/>
        <v>0</v>
      </c>
      <c r="S164" s="311">
        <f t="shared" si="22"/>
        <v>0</v>
      </c>
    </row>
    <row r="165" spans="2:19" ht="15" customHeight="1" x14ac:dyDescent="0.2">
      <c r="B165" s="528" t="s">
        <v>219</v>
      </c>
      <c r="C165" s="337" t="s">
        <v>219</v>
      </c>
      <c r="D165" s="338" t="s">
        <v>219</v>
      </c>
      <c r="E165" s="339"/>
      <c r="F165" s="340"/>
      <c r="G165" s="340"/>
      <c r="H165" s="341"/>
      <c r="I165" s="342"/>
      <c r="J165" s="343"/>
      <c r="K165" s="529"/>
      <c r="L165" s="310">
        <f t="shared" si="17"/>
        <v>0</v>
      </c>
      <c r="M165" s="308"/>
      <c r="N165" s="310">
        <f t="shared" si="18"/>
        <v>0</v>
      </c>
      <c r="O165" s="310">
        <f t="shared" si="19"/>
        <v>0</v>
      </c>
      <c r="P165" s="308"/>
      <c r="Q165" s="310">
        <f t="shared" si="20"/>
        <v>0</v>
      </c>
      <c r="R165" s="310">
        <f t="shared" si="21"/>
        <v>0</v>
      </c>
      <c r="S165" s="311">
        <f t="shared" si="22"/>
        <v>0</v>
      </c>
    </row>
    <row r="166" spans="2:19" ht="12" customHeight="1" x14ac:dyDescent="0.2">
      <c r="B166" s="528" t="s">
        <v>219</v>
      </c>
      <c r="C166" s="337" t="s">
        <v>219</v>
      </c>
      <c r="D166" s="338" t="s">
        <v>219</v>
      </c>
      <c r="E166" s="339"/>
      <c r="F166" s="340"/>
      <c r="G166" s="340"/>
      <c r="H166" s="341"/>
      <c r="I166" s="342"/>
      <c r="J166" s="343"/>
      <c r="K166" s="529"/>
      <c r="L166" s="310">
        <f t="shared" si="17"/>
        <v>0</v>
      </c>
      <c r="M166" s="308"/>
      <c r="N166" s="310">
        <f t="shared" si="18"/>
        <v>0</v>
      </c>
      <c r="O166" s="310">
        <f t="shared" si="19"/>
        <v>0</v>
      </c>
      <c r="P166" s="308"/>
      <c r="Q166" s="310">
        <f t="shared" si="20"/>
        <v>0</v>
      </c>
      <c r="R166" s="310">
        <f t="shared" si="21"/>
        <v>0</v>
      </c>
      <c r="S166" s="311">
        <f t="shared" si="22"/>
        <v>0</v>
      </c>
    </row>
    <row r="167" spans="2:19" ht="14.25" customHeight="1" x14ac:dyDescent="0.2">
      <c r="B167" s="528" t="s">
        <v>219</v>
      </c>
      <c r="C167" s="337" t="s">
        <v>219</v>
      </c>
      <c r="D167" s="338" t="s">
        <v>219</v>
      </c>
      <c r="E167" s="339"/>
      <c r="F167" s="340"/>
      <c r="G167" s="340"/>
      <c r="H167" s="341"/>
      <c r="I167" s="342"/>
      <c r="J167" s="343"/>
      <c r="K167" s="529"/>
      <c r="L167" s="310">
        <f t="shared" si="17"/>
        <v>0</v>
      </c>
      <c r="M167" s="308"/>
      <c r="N167" s="310">
        <f t="shared" si="18"/>
        <v>0</v>
      </c>
      <c r="O167" s="310">
        <f t="shared" si="19"/>
        <v>0</v>
      </c>
      <c r="P167" s="308"/>
      <c r="Q167" s="310">
        <f t="shared" si="20"/>
        <v>0</v>
      </c>
      <c r="R167" s="310">
        <f t="shared" si="21"/>
        <v>0</v>
      </c>
      <c r="S167" s="311">
        <f t="shared" si="22"/>
        <v>0</v>
      </c>
    </row>
    <row r="168" spans="2:19" ht="15" thickBot="1" x14ac:dyDescent="0.25">
      <c r="B168" s="530" t="s">
        <v>219</v>
      </c>
      <c r="C168" s="344" t="s">
        <v>219</v>
      </c>
      <c r="D168" s="345" t="s">
        <v>219</v>
      </c>
      <c r="E168" s="346"/>
      <c r="F168" s="347"/>
      <c r="G168" s="347"/>
      <c r="H168" s="348"/>
      <c r="I168" s="349"/>
      <c r="J168" s="350"/>
      <c r="K168" s="531"/>
      <c r="L168" s="312">
        <f t="shared" si="17"/>
        <v>0</v>
      </c>
      <c r="M168" s="309"/>
      <c r="N168" s="312">
        <f t="shared" si="18"/>
        <v>0</v>
      </c>
      <c r="O168" s="312">
        <f t="shared" si="19"/>
        <v>0</v>
      </c>
      <c r="P168" s="309"/>
      <c r="Q168" s="312">
        <f t="shared" si="20"/>
        <v>0</v>
      </c>
      <c r="R168" s="312">
        <f t="shared" si="21"/>
        <v>0</v>
      </c>
      <c r="S168" s="313">
        <f t="shared" si="22"/>
        <v>0</v>
      </c>
    </row>
    <row r="170" spans="2:19" x14ac:dyDescent="0.2">
      <c r="B170" s="477"/>
      <c r="C170" s="532"/>
      <c r="D170" s="433"/>
      <c r="E170" s="489"/>
      <c r="F170" s="489"/>
      <c r="G170" s="489"/>
      <c r="H170" s="489"/>
      <c r="I170" s="489"/>
      <c r="J170" s="489"/>
      <c r="K170" s="489"/>
    </row>
  </sheetData>
  <mergeCells count="1">
    <mergeCell ref="U66:AA66"/>
  </mergeCells>
  <conditionalFormatting sqref="H69:S168">
    <cfRule type="expression" dxfId="10" priority="1">
      <formula>AND(OR($B69="Wind",$B69="Solar"),$D69="Rückspeisung")</formula>
    </cfRule>
  </conditionalFormatting>
  <conditionalFormatting sqref="I69:R168">
    <cfRule type="expression" dxfId="7" priority="4">
      <formula>AND(OR($B69="Wind",$B69="Solar"),$D69="Rückspeisung")</formula>
    </cfRule>
  </conditionalFormatting>
  <dataValidations count="2">
    <dataValidation allowBlank="1" showInputMessage="1" showErrorMessage="1" error="Der Faktor muss zwischen 0 und 1 liegen" sqref="M69:M168 P69:P168" xr:uid="{36155F06-57B5-4F7B-8B97-AAC1404B29AA}"/>
    <dataValidation type="decimal" operator="greaterThanOrEqual" allowBlank="1" showInputMessage="1" showErrorMessage="1" error="Bitte eine Dezimalzahl größer oder gleich Null eintragen!" sqref="F10:I62 E10:E63" xr:uid="{0E219376-024B-48B1-ADA0-D064876A5E75}">
      <formula1>0</formula1>
    </dataValidation>
  </dataValidations>
  <pageMargins left="0.78740157499999996" right="0.78740157499999996" top="0.984251969" bottom="0.984251969" header="0.4921259845" footer="0.4921259845"/>
  <pageSetup paperSize="9" scale="16" orientation="landscape" r:id="rId1"/>
  <headerFooter alignWithMargins="0">
    <oddHeader>&amp;L &amp;A, Seite &amp;P von &amp;N&amp;R&amp;D</oddHeader>
  </headerFooter>
  <extLst>
    <ext xmlns:x14="http://schemas.microsoft.com/office/spreadsheetml/2009/9/main" uri="{78C0D931-6437-407d-A8EE-F0AAD7539E65}">
      <x14:conditionalFormattings>
        <x14:conditionalFormatting xmlns:xm="http://schemas.microsoft.com/office/excel/2006/main">
          <x14:cfRule type="expression" priority="2" id="{D18AF537-93CB-4AC4-AE88-8FAF326FC3D4}">
            <xm:f>OR($D69=Listen!$X$4,$D69=Listen!$X$5,$D69=Listen!$X$7,$D69=Listen!$X$9)</xm:f>
            <x14:dxf>
              <fill>
                <patternFill>
                  <bgColor theme="0" tint="-0.14996795556505021"/>
                </patternFill>
              </fill>
            </x14:dxf>
          </x14:cfRule>
          <xm:sqref>H69:S168</xm:sqref>
        </x14:conditionalFormatting>
        <x14:conditionalFormatting xmlns:xm="http://schemas.microsoft.com/office/excel/2006/main">
          <x14:cfRule type="expression" priority="3" id="{C516E20A-D101-4021-899F-3690F887299B}">
            <xm:f>OR($D69=Listen!$X$4,$D69=Listen!$X$5,$D69=Listen!$X$7,$D69=Listen!$X$9)</xm:f>
            <x14:dxf>
              <fill>
                <patternFill patternType="none">
                  <bgColor auto="1"/>
                </patternFill>
              </fill>
            </x14:dxf>
          </x14:cfRule>
          <xm:sqref>I69:R168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0BFB458-23A4-434F-9E2A-A0F5AF672A9B}">
          <x14:formula1>
            <xm:f>Listen!$T$2:$T$16</xm:f>
          </x14:formula1>
          <xm:sqref>B69:B168</xm:sqref>
        </x14:dataValidation>
        <x14:dataValidation type="list" allowBlank="1" showInputMessage="1" showErrorMessage="1" xr:uid="{40AC4358-5D39-42A8-9401-03B3EFF506E1}">
          <x14:formula1>
            <xm:f>Listen!$N$2:$N$8</xm:f>
          </x14:formula1>
          <xm:sqref>C69:C168</xm:sqref>
        </x14:dataValidation>
        <x14:dataValidation type="list" allowBlank="1" showInputMessage="1" showErrorMessage="1" xr:uid="{EB289336-E024-48D9-A6C9-263ABEB0A9DE}">
          <x14:formula1>
            <xm:f>Listen!$P$2:$P$10</xm:f>
          </x14:formula1>
          <xm:sqref>D69:D168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pageSetUpPr fitToPage="1"/>
  </sheetPr>
  <dimension ref="B1:S17"/>
  <sheetViews>
    <sheetView showGridLines="0" zoomScale="80" zoomScaleNormal="80" workbookViewId="0">
      <selection activeCell="C58" sqref="C58"/>
    </sheetView>
  </sheetViews>
  <sheetFormatPr baseColWidth="10" defaultColWidth="11.42578125" defaultRowHeight="14.25" x14ac:dyDescent="0.2"/>
  <cols>
    <col min="1" max="1" width="2.7109375" style="38" customWidth="1"/>
    <col min="2" max="2" width="33.85546875" style="38" customWidth="1"/>
    <col min="3" max="19" width="17.7109375" style="38" customWidth="1"/>
    <col min="20" max="20" width="2.7109375" style="38" customWidth="1"/>
    <col min="21" max="23" width="16.7109375" style="38" customWidth="1"/>
    <col min="24" max="16384" width="11.42578125" style="38"/>
  </cols>
  <sheetData>
    <row r="1" spans="2:19" ht="30" customHeight="1" x14ac:dyDescent="0.2">
      <c r="B1" s="76" t="str">
        <f>"Darstellung des Energieflusses " &amp; Allgemeines!$C$13</f>
        <v>Darstellung des Energieflusses 2024</v>
      </c>
    </row>
    <row r="2" spans="2:19" ht="12" customHeight="1" thickBot="1" x14ac:dyDescent="0.25">
      <c r="B2" s="200"/>
    </row>
    <row r="3" spans="2:19" s="200" customFormat="1" ht="18" customHeight="1" x14ac:dyDescent="0.2">
      <c r="B3" s="851" t="s">
        <v>199</v>
      </c>
      <c r="C3" s="852"/>
      <c r="D3" s="852"/>
      <c r="E3" s="852"/>
      <c r="F3" s="852"/>
      <c r="G3" s="852"/>
      <c r="H3" s="852"/>
      <c r="I3" s="852"/>
      <c r="J3" s="852"/>
      <c r="K3" s="852"/>
      <c r="L3" s="852"/>
      <c r="M3" s="852"/>
      <c r="N3" s="852"/>
      <c r="O3" s="852"/>
      <c r="P3" s="852"/>
      <c r="Q3" s="852"/>
      <c r="R3" s="852"/>
      <c r="S3" s="853"/>
    </row>
    <row r="4" spans="2:19" s="200" customFormat="1" ht="18" customHeight="1" x14ac:dyDescent="0.2">
      <c r="B4" s="854" t="s">
        <v>200</v>
      </c>
      <c r="C4" s="259" t="s">
        <v>201</v>
      </c>
      <c r="D4" s="260"/>
      <c r="E4" s="261"/>
      <c r="F4" s="262"/>
      <c r="G4" s="202" t="s">
        <v>202</v>
      </c>
      <c r="H4" s="260"/>
      <c r="I4" s="260"/>
      <c r="J4" s="260"/>
      <c r="K4" s="260"/>
      <c r="L4" s="260"/>
      <c r="M4" s="260"/>
      <c r="N4" s="260"/>
      <c r="O4" s="262"/>
      <c r="P4" s="855" t="s">
        <v>307</v>
      </c>
      <c r="Q4" s="857" t="s">
        <v>308</v>
      </c>
      <c r="R4" s="859" t="s">
        <v>45</v>
      </c>
      <c r="S4" s="860"/>
    </row>
    <row r="5" spans="2:19" ht="90" customHeight="1" x14ac:dyDescent="0.2">
      <c r="B5" s="854"/>
      <c r="C5" s="263" t="s">
        <v>309</v>
      </c>
      <c r="D5" s="263" t="s">
        <v>310</v>
      </c>
      <c r="E5" s="264" t="s">
        <v>311</v>
      </c>
      <c r="F5" s="265" t="s">
        <v>312</v>
      </c>
      <c r="G5" s="266" t="s">
        <v>336</v>
      </c>
      <c r="H5" s="263" t="s">
        <v>337</v>
      </c>
      <c r="I5" s="263" t="s">
        <v>313</v>
      </c>
      <c r="J5" s="263" t="s">
        <v>340</v>
      </c>
      <c r="K5" s="263" t="s">
        <v>338</v>
      </c>
      <c r="L5" s="263" t="s">
        <v>339</v>
      </c>
      <c r="M5" s="263" t="s">
        <v>314</v>
      </c>
      <c r="N5" s="263" t="s">
        <v>311</v>
      </c>
      <c r="O5" s="265" t="s">
        <v>312</v>
      </c>
      <c r="P5" s="856"/>
      <c r="Q5" s="858"/>
      <c r="R5" s="267" t="s">
        <v>315</v>
      </c>
      <c r="S5" s="268" t="s">
        <v>316</v>
      </c>
    </row>
    <row r="6" spans="2:19" ht="15" customHeight="1" x14ac:dyDescent="0.2">
      <c r="B6" s="43" t="s">
        <v>0</v>
      </c>
      <c r="C6" s="270"/>
      <c r="D6" s="533"/>
      <c r="E6" s="270"/>
      <c r="F6" s="201">
        <f t="shared" ref="F6:F12" si="0">SUM(C6:E6)</f>
        <v>0</v>
      </c>
      <c r="G6" s="270"/>
      <c r="H6" s="270"/>
      <c r="I6" s="271"/>
      <c r="J6" s="270"/>
      <c r="K6" s="272"/>
      <c r="L6" s="273"/>
      <c r="M6" s="270"/>
      <c r="N6" s="270"/>
      <c r="O6" s="274">
        <f t="shared" ref="O6:O12" si="1">SUM(G6:N6)</f>
        <v>0</v>
      </c>
      <c r="P6" s="270"/>
      <c r="Q6" s="275"/>
      <c r="R6" s="276"/>
      <c r="S6" s="277"/>
    </row>
    <row r="7" spans="2:19" ht="15" customHeight="1" x14ac:dyDescent="0.2">
      <c r="B7" s="43" t="s">
        <v>56</v>
      </c>
      <c r="C7" s="270"/>
      <c r="D7" s="269">
        <f>SUM('Dezentrale Einspeisung'!$F$11:$F$18)</f>
        <v>0</v>
      </c>
      <c r="E7" s="270"/>
      <c r="F7" s="201">
        <f t="shared" si="0"/>
        <v>0</v>
      </c>
      <c r="G7" s="270"/>
      <c r="H7" s="270"/>
      <c r="I7" s="278"/>
      <c r="J7" s="270"/>
      <c r="K7" s="279"/>
      <c r="L7" s="280"/>
      <c r="M7" s="270"/>
      <c r="N7" s="270"/>
      <c r="O7" s="274">
        <f t="shared" si="1"/>
        <v>0</v>
      </c>
      <c r="P7" s="270"/>
      <c r="Q7" s="275"/>
      <c r="R7" s="281"/>
      <c r="S7" s="282"/>
    </row>
    <row r="8" spans="2:19" ht="15" customHeight="1" x14ac:dyDescent="0.2">
      <c r="B8" s="43" t="s">
        <v>1</v>
      </c>
      <c r="C8" s="270"/>
      <c r="D8" s="269">
        <f>SUM('Dezentrale Einspeisung'!$F$20:$F$27)</f>
        <v>0</v>
      </c>
      <c r="E8" s="270"/>
      <c r="F8" s="201">
        <f t="shared" si="0"/>
        <v>0</v>
      </c>
      <c r="G8" s="270"/>
      <c r="H8" s="270"/>
      <c r="I8" s="278"/>
      <c r="J8" s="270"/>
      <c r="K8" s="279"/>
      <c r="L8" s="280"/>
      <c r="M8" s="270"/>
      <c r="N8" s="270"/>
      <c r="O8" s="274">
        <f t="shared" si="1"/>
        <v>0</v>
      </c>
      <c r="P8" s="270"/>
      <c r="Q8" s="275"/>
      <c r="R8" s="281"/>
      <c r="S8" s="282"/>
    </row>
    <row r="9" spans="2:19" ht="15" customHeight="1" x14ac:dyDescent="0.2">
      <c r="B9" s="43" t="s">
        <v>57</v>
      </c>
      <c r="C9" s="270"/>
      <c r="D9" s="269">
        <f>SUM('Dezentrale Einspeisung'!$F$29:$F$36)</f>
        <v>0</v>
      </c>
      <c r="E9" s="270"/>
      <c r="F9" s="201">
        <f t="shared" si="0"/>
        <v>0</v>
      </c>
      <c r="G9" s="270"/>
      <c r="H9" s="270"/>
      <c r="I9" s="278"/>
      <c r="J9" s="270"/>
      <c r="K9" s="283"/>
      <c r="L9" s="284"/>
      <c r="M9" s="270"/>
      <c r="N9" s="270"/>
      <c r="O9" s="274">
        <f t="shared" si="1"/>
        <v>0</v>
      </c>
      <c r="P9" s="270"/>
      <c r="Q9" s="275"/>
      <c r="R9" s="281"/>
      <c r="S9" s="282"/>
    </row>
    <row r="10" spans="2:19" ht="15" customHeight="1" x14ac:dyDescent="0.2">
      <c r="B10" s="43" t="s">
        <v>2</v>
      </c>
      <c r="C10" s="270"/>
      <c r="D10" s="269">
        <f>SUM('Dezentrale Einspeisung'!$F$38:$F$45)</f>
        <v>0</v>
      </c>
      <c r="E10" s="270"/>
      <c r="F10" s="201">
        <f t="shared" si="0"/>
        <v>0</v>
      </c>
      <c r="G10" s="270"/>
      <c r="H10" s="270"/>
      <c r="I10" s="278"/>
      <c r="J10" s="270"/>
      <c r="K10" s="270"/>
      <c r="L10" s="270"/>
      <c r="M10" s="270"/>
      <c r="N10" s="270"/>
      <c r="O10" s="274">
        <f t="shared" si="1"/>
        <v>0</v>
      </c>
      <c r="P10" s="270"/>
      <c r="Q10" s="275"/>
      <c r="R10" s="281"/>
      <c r="S10" s="282"/>
    </row>
    <row r="11" spans="2:19" ht="15" customHeight="1" x14ac:dyDescent="0.2">
      <c r="B11" s="43" t="s">
        <v>58</v>
      </c>
      <c r="C11" s="270"/>
      <c r="D11" s="269">
        <f>SUM('Dezentrale Einspeisung'!$F$47:$F$54)</f>
        <v>0</v>
      </c>
      <c r="E11" s="270"/>
      <c r="F11" s="201">
        <f t="shared" si="0"/>
        <v>0</v>
      </c>
      <c r="G11" s="270"/>
      <c r="H11" s="270"/>
      <c r="I11" s="285"/>
      <c r="J11" s="270"/>
      <c r="K11" s="270"/>
      <c r="L11" s="270"/>
      <c r="M11" s="270"/>
      <c r="N11" s="270"/>
      <c r="O11" s="274">
        <f t="shared" si="1"/>
        <v>0</v>
      </c>
      <c r="P11" s="270"/>
      <c r="Q11" s="275"/>
      <c r="R11" s="281"/>
      <c r="S11" s="282"/>
    </row>
    <row r="12" spans="2:19" ht="15" customHeight="1" x14ac:dyDescent="0.2">
      <c r="B12" s="43" t="s">
        <v>59</v>
      </c>
      <c r="C12" s="270"/>
      <c r="D12" s="269">
        <f>SUM('Dezentrale Einspeisung'!$F$56:$F$62)</f>
        <v>0</v>
      </c>
      <c r="E12" s="270"/>
      <c r="F12" s="201">
        <f t="shared" si="0"/>
        <v>0</v>
      </c>
      <c r="G12" s="270"/>
      <c r="H12" s="270"/>
      <c r="I12" s="270"/>
      <c r="J12" s="270"/>
      <c r="K12" s="270"/>
      <c r="L12" s="270"/>
      <c r="M12" s="270"/>
      <c r="N12" s="270"/>
      <c r="O12" s="274">
        <f t="shared" si="1"/>
        <v>0</v>
      </c>
      <c r="P12" s="270"/>
      <c r="Q12" s="275"/>
      <c r="R12" s="286"/>
      <c r="S12" s="287"/>
    </row>
    <row r="13" spans="2:19" ht="15" customHeight="1" thickBot="1" x14ac:dyDescent="0.25">
      <c r="B13" s="288" t="s">
        <v>3</v>
      </c>
      <c r="C13" s="289">
        <f>SUM(C6:C12)</f>
        <v>0</v>
      </c>
      <c r="D13" s="289">
        <f t="shared" ref="D13:Q13" si="2">SUM(D6:D12)</f>
        <v>0</v>
      </c>
      <c r="E13" s="289">
        <f t="shared" si="2"/>
        <v>0</v>
      </c>
      <c r="F13" s="290">
        <f t="shared" si="2"/>
        <v>0</v>
      </c>
      <c r="G13" s="291">
        <f t="shared" si="2"/>
        <v>0</v>
      </c>
      <c r="H13" s="289">
        <f t="shared" si="2"/>
        <v>0</v>
      </c>
      <c r="I13" s="289">
        <f t="shared" si="2"/>
        <v>0</v>
      </c>
      <c r="J13" s="289">
        <f t="shared" si="2"/>
        <v>0</v>
      </c>
      <c r="K13" s="289">
        <f t="shared" si="2"/>
        <v>0</v>
      </c>
      <c r="L13" s="292">
        <f t="shared" si="2"/>
        <v>0</v>
      </c>
      <c r="M13" s="289">
        <f t="shared" si="2"/>
        <v>0</v>
      </c>
      <c r="N13" s="289">
        <f t="shared" si="2"/>
        <v>0</v>
      </c>
      <c r="O13" s="290">
        <f t="shared" si="2"/>
        <v>0</v>
      </c>
      <c r="P13" s="289">
        <f t="shared" si="2"/>
        <v>0</v>
      </c>
      <c r="Q13" s="290">
        <f t="shared" si="2"/>
        <v>0</v>
      </c>
      <c r="R13" s="293">
        <f>F13-O13-P13-Q13</f>
        <v>0</v>
      </c>
      <c r="S13" s="294">
        <f>IFERROR(R13/F13,0)</f>
        <v>0</v>
      </c>
    </row>
    <row r="15" spans="2:19" x14ac:dyDescent="0.2">
      <c r="H15" s="295"/>
    </row>
    <row r="16" spans="2:19" x14ac:dyDescent="0.2">
      <c r="H16" s="295"/>
      <c r="J16" s="295"/>
    </row>
    <row r="17" spans="10:10" ht="14.25" customHeight="1" x14ac:dyDescent="0.2">
      <c r="J17" s="295"/>
    </row>
  </sheetData>
  <mergeCells count="5">
    <mergeCell ref="B3:S3"/>
    <mergeCell ref="B4:B5"/>
    <mergeCell ref="P4:P5"/>
    <mergeCell ref="Q4:Q5"/>
    <mergeCell ref="R4:S4"/>
  </mergeCells>
  <conditionalFormatting sqref="S6:S12">
    <cfRule type="expression" dxfId="6" priority="2">
      <formula>OR(S6&gt;1%,S6&lt;-1%)</formula>
    </cfRule>
  </conditionalFormatting>
  <conditionalFormatting sqref="S13">
    <cfRule type="expression" dxfId="5" priority="1">
      <formula>OR($S$13&gt;0.01,$S$13&lt;-0.01)</formula>
    </cfRule>
  </conditionalFormatting>
  <pageMargins left="0.78740157499999996" right="0.78740157499999996" top="0.984251969" bottom="0.984251969" header="0.4921259845" footer="0.4921259845"/>
  <pageSetup paperSize="9" orientation="landscape" r:id="rId1"/>
  <headerFooter alignWithMargins="0">
    <oddHeader>&amp;L &amp;A, Seite &amp;P von &amp;N&amp;R&amp;D</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21</vt:i4>
      </vt:variant>
    </vt:vector>
  </HeadingPairs>
  <TitlesOfParts>
    <vt:vector size="39" baseType="lpstr">
      <vt:lpstr>Changelog</vt:lpstr>
      <vt:lpstr>Ausfüllhilfe</vt:lpstr>
      <vt:lpstr>Allgemeines</vt:lpstr>
      <vt:lpstr>Zusammenfassung + Annuität</vt:lpstr>
      <vt:lpstr>Verzinsung</vt:lpstr>
      <vt:lpstr>Umsatzerlöse laut G&amp;V (Strom)</vt:lpstr>
      <vt:lpstr>Vorgelagerte Netzkosten</vt:lpstr>
      <vt:lpstr>Dezentrale Einspeisung</vt:lpstr>
      <vt:lpstr>Energiefluss</vt:lpstr>
      <vt:lpstr>MSB (inkl. Messung)</vt:lpstr>
      <vt:lpstr>Beteiligung iMSys</vt:lpstr>
      <vt:lpstr>fin.Ausgleich Redispatch</vt:lpstr>
      <vt:lpstr>KKAuf</vt:lpstr>
      <vt:lpstr>SAV</vt:lpstr>
      <vt:lpstr>BKZ_NAKB_SoPo</vt:lpstr>
      <vt:lpstr>WAV</vt:lpstr>
      <vt:lpstr>Sonstiges</vt:lpstr>
      <vt:lpstr>Listen</vt:lpstr>
      <vt:lpstr>Listen!Anlagengruppen</vt:lpstr>
      <vt:lpstr>Listen!Antragsjahre</vt:lpstr>
      <vt:lpstr>'Dezentrale Einspeisung'!Druckbereich</vt:lpstr>
      <vt:lpstr>Energiefluss!Druckbereich</vt:lpstr>
      <vt:lpstr>'fin.Ausgleich Redispatch'!Druckbereich</vt:lpstr>
      <vt:lpstr>KKAuf!Druckbereich</vt:lpstr>
      <vt:lpstr>'MSB (inkl. Messung)'!Druckbereich</vt:lpstr>
      <vt:lpstr>SAV!Druckbereich</vt:lpstr>
      <vt:lpstr>Sonstiges!Druckbereich</vt:lpstr>
      <vt:lpstr>'Vorgelagerte Netzkosten'!Druckbereich</vt:lpstr>
      <vt:lpstr>WAV!Druckbereich</vt:lpstr>
      <vt:lpstr>BKZ_NAKB_SoPo!Drucktitel</vt:lpstr>
      <vt:lpstr>KKAuf!Drucktitel</vt:lpstr>
      <vt:lpstr>SAV!Drucktitel</vt:lpstr>
      <vt:lpstr>'Vorgelagerte Netzkosten'!Drucktitel</vt:lpstr>
      <vt:lpstr>WAV!Drucktitel</vt:lpstr>
      <vt:lpstr>Listen!Investitionsjahre</vt:lpstr>
      <vt:lpstr>Kategorie</vt:lpstr>
      <vt:lpstr>Kategorie_2</vt:lpstr>
      <vt:lpstr>Listen!WAV_Positionen</vt:lpstr>
      <vt:lpstr>Listen!Zeitreihe_2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sbh</dc:creator>
  <cp:lastModifiedBy>Maier, Sandra (UM)</cp:lastModifiedBy>
  <cp:lastPrinted>2022-10-20T07:48:30Z</cp:lastPrinted>
  <dcterms:created xsi:type="dcterms:W3CDTF">2008-06-25T10:46:56Z</dcterms:created>
  <dcterms:modified xsi:type="dcterms:W3CDTF">2025-12-11T08:37:29Z</dcterms:modified>
</cp:coreProperties>
</file>