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R:\Abt4\Ref49\Referatsablage\Rundschreiben\Rundschreiben LRegB\2024\2024-0x RegK 2023\"/>
    </mc:Choice>
  </mc:AlternateContent>
  <bookViews>
    <workbookView xWindow="0" yWindow="0" windowWidth="28800" windowHeight="12885" tabRatio="934" activeTab="2"/>
  </bookViews>
  <sheets>
    <sheet name="Changelog" sheetId="41" r:id="rId1"/>
    <sheet name="Ausfüllhilfe" sheetId="37" r:id="rId2"/>
    <sheet name="Allgemeines" sheetId="31" r:id="rId3"/>
    <sheet name="Zusammenfassung + Annuität" sheetId="39" r:id="rId4"/>
    <sheet name="Verzinsung" sheetId="40" r:id="rId5"/>
    <sheet name="Umsatzerlöse laut G&amp;V (Gas)" sheetId="43" r:id="rId6"/>
    <sheet name="Vorgelagerte Netzkosten" sheetId="28" r:id="rId7"/>
    <sheet name="Volatile Kostenanteile" sheetId="42" r:id="rId8"/>
    <sheet name="Messstellenbetrieb_Messung" sheetId="29" r:id="rId9"/>
    <sheet name="KKAuf" sheetId="32" r:id="rId10"/>
    <sheet name="SAV" sheetId="33" r:id="rId11"/>
    <sheet name="BKZ_NAKB" sheetId="35" r:id="rId12"/>
    <sheet name="WAV" sheetId="36" r:id="rId13"/>
    <sheet name="Anlagenspiegel" sheetId="34" r:id="rId14"/>
    <sheet name="Sonstiges" sheetId="26" r:id="rId15"/>
    <sheet name="Listen" sheetId="38" state="hidden" r:id="rId16"/>
  </sheets>
  <externalReferences>
    <externalReference r:id="rId17"/>
    <externalReference r:id="rId18"/>
    <externalReference r:id="rId19"/>
  </externalReferences>
  <definedNames>
    <definedName name="_xlnm._FilterDatabase" localSheetId="10" hidden="1">SAV!$A$4:$AE$300</definedName>
    <definedName name="_Key1" localSheetId="1" hidden="1">#REF!</definedName>
    <definedName name="_Key1" localSheetId="15" hidden="1">#REF!</definedName>
    <definedName name="_Key1" localSheetId="5" hidden="1">#REF!</definedName>
    <definedName name="_Key1" localSheetId="7" hidden="1">#REF!</definedName>
    <definedName name="_Key1" hidden="1">#REF!</definedName>
    <definedName name="_Key2" localSheetId="1" hidden="1">#REF!</definedName>
    <definedName name="_Key2" localSheetId="15"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Sort" localSheetId="1" hidden="1">#REF!</definedName>
    <definedName name="_Sort" localSheetId="15" hidden="1">#REF!</definedName>
    <definedName name="_Sort" localSheetId="5" hidden="1">#REF!</definedName>
    <definedName name="_Sort" localSheetId="7" hidden="1">#REF!</definedName>
    <definedName name="_Sort" hidden="1">#REF!</definedName>
    <definedName name="Anlagengruppen" localSheetId="7">[1]Listen!$A$2:$A$44</definedName>
    <definedName name="Anlagengruppen">Listen!$A$2:$A$44</definedName>
    <definedName name="Antragsjahre">Listen!$D$2:$D$6</definedName>
    <definedName name="_xlnm.Print_Area" localSheetId="11">BKZ_NAKB!$A$1:$S$57</definedName>
    <definedName name="_xlnm.Print_Area" localSheetId="8">Messstellenbetrieb_Messung!$A$1:$D$17</definedName>
    <definedName name="_xlnm.Print_Area" localSheetId="14">Sonstiges!$A$1:$F$16</definedName>
    <definedName name="_xlnm.Print_Area" localSheetId="4">Verzinsung!$A$1:$A$26</definedName>
    <definedName name="_xlnm.Print_Area" localSheetId="6">'Vorgelagerte Netzkosten'!$A$1:$F$101</definedName>
    <definedName name="_xlnm.Print_Area" localSheetId="12">WAV!$A$1:$R$100</definedName>
    <definedName name="_xlnm.Print_Titles" localSheetId="13">Anlagenspiegel!$A:$B,Anlagenspiegel!$3:$4</definedName>
    <definedName name="_xlnm.Print_Titles" localSheetId="10">SAV!$A:$C,SAV!$3:$4</definedName>
    <definedName name="_xlnm.Print_Titles" localSheetId="6">'Vorgelagerte Netzkosten'!$1:$2</definedName>
    <definedName name="_xlnm.Print_Titles" localSheetId="12">WAV!$A:$D,WAV!$4:$4</definedName>
    <definedName name="Entgeltarten">[2]Listen!$P$2:$P$5</definedName>
    <definedName name="GuV_Positionen">#REF!</definedName>
    <definedName name="Investitionsjahre" localSheetId="7">[1]Listen!$H$2:$H$8</definedName>
    <definedName name="Investitionsjahre">Listen!$H$2:$H$8</definedName>
    <definedName name="NetzIds">OFFSET([2]A_Stammdaten!$A$19,0,0,COUNTA([2]A_Stammdaten!$A$19:$A$222),1)</definedName>
    <definedName name="Selbst_geschaffene_gewerbliche_Schutzrechte_und_ähnliche_Rechte_und_Werte">Listen!$I$2:$I$8</definedName>
    <definedName name="Strom">#REF!</definedName>
    <definedName name="WAV_Positionen" localSheetId="5">[3]Listen!$E$2:$E$7</definedName>
    <definedName name="WAV_Positionen" localSheetId="7">[1]Listen!$E$2:$E$7</definedName>
    <definedName name="WAV_Positionen">Listen!$E$2:$E$7</definedName>
    <definedName name="Z_1C86D249_38D6_494B_9A9C_7DB890D2E43B_.wvu.PrintArea" localSheetId="8" hidden="1">Messstellenbetrieb_Messung!$A$1:$E$1</definedName>
    <definedName name="Z_1C86D249_38D6_494B_9A9C_7DB890D2E43B_.wvu.PrintArea" localSheetId="7" hidden="1">'Volatile Kostenanteile'!$A$1:$M$2</definedName>
    <definedName name="Z_21DD1AAC_BC09_4161_82EE_F7E1955272A0_.wvu.PrintArea" localSheetId="8" hidden="1">Messstellenbetrieb_Messung!$A$1:$E$1</definedName>
    <definedName name="Z_21DD1AAC_BC09_4161_82EE_F7E1955272A0_.wvu.PrintArea" localSheetId="7" hidden="1">'Volatile Kostenanteile'!$A$1:$M$2</definedName>
    <definedName name="Zeitreihe_1">Listen!$I$2:$I$8</definedName>
    <definedName name="Zeitreihe_2">Listen!$J$2:$J$14</definedName>
  </definedNames>
  <calcPr calcId="162913" iterate="1"/>
</workbook>
</file>

<file path=xl/calcChain.xml><?xml version="1.0" encoding="utf-8"?>
<calcChain xmlns="http://schemas.openxmlformats.org/spreadsheetml/2006/main">
  <c r="F13" i="42" l="1"/>
  <c r="F14" i="42"/>
  <c r="F15" i="42"/>
  <c r="F16" i="42"/>
  <c r="F17" i="42"/>
  <c r="F18" i="42"/>
  <c r="F19" i="42"/>
  <c r="F20" i="42"/>
  <c r="F21" i="42"/>
  <c r="F22" i="42"/>
  <c r="F23" i="42"/>
  <c r="F24" i="42"/>
  <c r="F25" i="42"/>
  <c r="F26" i="42"/>
  <c r="F27" i="42"/>
  <c r="F28" i="42"/>
  <c r="F29" i="42"/>
  <c r="F30" i="42"/>
  <c r="F31" i="42"/>
  <c r="F32" i="42"/>
  <c r="F33" i="42"/>
  <c r="F34" i="42"/>
  <c r="F35" i="42"/>
  <c r="F36" i="42"/>
  <c r="F37" i="42"/>
  <c r="F38" i="42"/>
  <c r="F39" i="42"/>
  <c r="F40" i="42"/>
  <c r="F41" i="42"/>
  <c r="F42" i="42"/>
  <c r="F43" i="42"/>
  <c r="F44" i="42"/>
  <c r="F45" i="42"/>
  <c r="F46" i="42"/>
  <c r="F47" i="42"/>
  <c r="F48" i="42"/>
  <c r="F49" i="42"/>
  <c r="F50" i="42"/>
  <c r="F51" i="42"/>
  <c r="F52" i="42"/>
  <c r="F53" i="42"/>
  <c r="F54" i="42"/>
  <c r="F55" i="42"/>
  <c r="F56" i="42"/>
  <c r="F57" i="42"/>
  <c r="F58" i="42"/>
  <c r="F59" i="42"/>
  <c r="F60" i="42"/>
  <c r="F12" i="42"/>
  <c r="C5" i="42" s="1"/>
  <c r="J34" i="35" l="1"/>
  <c r="J35" i="35"/>
  <c r="J36" i="35"/>
  <c r="J37" i="35"/>
  <c r="J38" i="35"/>
  <c r="J39" i="35"/>
  <c r="J40" i="35"/>
  <c r="J41" i="35"/>
  <c r="J42" i="35"/>
  <c r="J43" i="35"/>
  <c r="J44" i="35"/>
  <c r="J45" i="35"/>
  <c r="J46" i="35"/>
  <c r="J47" i="35"/>
  <c r="J48" i="35"/>
  <c r="J49" i="35"/>
  <c r="J50" i="35"/>
  <c r="J51" i="35"/>
  <c r="J52" i="35"/>
  <c r="J53" i="35"/>
  <c r="J54" i="35"/>
  <c r="J55" i="35"/>
  <c r="J56" i="35"/>
  <c r="J57" i="35"/>
  <c r="K34" i="35"/>
  <c r="K35" i="35"/>
  <c r="K36" i="35"/>
  <c r="K37" i="35"/>
  <c r="K38" i="35"/>
  <c r="K39" i="35"/>
  <c r="K40" i="35"/>
  <c r="K41" i="35"/>
  <c r="K42" i="35"/>
  <c r="K43" i="35"/>
  <c r="K44" i="35"/>
  <c r="K45" i="35"/>
  <c r="K46" i="35"/>
  <c r="K47" i="35"/>
  <c r="K48" i="35"/>
  <c r="K49" i="35"/>
  <c r="K50" i="35"/>
  <c r="K51" i="35"/>
  <c r="K52" i="35"/>
  <c r="K53" i="35"/>
  <c r="K54" i="35"/>
  <c r="K55" i="35"/>
  <c r="K56" i="35"/>
  <c r="K57" i="35"/>
  <c r="C23" i="35" l="1"/>
  <c r="D23" i="35"/>
  <c r="E23" i="35"/>
  <c r="B23" i="35"/>
  <c r="G6" i="35"/>
  <c r="H6" i="35"/>
  <c r="I6" i="35"/>
  <c r="G7" i="35"/>
  <c r="H7" i="35"/>
  <c r="I7" i="35"/>
  <c r="G8" i="35"/>
  <c r="H8" i="35"/>
  <c r="I8" i="35"/>
  <c r="G9" i="35"/>
  <c r="H9" i="35"/>
  <c r="I9" i="35"/>
  <c r="G10" i="35"/>
  <c r="H10" i="35"/>
  <c r="I10" i="35"/>
  <c r="G11" i="35"/>
  <c r="H11" i="35"/>
  <c r="I11" i="35"/>
  <c r="G12" i="35"/>
  <c r="H12" i="35"/>
  <c r="I12" i="35"/>
  <c r="G13" i="35"/>
  <c r="H13" i="35"/>
  <c r="I13" i="35"/>
  <c r="G14" i="35"/>
  <c r="H14" i="35"/>
  <c r="I14" i="35"/>
  <c r="F6" i="35"/>
  <c r="F7" i="35"/>
  <c r="J7" i="35" s="1"/>
  <c r="F8" i="35"/>
  <c r="F9" i="35"/>
  <c r="J9" i="35" s="1"/>
  <c r="F10" i="35"/>
  <c r="J10" i="35" s="1"/>
  <c r="F11" i="35"/>
  <c r="F12" i="35"/>
  <c r="F13" i="35"/>
  <c r="F14" i="35"/>
  <c r="J6" i="35" l="1"/>
  <c r="J8" i="35"/>
  <c r="J12" i="35"/>
  <c r="J14" i="35"/>
  <c r="J13" i="35"/>
  <c r="J11" i="35"/>
  <c r="W6" i="33" l="1"/>
  <c r="X6" i="33"/>
  <c r="W7" i="33"/>
  <c r="X7" i="33"/>
  <c r="W8" i="33"/>
  <c r="X8" i="33"/>
  <c r="W9" i="33"/>
  <c r="X9" i="33"/>
  <c r="W10" i="33"/>
  <c r="X10" i="33"/>
  <c r="W11" i="33"/>
  <c r="X11" i="33"/>
  <c r="W12" i="33"/>
  <c r="X12" i="33"/>
  <c r="W13" i="33"/>
  <c r="X13" i="33"/>
  <c r="W14" i="33"/>
  <c r="X14" i="33"/>
  <c r="W15" i="33"/>
  <c r="X15" i="33"/>
  <c r="W16" i="33"/>
  <c r="X16" i="33"/>
  <c r="W17" i="33"/>
  <c r="X17" i="33"/>
  <c r="W18" i="33"/>
  <c r="X18" i="33"/>
  <c r="W19" i="33"/>
  <c r="X19" i="33"/>
  <c r="W20" i="33"/>
  <c r="X20" i="33"/>
  <c r="W21" i="33"/>
  <c r="X21" i="33"/>
  <c r="W22" i="33"/>
  <c r="X22" i="33"/>
  <c r="W23" i="33"/>
  <c r="X23" i="33"/>
  <c r="W24" i="33"/>
  <c r="X24" i="33"/>
  <c r="W25" i="33"/>
  <c r="X25" i="33"/>
  <c r="W26" i="33"/>
  <c r="X26" i="33"/>
  <c r="W27" i="33"/>
  <c r="X27" i="33"/>
  <c r="W28" i="33"/>
  <c r="X28" i="33"/>
  <c r="W29" i="33"/>
  <c r="X29" i="33"/>
  <c r="W30" i="33"/>
  <c r="X30" i="33"/>
  <c r="W31" i="33"/>
  <c r="X31" i="33"/>
  <c r="W32" i="33"/>
  <c r="X32" i="33"/>
  <c r="W33" i="33"/>
  <c r="X33" i="33"/>
  <c r="W34" i="33"/>
  <c r="X34" i="33"/>
  <c r="W35" i="33"/>
  <c r="X35" i="33"/>
  <c r="W36" i="33"/>
  <c r="X36" i="33"/>
  <c r="W37" i="33"/>
  <c r="X37" i="33"/>
  <c r="W38" i="33"/>
  <c r="X38" i="33"/>
  <c r="W39" i="33"/>
  <c r="X39" i="33"/>
  <c r="W40" i="33"/>
  <c r="X40" i="33"/>
  <c r="W41" i="33"/>
  <c r="X41" i="33"/>
  <c r="W42" i="33"/>
  <c r="X42" i="33"/>
  <c r="W43" i="33"/>
  <c r="X43" i="33"/>
  <c r="W44" i="33"/>
  <c r="X44" i="33"/>
  <c r="W45" i="33"/>
  <c r="X45" i="33"/>
  <c r="W46" i="33"/>
  <c r="X46" i="33"/>
  <c r="W47" i="33"/>
  <c r="X47" i="33"/>
  <c r="W48" i="33"/>
  <c r="X48" i="33"/>
  <c r="W49" i="33"/>
  <c r="X49" i="33"/>
  <c r="W50" i="33"/>
  <c r="X50" i="33"/>
  <c r="W51" i="33"/>
  <c r="X51" i="33"/>
  <c r="W52" i="33"/>
  <c r="X52" i="33"/>
  <c r="W53" i="33"/>
  <c r="X53" i="33"/>
  <c r="W54" i="33"/>
  <c r="X54" i="33"/>
  <c r="W55" i="33"/>
  <c r="X55" i="33"/>
  <c r="W56" i="33"/>
  <c r="X56" i="33"/>
  <c r="W57" i="33"/>
  <c r="X57" i="33"/>
  <c r="W58" i="33"/>
  <c r="X58" i="33"/>
  <c r="W59" i="33"/>
  <c r="X59" i="33"/>
  <c r="W60" i="33"/>
  <c r="X60" i="33"/>
  <c r="W61" i="33"/>
  <c r="X61" i="33"/>
  <c r="W62" i="33"/>
  <c r="X62" i="33"/>
  <c r="W63" i="33"/>
  <c r="X63" i="33"/>
  <c r="W64" i="33"/>
  <c r="X64" i="33"/>
  <c r="W65" i="33"/>
  <c r="X65" i="33"/>
  <c r="W66" i="33"/>
  <c r="X66" i="33"/>
  <c r="W67" i="33"/>
  <c r="X67" i="33"/>
  <c r="W68" i="33"/>
  <c r="X68" i="33"/>
  <c r="W69" i="33"/>
  <c r="X69" i="33"/>
  <c r="W70" i="33"/>
  <c r="X70" i="33"/>
  <c r="W71" i="33"/>
  <c r="X71" i="33"/>
  <c r="W72" i="33"/>
  <c r="X72" i="33"/>
  <c r="W73" i="33"/>
  <c r="X73" i="33"/>
  <c r="W74" i="33"/>
  <c r="X74" i="33"/>
  <c r="W75" i="33"/>
  <c r="X75" i="33"/>
  <c r="W76" i="33"/>
  <c r="X76" i="33"/>
  <c r="W77" i="33"/>
  <c r="X77" i="33"/>
  <c r="W78" i="33"/>
  <c r="X78" i="33"/>
  <c r="W79" i="33"/>
  <c r="X79" i="33"/>
  <c r="W80" i="33"/>
  <c r="X80" i="33"/>
  <c r="W81" i="33"/>
  <c r="X81" i="33"/>
  <c r="W82" i="33"/>
  <c r="X82" i="33"/>
  <c r="W83" i="33"/>
  <c r="X83" i="33"/>
  <c r="W84" i="33"/>
  <c r="X84" i="33"/>
  <c r="W85" i="33"/>
  <c r="X85" i="33"/>
  <c r="W86" i="33"/>
  <c r="X86" i="33"/>
  <c r="W87" i="33"/>
  <c r="X87" i="33"/>
  <c r="W88" i="33"/>
  <c r="X88" i="33"/>
  <c r="W89" i="33"/>
  <c r="X89" i="33"/>
  <c r="W90" i="33"/>
  <c r="X90" i="33"/>
  <c r="W91" i="33"/>
  <c r="X91" i="33"/>
  <c r="W92" i="33"/>
  <c r="X92" i="33"/>
  <c r="W93" i="33"/>
  <c r="X93" i="33"/>
  <c r="W94" i="33"/>
  <c r="X94" i="33"/>
  <c r="W95" i="33"/>
  <c r="X95" i="33"/>
  <c r="W96" i="33"/>
  <c r="X96" i="33"/>
  <c r="W97" i="33"/>
  <c r="X97" i="33"/>
  <c r="W98" i="33"/>
  <c r="X98" i="33"/>
  <c r="W99" i="33"/>
  <c r="X99" i="33"/>
  <c r="W100" i="33"/>
  <c r="X100" i="33"/>
  <c r="W101" i="33"/>
  <c r="X101" i="33"/>
  <c r="W102" i="33"/>
  <c r="X102" i="33"/>
  <c r="W103" i="33"/>
  <c r="X103" i="33"/>
  <c r="W104" i="33"/>
  <c r="X104" i="33"/>
  <c r="W105" i="33"/>
  <c r="X105" i="33"/>
  <c r="W106" i="33"/>
  <c r="X106" i="33"/>
  <c r="W107" i="33"/>
  <c r="X107" i="33"/>
  <c r="W108" i="33"/>
  <c r="X108" i="33"/>
  <c r="W109" i="33"/>
  <c r="X109" i="33"/>
  <c r="W110" i="33"/>
  <c r="X110" i="33"/>
  <c r="W111" i="33"/>
  <c r="X111" i="33"/>
  <c r="W112" i="33"/>
  <c r="X112" i="33"/>
  <c r="W113" i="33"/>
  <c r="X113" i="33"/>
  <c r="W114" i="33"/>
  <c r="X114" i="33"/>
  <c r="W115" i="33"/>
  <c r="X115" i="33"/>
  <c r="W116" i="33"/>
  <c r="X116" i="33"/>
  <c r="W117" i="33"/>
  <c r="X117" i="33"/>
  <c r="W118" i="33"/>
  <c r="X118" i="33"/>
  <c r="W119" i="33"/>
  <c r="X119" i="33"/>
  <c r="W120" i="33"/>
  <c r="X120" i="33"/>
  <c r="W121" i="33"/>
  <c r="X121" i="33"/>
  <c r="W122" i="33"/>
  <c r="X122" i="33"/>
  <c r="W123" i="33"/>
  <c r="X123" i="33"/>
  <c r="W124" i="33"/>
  <c r="X124" i="33"/>
  <c r="W125" i="33"/>
  <c r="X125" i="33"/>
  <c r="W126" i="33"/>
  <c r="X126" i="33"/>
  <c r="W127" i="33"/>
  <c r="X127" i="33"/>
  <c r="W128" i="33"/>
  <c r="X128" i="33"/>
  <c r="W129" i="33"/>
  <c r="X129" i="33"/>
  <c r="W130" i="33"/>
  <c r="X130" i="33"/>
  <c r="W131" i="33"/>
  <c r="X131" i="33"/>
  <c r="W132" i="33"/>
  <c r="X132" i="33"/>
  <c r="W133" i="33"/>
  <c r="X133" i="33"/>
  <c r="W134" i="33"/>
  <c r="X134" i="33"/>
  <c r="W135" i="33"/>
  <c r="X135" i="33"/>
  <c r="W136" i="33"/>
  <c r="X136" i="33"/>
  <c r="W137" i="33"/>
  <c r="X137" i="33"/>
  <c r="W138" i="33"/>
  <c r="X138" i="33"/>
  <c r="W139" i="33"/>
  <c r="X139" i="33"/>
  <c r="W140" i="33"/>
  <c r="X140" i="33"/>
  <c r="W141" i="33"/>
  <c r="X141" i="33"/>
  <c r="W142" i="33"/>
  <c r="X142" i="33"/>
  <c r="W143" i="33"/>
  <c r="X143" i="33"/>
  <c r="W144" i="33"/>
  <c r="X144" i="33"/>
  <c r="W145" i="33"/>
  <c r="X145" i="33"/>
  <c r="W146" i="33"/>
  <c r="X146" i="33"/>
  <c r="W147" i="33"/>
  <c r="X147" i="33"/>
  <c r="W148" i="33"/>
  <c r="X148" i="33"/>
  <c r="W149" i="33"/>
  <c r="X149" i="33"/>
  <c r="W150" i="33"/>
  <c r="X150" i="33"/>
  <c r="W151" i="33"/>
  <c r="X151" i="33"/>
  <c r="W152" i="33"/>
  <c r="X152" i="33"/>
  <c r="W153" i="33"/>
  <c r="X153" i="33"/>
  <c r="W154" i="33"/>
  <c r="X154" i="33"/>
  <c r="W155" i="33"/>
  <c r="X155" i="33"/>
  <c r="W156" i="33"/>
  <c r="X156" i="33"/>
  <c r="W157" i="33"/>
  <c r="X157" i="33"/>
  <c r="W158" i="33"/>
  <c r="X158" i="33"/>
  <c r="W159" i="33"/>
  <c r="X159" i="33"/>
  <c r="W160" i="33"/>
  <c r="X160" i="33"/>
  <c r="W161" i="33"/>
  <c r="X161" i="33"/>
  <c r="W162" i="33"/>
  <c r="X162" i="33"/>
  <c r="W163" i="33"/>
  <c r="X163" i="33"/>
  <c r="W164" i="33"/>
  <c r="X164" i="33"/>
  <c r="W165" i="33"/>
  <c r="X165" i="33"/>
  <c r="W166" i="33"/>
  <c r="X166" i="33"/>
  <c r="W167" i="33"/>
  <c r="X167" i="33"/>
  <c r="W168" i="33"/>
  <c r="X168" i="33"/>
  <c r="W169" i="33"/>
  <c r="X169" i="33"/>
  <c r="W170" i="33"/>
  <c r="X170" i="33"/>
  <c r="W171" i="33"/>
  <c r="X171" i="33"/>
  <c r="W172" i="33"/>
  <c r="X172" i="33"/>
  <c r="W173" i="33"/>
  <c r="X173" i="33"/>
  <c r="W174" i="33"/>
  <c r="X174" i="33"/>
  <c r="W175" i="33"/>
  <c r="X175" i="33"/>
  <c r="W176" i="33"/>
  <c r="X176" i="33"/>
  <c r="W177" i="33"/>
  <c r="X177" i="33"/>
  <c r="W178" i="33"/>
  <c r="X178" i="33"/>
  <c r="W179" i="33"/>
  <c r="X179" i="33"/>
  <c r="W180" i="33"/>
  <c r="X180" i="33"/>
  <c r="W181" i="33"/>
  <c r="X181" i="33"/>
  <c r="W182" i="33"/>
  <c r="X182" i="33"/>
  <c r="W183" i="33"/>
  <c r="X183" i="33"/>
  <c r="W184" i="33"/>
  <c r="X184" i="33"/>
  <c r="W185" i="33"/>
  <c r="X185" i="33"/>
  <c r="W186" i="33"/>
  <c r="X186" i="33"/>
  <c r="W187" i="33"/>
  <c r="X187" i="33"/>
  <c r="W188" i="33"/>
  <c r="X188" i="33"/>
  <c r="W189" i="33"/>
  <c r="X189" i="33"/>
  <c r="W190" i="33"/>
  <c r="X190" i="33"/>
  <c r="W191" i="33"/>
  <c r="X191" i="33"/>
  <c r="W192" i="33"/>
  <c r="X192" i="33"/>
  <c r="W193" i="33"/>
  <c r="X193" i="33"/>
  <c r="W194" i="33"/>
  <c r="X194" i="33"/>
  <c r="W195" i="33"/>
  <c r="X195" i="33"/>
  <c r="W196" i="33"/>
  <c r="X196" i="33"/>
  <c r="W197" i="33"/>
  <c r="X197" i="33"/>
  <c r="W198" i="33"/>
  <c r="X198" i="33"/>
  <c r="W199" i="33"/>
  <c r="X199" i="33"/>
  <c r="W200" i="33"/>
  <c r="X200" i="33"/>
  <c r="W201" i="33"/>
  <c r="X201" i="33"/>
  <c r="W202" i="33"/>
  <c r="X202" i="33"/>
  <c r="W203" i="33"/>
  <c r="X203" i="33"/>
  <c r="W204" i="33"/>
  <c r="X204" i="33"/>
  <c r="W205" i="33"/>
  <c r="X205" i="33"/>
  <c r="W206" i="33"/>
  <c r="X206" i="33"/>
  <c r="W207" i="33"/>
  <c r="X207" i="33"/>
  <c r="W208" i="33"/>
  <c r="X208" i="33"/>
  <c r="W209" i="33"/>
  <c r="X209" i="33"/>
  <c r="W210" i="33"/>
  <c r="X210" i="33"/>
  <c r="W211" i="33"/>
  <c r="X211" i="33"/>
  <c r="W212" i="33"/>
  <c r="X212" i="33"/>
  <c r="W213" i="33"/>
  <c r="X213" i="33"/>
  <c r="W214" i="33"/>
  <c r="X214" i="33"/>
  <c r="W215" i="33"/>
  <c r="X215" i="33"/>
  <c r="W216" i="33"/>
  <c r="X216" i="33"/>
  <c r="W217" i="33"/>
  <c r="X217" i="33"/>
  <c r="W218" i="33"/>
  <c r="X218" i="33"/>
  <c r="W219" i="33"/>
  <c r="X219" i="33"/>
  <c r="W220" i="33"/>
  <c r="X220" i="33"/>
  <c r="W221" i="33"/>
  <c r="X221" i="33"/>
  <c r="W222" i="33"/>
  <c r="X222" i="33"/>
  <c r="W223" i="33"/>
  <c r="X223" i="33"/>
  <c r="W224" i="33"/>
  <c r="X224" i="33"/>
  <c r="W225" i="33"/>
  <c r="X225" i="33"/>
  <c r="W226" i="33"/>
  <c r="X226" i="33"/>
  <c r="W227" i="33"/>
  <c r="X227" i="33"/>
  <c r="W228" i="33"/>
  <c r="X228" i="33"/>
  <c r="W229" i="33"/>
  <c r="X229" i="33"/>
  <c r="W230" i="33"/>
  <c r="X230" i="33"/>
  <c r="W231" i="33"/>
  <c r="X231" i="33"/>
  <c r="W232" i="33"/>
  <c r="X232" i="33"/>
  <c r="W233" i="33"/>
  <c r="X233" i="33"/>
  <c r="W234" i="33"/>
  <c r="X234" i="33"/>
  <c r="W235" i="33"/>
  <c r="X235" i="33"/>
  <c r="W236" i="33"/>
  <c r="X236" i="33"/>
  <c r="W237" i="33"/>
  <c r="X237" i="33"/>
  <c r="W238" i="33"/>
  <c r="X238" i="33"/>
  <c r="W239" i="33"/>
  <c r="X239" i="33"/>
  <c r="W240" i="33"/>
  <c r="X240" i="33"/>
  <c r="W241" i="33"/>
  <c r="X241" i="33"/>
  <c r="W242" i="33"/>
  <c r="X242" i="33"/>
  <c r="W243" i="33"/>
  <c r="X243" i="33"/>
  <c r="W244" i="33"/>
  <c r="X244" i="33"/>
  <c r="W245" i="33"/>
  <c r="X245" i="33"/>
  <c r="W246" i="33"/>
  <c r="X246" i="33"/>
  <c r="W247" i="33"/>
  <c r="X247" i="33"/>
  <c r="W248" i="33"/>
  <c r="X248" i="33"/>
  <c r="W249" i="33"/>
  <c r="X249" i="33"/>
  <c r="W250" i="33"/>
  <c r="X250" i="33"/>
  <c r="W251" i="33"/>
  <c r="X251" i="33"/>
  <c r="W252" i="33"/>
  <c r="X252" i="33"/>
  <c r="W253" i="33"/>
  <c r="X253" i="33"/>
  <c r="W254" i="33"/>
  <c r="X254" i="33"/>
  <c r="W255" i="33"/>
  <c r="X255" i="33"/>
  <c r="W256" i="33"/>
  <c r="X256" i="33"/>
  <c r="W257" i="33"/>
  <c r="X257" i="33"/>
  <c r="W258" i="33"/>
  <c r="X258" i="33"/>
  <c r="W259" i="33"/>
  <c r="X259" i="33"/>
  <c r="W260" i="33"/>
  <c r="X260" i="33"/>
  <c r="W261" i="33"/>
  <c r="X261" i="33"/>
  <c r="W262" i="33"/>
  <c r="X262" i="33"/>
  <c r="W263" i="33"/>
  <c r="X263" i="33"/>
  <c r="W264" i="33"/>
  <c r="X264" i="33"/>
  <c r="W265" i="33"/>
  <c r="X265" i="33"/>
  <c r="W266" i="33"/>
  <c r="X266" i="33"/>
  <c r="W267" i="33"/>
  <c r="X267" i="33"/>
  <c r="W268" i="33"/>
  <c r="X268" i="33"/>
  <c r="W269" i="33"/>
  <c r="X269" i="33"/>
  <c r="W270" i="33"/>
  <c r="X270" i="33"/>
  <c r="W271" i="33"/>
  <c r="X271" i="33"/>
  <c r="W272" i="33"/>
  <c r="X272" i="33"/>
  <c r="W273" i="33"/>
  <c r="X273" i="33"/>
  <c r="W274" i="33"/>
  <c r="X274" i="33"/>
  <c r="W275" i="33"/>
  <c r="X275" i="33"/>
  <c r="W276" i="33"/>
  <c r="X276" i="33"/>
  <c r="W277" i="33"/>
  <c r="X277" i="33"/>
  <c r="W278" i="33"/>
  <c r="X278" i="33"/>
  <c r="W279" i="33"/>
  <c r="X279" i="33"/>
  <c r="W280" i="33"/>
  <c r="X280" i="33"/>
  <c r="W281" i="33"/>
  <c r="X281" i="33"/>
  <c r="W282" i="33"/>
  <c r="X282" i="33"/>
  <c r="W283" i="33"/>
  <c r="X283" i="33"/>
  <c r="W284" i="33"/>
  <c r="X284" i="33"/>
  <c r="W285" i="33"/>
  <c r="X285" i="33"/>
  <c r="W286" i="33"/>
  <c r="X286" i="33"/>
  <c r="W287" i="33"/>
  <c r="X287" i="33"/>
  <c r="W288" i="33"/>
  <c r="X288" i="33"/>
  <c r="W289" i="33"/>
  <c r="X289" i="33"/>
  <c r="W290" i="33"/>
  <c r="X290" i="33"/>
  <c r="W291" i="33"/>
  <c r="X291" i="33"/>
  <c r="W292" i="33"/>
  <c r="X292" i="33"/>
  <c r="W293" i="33"/>
  <c r="X293" i="33"/>
  <c r="W294" i="33"/>
  <c r="X294" i="33"/>
  <c r="W295" i="33"/>
  <c r="X295" i="33"/>
  <c r="W296" i="33"/>
  <c r="X296" i="33"/>
  <c r="W297" i="33"/>
  <c r="X297" i="33"/>
  <c r="W298" i="33"/>
  <c r="X298" i="33"/>
  <c r="W299" i="33"/>
  <c r="X299" i="33"/>
  <c r="W300" i="33"/>
  <c r="X300" i="33"/>
  <c r="X5" i="33"/>
  <c r="W5" i="33"/>
  <c r="V4" i="33"/>
  <c r="V196" i="33"/>
  <c r="V197" i="33"/>
  <c r="V198" i="33"/>
  <c r="V199" i="33"/>
  <c r="V200" i="33"/>
  <c r="V201" i="33"/>
  <c r="V202" i="33"/>
  <c r="V203" i="33"/>
  <c r="V204" i="33"/>
  <c r="V205" i="33"/>
  <c r="V206" i="33"/>
  <c r="V207" i="33"/>
  <c r="V208" i="33"/>
  <c r="V209" i="33"/>
  <c r="V210" i="33"/>
  <c r="V211" i="33"/>
  <c r="V212" i="33"/>
  <c r="V213" i="33"/>
  <c r="V214" i="33"/>
  <c r="V215" i="33"/>
  <c r="V216" i="33"/>
  <c r="V217" i="33"/>
  <c r="V218" i="33"/>
  <c r="V219" i="33"/>
  <c r="V220" i="33"/>
  <c r="V221" i="33"/>
  <c r="V222" i="33"/>
  <c r="V223" i="33"/>
  <c r="V224" i="33"/>
  <c r="V225" i="33"/>
  <c r="V226" i="33"/>
  <c r="V227" i="33"/>
  <c r="V228" i="33"/>
  <c r="V229" i="33"/>
  <c r="V230" i="33"/>
  <c r="V231" i="33"/>
  <c r="V232" i="33"/>
  <c r="V233" i="33"/>
  <c r="V234" i="33"/>
  <c r="V235" i="33"/>
  <c r="V236" i="33"/>
  <c r="V237" i="33"/>
  <c r="V238" i="33"/>
  <c r="V239" i="33"/>
  <c r="V240" i="33"/>
  <c r="V241" i="33"/>
  <c r="V242" i="33"/>
  <c r="V243" i="33"/>
  <c r="V244" i="33"/>
  <c r="V245" i="33"/>
  <c r="V246" i="33"/>
  <c r="V247" i="33"/>
  <c r="V248" i="33"/>
  <c r="V249" i="33"/>
  <c r="V250" i="33"/>
  <c r="V251" i="33"/>
  <c r="V252" i="33"/>
  <c r="V253" i="33"/>
  <c r="V254" i="33"/>
  <c r="V255" i="33"/>
  <c r="V256" i="33"/>
  <c r="V257" i="33"/>
  <c r="V258" i="33"/>
  <c r="V259" i="33"/>
  <c r="V260" i="33"/>
  <c r="V261" i="33"/>
  <c r="V262" i="33"/>
  <c r="V263" i="33"/>
  <c r="V264" i="33"/>
  <c r="V265" i="33"/>
  <c r="V266" i="33"/>
  <c r="V267" i="33"/>
  <c r="V268" i="33"/>
  <c r="V269" i="33"/>
  <c r="V270" i="33"/>
  <c r="V271" i="33"/>
  <c r="V272" i="33"/>
  <c r="V273" i="33"/>
  <c r="V274" i="33"/>
  <c r="V275" i="33"/>
  <c r="V276" i="33"/>
  <c r="V277" i="33"/>
  <c r="V278" i="33"/>
  <c r="V279" i="33"/>
  <c r="V280" i="33"/>
  <c r="V281" i="33"/>
  <c r="V282" i="33"/>
  <c r="V283" i="33"/>
  <c r="V284" i="33"/>
  <c r="V285" i="33"/>
  <c r="V286" i="33"/>
  <c r="V287" i="33"/>
  <c r="V288" i="33"/>
  <c r="V289" i="33"/>
  <c r="V290" i="33"/>
  <c r="V291" i="33"/>
  <c r="V292" i="33"/>
  <c r="V293" i="33"/>
  <c r="V294" i="33"/>
  <c r="V295" i="33"/>
  <c r="V296" i="33"/>
  <c r="V297" i="33"/>
  <c r="V298" i="33"/>
  <c r="V299" i="33"/>
  <c r="V300" i="33"/>
  <c r="Q6" i="33"/>
  <c r="V6" i="33" s="1"/>
  <c r="G6" i="33"/>
  <c r="G7" i="33"/>
  <c r="Q7" i="33" s="1"/>
  <c r="V7" i="33" s="1"/>
  <c r="G8" i="33"/>
  <c r="Q8" i="33" s="1"/>
  <c r="V8" i="33" s="1"/>
  <c r="DO78" i="34" l="1"/>
  <c r="DH78" i="34"/>
  <c r="CZ78" i="34"/>
  <c r="CS78" i="34"/>
  <c r="CK78" i="34"/>
  <c r="CD78" i="34"/>
  <c r="BV78" i="34"/>
  <c r="BO78" i="34"/>
  <c r="BG78" i="34"/>
  <c r="AZ78" i="34"/>
  <c r="AR78" i="34"/>
  <c r="AK78" i="34"/>
  <c r="AC78" i="34"/>
  <c r="V78" i="34"/>
  <c r="N78" i="34"/>
  <c r="G78" i="34"/>
  <c r="DO77" i="34"/>
  <c r="DH77" i="34"/>
  <c r="CZ77" i="34"/>
  <c r="CS77" i="34"/>
  <c r="CK77" i="34"/>
  <c r="CD77" i="34"/>
  <c r="BV77" i="34"/>
  <c r="BO77" i="34"/>
  <c r="BG77" i="34"/>
  <c r="AZ77" i="34"/>
  <c r="AR77" i="34"/>
  <c r="AK77" i="34"/>
  <c r="AC77" i="34"/>
  <c r="V77" i="34"/>
  <c r="N77" i="34"/>
  <c r="G77" i="34"/>
  <c r="DO76" i="34"/>
  <c r="DH76" i="34"/>
  <c r="CZ76" i="34"/>
  <c r="CS76" i="34"/>
  <c r="CK76" i="34"/>
  <c r="CD76" i="34"/>
  <c r="BV76" i="34"/>
  <c r="BO76" i="34"/>
  <c r="BG76" i="34"/>
  <c r="AZ76" i="34"/>
  <c r="AR76" i="34"/>
  <c r="AK76" i="34"/>
  <c r="AC76" i="34"/>
  <c r="V76" i="34"/>
  <c r="N76" i="34"/>
  <c r="G76" i="34"/>
  <c r="DO75" i="34"/>
  <c r="DH75" i="34"/>
  <c r="CZ75" i="34"/>
  <c r="CS75" i="34"/>
  <c r="CK75" i="34"/>
  <c r="CD75" i="34"/>
  <c r="BV75" i="34"/>
  <c r="BO75" i="34"/>
  <c r="BG75" i="34"/>
  <c r="BG72" i="34" s="1"/>
  <c r="AZ75" i="34"/>
  <c r="AR75" i="34"/>
  <c r="AK75" i="34"/>
  <c r="AC75" i="34"/>
  <c r="V75" i="34"/>
  <c r="N75" i="34"/>
  <c r="G75" i="34"/>
  <c r="DO74" i="34"/>
  <c r="DH74" i="34"/>
  <c r="CZ74" i="34"/>
  <c r="CS74" i="34"/>
  <c r="CK74" i="34"/>
  <c r="CK72" i="34" s="1"/>
  <c r="CD74" i="34"/>
  <c r="BV74" i="34"/>
  <c r="BO74" i="34"/>
  <c r="BG74" i="34"/>
  <c r="AZ74" i="34"/>
  <c r="AR74" i="34"/>
  <c r="AK74" i="34"/>
  <c r="AC74" i="34"/>
  <c r="V74" i="34"/>
  <c r="N74" i="34"/>
  <c r="G74" i="34"/>
  <c r="DO73" i="34"/>
  <c r="DO72" i="34" s="1"/>
  <c r="DH73" i="34"/>
  <c r="CZ73" i="34"/>
  <c r="CS73" i="34"/>
  <c r="CK73" i="34"/>
  <c r="CD73" i="34"/>
  <c r="BV73" i="34"/>
  <c r="BO73" i="34"/>
  <c r="BG73" i="34"/>
  <c r="AZ73" i="34"/>
  <c r="AR73" i="34"/>
  <c r="AK73" i="34"/>
  <c r="AC73" i="34"/>
  <c r="AC72" i="34" s="1"/>
  <c r="V73" i="34"/>
  <c r="N73" i="34"/>
  <c r="G73" i="34"/>
  <c r="DQ72" i="34"/>
  <c r="DP72" i="34"/>
  <c r="DN72" i="34"/>
  <c r="DM72" i="34"/>
  <c r="DL72" i="34"/>
  <c r="DK72" i="34"/>
  <c r="DJ72" i="34"/>
  <c r="DI72" i="34"/>
  <c r="DG72" i="34"/>
  <c r="DF72" i="34"/>
  <c r="DE72" i="34"/>
  <c r="DD72" i="34"/>
  <c r="DB72" i="34"/>
  <c r="DA72" i="34"/>
  <c r="CY72" i="34"/>
  <c r="CX72" i="34"/>
  <c r="CW72" i="34"/>
  <c r="CV72" i="34"/>
  <c r="CU72" i="34"/>
  <c r="CT72" i="34"/>
  <c r="CR72" i="34"/>
  <c r="CQ72" i="34"/>
  <c r="CP72" i="34"/>
  <c r="CO72" i="34"/>
  <c r="CM72" i="34"/>
  <c r="CL72" i="34"/>
  <c r="CJ72" i="34"/>
  <c r="CI72" i="34"/>
  <c r="CH72" i="34"/>
  <c r="CG72" i="34"/>
  <c r="CF72" i="34"/>
  <c r="CE72" i="34"/>
  <c r="CC72" i="34"/>
  <c r="CB72" i="34"/>
  <c r="CA72" i="34"/>
  <c r="BZ72" i="34"/>
  <c r="BX72" i="34"/>
  <c r="BW72" i="34"/>
  <c r="BU72" i="34"/>
  <c r="BT72" i="34"/>
  <c r="BS72" i="34"/>
  <c r="BR72" i="34"/>
  <c r="BQ72" i="34"/>
  <c r="BP72" i="34"/>
  <c r="BN72" i="34"/>
  <c r="BN62" i="34" s="1"/>
  <c r="BM72" i="34"/>
  <c r="BL72" i="34"/>
  <c r="BK72" i="34"/>
  <c r="BI72" i="34"/>
  <c r="BH72" i="34"/>
  <c r="BF72" i="34"/>
  <c r="BE72" i="34"/>
  <c r="BD72" i="34"/>
  <c r="BC72" i="34"/>
  <c r="BB72" i="34"/>
  <c r="BA72" i="34"/>
  <c r="AY72" i="34"/>
  <c r="AX72" i="34"/>
  <c r="AW72" i="34"/>
  <c r="AV72" i="34"/>
  <c r="AT72" i="34"/>
  <c r="AS72" i="34"/>
  <c r="AQ72" i="34"/>
  <c r="AP72" i="34"/>
  <c r="AO72" i="34"/>
  <c r="AN72" i="34"/>
  <c r="AM72" i="34"/>
  <c r="AL72" i="34"/>
  <c r="AJ72" i="34"/>
  <c r="AI72" i="34"/>
  <c r="AH72" i="34"/>
  <c r="AG72" i="34"/>
  <c r="AE72" i="34"/>
  <c r="AD72" i="34"/>
  <c r="AB72" i="34"/>
  <c r="AA72" i="34"/>
  <c r="Z72" i="34"/>
  <c r="Y72" i="34"/>
  <c r="X72" i="34"/>
  <c r="W72" i="34"/>
  <c r="U72" i="34"/>
  <c r="T72" i="34"/>
  <c r="S72" i="34"/>
  <c r="R72" i="34"/>
  <c r="P72" i="34"/>
  <c r="O72" i="34"/>
  <c r="M72" i="34"/>
  <c r="L72" i="34"/>
  <c r="K72" i="34"/>
  <c r="J72" i="34"/>
  <c r="I72" i="34"/>
  <c r="H72" i="34"/>
  <c r="F72" i="34"/>
  <c r="E72" i="34"/>
  <c r="D72" i="34"/>
  <c r="D62" i="34" s="1"/>
  <c r="C72" i="34"/>
  <c r="DO71" i="34"/>
  <c r="DH71" i="34"/>
  <c r="CZ71" i="34"/>
  <c r="CS71" i="34"/>
  <c r="CK71" i="34"/>
  <c r="CD71" i="34"/>
  <c r="BV71" i="34"/>
  <c r="BO71" i="34"/>
  <c r="BG71" i="34"/>
  <c r="AZ71" i="34"/>
  <c r="AR71" i="34"/>
  <c r="AK71" i="34"/>
  <c r="AC71" i="34"/>
  <c r="V71" i="34"/>
  <c r="N71" i="34"/>
  <c r="G71" i="34"/>
  <c r="DO70" i="34"/>
  <c r="DH70" i="34"/>
  <c r="CZ70" i="34"/>
  <c r="CS70" i="34"/>
  <c r="CK70" i="34"/>
  <c r="CD70" i="34"/>
  <c r="BV70" i="34"/>
  <c r="BO70" i="34"/>
  <c r="BG70" i="34"/>
  <c r="AZ70" i="34"/>
  <c r="AR70" i="34"/>
  <c r="AK70" i="34"/>
  <c r="AC70" i="34"/>
  <c r="V70" i="34"/>
  <c r="N70" i="34"/>
  <c r="G70" i="34"/>
  <c r="DO69" i="34"/>
  <c r="DH69" i="34"/>
  <c r="CZ69" i="34"/>
  <c r="CS69" i="34"/>
  <c r="CK69" i="34"/>
  <c r="CD69" i="34"/>
  <c r="BV69" i="34"/>
  <c r="BO69" i="34"/>
  <c r="BG69" i="34"/>
  <c r="AZ69" i="34"/>
  <c r="AR69" i="34"/>
  <c r="AK69" i="34"/>
  <c r="AC69" i="34"/>
  <c r="V69" i="34"/>
  <c r="N69" i="34"/>
  <c r="G69" i="34"/>
  <c r="DO68" i="34"/>
  <c r="DH68" i="34"/>
  <c r="CZ68" i="34"/>
  <c r="CS68" i="34"/>
  <c r="CK68" i="34"/>
  <c r="CD68" i="34"/>
  <c r="BV68" i="34"/>
  <c r="BO68" i="34"/>
  <c r="BG68" i="34"/>
  <c r="AZ68" i="34"/>
  <c r="AR68" i="34"/>
  <c r="AK68" i="34"/>
  <c r="AC68" i="34"/>
  <c r="V68" i="34"/>
  <c r="N68" i="34"/>
  <c r="G68" i="34"/>
  <c r="DQ67" i="34"/>
  <c r="DP67" i="34"/>
  <c r="DN67" i="34"/>
  <c r="DM67" i="34"/>
  <c r="DL67" i="34"/>
  <c r="DK67" i="34"/>
  <c r="DJ67" i="34"/>
  <c r="DI67" i="34"/>
  <c r="DG67" i="34"/>
  <c r="DF67" i="34"/>
  <c r="DE67" i="34"/>
  <c r="DD67" i="34"/>
  <c r="DB67" i="34"/>
  <c r="DA67" i="34"/>
  <c r="CY67" i="34"/>
  <c r="CX67" i="34"/>
  <c r="CW67" i="34"/>
  <c r="CV67" i="34"/>
  <c r="CU67" i="34"/>
  <c r="CT67" i="34"/>
  <c r="CR67" i="34"/>
  <c r="CQ67" i="34"/>
  <c r="CP67" i="34"/>
  <c r="CO67" i="34"/>
  <c r="CM67" i="34"/>
  <c r="CL67" i="34"/>
  <c r="CJ67" i="34"/>
  <c r="CI67" i="34"/>
  <c r="CH67" i="34"/>
  <c r="CG67" i="34"/>
  <c r="CF67" i="34"/>
  <c r="CE67" i="34"/>
  <c r="CC67" i="34"/>
  <c r="CB67" i="34"/>
  <c r="CA67" i="34"/>
  <c r="BZ67" i="34"/>
  <c r="BX67" i="34"/>
  <c r="BW67" i="34"/>
  <c r="BU67" i="34"/>
  <c r="BT67" i="34"/>
  <c r="BS67" i="34"/>
  <c r="BR67" i="34"/>
  <c r="BQ67" i="34"/>
  <c r="BP67" i="34"/>
  <c r="BN67" i="34"/>
  <c r="BM67" i="34"/>
  <c r="BL67" i="34"/>
  <c r="BK67" i="34"/>
  <c r="BI67" i="34"/>
  <c r="BH67" i="34"/>
  <c r="BF67" i="34"/>
  <c r="BE67" i="34"/>
  <c r="BD67" i="34"/>
  <c r="BC67" i="34"/>
  <c r="BB67" i="34"/>
  <c r="BA67" i="34"/>
  <c r="AY67" i="34"/>
  <c r="AX67" i="34"/>
  <c r="AW67" i="34"/>
  <c r="AV67" i="34"/>
  <c r="AT67" i="34"/>
  <c r="AS67" i="34"/>
  <c r="AQ67" i="34"/>
  <c r="AP67" i="34"/>
  <c r="AO67" i="34"/>
  <c r="AN67" i="34"/>
  <c r="AM67" i="34"/>
  <c r="AL67" i="34"/>
  <c r="AJ67" i="34"/>
  <c r="AI67" i="34"/>
  <c r="AH67" i="34"/>
  <c r="AG67" i="34"/>
  <c r="AE67" i="34"/>
  <c r="AD67" i="34"/>
  <c r="AB67" i="34"/>
  <c r="AA67" i="34"/>
  <c r="Z67" i="34"/>
  <c r="Y67" i="34"/>
  <c r="X67" i="34"/>
  <c r="W67" i="34"/>
  <c r="U67" i="34"/>
  <c r="T67" i="34"/>
  <c r="S67" i="34"/>
  <c r="R67" i="34"/>
  <c r="P67" i="34"/>
  <c r="O67" i="34"/>
  <c r="M67" i="34"/>
  <c r="L67" i="34"/>
  <c r="K67" i="34"/>
  <c r="J67" i="34"/>
  <c r="I67" i="34"/>
  <c r="H67" i="34"/>
  <c r="F67" i="34"/>
  <c r="E67" i="34"/>
  <c r="D67" i="34"/>
  <c r="C67" i="34"/>
  <c r="DO66" i="34"/>
  <c r="DH66" i="34"/>
  <c r="CZ66" i="34"/>
  <c r="CS66" i="34"/>
  <c r="CK66" i="34"/>
  <c r="CD66" i="34"/>
  <c r="BV66" i="34"/>
  <c r="BO66" i="34"/>
  <c r="BG66" i="34"/>
  <c r="AZ66" i="34"/>
  <c r="AR66" i="34"/>
  <c r="AK66" i="34"/>
  <c r="AC66" i="34"/>
  <c r="V66" i="34"/>
  <c r="N66" i="34"/>
  <c r="G66" i="34"/>
  <c r="DO65" i="34"/>
  <c r="DH65" i="34"/>
  <c r="CZ65" i="34"/>
  <c r="CS65" i="34"/>
  <c r="CK65" i="34"/>
  <c r="CD65" i="34"/>
  <c r="BV65" i="34"/>
  <c r="BO65" i="34"/>
  <c r="BG65" i="34"/>
  <c r="AZ65" i="34"/>
  <c r="AR65" i="34"/>
  <c r="AK65" i="34"/>
  <c r="AC65" i="34"/>
  <c r="V65" i="34"/>
  <c r="N65" i="34"/>
  <c r="G65" i="34"/>
  <c r="G63" i="34" s="1"/>
  <c r="DO64" i="34"/>
  <c r="DH64" i="34"/>
  <c r="CZ64" i="34"/>
  <c r="CS64" i="34"/>
  <c r="CK64" i="34"/>
  <c r="CD64" i="34"/>
  <c r="BV64" i="34"/>
  <c r="BO64" i="34"/>
  <c r="BG64" i="34"/>
  <c r="AZ64" i="34"/>
  <c r="AR64" i="34"/>
  <c r="AK64" i="34"/>
  <c r="AC64" i="34"/>
  <c r="V64" i="34"/>
  <c r="N64" i="34"/>
  <c r="G64" i="34"/>
  <c r="DQ63" i="34"/>
  <c r="DP63" i="34"/>
  <c r="DN63" i="34"/>
  <c r="DM63" i="34"/>
  <c r="DM62" i="34" s="1"/>
  <c r="DL63" i="34"/>
  <c r="DL62" i="34" s="1"/>
  <c r="DK63" i="34"/>
  <c r="DK62" i="34" s="1"/>
  <c r="DJ63" i="34"/>
  <c r="DI63" i="34"/>
  <c r="DG63" i="34"/>
  <c r="DF63" i="34"/>
  <c r="DE63" i="34"/>
  <c r="DD63" i="34"/>
  <c r="DB63" i="34"/>
  <c r="DA63" i="34"/>
  <c r="CY63" i="34"/>
  <c r="CX63" i="34"/>
  <c r="CX62" i="34" s="1"/>
  <c r="CW63" i="34"/>
  <c r="CW62" i="34" s="1"/>
  <c r="CV63" i="34"/>
  <c r="CU63" i="34"/>
  <c r="CT63" i="34"/>
  <c r="CR63" i="34"/>
  <c r="CQ63" i="34"/>
  <c r="CP63" i="34"/>
  <c r="CO63" i="34"/>
  <c r="CM63" i="34"/>
  <c r="CL63" i="34"/>
  <c r="CJ63" i="34"/>
  <c r="CJ62" i="34" s="1"/>
  <c r="CI63" i="34"/>
  <c r="CI62" i="34" s="1"/>
  <c r="CH63" i="34"/>
  <c r="CH62" i="34" s="1"/>
  <c r="CG63" i="34"/>
  <c r="CG62" i="34" s="1"/>
  <c r="CF63" i="34"/>
  <c r="CE63" i="34"/>
  <c r="CC63" i="34"/>
  <c r="CB63" i="34"/>
  <c r="CA63" i="34"/>
  <c r="BZ63" i="34"/>
  <c r="BX63" i="34"/>
  <c r="BX62" i="34" s="1"/>
  <c r="BW63" i="34"/>
  <c r="BW62" i="34" s="1"/>
  <c r="BU63" i="34"/>
  <c r="BU62" i="34" s="1"/>
  <c r="BT63" i="34"/>
  <c r="BT62" i="34" s="1"/>
  <c r="BS63" i="34"/>
  <c r="BS62" i="34" s="1"/>
  <c r="BR63" i="34"/>
  <c r="BR62" i="34" s="1"/>
  <c r="BQ63" i="34"/>
  <c r="BP63" i="34"/>
  <c r="BP62" i="34" s="1"/>
  <c r="BN63" i="34"/>
  <c r="BM63" i="34"/>
  <c r="BL63" i="34"/>
  <c r="BK63" i="34"/>
  <c r="BI63" i="34"/>
  <c r="BH63" i="34"/>
  <c r="BH62" i="34" s="1"/>
  <c r="BF63" i="34"/>
  <c r="BF62" i="34" s="1"/>
  <c r="BE63" i="34"/>
  <c r="BE62" i="34" s="1"/>
  <c r="BD63" i="34"/>
  <c r="BC63" i="34"/>
  <c r="BB63" i="34"/>
  <c r="BA63" i="34"/>
  <c r="AY63" i="34"/>
  <c r="AX63" i="34"/>
  <c r="AW63" i="34"/>
  <c r="AV63" i="34"/>
  <c r="AT63" i="34"/>
  <c r="AT62" i="34" s="1"/>
  <c r="AS63" i="34"/>
  <c r="AS62" i="34" s="1"/>
  <c r="AQ63" i="34"/>
  <c r="AP63" i="34"/>
  <c r="AO63" i="34"/>
  <c r="AN63" i="34"/>
  <c r="AN62" i="34" s="1"/>
  <c r="AM63" i="34"/>
  <c r="AL63" i="34"/>
  <c r="AJ63" i="34"/>
  <c r="AI63" i="34"/>
  <c r="AH63" i="34"/>
  <c r="AG63" i="34"/>
  <c r="AE63" i="34"/>
  <c r="AE62" i="34" s="1"/>
  <c r="AD63" i="34"/>
  <c r="AB63" i="34"/>
  <c r="AA63" i="34"/>
  <c r="AA62" i="34" s="1"/>
  <c r="Z63" i="34"/>
  <c r="Z62" i="34" s="1"/>
  <c r="Y63" i="34"/>
  <c r="Y62" i="34" s="1"/>
  <c r="X63" i="34"/>
  <c r="W63" i="34"/>
  <c r="U63" i="34"/>
  <c r="T63" i="34"/>
  <c r="S63" i="34"/>
  <c r="R63" i="34"/>
  <c r="P63" i="34"/>
  <c r="O63" i="34"/>
  <c r="M63" i="34"/>
  <c r="M62" i="34" s="1"/>
  <c r="L63" i="34"/>
  <c r="L62" i="34" s="1"/>
  <c r="K63" i="34"/>
  <c r="K62" i="34" s="1"/>
  <c r="J63" i="34"/>
  <c r="J62" i="34" s="1"/>
  <c r="I63" i="34"/>
  <c r="H63" i="34"/>
  <c r="F63" i="34"/>
  <c r="E63" i="34"/>
  <c r="D63" i="34"/>
  <c r="C63" i="34"/>
  <c r="DB62" i="34"/>
  <c r="CY62" i="34"/>
  <c r="CV62" i="34"/>
  <c r="CM62" i="34"/>
  <c r="CL62" i="34"/>
  <c r="BL62" i="34"/>
  <c r="BK62" i="34"/>
  <c r="BI62" i="34"/>
  <c r="AW62" i="34"/>
  <c r="AP62" i="34"/>
  <c r="P62" i="34"/>
  <c r="B61" i="34"/>
  <c r="H62" i="34" l="1"/>
  <c r="W62" i="34"/>
  <c r="AL62" i="34"/>
  <c r="BA62" i="34"/>
  <c r="CE62" i="34"/>
  <c r="CT62" i="34"/>
  <c r="DI62" i="34"/>
  <c r="G72" i="34"/>
  <c r="CS72" i="34"/>
  <c r="BO72" i="34"/>
  <c r="AK72" i="34"/>
  <c r="I62" i="34"/>
  <c r="X62" i="34"/>
  <c r="AM62" i="34"/>
  <c r="CU62" i="34"/>
  <c r="DJ62" i="34"/>
  <c r="AR63" i="34"/>
  <c r="N63" i="34"/>
  <c r="CZ63" i="34"/>
  <c r="BV63" i="34"/>
  <c r="N72" i="34"/>
  <c r="CZ72" i="34"/>
  <c r="BV72" i="34"/>
  <c r="V72" i="34"/>
  <c r="CD72" i="34"/>
  <c r="AZ72" i="34"/>
  <c r="AG62" i="34"/>
  <c r="AV62" i="34"/>
  <c r="S62" i="34"/>
  <c r="AH62" i="34"/>
  <c r="AX62" i="34"/>
  <c r="BM62" i="34"/>
  <c r="DG62" i="34"/>
  <c r="BC62" i="34"/>
  <c r="CK67" i="34"/>
  <c r="BG67" i="34"/>
  <c r="BZ62" i="34"/>
  <c r="CO62" i="34"/>
  <c r="DD62" i="34"/>
  <c r="CA62" i="34"/>
  <c r="CP62" i="34"/>
  <c r="N67" i="34"/>
  <c r="CZ67" i="34"/>
  <c r="BV67" i="34"/>
  <c r="AR67" i="34"/>
  <c r="AR62" i="34" s="1"/>
  <c r="DF62" i="34"/>
  <c r="V63" i="34"/>
  <c r="DH63" i="34"/>
  <c r="CD63" i="34"/>
  <c r="AZ63" i="34"/>
  <c r="E62" i="34"/>
  <c r="CD67" i="34"/>
  <c r="U62" i="34"/>
  <c r="AJ62" i="34"/>
  <c r="AY62" i="34"/>
  <c r="CC62" i="34"/>
  <c r="CR62" i="34"/>
  <c r="AC63" i="34"/>
  <c r="DO63" i="34"/>
  <c r="CB62" i="34"/>
  <c r="BB62" i="34"/>
  <c r="CQ62" i="34"/>
  <c r="BQ62" i="34"/>
  <c r="AC67" i="34"/>
  <c r="DO67" i="34"/>
  <c r="AO62" i="34"/>
  <c r="BD62" i="34"/>
  <c r="AR72" i="34"/>
  <c r="AB62" i="34"/>
  <c r="AQ62" i="34"/>
  <c r="O62" i="34"/>
  <c r="AD62" i="34"/>
  <c r="CF62" i="34"/>
  <c r="DQ62" i="34"/>
  <c r="CK63" i="34"/>
  <c r="BG63" i="34"/>
  <c r="BO67" i="34"/>
  <c r="AK67" i="34"/>
  <c r="G67" i="34"/>
  <c r="G62" i="34" s="1"/>
  <c r="CS67" i="34"/>
  <c r="CS63" i="34"/>
  <c r="CS62" i="34" s="1"/>
  <c r="BO63" i="34"/>
  <c r="AK63" i="34"/>
  <c r="C62" i="34"/>
  <c r="R62" i="34"/>
  <c r="DN62" i="34"/>
  <c r="DH72" i="34"/>
  <c r="F62" i="34"/>
  <c r="T62" i="34"/>
  <c r="AI62" i="34"/>
  <c r="DE62" i="34"/>
  <c r="DA62" i="34"/>
  <c r="DP62" i="34"/>
  <c r="AZ67" i="34"/>
  <c r="V67" i="34"/>
  <c r="V62" i="34" s="1"/>
  <c r="DH67" i="34"/>
  <c r="D52" i="43"/>
  <c r="B50" i="43"/>
  <c r="D16" i="43"/>
  <c r="D53" i="43" s="1"/>
  <c r="D3" i="43"/>
  <c r="A1" i="43"/>
  <c r="BV62" i="34" l="1"/>
  <c r="BO62" i="34"/>
  <c r="CZ62" i="34"/>
  <c r="AC62" i="34"/>
  <c r="N62" i="34"/>
  <c r="CK62" i="34"/>
  <c r="BG62" i="34"/>
  <c r="DO62" i="34"/>
  <c r="CD62" i="34"/>
  <c r="AK62" i="34"/>
  <c r="DH62" i="34"/>
  <c r="AZ62" i="34"/>
  <c r="D54" i="43"/>
  <c r="E3" i="39" s="1"/>
  <c r="D39" i="43"/>
  <c r="D24" i="43"/>
  <c r="D26" i="43" s="1"/>
  <c r="D41" i="43" l="1"/>
  <c r="D46" i="43" s="1"/>
  <c r="A1" i="42" l="1"/>
  <c r="F22" i="35" l="1"/>
  <c r="F21" i="35"/>
  <c r="F20" i="35"/>
  <c r="F19" i="35"/>
  <c r="F18" i="35"/>
  <c r="F17" i="35"/>
  <c r="F16" i="35"/>
  <c r="F15" i="35"/>
  <c r="F23" i="35" s="1"/>
  <c r="C7" i="42" l="1"/>
  <c r="E5" i="39" l="1"/>
  <c r="B15" i="29" l="1"/>
  <c r="B16" i="40" l="1"/>
  <c r="C21" i="39" s="1"/>
  <c r="A1" i="36" l="1"/>
  <c r="A1" i="35"/>
  <c r="A1" i="33"/>
  <c r="A1" i="32"/>
  <c r="E46" i="31" l="1"/>
  <c r="E42" i="31"/>
  <c r="E40" i="31"/>
  <c r="E39" i="31"/>
  <c r="E37" i="31"/>
  <c r="E36" i="31"/>
  <c r="N100" i="36"/>
  <c r="N99" i="36"/>
  <c r="N98" i="36"/>
  <c r="N97" i="36"/>
  <c r="N96" i="36"/>
  <c r="N95" i="36"/>
  <c r="N94" i="36"/>
  <c r="N93" i="36"/>
  <c r="N92" i="36"/>
  <c r="N91" i="36"/>
  <c r="N90" i="36"/>
  <c r="N89" i="36"/>
  <c r="N88" i="36"/>
  <c r="N87" i="36"/>
  <c r="N86" i="36"/>
  <c r="N85" i="36"/>
  <c r="N84" i="36"/>
  <c r="N83" i="36"/>
  <c r="N82" i="36"/>
  <c r="N81" i="36"/>
  <c r="N80" i="36"/>
  <c r="N79" i="36"/>
  <c r="N78" i="36"/>
  <c r="N77" i="36"/>
  <c r="N76" i="36"/>
  <c r="N75" i="36"/>
  <c r="N74" i="36"/>
  <c r="N73" i="36"/>
  <c r="N72" i="36"/>
  <c r="N71" i="36"/>
  <c r="N70" i="36"/>
  <c r="N69" i="36"/>
  <c r="N68" i="36"/>
  <c r="N67" i="36"/>
  <c r="N66" i="36"/>
  <c r="N65" i="36"/>
  <c r="N64" i="36"/>
  <c r="N63" i="36"/>
  <c r="N62" i="36"/>
  <c r="N61" i="36"/>
  <c r="N60" i="36"/>
  <c r="N59" i="36"/>
  <c r="N58" i="36"/>
  <c r="N57" i="36"/>
  <c r="N56" i="36"/>
  <c r="N55" i="36"/>
  <c r="N54" i="36"/>
  <c r="N53" i="36"/>
  <c r="N52" i="36"/>
  <c r="N51" i="36"/>
  <c r="N50" i="36"/>
  <c r="N49" i="36"/>
  <c r="N48" i="36"/>
  <c r="N47" i="36"/>
  <c r="N46" i="36"/>
  <c r="N45" i="36"/>
  <c r="N44" i="36"/>
  <c r="N43" i="36"/>
  <c r="N42" i="36"/>
  <c r="N41" i="36"/>
  <c r="N40" i="36"/>
  <c r="N39" i="36"/>
  <c r="N38" i="36"/>
  <c r="N37" i="36"/>
  <c r="N36" i="36"/>
  <c r="N35" i="36"/>
  <c r="N34" i="36"/>
  <c r="N33" i="36"/>
  <c r="N32" i="36"/>
  <c r="N31" i="36"/>
  <c r="N30" i="36"/>
  <c r="N29" i="36"/>
  <c r="N28" i="36"/>
  <c r="N27" i="36"/>
  <c r="N26" i="36"/>
  <c r="N25" i="36"/>
  <c r="N24" i="36"/>
  <c r="N23" i="36"/>
  <c r="N22" i="36"/>
  <c r="N21" i="36"/>
  <c r="N20" i="36"/>
  <c r="N19" i="36"/>
  <c r="N18" i="36"/>
  <c r="N17" i="36"/>
  <c r="N16" i="36"/>
  <c r="N15" i="36"/>
  <c r="N14" i="36"/>
  <c r="N13" i="36"/>
  <c r="N12" i="36"/>
  <c r="N11" i="36"/>
  <c r="H100" i="36"/>
  <c r="H99" i="36"/>
  <c r="H98" i="36"/>
  <c r="H97" i="36"/>
  <c r="H96" i="36"/>
  <c r="H95" i="36"/>
  <c r="H94" i="36"/>
  <c r="H93" i="36"/>
  <c r="H92" i="36"/>
  <c r="H91" i="36"/>
  <c r="H90" i="36"/>
  <c r="H89" i="36"/>
  <c r="H88" i="36"/>
  <c r="H87" i="36"/>
  <c r="H86" i="36"/>
  <c r="H85" i="36"/>
  <c r="H84" i="36"/>
  <c r="H83" i="36"/>
  <c r="H82" i="36"/>
  <c r="H81" i="36"/>
  <c r="H80" i="36"/>
  <c r="H79" i="36"/>
  <c r="H78" i="36"/>
  <c r="H77" i="36"/>
  <c r="H76" i="36"/>
  <c r="H75" i="36"/>
  <c r="H74" i="36"/>
  <c r="H73" i="36"/>
  <c r="H72" i="36"/>
  <c r="H71" i="36"/>
  <c r="H70" i="36"/>
  <c r="H69" i="36"/>
  <c r="H68" i="36"/>
  <c r="H67" i="36"/>
  <c r="H66" i="36"/>
  <c r="H65" i="36"/>
  <c r="H64" i="36"/>
  <c r="H63" i="36"/>
  <c r="H62" i="36"/>
  <c r="H61" i="36"/>
  <c r="H60" i="36"/>
  <c r="H59" i="36"/>
  <c r="H58" i="36"/>
  <c r="H57" i="36"/>
  <c r="H56" i="36"/>
  <c r="H55" i="36"/>
  <c r="H54" i="36"/>
  <c r="H53" i="36"/>
  <c r="H52" i="36"/>
  <c r="H51" i="36"/>
  <c r="H50" i="36"/>
  <c r="H49" i="36"/>
  <c r="H48" i="36"/>
  <c r="H47" i="36"/>
  <c r="H46" i="36"/>
  <c r="H45" i="36"/>
  <c r="H44" i="36"/>
  <c r="H43" i="36"/>
  <c r="H42" i="36"/>
  <c r="H41" i="36"/>
  <c r="H40" i="36"/>
  <c r="H39" i="36"/>
  <c r="H38" i="36"/>
  <c r="H37" i="36"/>
  <c r="H36" i="36"/>
  <c r="H35" i="36"/>
  <c r="H34" i="36"/>
  <c r="H33" i="36"/>
  <c r="H32" i="36"/>
  <c r="H31" i="36"/>
  <c r="H30" i="36"/>
  <c r="H29" i="36"/>
  <c r="H28" i="36"/>
  <c r="H27" i="36"/>
  <c r="H26" i="36"/>
  <c r="H25" i="36"/>
  <c r="H24" i="36"/>
  <c r="H23" i="36"/>
  <c r="H22" i="36"/>
  <c r="H21" i="36"/>
  <c r="H20" i="36"/>
  <c r="H19" i="36"/>
  <c r="H18" i="36"/>
  <c r="H17" i="36"/>
  <c r="H16" i="36"/>
  <c r="H15" i="36"/>
  <c r="H14" i="36"/>
  <c r="H13" i="36"/>
  <c r="H12" i="36"/>
  <c r="H11" i="36"/>
  <c r="H10" i="36"/>
  <c r="N10" i="36" s="1"/>
  <c r="H9" i="36"/>
  <c r="N9" i="36" s="1"/>
  <c r="H8" i="36"/>
  <c r="N8" i="36" s="1"/>
  <c r="H7" i="36"/>
  <c r="N7" i="36" s="1"/>
  <c r="H6" i="36"/>
  <c r="N6" i="36" s="1"/>
  <c r="H5" i="36"/>
  <c r="N5" i="36" s="1"/>
  <c r="Q4" i="33"/>
  <c r="G300" i="33"/>
  <c r="G299" i="33"/>
  <c r="G298" i="33"/>
  <c r="G297" i="33"/>
  <c r="G296" i="33"/>
  <c r="G295" i="33"/>
  <c r="G294" i="33"/>
  <c r="G293" i="33"/>
  <c r="G292" i="33"/>
  <c r="G291" i="33"/>
  <c r="G290" i="33"/>
  <c r="G289" i="33"/>
  <c r="G288" i="33"/>
  <c r="G287" i="33"/>
  <c r="G286" i="33"/>
  <c r="G285" i="33"/>
  <c r="G284" i="33"/>
  <c r="G283" i="33"/>
  <c r="G282" i="33"/>
  <c r="G281" i="33"/>
  <c r="G280" i="33"/>
  <c r="G279" i="33"/>
  <c r="G278" i="33"/>
  <c r="G277" i="33"/>
  <c r="G276" i="33"/>
  <c r="G275" i="33"/>
  <c r="G274" i="33"/>
  <c r="G273" i="33"/>
  <c r="G272" i="33"/>
  <c r="G271" i="33"/>
  <c r="G270" i="33"/>
  <c r="G269" i="33"/>
  <c r="G268" i="33"/>
  <c r="G267" i="33"/>
  <c r="G266" i="33"/>
  <c r="G265" i="33"/>
  <c r="G264" i="33"/>
  <c r="G263" i="33"/>
  <c r="G262" i="33"/>
  <c r="G261" i="33"/>
  <c r="G260" i="33"/>
  <c r="G259" i="33"/>
  <c r="G258" i="33"/>
  <c r="G257" i="33"/>
  <c r="G256" i="33"/>
  <c r="G255" i="33"/>
  <c r="G254" i="33"/>
  <c r="G253" i="33"/>
  <c r="G252" i="33"/>
  <c r="G251" i="33"/>
  <c r="G250" i="33"/>
  <c r="G249" i="33"/>
  <c r="G248" i="33"/>
  <c r="G247" i="33"/>
  <c r="G246" i="33"/>
  <c r="G245" i="33"/>
  <c r="G244" i="33"/>
  <c r="G243" i="33"/>
  <c r="G242" i="33"/>
  <c r="G241" i="33"/>
  <c r="G240" i="33"/>
  <c r="G239" i="33"/>
  <c r="G238" i="33"/>
  <c r="G237" i="33"/>
  <c r="G236" i="33"/>
  <c r="G235" i="33"/>
  <c r="G234" i="33"/>
  <c r="G233" i="33"/>
  <c r="G232" i="33"/>
  <c r="G231" i="33"/>
  <c r="G230" i="33"/>
  <c r="G229" i="33"/>
  <c r="G228" i="33"/>
  <c r="G227" i="33"/>
  <c r="G226" i="33"/>
  <c r="G225" i="33"/>
  <c r="G224" i="33"/>
  <c r="G223" i="33"/>
  <c r="G222" i="33"/>
  <c r="G221" i="33"/>
  <c r="G220" i="33"/>
  <c r="G219" i="33"/>
  <c r="G218" i="33"/>
  <c r="G217" i="33"/>
  <c r="G216" i="33"/>
  <c r="G215" i="33"/>
  <c r="G214" i="33"/>
  <c r="G213" i="33"/>
  <c r="G212" i="33"/>
  <c r="G211" i="33"/>
  <c r="G210" i="33"/>
  <c r="G209" i="33"/>
  <c r="G208" i="33"/>
  <c r="G207" i="33"/>
  <c r="G206" i="33"/>
  <c r="G205" i="33"/>
  <c r="G204" i="33"/>
  <c r="G203" i="33"/>
  <c r="G202" i="33"/>
  <c r="G201" i="33"/>
  <c r="G200" i="33"/>
  <c r="G199" i="33"/>
  <c r="G198" i="33"/>
  <c r="G197" i="33"/>
  <c r="G196" i="33"/>
  <c r="G195" i="33"/>
  <c r="G194" i="33"/>
  <c r="G193" i="33"/>
  <c r="G192" i="33"/>
  <c r="G191" i="33"/>
  <c r="G190" i="33"/>
  <c r="G189" i="33"/>
  <c r="G188" i="33"/>
  <c r="G187" i="33"/>
  <c r="G186" i="33"/>
  <c r="G185" i="33"/>
  <c r="G184" i="33"/>
  <c r="G183" i="33"/>
  <c r="G182" i="33"/>
  <c r="G181" i="33"/>
  <c r="G180" i="33"/>
  <c r="G179" i="33"/>
  <c r="G178" i="33"/>
  <c r="G177" i="33"/>
  <c r="G176" i="33"/>
  <c r="G175" i="33"/>
  <c r="G174" i="33"/>
  <c r="G173" i="33"/>
  <c r="G172" i="33"/>
  <c r="G171" i="33"/>
  <c r="G170" i="33"/>
  <c r="G169" i="33"/>
  <c r="G168" i="33"/>
  <c r="G167" i="33"/>
  <c r="G166" i="33"/>
  <c r="G165" i="33"/>
  <c r="G164" i="33"/>
  <c r="G163" i="33"/>
  <c r="G162" i="33"/>
  <c r="G161" i="33"/>
  <c r="G160" i="33"/>
  <c r="G159" i="33"/>
  <c r="G158" i="33"/>
  <c r="G157" i="33"/>
  <c r="G156" i="33"/>
  <c r="G155" i="33"/>
  <c r="G154" i="33"/>
  <c r="G153" i="33"/>
  <c r="G152" i="33"/>
  <c r="G151" i="33"/>
  <c r="G150" i="33"/>
  <c r="G149" i="33"/>
  <c r="G148" i="33"/>
  <c r="G147" i="33"/>
  <c r="G146" i="33"/>
  <c r="G145" i="33"/>
  <c r="G144" i="33"/>
  <c r="G143" i="33"/>
  <c r="G142" i="33"/>
  <c r="G141" i="33"/>
  <c r="G140" i="33"/>
  <c r="G139" i="33"/>
  <c r="G138" i="33"/>
  <c r="G137" i="33"/>
  <c r="G136" i="33"/>
  <c r="G135" i="33"/>
  <c r="G134" i="33"/>
  <c r="G133" i="33"/>
  <c r="G132" i="33"/>
  <c r="G131" i="33"/>
  <c r="G130" i="33"/>
  <c r="G129" i="33"/>
  <c r="G128" i="33"/>
  <c r="G127" i="33"/>
  <c r="G126" i="33"/>
  <c r="G125" i="33"/>
  <c r="G124" i="33"/>
  <c r="G123" i="33"/>
  <c r="G122" i="33"/>
  <c r="G121" i="33"/>
  <c r="G120" i="33"/>
  <c r="G119" i="33"/>
  <c r="G118" i="33"/>
  <c r="G117" i="33"/>
  <c r="G116" i="33"/>
  <c r="G115" i="33"/>
  <c r="G114" i="33"/>
  <c r="G113" i="33"/>
  <c r="G112" i="33"/>
  <c r="G111" i="33"/>
  <c r="G110" i="33"/>
  <c r="G109" i="33"/>
  <c r="G108" i="33"/>
  <c r="G107" i="33"/>
  <c r="G106" i="33"/>
  <c r="G105" i="33"/>
  <c r="G104" i="33"/>
  <c r="G103" i="33"/>
  <c r="G102" i="33"/>
  <c r="G101" i="33"/>
  <c r="G100" i="33"/>
  <c r="G99" i="33"/>
  <c r="G98" i="33"/>
  <c r="G97" i="33"/>
  <c r="G96" i="33"/>
  <c r="G95" i="33"/>
  <c r="G94" i="33"/>
  <c r="G93" i="33"/>
  <c r="G92" i="33"/>
  <c r="G91" i="33"/>
  <c r="G90" i="33"/>
  <c r="G89" i="33"/>
  <c r="G88" i="33"/>
  <c r="G87" i="33"/>
  <c r="G86" i="33"/>
  <c r="G85" i="33"/>
  <c r="G84" i="33"/>
  <c r="G83" i="33"/>
  <c r="G82" i="33"/>
  <c r="G81" i="33"/>
  <c r="G80" i="33"/>
  <c r="G79" i="33"/>
  <c r="G78" i="33"/>
  <c r="G77" i="33"/>
  <c r="G76" i="33"/>
  <c r="G75" i="33"/>
  <c r="G74" i="33"/>
  <c r="G73" i="33"/>
  <c r="G72" i="33"/>
  <c r="G71" i="33"/>
  <c r="G70" i="33"/>
  <c r="G69" i="33"/>
  <c r="G68" i="33"/>
  <c r="G67" i="33"/>
  <c r="G66" i="33"/>
  <c r="G65" i="33"/>
  <c r="G64" i="33"/>
  <c r="G63" i="33"/>
  <c r="G62" i="33"/>
  <c r="G61" i="33"/>
  <c r="G60" i="33"/>
  <c r="G59" i="33"/>
  <c r="G58" i="33"/>
  <c r="G57" i="33"/>
  <c r="G56" i="33"/>
  <c r="G55" i="33"/>
  <c r="G54" i="33"/>
  <c r="G53" i="33"/>
  <c r="G52" i="33"/>
  <c r="G51" i="33"/>
  <c r="G50" i="33"/>
  <c r="G49" i="33"/>
  <c r="G48" i="33"/>
  <c r="G47" i="33"/>
  <c r="G46" i="33"/>
  <c r="G45" i="33"/>
  <c r="G44" i="33"/>
  <c r="G43" i="33"/>
  <c r="G42" i="33"/>
  <c r="G41" i="33"/>
  <c r="G40" i="33"/>
  <c r="G39" i="33"/>
  <c r="G38" i="33"/>
  <c r="G37" i="33"/>
  <c r="G36" i="33"/>
  <c r="G35" i="33"/>
  <c r="G34" i="33"/>
  <c r="G33" i="33"/>
  <c r="G32" i="33"/>
  <c r="G31" i="33"/>
  <c r="G30" i="33"/>
  <c r="G29" i="33"/>
  <c r="G28" i="33"/>
  <c r="G27" i="33"/>
  <c r="G26" i="33"/>
  <c r="G25" i="33"/>
  <c r="G24" i="33"/>
  <c r="G23" i="33"/>
  <c r="G22" i="33"/>
  <c r="G21" i="33"/>
  <c r="G20" i="33"/>
  <c r="G19" i="33"/>
  <c r="G18" i="33"/>
  <c r="G17" i="33"/>
  <c r="G16" i="33"/>
  <c r="G15" i="33"/>
  <c r="G14" i="33"/>
  <c r="G13" i="33"/>
  <c r="G12" i="33"/>
  <c r="G11" i="33"/>
  <c r="G10" i="33"/>
  <c r="G9" i="33"/>
  <c r="G5" i="33"/>
  <c r="Q101" i="33" l="1"/>
  <c r="V101" i="33" s="1"/>
  <c r="Q233" i="33"/>
  <c r="Q78" i="33"/>
  <c r="V78" i="33" s="1"/>
  <c r="Q90" i="33"/>
  <c r="V90" i="33" s="1"/>
  <c r="Q102" i="33"/>
  <c r="V102" i="33" s="1"/>
  <c r="Q114" i="33"/>
  <c r="V114" i="33" s="1"/>
  <c r="Q126" i="33"/>
  <c r="V126" i="33" s="1"/>
  <c r="Q138" i="33"/>
  <c r="V138" i="33" s="1"/>
  <c r="Q150" i="33"/>
  <c r="V150" i="33" s="1"/>
  <c r="Q162" i="33"/>
  <c r="V162" i="33" s="1"/>
  <c r="Q174" i="33"/>
  <c r="V174" i="33" s="1"/>
  <c r="Q186" i="33"/>
  <c r="V186" i="33" s="1"/>
  <c r="Q198" i="33"/>
  <c r="Q210" i="33"/>
  <c r="Q222" i="33"/>
  <c r="Q234" i="33"/>
  <c r="Q246" i="33"/>
  <c r="Q258" i="33"/>
  <c r="Q270" i="33"/>
  <c r="Q282" i="33"/>
  <c r="Q294" i="33"/>
  <c r="Q199" i="33"/>
  <c r="Q295" i="33"/>
  <c r="Q173" i="33"/>
  <c r="V173" i="33" s="1"/>
  <c r="Q293" i="33"/>
  <c r="Q139" i="33"/>
  <c r="V139" i="33" s="1"/>
  <c r="Q247" i="33"/>
  <c r="Q200" i="33"/>
  <c r="Q296" i="33"/>
  <c r="Q77" i="33"/>
  <c r="V77" i="33" s="1"/>
  <c r="Q185" i="33"/>
  <c r="V185" i="33" s="1"/>
  <c r="Q257" i="33"/>
  <c r="Q79" i="33"/>
  <c r="V79" i="33" s="1"/>
  <c r="Q163" i="33"/>
  <c r="V163" i="33" s="1"/>
  <c r="Q223" i="33"/>
  <c r="Q80" i="33"/>
  <c r="V80" i="33" s="1"/>
  <c r="Q164" i="33"/>
  <c r="V164" i="33" s="1"/>
  <c r="Q236" i="33"/>
  <c r="Q81" i="33"/>
  <c r="V81" i="33" s="1"/>
  <c r="Q117" i="33"/>
  <c r="V117" i="33" s="1"/>
  <c r="Q129" i="33"/>
  <c r="V129" i="33" s="1"/>
  <c r="Q141" i="33"/>
  <c r="V141" i="33" s="1"/>
  <c r="Q153" i="33"/>
  <c r="V153" i="33" s="1"/>
  <c r="Q165" i="33"/>
  <c r="V165" i="33" s="1"/>
  <c r="Q177" i="33"/>
  <c r="V177" i="33" s="1"/>
  <c r="Q189" i="33"/>
  <c r="V189" i="33" s="1"/>
  <c r="Q201" i="33"/>
  <c r="Q213" i="33"/>
  <c r="Q225" i="33"/>
  <c r="Q237" i="33"/>
  <c r="Q249" i="33"/>
  <c r="Q261" i="33"/>
  <c r="Q273" i="33"/>
  <c r="Q285" i="33"/>
  <c r="Q297" i="33"/>
  <c r="Q89" i="33"/>
  <c r="V89" i="33" s="1"/>
  <c r="Q221" i="33"/>
  <c r="Q151" i="33"/>
  <c r="V151" i="33" s="1"/>
  <c r="Q271" i="33"/>
  <c r="Q140" i="33"/>
  <c r="V140" i="33" s="1"/>
  <c r="Q284" i="33"/>
  <c r="Q94" i="33"/>
  <c r="V94" i="33" s="1"/>
  <c r="Q118" i="33"/>
  <c r="V118" i="33" s="1"/>
  <c r="Q130" i="33"/>
  <c r="V130" i="33" s="1"/>
  <c r="Q142" i="33"/>
  <c r="V142" i="33" s="1"/>
  <c r="Q154" i="33"/>
  <c r="V154" i="33" s="1"/>
  <c r="Q166" i="33"/>
  <c r="V166" i="33" s="1"/>
  <c r="Q178" i="33"/>
  <c r="V178" i="33" s="1"/>
  <c r="Q190" i="33"/>
  <c r="V190" i="33" s="1"/>
  <c r="Q202" i="33"/>
  <c r="Q214" i="33"/>
  <c r="Q226" i="33"/>
  <c r="Q238" i="33"/>
  <c r="Q250" i="33"/>
  <c r="Q262" i="33"/>
  <c r="Q274" i="33"/>
  <c r="Q286" i="33"/>
  <c r="Q298" i="33"/>
  <c r="Q149" i="33"/>
  <c r="V149" i="33" s="1"/>
  <c r="Q245" i="33"/>
  <c r="Q91" i="33"/>
  <c r="V91" i="33" s="1"/>
  <c r="Q175" i="33"/>
  <c r="V175" i="33" s="1"/>
  <c r="Q283" i="33"/>
  <c r="Q128" i="33"/>
  <c r="V128" i="33" s="1"/>
  <c r="Q272" i="33"/>
  <c r="Q131" i="33"/>
  <c r="V131" i="33" s="1"/>
  <c r="Q167" i="33"/>
  <c r="V167" i="33" s="1"/>
  <c r="Q227" i="33"/>
  <c r="Q251" i="33"/>
  <c r="Q263" i="33"/>
  <c r="Q275" i="33"/>
  <c r="AI275" i="33" s="1"/>
  <c r="Q287" i="33"/>
  <c r="Q299" i="33"/>
  <c r="Q125" i="33"/>
  <c r="V125" i="33" s="1"/>
  <c r="Q70" i="33"/>
  <c r="V70" i="33" s="1"/>
  <c r="Q107" i="33"/>
  <c r="V107" i="33" s="1"/>
  <c r="Q143" i="33"/>
  <c r="V143" i="33" s="1"/>
  <c r="Q179" i="33"/>
  <c r="V179" i="33" s="1"/>
  <c r="Q84" i="33"/>
  <c r="V84" i="33" s="1"/>
  <c r="Q96" i="33"/>
  <c r="V96" i="33" s="1"/>
  <c r="Q108" i="33"/>
  <c r="V108" i="33" s="1"/>
  <c r="Q120" i="33"/>
  <c r="V120" i="33" s="1"/>
  <c r="Q132" i="33"/>
  <c r="V132" i="33" s="1"/>
  <c r="Q144" i="33"/>
  <c r="V144" i="33" s="1"/>
  <c r="Q156" i="33"/>
  <c r="V156" i="33" s="1"/>
  <c r="Q168" i="33"/>
  <c r="V168" i="33" s="1"/>
  <c r="Q180" i="33"/>
  <c r="V180" i="33" s="1"/>
  <c r="Q192" i="33"/>
  <c r="V192" i="33" s="1"/>
  <c r="Q204" i="33"/>
  <c r="Q216" i="33"/>
  <c r="Q228" i="33"/>
  <c r="Q240" i="33"/>
  <c r="Q252" i="33"/>
  <c r="Q264" i="33"/>
  <c r="Q276" i="33"/>
  <c r="Q288" i="33"/>
  <c r="Q300" i="33"/>
  <c r="Q115" i="33"/>
  <c r="V115" i="33" s="1"/>
  <c r="Q259" i="33"/>
  <c r="Q104" i="33"/>
  <c r="V104" i="33" s="1"/>
  <c r="Q260" i="33"/>
  <c r="Q203" i="33"/>
  <c r="Q121" i="33"/>
  <c r="V121" i="33" s="1"/>
  <c r="Q145" i="33"/>
  <c r="V145" i="33" s="1"/>
  <c r="Q157" i="33"/>
  <c r="V157" i="33" s="1"/>
  <c r="Q169" i="33"/>
  <c r="V169" i="33" s="1"/>
  <c r="Q181" i="33"/>
  <c r="V181" i="33" s="1"/>
  <c r="Q193" i="33"/>
  <c r="V193" i="33" s="1"/>
  <c r="Q205" i="33"/>
  <c r="Q217" i="33"/>
  <c r="Q229" i="33"/>
  <c r="Q241" i="33"/>
  <c r="Q253" i="33"/>
  <c r="Q265" i="33"/>
  <c r="Q277" i="33"/>
  <c r="Q289" i="33"/>
  <c r="Q137" i="33"/>
  <c r="V137" i="33" s="1"/>
  <c r="Q209" i="33"/>
  <c r="Q103" i="33"/>
  <c r="V103" i="33" s="1"/>
  <c r="Q235" i="33"/>
  <c r="Q116" i="33"/>
  <c r="V116" i="33" s="1"/>
  <c r="Q188" i="33"/>
  <c r="V188" i="33" s="1"/>
  <c r="Q212" i="33"/>
  <c r="Q105" i="33"/>
  <c r="V105" i="33" s="1"/>
  <c r="Q82" i="33"/>
  <c r="V82" i="33" s="1"/>
  <c r="Q95" i="33"/>
  <c r="V95" i="33" s="1"/>
  <c r="Q215" i="33"/>
  <c r="Q109" i="33"/>
  <c r="V109" i="33" s="1"/>
  <c r="Q74" i="33"/>
  <c r="V74" i="33" s="1"/>
  <c r="Q98" i="33"/>
  <c r="V98" i="33" s="1"/>
  <c r="Q122" i="33"/>
  <c r="V122" i="33" s="1"/>
  <c r="Q134" i="33"/>
  <c r="V134" i="33" s="1"/>
  <c r="Q146" i="33"/>
  <c r="V146" i="33" s="1"/>
  <c r="Q158" i="33"/>
  <c r="V158" i="33" s="1"/>
  <c r="Q170" i="33"/>
  <c r="V170" i="33" s="1"/>
  <c r="Q182" i="33"/>
  <c r="V182" i="33" s="1"/>
  <c r="Q194" i="33"/>
  <c r="V194" i="33" s="1"/>
  <c r="Q206" i="33"/>
  <c r="Q218" i="33"/>
  <c r="Q230" i="33"/>
  <c r="Q242" i="33"/>
  <c r="Q254" i="33"/>
  <c r="Q266" i="33"/>
  <c r="Q278" i="33"/>
  <c r="Q290" i="33"/>
  <c r="Q113" i="33"/>
  <c r="V113" i="33" s="1"/>
  <c r="Q197" i="33"/>
  <c r="Q269" i="33"/>
  <c r="Q127" i="33"/>
  <c r="V127" i="33" s="1"/>
  <c r="Q211" i="33"/>
  <c r="Q152" i="33"/>
  <c r="V152" i="33" s="1"/>
  <c r="Q248" i="33"/>
  <c r="Q69" i="33"/>
  <c r="V69" i="33" s="1"/>
  <c r="Q106" i="33"/>
  <c r="V106" i="33" s="1"/>
  <c r="Q71" i="33"/>
  <c r="V71" i="33" s="1"/>
  <c r="Q119" i="33"/>
  <c r="V119" i="33" s="1"/>
  <c r="Q155" i="33"/>
  <c r="V155" i="33" s="1"/>
  <c r="Q191" i="33"/>
  <c r="V191" i="33" s="1"/>
  <c r="Q72" i="33"/>
  <c r="V72" i="33" s="1"/>
  <c r="Q73" i="33"/>
  <c r="V73" i="33" s="1"/>
  <c r="Q85" i="33"/>
  <c r="V85" i="33" s="1"/>
  <c r="Q133" i="33"/>
  <c r="V133" i="33" s="1"/>
  <c r="Q86" i="33"/>
  <c r="V86" i="33" s="1"/>
  <c r="Q110" i="33"/>
  <c r="V110" i="33" s="1"/>
  <c r="Q75" i="33"/>
  <c r="V75" i="33" s="1"/>
  <c r="Q87" i="33"/>
  <c r="V87" i="33" s="1"/>
  <c r="Q99" i="33"/>
  <c r="V99" i="33" s="1"/>
  <c r="Q111" i="33"/>
  <c r="V111" i="33" s="1"/>
  <c r="Q123" i="33"/>
  <c r="V123" i="33" s="1"/>
  <c r="Q135" i="33"/>
  <c r="V135" i="33" s="1"/>
  <c r="Q147" i="33"/>
  <c r="V147" i="33" s="1"/>
  <c r="Q159" i="33"/>
  <c r="V159" i="33" s="1"/>
  <c r="Q171" i="33"/>
  <c r="V171" i="33" s="1"/>
  <c r="Q183" i="33"/>
  <c r="V183" i="33" s="1"/>
  <c r="Q195" i="33"/>
  <c r="V195" i="33" s="1"/>
  <c r="Q207" i="33"/>
  <c r="Q219" i="33"/>
  <c r="Q231" i="33"/>
  <c r="Q243" i="33"/>
  <c r="Q255" i="33"/>
  <c r="Q267" i="33"/>
  <c r="Q279" i="33"/>
  <c r="Q291" i="33"/>
  <c r="Q161" i="33"/>
  <c r="V161" i="33" s="1"/>
  <c r="Q281" i="33"/>
  <c r="Q187" i="33"/>
  <c r="V187" i="33" s="1"/>
  <c r="Q92" i="33"/>
  <c r="V92" i="33" s="1"/>
  <c r="Q176" i="33"/>
  <c r="V176" i="33" s="1"/>
  <c r="Q224" i="33"/>
  <c r="Q93" i="33"/>
  <c r="V93" i="33" s="1"/>
  <c r="Q83" i="33"/>
  <c r="V83" i="33" s="1"/>
  <c r="Q239" i="33"/>
  <c r="Q97" i="33"/>
  <c r="V97" i="33" s="1"/>
  <c r="Q76" i="33"/>
  <c r="V76" i="33" s="1"/>
  <c r="Q88" i="33"/>
  <c r="V88" i="33" s="1"/>
  <c r="Q100" i="33"/>
  <c r="V100" i="33" s="1"/>
  <c r="Q112" i="33"/>
  <c r="V112" i="33" s="1"/>
  <c r="Q124" i="33"/>
  <c r="V124" i="33" s="1"/>
  <c r="Q136" i="33"/>
  <c r="V136" i="33" s="1"/>
  <c r="Q148" i="33"/>
  <c r="V148" i="33" s="1"/>
  <c r="Q160" i="33"/>
  <c r="V160" i="33" s="1"/>
  <c r="Q172" i="33"/>
  <c r="V172" i="33" s="1"/>
  <c r="Q184" i="33"/>
  <c r="V184" i="33" s="1"/>
  <c r="Q196" i="33"/>
  <c r="Q208" i="33"/>
  <c r="Q220" i="33"/>
  <c r="Q232" i="33"/>
  <c r="Q244" i="33"/>
  <c r="Q256" i="33"/>
  <c r="Q268" i="33"/>
  <c r="Q280" i="33"/>
  <c r="Q292" i="33"/>
  <c r="Q18" i="33"/>
  <c r="V18" i="33" s="1"/>
  <c r="Q30" i="33"/>
  <c r="V30" i="33" s="1"/>
  <c r="Q42" i="33"/>
  <c r="V42" i="33" s="1"/>
  <c r="Q54" i="33"/>
  <c r="V54" i="33" s="1"/>
  <c r="Q66" i="33"/>
  <c r="V66" i="33" s="1"/>
  <c r="Q5" i="33"/>
  <c r="V5" i="33" s="1"/>
  <c r="Q53" i="33"/>
  <c r="V53" i="33" s="1"/>
  <c r="Q43" i="33"/>
  <c r="V43" i="33" s="1"/>
  <c r="Q20" i="33"/>
  <c r="V20" i="33" s="1"/>
  <c r="Q56" i="33"/>
  <c r="V56" i="33" s="1"/>
  <c r="Q9" i="33"/>
  <c r="V9" i="33" s="1"/>
  <c r="Q21" i="33"/>
  <c r="V21" i="33" s="1"/>
  <c r="Q33" i="33"/>
  <c r="V33" i="33" s="1"/>
  <c r="Q45" i="33"/>
  <c r="V45" i="33" s="1"/>
  <c r="Q57" i="33"/>
  <c r="V57" i="33" s="1"/>
  <c r="Q29" i="33"/>
  <c r="V29" i="33" s="1"/>
  <c r="Q55" i="33"/>
  <c r="V55" i="33" s="1"/>
  <c r="Q44" i="33"/>
  <c r="V44" i="33" s="1"/>
  <c r="Q10" i="33"/>
  <c r="V10" i="33" s="1"/>
  <c r="Q22" i="33"/>
  <c r="V22" i="33" s="1"/>
  <c r="Q34" i="33"/>
  <c r="V34" i="33" s="1"/>
  <c r="Q46" i="33"/>
  <c r="V46" i="33" s="1"/>
  <c r="Q58" i="33"/>
  <c r="V58" i="33" s="1"/>
  <c r="Q65" i="33"/>
  <c r="V65" i="33" s="1"/>
  <c r="Q32" i="33"/>
  <c r="V32" i="33" s="1"/>
  <c r="Q35" i="33"/>
  <c r="V35" i="33" s="1"/>
  <c r="Q11" i="33"/>
  <c r="V11" i="33" s="1"/>
  <c r="Q41" i="33"/>
  <c r="V41" i="33" s="1"/>
  <c r="Q67" i="33"/>
  <c r="V67" i="33" s="1"/>
  <c r="Q59" i="33"/>
  <c r="V59" i="33" s="1"/>
  <c r="Q36" i="33"/>
  <c r="V36" i="33" s="1"/>
  <c r="Q31" i="33"/>
  <c r="V31" i="33" s="1"/>
  <c r="Q23" i="33"/>
  <c r="V23" i="33" s="1"/>
  <c r="Q24" i="33"/>
  <c r="V24" i="33" s="1"/>
  <c r="Q60" i="33"/>
  <c r="V60" i="33" s="1"/>
  <c r="Q62" i="33"/>
  <c r="V62" i="33" s="1"/>
  <c r="Q17" i="33"/>
  <c r="V17" i="33" s="1"/>
  <c r="Q19" i="33"/>
  <c r="V19" i="33" s="1"/>
  <c r="Q68" i="33"/>
  <c r="V68" i="33" s="1"/>
  <c r="Q47" i="33"/>
  <c r="V47" i="33" s="1"/>
  <c r="Q48" i="33"/>
  <c r="V48" i="33" s="1"/>
  <c r="Q25" i="33"/>
  <c r="V25" i="33" s="1"/>
  <c r="Q61" i="33"/>
  <c r="V61" i="33" s="1"/>
  <c r="Q26" i="33"/>
  <c r="V26" i="33" s="1"/>
  <c r="Q38" i="33"/>
  <c r="V38" i="33" s="1"/>
  <c r="Q15" i="33"/>
  <c r="V15" i="33" s="1"/>
  <c r="Q27" i="33"/>
  <c r="V27" i="33" s="1"/>
  <c r="Q39" i="33"/>
  <c r="V39" i="33" s="1"/>
  <c r="Q51" i="33"/>
  <c r="V51" i="33" s="1"/>
  <c r="Q63" i="33"/>
  <c r="V63" i="33" s="1"/>
  <c r="Q12" i="33"/>
  <c r="V12" i="33" s="1"/>
  <c r="Q13" i="33"/>
  <c r="V13" i="33" s="1"/>
  <c r="Q37" i="33"/>
  <c r="V37" i="33" s="1"/>
  <c r="Q49" i="33"/>
  <c r="V49" i="33" s="1"/>
  <c r="Q14" i="33"/>
  <c r="V14" i="33" s="1"/>
  <c r="Q50" i="33"/>
  <c r="V50" i="33" s="1"/>
  <c r="Q16" i="33"/>
  <c r="V16" i="33" s="1"/>
  <c r="Q28" i="33"/>
  <c r="V28" i="33" s="1"/>
  <c r="Q40" i="33"/>
  <c r="V40" i="33" s="1"/>
  <c r="Q52" i="33"/>
  <c r="V52" i="33" s="1"/>
  <c r="Q64" i="33"/>
  <c r="V64" i="33" s="1"/>
  <c r="A1" i="29"/>
  <c r="A1" i="28"/>
  <c r="A1" i="26"/>
  <c r="I55" i="35" l="1"/>
  <c r="N55" i="35" s="1"/>
  <c r="I56" i="35"/>
  <c r="P56" i="35" s="1"/>
  <c r="L56" i="35"/>
  <c r="I57" i="35"/>
  <c r="Q57" i="35" s="1"/>
  <c r="AG3" i="34"/>
  <c r="R3" i="34"/>
  <c r="O57" i="35" l="1"/>
  <c r="N57" i="35"/>
  <c r="P57" i="35"/>
  <c r="L57" i="35"/>
  <c r="M57" i="35"/>
  <c r="S57" i="35"/>
  <c r="R57" i="35"/>
  <c r="R56" i="35"/>
  <c r="Q55" i="35"/>
  <c r="R55" i="35"/>
  <c r="M55" i="35"/>
  <c r="S55" i="35"/>
  <c r="L55" i="35"/>
  <c r="Q56" i="35"/>
  <c r="N56" i="35"/>
  <c r="P55" i="35"/>
  <c r="O55" i="35"/>
  <c r="O56" i="35"/>
  <c r="M56" i="35"/>
  <c r="S56" i="35"/>
  <c r="B10" i="39" l="1"/>
  <c r="H28" i="35" l="1"/>
  <c r="G28" i="35"/>
  <c r="F28" i="35"/>
  <c r="E28" i="35"/>
  <c r="D28" i="35"/>
  <c r="C28" i="35"/>
  <c r="N17" i="32"/>
  <c r="M17" i="32"/>
  <c r="L17" i="32"/>
  <c r="K17" i="32"/>
  <c r="J17" i="32"/>
  <c r="I17" i="32"/>
  <c r="H17" i="32"/>
  <c r="G17" i="32"/>
  <c r="F17" i="32"/>
  <c r="E17" i="32"/>
  <c r="P4" i="36" l="1"/>
  <c r="I22" i="35"/>
  <c r="H22" i="35"/>
  <c r="G22" i="35"/>
  <c r="I21" i="35"/>
  <c r="H21" i="35"/>
  <c r="G21" i="35"/>
  <c r="I20" i="35"/>
  <c r="H20" i="35"/>
  <c r="G20" i="35"/>
  <c r="I19" i="35"/>
  <c r="H19" i="35"/>
  <c r="G19" i="35"/>
  <c r="I18" i="35"/>
  <c r="H18" i="35"/>
  <c r="G18" i="35"/>
  <c r="I17" i="35"/>
  <c r="H17" i="35"/>
  <c r="G17" i="35"/>
  <c r="I16" i="35"/>
  <c r="H16" i="35"/>
  <c r="G16" i="35"/>
  <c r="I15" i="35"/>
  <c r="I23" i="35" s="1"/>
  <c r="H15" i="35"/>
  <c r="G15" i="35"/>
  <c r="N2" i="32"/>
  <c r="M2" i="32"/>
  <c r="L2" i="32"/>
  <c r="K2" i="32"/>
  <c r="J2" i="32"/>
  <c r="I2" i="32"/>
  <c r="H2" i="32"/>
  <c r="G2" i="32"/>
  <c r="F2" i="32"/>
  <c r="E2" i="32"/>
  <c r="R4" i="36"/>
  <c r="Q4" i="36"/>
  <c r="N4" i="36"/>
  <c r="AH4" i="33"/>
  <c r="AG4" i="33"/>
  <c r="AF4" i="33"/>
  <c r="B10" i="32"/>
  <c r="B6" i="32"/>
  <c r="L27" i="35"/>
  <c r="K27" i="35"/>
  <c r="J27" i="35"/>
  <c r="I27" i="35"/>
  <c r="DD3" i="34"/>
  <c r="CO3" i="34"/>
  <c r="BZ3" i="34"/>
  <c r="BK3" i="34"/>
  <c r="AV3" i="34"/>
  <c r="C3" i="34"/>
  <c r="H23" i="35" l="1"/>
  <c r="G23" i="35"/>
  <c r="E8" i="32"/>
  <c r="E5" i="32"/>
  <c r="E12" i="32"/>
  <c r="F12" i="32"/>
  <c r="F8" i="32"/>
  <c r="F5" i="32"/>
  <c r="N12" i="32"/>
  <c r="N5" i="32"/>
  <c r="N8" i="32"/>
  <c r="M12" i="32"/>
  <c r="M8" i="32"/>
  <c r="M5" i="32"/>
  <c r="L12" i="32"/>
  <c r="L8" i="32"/>
  <c r="L5" i="32"/>
  <c r="K5" i="32"/>
  <c r="K12" i="32"/>
  <c r="K8" i="32"/>
  <c r="J5" i="32"/>
  <c r="J12" i="32"/>
  <c r="J8" i="32"/>
  <c r="I12" i="32"/>
  <c r="I8" i="32"/>
  <c r="I5" i="32"/>
  <c r="H12" i="32"/>
  <c r="H8" i="32"/>
  <c r="H5" i="32"/>
  <c r="G12" i="32"/>
  <c r="G5" i="32"/>
  <c r="G8" i="32"/>
  <c r="AD100" i="36" l="1"/>
  <c r="AD99" i="36"/>
  <c r="AD98" i="36"/>
  <c r="AD97" i="36"/>
  <c r="AD96" i="36"/>
  <c r="AD95" i="36"/>
  <c r="AD94" i="36"/>
  <c r="AD93" i="36"/>
  <c r="AD92" i="36"/>
  <c r="AD91" i="36"/>
  <c r="AD90" i="36"/>
  <c r="AD89" i="36"/>
  <c r="AD88" i="36"/>
  <c r="AD87" i="36"/>
  <c r="AD86" i="36"/>
  <c r="AD85" i="36"/>
  <c r="AD84" i="36"/>
  <c r="AD83" i="36"/>
  <c r="AD82" i="36"/>
  <c r="AD81" i="36"/>
  <c r="AD80" i="36"/>
  <c r="AD79" i="36"/>
  <c r="AD78" i="36"/>
  <c r="AD77" i="36"/>
  <c r="AD76" i="36"/>
  <c r="AD75" i="36"/>
  <c r="AD74" i="36"/>
  <c r="AD73" i="36"/>
  <c r="AD72" i="36"/>
  <c r="AD71" i="36"/>
  <c r="AD70" i="36"/>
  <c r="AD69" i="36"/>
  <c r="AD68" i="36"/>
  <c r="AD67" i="36"/>
  <c r="AD66" i="36"/>
  <c r="AD65" i="36"/>
  <c r="AD64" i="36"/>
  <c r="AD63" i="36"/>
  <c r="AD62" i="36"/>
  <c r="AD61" i="36"/>
  <c r="AD60" i="36"/>
  <c r="AD59" i="36"/>
  <c r="AD58" i="36"/>
  <c r="AD57" i="36"/>
  <c r="AD56" i="36"/>
  <c r="AD55" i="36"/>
  <c r="AD54" i="36"/>
  <c r="AD53" i="36"/>
  <c r="AD52" i="36"/>
  <c r="AD51" i="36"/>
  <c r="AD50" i="36"/>
  <c r="AD49" i="36"/>
  <c r="AD48" i="36"/>
  <c r="AD47" i="36"/>
  <c r="AD46" i="36"/>
  <c r="AD45" i="36"/>
  <c r="AD44" i="36"/>
  <c r="AD43" i="36"/>
  <c r="AD42" i="36"/>
  <c r="AD41" i="36"/>
  <c r="AD40" i="36"/>
  <c r="AD39" i="36"/>
  <c r="AD38" i="36"/>
  <c r="AD37" i="36"/>
  <c r="AD36" i="36"/>
  <c r="AD35" i="36"/>
  <c r="AD34" i="36"/>
  <c r="AD33" i="36"/>
  <c r="AD32" i="36"/>
  <c r="AD31" i="36"/>
  <c r="AD30" i="36"/>
  <c r="AD29" i="36"/>
  <c r="AD28" i="36"/>
  <c r="AD27" i="36"/>
  <c r="AD26" i="36"/>
  <c r="AD25" i="36"/>
  <c r="AD24" i="36"/>
  <c r="AD23" i="36"/>
  <c r="AD22" i="36"/>
  <c r="AD21" i="36"/>
  <c r="AD20" i="36"/>
  <c r="AD19" i="36"/>
  <c r="AD18" i="36"/>
  <c r="AD17" i="36"/>
  <c r="AD16" i="36"/>
  <c r="AD15" i="36"/>
  <c r="AD14" i="36"/>
  <c r="AD13" i="36"/>
  <c r="AD12" i="36"/>
  <c r="AD11" i="36"/>
  <c r="AD10" i="36"/>
  <c r="AD9" i="36"/>
  <c r="AD8" i="36"/>
  <c r="AD7" i="36"/>
  <c r="AD6" i="36"/>
  <c r="AD5" i="36"/>
  <c r="I54" i="35"/>
  <c r="I53" i="35"/>
  <c r="I52" i="35"/>
  <c r="I51" i="35"/>
  <c r="I50" i="35"/>
  <c r="I49" i="35"/>
  <c r="I48" i="35"/>
  <c r="I47" i="35"/>
  <c r="I46" i="35"/>
  <c r="I45" i="35"/>
  <c r="I44" i="35"/>
  <c r="I43" i="35"/>
  <c r="I42" i="35"/>
  <c r="I41" i="35"/>
  <c r="I40" i="35"/>
  <c r="I39" i="35"/>
  <c r="I38" i="35"/>
  <c r="I37" i="35"/>
  <c r="L37" i="35" s="1"/>
  <c r="I36" i="35"/>
  <c r="I35" i="35"/>
  <c r="I34" i="35"/>
  <c r="R34" i="35" s="1"/>
  <c r="I33" i="35"/>
  <c r="I32" i="35"/>
  <c r="I31" i="35"/>
  <c r="I30" i="35"/>
  <c r="O30" i="35" s="1"/>
  <c r="I29" i="35"/>
  <c r="J22" i="35"/>
  <c r="J21" i="35"/>
  <c r="J20" i="35"/>
  <c r="J19" i="35"/>
  <c r="J18" i="35"/>
  <c r="J17" i="35"/>
  <c r="J16" i="35"/>
  <c r="J15" i="35"/>
  <c r="DO59" i="34"/>
  <c r="DH59" i="34"/>
  <c r="CZ59" i="34"/>
  <c r="CS59" i="34"/>
  <c r="CK59" i="34"/>
  <c r="CD59" i="34"/>
  <c r="BV59" i="34"/>
  <c r="BO59" i="34"/>
  <c r="BG59" i="34"/>
  <c r="AZ59" i="34"/>
  <c r="AR59" i="34"/>
  <c r="AK59" i="34"/>
  <c r="AC59" i="34"/>
  <c r="V59" i="34"/>
  <c r="N59" i="34"/>
  <c r="G59" i="34"/>
  <c r="DO58" i="34"/>
  <c r="DH58" i="34"/>
  <c r="CZ58" i="34"/>
  <c r="CS58" i="34"/>
  <c r="CK58" i="34"/>
  <c r="CD58" i="34"/>
  <c r="BV58" i="34"/>
  <c r="BO58" i="34"/>
  <c r="BG58" i="34"/>
  <c r="AZ58" i="34"/>
  <c r="AR58" i="34"/>
  <c r="AK58" i="34"/>
  <c r="AC58" i="34"/>
  <c r="V58" i="34"/>
  <c r="N58" i="34"/>
  <c r="G58" i="34"/>
  <c r="DO57" i="34"/>
  <c r="DH57" i="34"/>
  <c r="CZ57" i="34"/>
  <c r="CS57" i="34"/>
  <c r="CK57" i="34"/>
  <c r="CD57" i="34"/>
  <c r="BV57" i="34"/>
  <c r="BO57" i="34"/>
  <c r="BG57" i="34"/>
  <c r="AZ57" i="34"/>
  <c r="AR57" i="34"/>
  <c r="AK57" i="34"/>
  <c r="AC57" i="34"/>
  <c r="V57" i="34"/>
  <c r="N57" i="34"/>
  <c r="G57" i="34"/>
  <c r="DO56" i="34"/>
  <c r="DH56" i="34"/>
  <c r="CZ56" i="34"/>
  <c r="CS56" i="34"/>
  <c r="CK56" i="34"/>
  <c r="CD56" i="34"/>
  <c r="BV56" i="34"/>
  <c r="BO56" i="34"/>
  <c r="BG56" i="34"/>
  <c r="AZ56" i="34"/>
  <c r="AR56" i="34"/>
  <c r="AK56" i="34"/>
  <c r="AC56" i="34"/>
  <c r="V56" i="34"/>
  <c r="N56" i="34"/>
  <c r="G56" i="34"/>
  <c r="DO55" i="34"/>
  <c r="DH55" i="34"/>
  <c r="CZ55" i="34"/>
  <c r="CS55" i="34"/>
  <c r="CK55" i="34"/>
  <c r="CD55" i="34"/>
  <c r="BV55" i="34"/>
  <c r="BO55" i="34"/>
  <c r="BG55" i="34"/>
  <c r="AZ55" i="34"/>
  <c r="AR55" i="34"/>
  <c r="AK55" i="34"/>
  <c r="AC55" i="34"/>
  <c r="V55" i="34"/>
  <c r="N55" i="34"/>
  <c r="G55" i="34"/>
  <c r="DO54" i="34"/>
  <c r="DH54" i="34"/>
  <c r="CZ54" i="34"/>
  <c r="CS54" i="34"/>
  <c r="CK54" i="34"/>
  <c r="CD54" i="34"/>
  <c r="BV54" i="34"/>
  <c r="BO54" i="34"/>
  <c r="BG54" i="34"/>
  <c r="BG53" i="34" s="1"/>
  <c r="AZ54" i="34"/>
  <c r="AZ53" i="34" s="1"/>
  <c r="AR54" i="34"/>
  <c r="AK54" i="34"/>
  <c r="AC54" i="34"/>
  <c r="V54" i="34"/>
  <c r="N54" i="34"/>
  <c r="G54" i="34"/>
  <c r="DQ53" i="34"/>
  <c r="DP53" i="34"/>
  <c r="DN53" i="34"/>
  <c r="DM53" i="34"/>
  <c r="DL53" i="34"/>
  <c r="DK53" i="34"/>
  <c r="DJ53" i="34"/>
  <c r="DI53" i="34"/>
  <c r="DG53" i="34"/>
  <c r="DF53" i="34"/>
  <c r="DE53" i="34"/>
  <c r="DD53" i="34"/>
  <c r="DB53" i="34"/>
  <c r="DA53" i="34"/>
  <c r="CY53" i="34"/>
  <c r="CX53" i="34"/>
  <c r="CW53" i="34"/>
  <c r="CV53" i="34"/>
  <c r="CU53" i="34"/>
  <c r="CT53" i="34"/>
  <c r="CR53" i="34"/>
  <c r="CQ53" i="34"/>
  <c r="CP53" i="34"/>
  <c r="CO53" i="34"/>
  <c r="CM53" i="34"/>
  <c r="CL53" i="34"/>
  <c r="CJ53" i="34"/>
  <c r="CI53" i="34"/>
  <c r="CH53" i="34"/>
  <c r="CG53" i="34"/>
  <c r="CF53" i="34"/>
  <c r="CE53" i="34"/>
  <c r="CC53" i="34"/>
  <c r="CB53" i="34"/>
  <c r="CA53" i="34"/>
  <c r="BZ53" i="34"/>
  <c r="BX53" i="34"/>
  <c r="BW53" i="34"/>
  <c r="BU53" i="34"/>
  <c r="BT53" i="34"/>
  <c r="BS53" i="34"/>
  <c r="BR53" i="34"/>
  <c r="BQ53" i="34"/>
  <c r="BP53" i="34"/>
  <c r="BN53" i="34"/>
  <c r="BM53" i="34"/>
  <c r="BL53" i="34"/>
  <c r="BK53" i="34"/>
  <c r="BI53" i="34"/>
  <c r="BH53" i="34"/>
  <c r="BF53" i="34"/>
  <c r="BE53" i="34"/>
  <c r="BD53" i="34"/>
  <c r="BC53" i="34"/>
  <c r="BB53" i="34"/>
  <c r="BA53" i="34"/>
  <c r="AY53" i="34"/>
  <c r="AX53" i="34"/>
  <c r="AW53" i="34"/>
  <c r="AV53" i="34"/>
  <c r="AT53" i="34"/>
  <c r="AS53" i="34"/>
  <c r="AQ53" i="34"/>
  <c r="AP53" i="34"/>
  <c r="AO53" i="34"/>
  <c r="AN53" i="34"/>
  <c r="AM53" i="34"/>
  <c r="AL53" i="34"/>
  <c r="AJ53" i="34"/>
  <c r="AI53" i="34"/>
  <c r="AH53" i="34"/>
  <c r="AG53" i="34"/>
  <c r="AE53" i="34"/>
  <c r="AD53" i="34"/>
  <c r="AB53" i="34"/>
  <c r="AA53" i="34"/>
  <c r="Z53" i="34"/>
  <c r="Y53" i="34"/>
  <c r="X53" i="34"/>
  <c r="W53" i="34"/>
  <c r="U53" i="34"/>
  <c r="T53" i="34"/>
  <c r="S53" i="34"/>
  <c r="R53" i="34"/>
  <c r="P53" i="34"/>
  <c r="O53" i="34"/>
  <c r="M53" i="34"/>
  <c r="L53" i="34"/>
  <c r="K53" i="34"/>
  <c r="J53" i="34"/>
  <c r="I53" i="34"/>
  <c r="H53" i="34"/>
  <c r="F53" i="34"/>
  <c r="E53" i="34"/>
  <c r="D53" i="34"/>
  <c r="C53" i="34"/>
  <c r="DO52" i="34"/>
  <c r="DH52" i="34"/>
  <c r="CZ52" i="34"/>
  <c r="CS52" i="34"/>
  <c r="CK52" i="34"/>
  <c r="CD52" i="34"/>
  <c r="BV52" i="34"/>
  <c r="BO52" i="34"/>
  <c r="BG52" i="34"/>
  <c r="AZ52" i="34"/>
  <c r="AR52" i="34"/>
  <c r="AK52" i="34"/>
  <c r="AC52" i="34"/>
  <c r="V52" i="34"/>
  <c r="N52" i="34"/>
  <c r="G52" i="34"/>
  <c r="DO51" i="34"/>
  <c r="DH51" i="34"/>
  <c r="CZ51" i="34"/>
  <c r="CS51" i="34"/>
  <c r="CK51" i="34"/>
  <c r="CD51" i="34"/>
  <c r="BV51" i="34"/>
  <c r="BO51" i="34"/>
  <c r="BG51" i="34"/>
  <c r="AZ51" i="34"/>
  <c r="AR51" i="34"/>
  <c r="AK51" i="34"/>
  <c r="AC51" i="34"/>
  <c r="V51" i="34"/>
  <c r="N51" i="34"/>
  <c r="G51" i="34"/>
  <c r="DO50" i="34"/>
  <c r="DH50" i="34"/>
  <c r="CZ50" i="34"/>
  <c r="CS50" i="34"/>
  <c r="CK50" i="34"/>
  <c r="CD50" i="34"/>
  <c r="BV50" i="34"/>
  <c r="BO50" i="34"/>
  <c r="BG50" i="34"/>
  <c r="AZ50" i="34"/>
  <c r="AR50" i="34"/>
  <c r="AK50" i="34"/>
  <c r="AC50" i="34"/>
  <c r="V50" i="34"/>
  <c r="N50" i="34"/>
  <c r="G50" i="34"/>
  <c r="DO49" i="34"/>
  <c r="DH49" i="34"/>
  <c r="CZ49" i="34"/>
  <c r="CS49" i="34"/>
  <c r="CK49" i="34"/>
  <c r="CD49" i="34"/>
  <c r="BV49" i="34"/>
  <c r="BO49" i="34"/>
  <c r="BG49" i="34"/>
  <c r="AZ49" i="34"/>
  <c r="AR49" i="34"/>
  <c r="AK49" i="34"/>
  <c r="AC49" i="34"/>
  <c r="V49" i="34"/>
  <c r="N49" i="34"/>
  <c r="G49" i="34"/>
  <c r="DQ48" i="34"/>
  <c r="DP48" i="34"/>
  <c r="DN48" i="34"/>
  <c r="DM48" i="34"/>
  <c r="DL48" i="34"/>
  <c r="DK48" i="34"/>
  <c r="DJ48" i="34"/>
  <c r="DI48" i="34"/>
  <c r="DG48" i="34"/>
  <c r="DF48" i="34"/>
  <c r="DE48" i="34"/>
  <c r="DD48" i="34"/>
  <c r="DB48" i="34"/>
  <c r="DA48" i="34"/>
  <c r="CY48" i="34"/>
  <c r="CX48" i="34"/>
  <c r="CW48" i="34"/>
  <c r="CV48" i="34"/>
  <c r="CU48" i="34"/>
  <c r="CT48" i="34"/>
  <c r="CR48" i="34"/>
  <c r="CQ48" i="34"/>
  <c r="CP48" i="34"/>
  <c r="CO48" i="34"/>
  <c r="CM48" i="34"/>
  <c r="CL48" i="34"/>
  <c r="CJ48" i="34"/>
  <c r="CI48" i="34"/>
  <c r="CH48" i="34"/>
  <c r="CG48" i="34"/>
  <c r="CF48" i="34"/>
  <c r="CE48" i="34"/>
  <c r="CC48" i="34"/>
  <c r="CB48" i="34"/>
  <c r="CA48" i="34"/>
  <c r="BZ48" i="34"/>
  <c r="BX48" i="34"/>
  <c r="BW48" i="34"/>
  <c r="BU48" i="34"/>
  <c r="BT48" i="34"/>
  <c r="BS48" i="34"/>
  <c r="BR48" i="34"/>
  <c r="BQ48" i="34"/>
  <c r="BP48" i="34"/>
  <c r="BN48" i="34"/>
  <c r="BM48" i="34"/>
  <c r="BL48" i="34"/>
  <c r="BK48" i="34"/>
  <c r="BI48" i="34"/>
  <c r="BH48" i="34"/>
  <c r="BF48" i="34"/>
  <c r="BE48" i="34"/>
  <c r="BD48" i="34"/>
  <c r="BC48" i="34"/>
  <c r="BB48" i="34"/>
  <c r="BA48" i="34"/>
  <c r="AY48" i="34"/>
  <c r="AX48" i="34"/>
  <c r="AW48" i="34"/>
  <c r="AV48" i="34"/>
  <c r="AT48" i="34"/>
  <c r="AS48" i="34"/>
  <c r="AQ48" i="34"/>
  <c r="AP48" i="34"/>
  <c r="AO48" i="34"/>
  <c r="AN48" i="34"/>
  <c r="AM48" i="34"/>
  <c r="AL48" i="34"/>
  <c r="AJ48" i="34"/>
  <c r="AI48" i="34"/>
  <c r="AH48" i="34"/>
  <c r="AG48" i="34"/>
  <c r="AE48" i="34"/>
  <c r="AD48" i="34"/>
  <c r="AB48" i="34"/>
  <c r="AA48" i="34"/>
  <c r="Z48" i="34"/>
  <c r="Y48" i="34"/>
  <c r="X48" i="34"/>
  <c r="W48" i="34"/>
  <c r="U48" i="34"/>
  <c r="T48" i="34"/>
  <c r="S48" i="34"/>
  <c r="R48" i="34"/>
  <c r="P48" i="34"/>
  <c r="O48" i="34"/>
  <c r="M48" i="34"/>
  <c r="L48" i="34"/>
  <c r="K48" i="34"/>
  <c r="J48" i="34"/>
  <c r="I48" i="34"/>
  <c r="H48" i="34"/>
  <c r="F48" i="34"/>
  <c r="E48" i="34"/>
  <c r="D48" i="34"/>
  <c r="C48" i="34"/>
  <c r="DO47" i="34"/>
  <c r="DH47" i="34"/>
  <c r="CZ47" i="34"/>
  <c r="CS47" i="34"/>
  <c r="CK47" i="34"/>
  <c r="CD47" i="34"/>
  <c r="BV47" i="34"/>
  <c r="BO47" i="34"/>
  <c r="BG47" i="34"/>
  <c r="AZ47" i="34"/>
  <c r="AR47" i="34"/>
  <c r="AK47" i="34"/>
  <c r="AC47" i="34"/>
  <c r="V47" i="34"/>
  <c r="N47" i="34"/>
  <c r="G47" i="34"/>
  <c r="DO46" i="34"/>
  <c r="DH46" i="34"/>
  <c r="CZ46" i="34"/>
  <c r="CS46" i="34"/>
  <c r="CK46" i="34"/>
  <c r="CD46" i="34"/>
  <c r="BV46" i="34"/>
  <c r="BO46" i="34"/>
  <c r="BG46" i="34"/>
  <c r="AZ46" i="34"/>
  <c r="AR46" i="34"/>
  <c r="AK46" i="34"/>
  <c r="AC46" i="34"/>
  <c r="V46" i="34"/>
  <c r="N46" i="34"/>
  <c r="G46" i="34"/>
  <c r="DO45" i="34"/>
  <c r="DH45" i="34"/>
  <c r="CZ45" i="34"/>
  <c r="CS45" i="34"/>
  <c r="CK45" i="34"/>
  <c r="CD45" i="34"/>
  <c r="BV45" i="34"/>
  <c r="BV44" i="34" s="1"/>
  <c r="BO45" i="34"/>
  <c r="BG45" i="34"/>
  <c r="AZ45" i="34"/>
  <c r="AR45" i="34"/>
  <c r="AK45" i="34"/>
  <c r="AC45" i="34"/>
  <c r="V45" i="34"/>
  <c r="N45" i="34"/>
  <c r="G45" i="34"/>
  <c r="DQ44" i="34"/>
  <c r="DP44" i="34"/>
  <c r="DN44" i="34"/>
  <c r="DM44" i="34"/>
  <c r="DL44" i="34"/>
  <c r="DK44" i="34"/>
  <c r="DJ44" i="34"/>
  <c r="DI44" i="34"/>
  <c r="DG44" i="34"/>
  <c r="DF44" i="34"/>
  <c r="DE44" i="34"/>
  <c r="DD44" i="34"/>
  <c r="DB44" i="34"/>
  <c r="DA44" i="34"/>
  <c r="CY44" i="34"/>
  <c r="CX44" i="34"/>
  <c r="CW44" i="34"/>
  <c r="CV44" i="34"/>
  <c r="CU44" i="34"/>
  <c r="CT44" i="34"/>
  <c r="CR44" i="34"/>
  <c r="CQ44" i="34"/>
  <c r="CP44" i="34"/>
  <c r="CO44" i="34"/>
  <c r="CM44" i="34"/>
  <c r="CL44" i="34"/>
  <c r="CJ44" i="34"/>
  <c r="CI44" i="34"/>
  <c r="CH44" i="34"/>
  <c r="CG44" i="34"/>
  <c r="CF44" i="34"/>
  <c r="CE44" i="34"/>
  <c r="CC44" i="34"/>
  <c r="CB44" i="34"/>
  <c r="CA44" i="34"/>
  <c r="BZ44" i="34"/>
  <c r="BX44" i="34"/>
  <c r="BW44" i="34"/>
  <c r="BU44" i="34"/>
  <c r="BT44" i="34"/>
  <c r="BS44" i="34"/>
  <c r="BR44" i="34"/>
  <c r="BQ44" i="34"/>
  <c r="BP44" i="34"/>
  <c r="BN44" i="34"/>
  <c r="BM44" i="34"/>
  <c r="BL44" i="34"/>
  <c r="BK44" i="34"/>
  <c r="BI44" i="34"/>
  <c r="BH44" i="34"/>
  <c r="BF44" i="34"/>
  <c r="BE44" i="34"/>
  <c r="BD44" i="34"/>
  <c r="BC44" i="34"/>
  <c r="BB44" i="34"/>
  <c r="BA44" i="34"/>
  <c r="AY44" i="34"/>
  <c r="AX44" i="34"/>
  <c r="AW44" i="34"/>
  <c r="AV44" i="34"/>
  <c r="AT44" i="34"/>
  <c r="AS44" i="34"/>
  <c r="AQ44" i="34"/>
  <c r="AP44" i="34"/>
  <c r="AO44" i="34"/>
  <c r="AN44" i="34"/>
  <c r="AM44" i="34"/>
  <c r="AL44" i="34"/>
  <c r="AJ44" i="34"/>
  <c r="AI44" i="34"/>
  <c r="AH44" i="34"/>
  <c r="AG44" i="34"/>
  <c r="AE44" i="34"/>
  <c r="AD44" i="34"/>
  <c r="AB44" i="34"/>
  <c r="AA44" i="34"/>
  <c r="Z44" i="34"/>
  <c r="Y44" i="34"/>
  <c r="X44" i="34"/>
  <c r="W44" i="34"/>
  <c r="U44" i="34"/>
  <c r="T44" i="34"/>
  <c r="S44" i="34"/>
  <c r="R44" i="34"/>
  <c r="P44" i="34"/>
  <c r="O44" i="34"/>
  <c r="M44" i="34"/>
  <c r="L44" i="34"/>
  <c r="K44" i="34"/>
  <c r="J44" i="34"/>
  <c r="I44" i="34"/>
  <c r="H44" i="34"/>
  <c r="F44" i="34"/>
  <c r="E44" i="34"/>
  <c r="D44" i="34"/>
  <c r="C44" i="34"/>
  <c r="B42" i="34"/>
  <c r="DO40" i="34"/>
  <c r="DH40" i="34"/>
  <c r="CZ40" i="34"/>
  <c r="CS40" i="34"/>
  <c r="CK40" i="34"/>
  <c r="CD40" i="34"/>
  <c r="BV40" i="34"/>
  <c r="BO40" i="34"/>
  <c r="BG40" i="34"/>
  <c r="AZ40" i="34"/>
  <c r="AR40" i="34"/>
  <c r="AK40" i="34"/>
  <c r="AC40" i="34"/>
  <c r="V40" i="34"/>
  <c r="N40" i="34"/>
  <c r="G40" i="34"/>
  <c r="DO39" i="34"/>
  <c r="DH39" i="34"/>
  <c r="CZ39" i="34"/>
  <c r="CS39" i="34"/>
  <c r="CK39" i="34"/>
  <c r="CD39" i="34"/>
  <c r="BV39" i="34"/>
  <c r="BO39" i="34"/>
  <c r="BG39" i="34"/>
  <c r="AZ39" i="34"/>
  <c r="AR39" i="34"/>
  <c r="AK39" i="34"/>
  <c r="AC39" i="34"/>
  <c r="V39" i="34"/>
  <c r="N39" i="34"/>
  <c r="G39" i="34"/>
  <c r="DO38" i="34"/>
  <c r="DH38" i="34"/>
  <c r="CZ38" i="34"/>
  <c r="CS38" i="34"/>
  <c r="CK38" i="34"/>
  <c r="CD38" i="34"/>
  <c r="BV38" i="34"/>
  <c r="BO38" i="34"/>
  <c r="BG38" i="34"/>
  <c r="AZ38" i="34"/>
  <c r="AR38" i="34"/>
  <c r="AK38" i="34"/>
  <c r="AC38" i="34"/>
  <c r="V38" i="34"/>
  <c r="N38" i="34"/>
  <c r="G38" i="34"/>
  <c r="DO37" i="34"/>
  <c r="DH37" i="34"/>
  <c r="CZ37" i="34"/>
  <c r="CS37" i="34"/>
  <c r="CK37" i="34"/>
  <c r="CD37" i="34"/>
  <c r="BV37" i="34"/>
  <c r="BO37" i="34"/>
  <c r="BG37" i="34"/>
  <c r="AZ37" i="34"/>
  <c r="AR37" i="34"/>
  <c r="AK37" i="34"/>
  <c r="AC37" i="34"/>
  <c r="V37" i="34"/>
  <c r="N37" i="34"/>
  <c r="G37" i="34"/>
  <c r="DO36" i="34"/>
  <c r="DH36" i="34"/>
  <c r="CZ36" i="34"/>
  <c r="CS36" i="34"/>
  <c r="CK36" i="34"/>
  <c r="CD36" i="34"/>
  <c r="BV36" i="34"/>
  <c r="BO36" i="34"/>
  <c r="BG36" i="34"/>
  <c r="AZ36" i="34"/>
  <c r="AR36" i="34"/>
  <c r="AK36" i="34"/>
  <c r="AC36" i="34"/>
  <c r="V36" i="34"/>
  <c r="N36" i="34"/>
  <c r="G36" i="34"/>
  <c r="DO35" i="34"/>
  <c r="DH35" i="34"/>
  <c r="CZ35" i="34"/>
  <c r="CS35" i="34"/>
  <c r="CK35" i="34"/>
  <c r="CK34" i="34" s="1"/>
  <c r="CD35" i="34"/>
  <c r="BV35" i="34"/>
  <c r="BO35" i="34"/>
  <c r="BG35" i="34"/>
  <c r="AZ35" i="34"/>
  <c r="AR35" i="34"/>
  <c r="AK35" i="34"/>
  <c r="AC35" i="34"/>
  <c r="V35" i="34"/>
  <c r="N35" i="34"/>
  <c r="G35" i="34"/>
  <c r="DQ34" i="34"/>
  <c r="DP34" i="34"/>
  <c r="DN34" i="34"/>
  <c r="DM34" i="34"/>
  <c r="DL34" i="34"/>
  <c r="DK34" i="34"/>
  <c r="DJ34" i="34"/>
  <c r="DI34" i="34"/>
  <c r="DG34" i="34"/>
  <c r="DF34" i="34"/>
  <c r="DE34" i="34"/>
  <c r="DD34" i="34"/>
  <c r="DB34" i="34"/>
  <c r="DA34" i="34"/>
  <c r="CY34" i="34"/>
  <c r="CX34" i="34"/>
  <c r="CW34" i="34"/>
  <c r="CV34" i="34"/>
  <c r="CU34" i="34"/>
  <c r="CT34" i="34"/>
  <c r="CR34" i="34"/>
  <c r="CQ34" i="34"/>
  <c r="CP34" i="34"/>
  <c r="CO34" i="34"/>
  <c r="CM34" i="34"/>
  <c r="CL34" i="34"/>
  <c r="CJ34" i="34"/>
  <c r="CI34" i="34"/>
  <c r="CH34" i="34"/>
  <c r="CG34" i="34"/>
  <c r="CF34" i="34"/>
  <c r="CE34" i="34"/>
  <c r="CC34" i="34"/>
  <c r="CB34" i="34"/>
  <c r="CA34" i="34"/>
  <c r="BZ34" i="34"/>
  <c r="BX34" i="34"/>
  <c r="BW34" i="34"/>
  <c r="BU34" i="34"/>
  <c r="BT34" i="34"/>
  <c r="BS34" i="34"/>
  <c r="BR34" i="34"/>
  <c r="BQ34" i="34"/>
  <c r="BP34" i="34"/>
  <c r="BN34" i="34"/>
  <c r="BM34" i="34"/>
  <c r="BL34" i="34"/>
  <c r="BK34" i="34"/>
  <c r="BI34" i="34"/>
  <c r="BH34" i="34"/>
  <c r="BF34" i="34"/>
  <c r="BE34" i="34"/>
  <c r="BD34" i="34"/>
  <c r="BC34" i="34"/>
  <c r="BB34" i="34"/>
  <c r="BA34" i="34"/>
  <c r="AY34" i="34"/>
  <c r="AX34" i="34"/>
  <c r="AW34" i="34"/>
  <c r="AV34" i="34"/>
  <c r="AT34" i="34"/>
  <c r="AS34" i="34"/>
  <c r="AQ34" i="34"/>
  <c r="AP34" i="34"/>
  <c r="AO34" i="34"/>
  <c r="AN34" i="34"/>
  <c r="AM34" i="34"/>
  <c r="AL34" i="34"/>
  <c r="AJ34" i="34"/>
  <c r="AI34" i="34"/>
  <c r="AH34" i="34"/>
  <c r="AG34" i="34"/>
  <c r="AE34" i="34"/>
  <c r="AD34" i="34"/>
  <c r="AB34" i="34"/>
  <c r="AA34" i="34"/>
  <c r="Z34" i="34"/>
  <c r="Y34" i="34"/>
  <c r="X34" i="34"/>
  <c r="W34" i="34"/>
  <c r="U34" i="34"/>
  <c r="T34" i="34"/>
  <c r="S34" i="34"/>
  <c r="R34" i="34"/>
  <c r="P34" i="34"/>
  <c r="O34" i="34"/>
  <c r="M34" i="34"/>
  <c r="L34" i="34"/>
  <c r="K34" i="34"/>
  <c r="J34" i="34"/>
  <c r="I34" i="34"/>
  <c r="H34" i="34"/>
  <c r="F34" i="34"/>
  <c r="E34" i="34"/>
  <c r="D34" i="34"/>
  <c r="C34" i="34"/>
  <c r="DO33" i="34"/>
  <c r="DH33" i="34"/>
  <c r="CZ33" i="34"/>
  <c r="CS33" i="34"/>
  <c r="CK33" i="34"/>
  <c r="CD33" i="34"/>
  <c r="BV33" i="34"/>
  <c r="BO33" i="34"/>
  <c r="BG33" i="34"/>
  <c r="AZ33" i="34"/>
  <c r="AR33" i="34"/>
  <c r="AK33" i="34"/>
  <c r="AC33" i="34"/>
  <c r="V33" i="34"/>
  <c r="N33" i="34"/>
  <c r="G33" i="34"/>
  <c r="DO32" i="34"/>
  <c r="DH32" i="34"/>
  <c r="CZ32" i="34"/>
  <c r="CS32" i="34"/>
  <c r="CK32" i="34"/>
  <c r="CD32" i="34"/>
  <c r="BV32" i="34"/>
  <c r="BO32" i="34"/>
  <c r="BG32" i="34"/>
  <c r="AZ32" i="34"/>
  <c r="AR32" i="34"/>
  <c r="AK32" i="34"/>
  <c r="AC32" i="34"/>
  <c r="V32" i="34"/>
  <c r="N32" i="34"/>
  <c r="G32" i="34"/>
  <c r="DO31" i="34"/>
  <c r="DH31" i="34"/>
  <c r="CZ31" i="34"/>
  <c r="CS31" i="34"/>
  <c r="CK31" i="34"/>
  <c r="CD31" i="34"/>
  <c r="BV31" i="34"/>
  <c r="BO31" i="34"/>
  <c r="BG31" i="34"/>
  <c r="AZ31" i="34"/>
  <c r="AR31" i="34"/>
  <c r="AK31" i="34"/>
  <c r="AC31" i="34"/>
  <c r="V31" i="34"/>
  <c r="N31" i="34"/>
  <c r="G31" i="34"/>
  <c r="DO30" i="34"/>
  <c r="DO29" i="34" s="1"/>
  <c r="DH30" i="34"/>
  <c r="CZ30" i="34"/>
  <c r="CS30" i="34"/>
  <c r="CK30" i="34"/>
  <c r="CD30" i="34"/>
  <c r="BV30" i="34"/>
  <c r="BO30" i="34"/>
  <c r="BG30" i="34"/>
  <c r="AZ30" i="34"/>
  <c r="AR30" i="34"/>
  <c r="AR29" i="34" s="1"/>
  <c r="AK30" i="34"/>
  <c r="AK29" i="34" s="1"/>
  <c r="AC30" i="34"/>
  <c r="V30" i="34"/>
  <c r="N30" i="34"/>
  <c r="G30" i="34"/>
  <c r="DQ29" i="34"/>
  <c r="DP29" i="34"/>
  <c r="DN29" i="34"/>
  <c r="DM29" i="34"/>
  <c r="DL29" i="34"/>
  <c r="DK29" i="34"/>
  <c r="DJ29" i="34"/>
  <c r="DI29" i="34"/>
  <c r="DG29" i="34"/>
  <c r="DF29" i="34"/>
  <c r="DE29" i="34"/>
  <c r="DD29" i="34"/>
  <c r="DB29" i="34"/>
  <c r="DA29" i="34"/>
  <c r="CY29" i="34"/>
  <c r="CX29" i="34"/>
  <c r="CW29" i="34"/>
  <c r="CV29" i="34"/>
  <c r="CU29" i="34"/>
  <c r="CT29" i="34"/>
  <c r="CR29" i="34"/>
  <c r="CQ29" i="34"/>
  <c r="CP29" i="34"/>
  <c r="CO29" i="34"/>
  <c r="CM29" i="34"/>
  <c r="CL29" i="34"/>
  <c r="CJ29" i="34"/>
  <c r="CI29" i="34"/>
  <c r="CH29" i="34"/>
  <c r="CG29" i="34"/>
  <c r="CF29" i="34"/>
  <c r="CE29" i="34"/>
  <c r="CC29" i="34"/>
  <c r="CB29" i="34"/>
  <c r="CA29" i="34"/>
  <c r="BZ29" i="34"/>
  <c r="BX29" i="34"/>
  <c r="BW29" i="34"/>
  <c r="BU29" i="34"/>
  <c r="BT29" i="34"/>
  <c r="BS29" i="34"/>
  <c r="BR29" i="34"/>
  <c r="BQ29" i="34"/>
  <c r="BP29" i="34"/>
  <c r="BN29" i="34"/>
  <c r="BM29" i="34"/>
  <c r="BL29" i="34"/>
  <c r="BK29" i="34"/>
  <c r="BI29" i="34"/>
  <c r="BH29" i="34"/>
  <c r="BF29" i="34"/>
  <c r="BE29" i="34"/>
  <c r="BD29" i="34"/>
  <c r="BC29" i="34"/>
  <c r="BB29" i="34"/>
  <c r="BA29" i="34"/>
  <c r="AY29" i="34"/>
  <c r="AX29" i="34"/>
  <c r="AW29" i="34"/>
  <c r="AV29" i="34"/>
  <c r="AT29" i="34"/>
  <c r="AS29" i="34"/>
  <c r="AQ29" i="34"/>
  <c r="AP29" i="34"/>
  <c r="AO29" i="34"/>
  <c r="AN29" i="34"/>
  <c r="AM29" i="34"/>
  <c r="AL29" i="34"/>
  <c r="AJ29" i="34"/>
  <c r="AI29" i="34"/>
  <c r="AH29" i="34"/>
  <c r="AG29" i="34"/>
  <c r="AE29" i="34"/>
  <c r="AD29" i="34"/>
  <c r="AB29" i="34"/>
  <c r="AA29" i="34"/>
  <c r="Z29" i="34"/>
  <c r="Y29" i="34"/>
  <c r="X29" i="34"/>
  <c r="W29" i="34"/>
  <c r="U29" i="34"/>
  <c r="T29" i="34"/>
  <c r="S29" i="34"/>
  <c r="R29" i="34"/>
  <c r="P29" i="34"/>
  <c r="O29" i="34"/>
  <c r="M29" i="34"/>
  <c r="L29" i="34"/>
  <c r="K29" i="34"/>
  <c r="J29" i="34"/>
  <c r="I29" i="34"/>
  <c r="H29" i="34"/>
  <c r="F29" i="34"/>
  <c r="E29" i="34"/>
  <c r="D29" i="34"/>
  <c r="C29" i="34"/>
  <c r="DO28" i="34"/>
  <c r="DH28" i="34"/>
  <c r="CZ28" i="34"/>
  <c r="CS28" i="34"/>
  <c r="CK28" i="34"/>
  <c r="CD28" i="34"/>
  <c r="BV28" i="34"/>
  <c r="BO28" i="34"/>
  <c r="BG28" i="34"/>
  <c r="AZ28" i="34"/>
  <c r="AR28" i="34"/>
  <c r="AK28" i="34"/>
  <c r="AC28" i="34"/>
  <c r="V28" i="34"/>
  <c r="N28" i="34"/>
  <c r="G28" i="34"/>
  <c r="DO27" i="34"/>
  <c r="DH27" i="34"/>
  <c r="CZ27" i="34"/>
  <c r="CS27" i="34"/>
  <c r="CK27" i="34"/>
  <c r="CD27" i="34"/>
  <c r="BV27" i="34"/>
  <c r="BO27" i="34"/>
  <c r="BG27" i="34"/>
  <c r="AZ27" i="34"/>
  <c r="AR27" i="34"/>
  <c r="AK27" i="34"/>
  <c r="AC27" i="34"/>
  <c r="V27" i="34"/>
  <c r="N27" i="34"/>
  <c r="G27" i="34"/>
  <c r="DO26" i="34"/>
  <c r="DH26" i="34"/>
  <c r="DH25" i="34" s="1"/>
  <c r="CZ26" i="34"/>
  <c r="CS26" i="34"/>
  <c r="CK26" i="34"/>
  <c r="CD26" i="34"/>
  <c r="BV26" i="34"/>
  <c r="BO26" i="34"/>
  <c r="BG26" i="34"/>
  <c r="AZ26" i="34"/>
  <c r="AR26" i="34"/>
  <c r="AR25" i="34" s="1"/>
  <c r="AK26" i="34"/>
  <c r="AK25" i="34" s="1"/>
  <c r="AC26" i="34"/>
  <c r="AC25" i="34" s="1"/>
  <c r="V26" i="34"/>
  <c r="N26" i="34"/>
  <c r="G26" i="34"/>
  <c r="DQ25" i="34"/>
  <c r="DP25" i="34"/>
  <c r="DN25" i="34"/>
  <c r="DM25" i="34"/>
  <c r="DL25" i="34"/>
  <c r="DK25" i="34"/>
  <c r="DJ25" i="34"/>
  <c r="DI25" i="34"/>
  <c r="DG25" i="34"/>
  <c r="DF25" i="34"/>
  <c r="DE25" i="34"/>
  <c r="DD25" i="34"/>
  <c r="DB25" i="34"/>
  <c r="DA25" i="34"/>
  <c r="CY25" i="34"/>
  <c r="CX25" i="34"/>
  <c r="CW25" i="34"/>
  <c r="CV25" i="34"/>
  <c r="CU25" i="34"/>
  <c r="CT25" i="34"/>
  <c r="CR25" i="34"/>
  <c r="CQ25" i="34"/>
  <c r="CP25" i="34"/>
  <c r="CO25" i="34"/>
  <c r="CM25" i="34"/>
  <c r="CL25" i="34"/>
  <c r="CJ25" i="34"/>
  <c r="CI25" i="34"/>
  <c r="CH25" i="34"/>
  <c r="CG25" i="34"/>
  <c r="CF25" i="34"/>
  <c r="CE25" i="34"/>
  <c r="CC25" i="34"/>
  <c r="CB25" i="34"/>
  <c r="CA25" i="34"/>
  <c r="BZ25" i="34"/>
  <c r="BX25" i="34"/>
  <c r="BW25" i="34"/>
  <c r="BU25" i="34"/>
  <c r="BT25" i="34"/>
  <c r="BS25" i="34"/>
  <c r="BR25" i="34"/>
  <c r="BQ25" i="34"/>
  <c r="BP25" i="34"/>
  <c r="BN25" i="34"/>
  <c r="BM25" i="34"/>
  <c r="BL25" i="34"/>
  <c r="BK25" i="34"/>
  <c r="BI25" i="34"/>
  <c r="BH25" i="34"/>
  <c r="BF25" i="34"/>
  <c r="BE25" i="34"/>
  <c r="BD25" i="34"/>
  <c r="BC25" i="34"/>
  <c r="BB25" i="34"/>
  <c r="BA25" i="34"/>
  <c r="AY25" i="34"/>
  <c r="AX25" i="34"/>
  <c r="AW25" i="34"/>
  <c r="AV25" i="34"/>
  <c r="AT25" i="34"/>
  <c r="AS25" i="34"/>
  <c r="AQ25" i="34"/>
  <c r="AP25" i="34"/>
  <c r="AO25" i="34"/>
  <c r="AN25" i="34"/>
  <c r="AM25" i="34"/>
  <c r="AL25" i="34"/>
  <c r="AJ25" i="34"/>
  <c r="AI25" i="34"/>
  <c r="AH25" i="34"/>
  <c r="AG25" i="34"/>
  <c r="AE25" i="34"/>
  <c r="AD25" i="34"/>
  <c r="AB25" i="34"/>
  <c r="AB24" i="34" s="1"/>
  <c r="AA25" i="34"/>
  <c r="Z25" i="34"/>
  <c r="Y25" i="34"/>
  <c r="X25" i="34"/>
  <c r="X24" i="34" s="1"/>
  <c r="W25" i="34"/>
  <c r="U25" i="34"/>
  <c r="T25" i="34"/>
  <c r="S25" i="34"/>
  <c r="R25" i="34"/>
  <c r="P25" i="34"/>
  <c r="O25" i="34"/>
  <c r="M25" i="34"/>
  <c r="L25" i="34"/>
  <c r="K25" i="34"/>
  <c r="J25" i="34"/>
  <c r="I25" i="34"/>
  <c r="H25" i="34"/>
  <c r="F25" i="34"/>
  <c r="E25" i="34"/>
  <c r="E24" i="34" s="1"/>
  <c r="D25" i="34"/>
  <c r="C25" i="34"/>
  <c r="B23" i="34"/>
  <c r="DO21" i="34"/>
  <c r="DH21" i="34"/>
  <c r="CZ21" i="34"/>
  <c r="CS21" i="34"/>
  <c r="CK21" i="34"/>
  <c r="CD21" i="34"/>
  <c r="BV21" i="34"/>
  <c r="BO21" i="34"/>
  <c r="BG21" i="34"/>
  <c r="AZ21" i="34"/>
  <c r="AR21" i="34"/>
  <c r="AK21" i="34"/>
  <c r="AC21" i="34"/>
  <c r="V21" i="34"/>
  <c r="N21" i="34"/>
  <c r="G21" i="34"/>
  <c r="DO20" i="34"/>
  <c r="DH20" i="34"/>
  <c r="CZ20" i="34"/>
  <c r="CS20" i="34"/>
  <c r="CK20" i="34"/>
  <c r="CD20" i="34"/>
  <c r="BV20" i="34"/>
  <c r="BO20" i="34"/>
  <c r="BG20" i="34"/>
  <c r="AZ20" i="34"/>
  <c r="AR20" i="34"/>
  <c r="AK20" i="34"/>
  <c r="AC20" i="34"/>
  <c r="V20" i="34"/>
  <c r="N20" i="34"/>
  <c r="G20" i="34"/>
  <c r="DO19" i="34"/>
  <c r="DH19" i="34"/>
  <c r="CZ19" i="34"/>
  <c r="CS19" i="34"/>
  <c r="CK19" i="34"/>
  <c r="CD19" i="34"/>
  <c r="BV19" i="34"/>
  <c r="BO19" i="34"/>
  <c r="BG19" i="34"/>
  <c r="AZ19" i="34"/>
  <c r="AR19" i="34"/>
  <c r="AK19" i="34"/>
  <c r="AC19" i="34"/>
  <c r="V19" i="34"/>
  <c r="N19" i="34"/>
  <c r="G19" i="34"/>
  <c r="DO18" i="34"/>
  <c r="DH18" i="34"/>
  <c r="CZ18" i="34"/>
  <c r="CS18" i="34"/>
  <c r="CK18" i="34"/>
  <c r="CD18" i="34"/>
  <c r="BV18" i="34"/>
  <c r="BO18" i="34"/>
  <c r="BG18" i="34"/>
  <c r="AZ18" i="34"/>
  <c r="AR18" i="34"/>
  <c r="AK18" i="34"/>
  <c r="AC18" i="34"/>
  <c r="V18" i="34"/>
  <c r="N18" i="34"/>
  <c r="G18" i="34"/>
  <c r="DO17" i="34"/>
  <c r="DH17" i="34"/>
  <c r="CZ17" i="34"/>
  <c r="CS17" i="34"/>
  <c r="CK17" i="34"/>
  <c r="CD17" i="34"/>
  <c r="BV17" i="34"/>
  <c r="BO17" i="34"/>
  <c r="BG17" i="34"/>
  <c r="AZ17" i="34"/>
  <c r="AR17" i="34"/>
  <c r="AK17" i="34"/>
  <c r="AC17" i="34"/>
  <c r="V17" i="34"/>
  <c r="N17" i="34"/>
  <c r="G17" i="34"/>
  <c r="DO16" i="34"/>
  <c r="DH16" i="34"/>
  <c r="CZ16" i="34"/>
  <c r="CS16" i="34"/>
  <c r="CS15" i="34" s="1"/>
  <c r="CK16" i="34"/>
  <c r="CD16" i="34"/>
  <c r="BV16" i="34"/>
  <c r="BO16" i="34"/>
  <c r="BG16" i="34"/>
  <c r="AZ16" i="34"/>
  <c r="AR16" i="34"/>
  <c r="AK16" i="34"/>
  <c r="AC16" i="34"/>
  <c r="V16" i="34"/>
  <c r="N16" i="34"/>
  <c r="G16" i="34"/>
  <c r="G15" i="34" s="1"/>
  <c r="DQ15" i="34"/>
  <c r="DP15" i="34"/>
  <c r="DN15" i="34"/>
  <c r="DM15" i="34"/>
  <c r="DL15" i="34"/>
  <c r="DK15" i="34"/>
  <c r="DJ15" i="34"/>
  <c r="DI15" i="34"/>
  <c r="DG15" i="34"/>
  <c r="DF15" i="34"/>
  <c r="DE15" i="34"/>
  <c r="DD15" i="34"/>
  <c r="DB15" i="34"/>
  <c r="DA15" i="34"/>
  <c r="CY15" i="34"/>
  <c r="CX15" i="34"/>
  <c r="CW15" i="34"/>
  <c r="CV15" i="34"/>
  <c r="CU15" i="34"/>
  <c r="CT15" i="34"/>
  <c r="CR15" i="34"/>
  <c r="CQ15" i="34"/>
  <c r="CP15" i="34"/>
  <c r="CO15" i="34"/>
  <c r="CM15" i="34"/>
  <c r="CL15" i="34"/>
  <c r="CJ15" i="34"/>
  <c r="CI15" i="34"/>
  <c r="CH15" i="34"/>
  <c r="CG15" i="34"/>
  <c r="CF15" i="34"/>
  <c r="CE15" i="34"/>
  <c r="CC15" i="34"/>
  <c r="CB15" i="34"/>
  <c r="CA15" i="34"/>
  <c r="BZ15" i="34"/>
  <c r="BX15" i="34"/>
  <c r="BW15" i="34"/>
  <c r="BU15" i="34"/>
  <c r="BT15" i="34"/>
  <c r="BS15" i="34"/>
  <c r="BR15" i="34"/>
  <c r="BQ15" i="34"/>
  <c r="BP15" i="34"/>
  <c r="BO15" i="34"/>
  <c r="BN15" i="34"/>
  <c r="BM15" i="34"/>
  <c r="BL15" i="34"/>
  <c r="BK15" i="34"/>
  <c r="BI15" i="34"/>
  <c r="BH15" i="34"/>
  <c r="BF15" i="34"/>
  <c r="BE15" i="34"/>
  <c r="BD15" i="34"/>
  <c r="BC15" i="34"/>
  <c r="BB15" i="34"/>
  <c r="BA15" i="34"/>
  <c r="AY15" i="34"/>
  <c r="AX15" i="34"/>
  <c r="AW15" i="34"/>
  <c r="AV15" i="34"/>
  <c r="AT15" i="34"/>
  <c r="AS15" i="34"/>
  <c r="AQ15" i="34"/>
  <c r="AP15" i="34"/>
  <c r="AO15" i="34"/>
  <c r="AN15" i="34"/>
  <c r="AM15" i="34"/>
  <c r="AL15" i="34"/>
  <c r="AJ15" i="34"/>
  <c r="AI15" i="34"/>
  <c r="AH15" i="34"/>
  <c r="AG15" i="34"/>
  <c r="AE15" i="34"/>
  <c r="AD15" i="34"/>
  <c r="AB15" i="34"/>
  <c r="AA15" i="34"/>
  <c r="Z15" i="34"/>
  <c r="Y15" i="34"/>
  <c r="X15" i="34"/>
  <c r="W15" i="34"/>
  <c r="U15" i="34"/>
  <c r="T15" i="34"/>
  <c r="S15" i="34"/>
  <c r="R15" i="34"/>
  <c r="P15" i="34"/>
  <c r="O15" i="34"/>
  <c r="M15" i="34"/>
  <c r="L15" i="34"/>
  <c r="K15" i="34"/>
  <c r="J15" i="34"/>
  <c r="I15" i="34"/>
  <c r="H15" i="34"/>
  <c r="F15" i="34"/>
  <c r="E15" i="34"/>
  <c r="D15" i="34"/>
  <c r="C15" i="34"/>
  <c r="DO14" i="34"/>
  <c r="DH14" i="34"/>
  <c r="CZ14" i="34"/>
  <c r="CS14" i="34"/>
  <c r="CK14" i="34"/>
  <c r="CD14" i="34"/>
  <c r="BV14" i="34"/>
  <c r="BO14" i="34"/>
  <c r="BG14" i="34"/>
  <c r="AZ14" i="34"/>
  <c r="AR14" i="34"/>
  <c r="AK14" i="34"/>
  <c r="AC14" i="34"/>
  <c r="V14" i="34"/>
  <c r="N14" i="34"/>
  <c r="G14" i="34"/>
  <c r="DO13" i="34"/>
  <c r="DH13" i="34"/>
  <c r="CZ13" i="34"/>
  <c r="CS13" i="34"/>
  <c r="CK13" i="34"/>
  <c r="CD13" i="34"/>
  <c r="BV13" i="34"/>
  <c r="BO13" i="34"/>
  <c r="BG13" i="34"/>
  <c r="AZ13" i="34"/>
  <c r="AR13" i="34"/>
  <c r="AK13" i="34"/>
  <c r="AC13" i="34"/>
  <c r="V13" i="34"/>
  <c r="N13" i="34"/>
  <c r="G13" i="34"/>
  <c r="DO12" i="34"/>
  <c r="DH12" i="34"/>
  <c r="CZ12" i="34"/>
  <c r="CS12" i="34"/>
  <c r="CK12" i="34"/>
  <c r="CD12" i="34"/>
  <c r="BV12" i="34"/>
  <c r="BO12" i="34"/>
  <c r="BG12" i="34"/>
  <c r="AZ12" i="34"/>
  <c r="AR12" i="34"/>
  <c r="AK12" i="34"/>
  <c r="AC12" i="34"/>
  <c r="V12" i="34"/>
  <c r="N12" i="34"/>
  <c r="G12" i="34"/>
  <c r="DO11" i="34"/>
  <c r="DH11" i="34"/>
  <c r="CZ11" i="34"/>
  <c r="CS11" i="34"/>
  <c r="CK11" i="34"/>
  <c r="CD11" i="34"/>
  <c r="CD10" i="34" s="1"/>
  <c r="BV11" i="34"/>
  <c r="BO11" i="34"/>
  <c r="BG11" i="34"/>
  <c r="AZ11" i="34"/>
  <c r="AR11" i="34"/>
  <c r="AK11" i="34"/>
  <c r="AC11" i="34"/>
  <c r="V11" i="34"/>
  <c r="N11" i="34"/>
  <c r="G11" i="34"/>
  <c r="DQ10" i="34"/>
  <c r="DP10" i="34"/>
  <c r="DN10" i="34"/>
  <c r="DM10" i="34"/>
  <c r="DL10" i="34"/>
  <c r="DK10" i="34"/>
  <c r="DJ10" i="34"/>
  <c r="DI10" i="34"/>
  <c r="DG10" i="34"/>
  <c r="DF10" i="34"/>
  <c r="DE10" i="34"/>
  <c r="DD10" i="34"/>
  <c r="DB10" i="34"/>
  <c r="DA10" i="34"/>
  <c r="CY10" i="34"/>
  <c r="CX10" i="34"/>
  <c r="CW10" i="34"/>
  <c r="CV10" i="34"/>
  <c r="CU10" i="34"/>
  <c r="CT10" i="34"/>
  <c r="CR10" i="34"/>
  <c r="CQ10" i="34"/>
  <c r="CP10" i="34"/>
  <c r="CO10" i="34"/>
  <c r="CM10" i="34"/>
  <c r="CL10" i="34"/>
  <c r="CJ10" i="34"/>
  <c r="CI10" i="34"/>
  <c r="CH10" i="34"/>
  <c r="CG10" i="34"/>
  <c r="CF10" i="34"/>
  <c r="CE10" i="34"/>
  <c r="CC10" i="34"/>
  <c r="CB10" i="34"/>
  <c r="CA10" i="34"/>
  <c r="BZ10" i="34"/>
  <c r="BX10" i="34"/>
  <c r="BW10" i="34"/>
  <c r="BU10" i="34"/>
  <c r="BT10" i="34"/>
  <c r="BS10" i="34"/>
  <c r="BR10" i="34"/>
  <c r="BQ10" i="34"/>
  <c r="BP10" i="34"/>
  <c r="BN10" i="34"/>
  <c r="BM10" i="34"/>
  <c r="BL10" i="34"/>
  <c r="BK10" i="34"/>
  <c r="BI10" i="34"/>
  <c r="BH10" i="34"/>
  <c r="BF10" i="34"/>
  <c r="BE10" i="34"/>
  <c r="BD10" i="34"/>
  <c r="BC10" i="34"/>
  <c r="BB10" i="34"/>
  <c r="BA10" i="34"/>
  <c r="AY10" i="34"/>
  <c r="AX10" i="34"/>
  <c r="AW10" i="34"/>
  <c r="AV10" i="34"/>
  <c r="AT10" i="34"/>
  <c r="AS10" i="34"/>
  <c r="AQ10" i="34"/>
  <c r="AP10" i="34"/>
  <c r="AO10" i="34"/>
  <c r="AN10" i="34"/>
  <c r="AM10" i="34"/>
  <c r="AL10" i="34"/>
  <c r="AJ10" i="34"/>
  <c r="AI10" i="34"/>
  <c r="AH10" i="34"/>
  <c r="AG10" i="34"/>
  <c r="AE10" i="34"/>
  <c r="AD10" i="34"/>
  <c r="AB10" i="34"/>
  <c r="AA10" i="34"/>
  <c r="Z10" i="34"/>
  <c r="Y10" i="34"/>
  <c r="X10" i="34"/>
  <c r="W10" i="34"/>
  <c r="U10" i="34"/>
  <c r="T10" i="34"/>
  <c r="S10" i="34"/>
  <c r="R10" i="34"/>
  <c r="P10" i="34"/>
  <c r="O10" i="34"/>
  <c r="M10" i="34"/>
  <c r="L10" i="34"/>
  <c r="K10" i="34"/>
  <c r="J10" i="34"/>
  <c r="I10" i="34"/>
  <c r="H10" i="34"/>
  <c r="F10" i="34"/>
  <c r="E10" i="34"/>
  <c r="D10" i="34"/>
  <c r="C10" i="34"/>
  <c r="DO9" i="34"/>
  <c r="DH9" i="34"/>
  <c r="CZ9" i="34"/>
  <c r="CS9" i="34"/>
  <c r="CK9" i="34"/>
  <c r="CD9" i="34"/>
  <c r="BV9" i="34"/>
  <c r="BO9" i="34"/>
  <c r="BG9" i="34"/>
  <c r="AZ9" i="34"/>
  <c r="AR9" i="34"/>
  <c r="AK9" i="34"/>
  <c r="AC9" i="34"/>
  <c r="V9" i="34"/>
  <c r="N9" i="34"/>
  <c r="G9" i="34"/>
  <c r="DO8" i="34"/>
  <c r="DH8" i="34"/>
  <c r="CZ8" i="34"/>
  <c r="CS8" i="34"/>
  <c r="CK8" i="34"/>
  <c r="CD8" i="34"/>
  <c r="BV8" i="34"/>
  <c r="BO8" i="34"/>
  <c r="BG8" i="34"/>
  <c r="AZ8" i="34"/>
  <c r="AR8" i="34"/>
  <c r="AK8" i="34"/>
  <c r="AC8" i="34"/>
  <c r="V8" i="34"/>
  <c r="N8" i="34"/>
  <c r="G8" i="34"/>
  <c r="DO7" i="34"/>
  <c r="DH7" i="34"/>
  <c r="CZ7" i="34"/>
  <c r="CS7" i="34"/>
  <c r="CK7" i="34"/>
  <c r="CK6" i="34" s="1"/>
  <c r="CD7" i="34"/>
  <c r="BV7" i="34"/>
  <c r="BO7" i="34"/>
  <c r="BG7" i="34"/>
  <c r="AZ7" i="34"/>
  <c r="AR7" i="34"/>
  <c r="AK7" i="34"/>
  <c r="AC7" i="34"/>
  <c r="V7" i="34"/>
  <c r="N7" i="34"/>
  <c r="G7" i="34"/>
  <c r="DQ6" i="34"/>
  <c r="DP6" i="34"/>
  <c r="DN6" i="34"/>
  <c r="DM6" i="34"/>
  <c r="DL6" i="34"/>
  <c r="DK6" i="34"/>
  <c r="DJ6" i="34"/>
  <c r="DI6" i="34"/>
  <c r="DG6" i="34"/>
  <c r="DF6" i="34"/>
  <c r="DE6" i="34"/>
  <c r="DD6" i="34"/>
  <c r="DB6" i="34"/>
  <c r="DA6" i="34"/>
  <c r="CY6" i="34"/>
  <c r="CX6" i="34"/>
  <c r="CW6" i="34"/>
  <c r="CV6" i="34"/>
  <c r="CU6" i="34"/>
  <c r="CT6" i="34"/>
  <c r="CR6" i="34"/>
  <c r="CQ6" i="34"/>
  <c r="CP6" i="34"/>
  <c r="CO6" i="34"/>
  <c r="CM6" i="34"/>
  <c r="CL6" i="34"/>
  <c r="CJ6" i="34"/>
  <c r="CI6" i="34"/>
  <c r="CH6" i="34"/>
  <c r="CG6" i="34"/>
  <c r="CF6" i="34"/>
  <c r="CE6" i="34"/>
  <c r="CC6" i="34"/>
  <c r="CB6" i="34"/>
  <c r="CA6" i="34"/>
  <c r="BZ6" i="34"/>
  <c r="BX6" i="34"/>
  <c r="BW6" i="34"/>
  <c r="BU6" i="34"/>
  <c r="BT6" i="34"/>
  <c r="BS6" i="34"/>
  <c r="BR6" i="34"/>
  <c r="BQ6" i="34"/>
  <c r="BP6" i="34"/>
  <c r="BN6" i="34"/>
  <c r="BM6" i="34"/>
  <c r="BL6" i="34"/>
  <c r="BK6" i="34"/>
  <c r="BI6" i="34"/>
  <c r="BH6" i="34"/>
  <c r="BF6" i="34"/>
  <c r="BE6" i="34"/>
  <c r="BD6" i="34"/>
  <c r="BC6" i="34"/>
  <c r="BB6" i="34"/>
  <c r="BA6" i="34"/>
  <c r="AY6" i="34"/>
  <c r="AX6" i="34"/>
  <c r="AW6" i="34"/>
  <c r="AV6" i="34"/>
  <c r="AT6" i="34"/>
  <c r="AS6" i="34"/>
  <c r="AQ6" i="34"/>
  <c r="AP6" i="34"/>
  <c r="AO6" i="34"/>
  <c r="AN6" i="34"/>
  <c r="AM6" i="34"/>
  <c r="AL6" i="34"/>
  <c r="AJ6" i="34"/>
  <c r="AI6" i="34"/>
  <c r="AH6" i="34"/>
  <c r="AG6" i="34"/>
  <c r="AE6" i="34"/>
  <c r="AD6" i="34"/>
  <c r="AB6" i="34"/>
  <c r="AA6" i="34"/>
  <c r="Z6" i="34"/>
  <c r="Y6" i="34"/>
  <c r="X6" i="34"/>
  <c r="W6" i="34"/>
  <c r="U6" i="34"/>
  <c r="T6" i="34"/>
  <c r="S6" i="34"/>
  <c r="R6" i="34"/>
  <c r="P6" i="34"/>
  <c r="O6" i="34"/>
  <c r="M6" i="34"/>
  <c r="L6" i="34"/>
  <c r="K6" i="34"/>
  <c r="J6" i="34"/>
  <c r="I6" i="34"/>
  <c r="H6" i="34"/>
  <c r="F6" i="34"/>
  <c r="E6" i="34"/>
  <c r="D6" i="34"/>
  <c r="C6" i="34"/>
  <c r="Z300" i="33"/>
  <c r="Y300" i="33"/>
  <c r="Y299" i="33"/>
  <c r="Z298" i="33"/>
  <c r="AA297" i="33"/>
  <c r="AC296" i="33"/>
  <c r="AE293" i="33"/>
  <c r="Y293" i="33"/>
  <c r="Y289" i="33"/>
  <c r="AC288" i="33"/>
  <c r="Z288" i="33"/>
  <c r="AE287" i="33"/>
  <c r="AA285" i="33"/>
  <c r="AB284" i="33"/>
  <c r="AA283" i="33"/>
  <c r="Z282" i="33"/>
  <c r="AA281" i="33"/>
  <c r="Z280" i="33"/>
  <c r="Y276" i="33"/>
  <c r="AE275" i="33"/>
  <c r="Y275" i="33"/>
  <c r="AC274" i="33"/>
  <c r="AA273" i="33"/>
  <c r="Z272" i="33"/>
  <c r="AE271" i="33"/>
  <c r="AC270" i="33"/>
  <c r="AA269" i="33"/>
  <c r="AA267" i="33"/>
  <c r="AA263" i="33"/>
  <c r="AA261" i="33"/>
  <c r="AB260" i="33"/>
  <c r="Y260" i="33"/>
  <c r="AD260" i="33"/>
  <c r="AA259" i="33"/>
  <c r="AD258" i="33"/>
  <c r="AA257" i="33"/>
  <c r="Y257" i="33"/>
  <c r="AE257" i="33"/>
  <c r="Z256" i="33"/>
  <c r="AE256" i="33"/>
  <c r="AE255" i="33"/>
  <c r="AD254" i="33"/>
  <c r="Z254" i="33"/>
  <c r="AA253" i="33"/>
  <c r="AB252" i="33"/>
  <c r="AA251" i="33"/>
  <c r="Z250" i="33"/>
  <c r="AB248" i="33"/>
  <c r="Y247" i="33"/>
  <c r="Z246" i="33"/>
  <c r="AA245" i="33"/>
  <c r="AC244" i="33"/>
  <c r="Z242" i="33"/>
  <c r="Y240" i="33"/>
  <c r="AE240" i="33"/>
  <c r="AE239" i="33"/>
  <c r="Z238" i="33"/>
  <c r="AC238" i="33"/>
  <c r="Z236" i="33"/>
  <c r="Y236" i="33"/>
  <c r="Y235" i="33"/>
  <c r="Z234" i="33"/>
  <c r="AC234" i="33"/>
  <c r="Y233" i="33"/>
  <c r="Y232" i="33"/>
  <c r="AA231" i="33"/>
  <c r="AB230" i="33"/>
  <c r="AA227" i="33"/>
  <c r="AD226" i="33"/>
  <c r="AA225" i="33"/>
  <c r="Y224" i="33"/>
  <c r="AA223" i="33"/>
  <c r="AB222" i="33"/>
  <c r="AA221" i="33"/>
  <c r="AC220" i="33"/>
  <c r="AE219" i="33"/>
  <c r="Z214" i="33"/>
  <c r="AC212" i="33"/>
  <c r="AB210" i="33"/>
  <c r="Y209" i="33"/>
  <c r="AB206" i="33"/>
  <c r="AE205" i="33"/>
  <c r="AA205" i="33"/>
  <c r="Y205" i="33"/>
  <c r="AB204" i="33"/>
  <c r="AA203" i="33"/>
  <c r="AB202" i="33"/>
  <c r="Y201" i="33"/>
  <c r="AB200" i="33"/>
  <c r="AD200" i="33"/>
  <c r="AA199" i="33"/>
  <c r="AB198" i="33"/>
  <c r="Z198" i="33"/>
  <c r="AC198" i="33"/>
  <c r="AE197" i="33"/>
  <c r="Z196" i="33"/>
  <c r="AA195" i="33"/>
  <c r="AB194" i="33"/>
  <c r="AA193" i="33"/>
  <c r="Z192" i="33"/>
  <c r="AD192" i="33"/>
  <c r="AE189" i="33"/>
  <c r="Y187" i="33"/>
  <c r="AB186" i="33"/>
  <c r="AC186" i="33"/>
  <c r="AA185" i="33"/>
  <c r="Y184" i="33"/>
  <c r="Z182" i="33"/>
  <c r="AE181" i="33"/>
  <c r="AC180" i="33"/>
  <c r="AB176" i="33"/>
  <c r="AA175" i="33"/>
  <c r="AD174" i="33"/>
  <c r="AE173" i="33"/>
  <c r="AB172" i="33"/>
  <c r="AA171" i="33"/>
  <c r="AB170" i="33"/>
  <c r="Z170" i="33"/>
  <c r="AC170" i="33"/>
  <c r="Y169" i="33"/>
  <c r="AD168" i="33"/>
  <c r="AB168" i="33"/>
  <c r="AA167" i="33"/>
  <c r="AB166" i="33"/>
  <c r="Z164" i="33"/>
  <c r="AE164" i="33"/>
  <c r="AA163" i="33"/>
  <c r="AD162" i="33"/>
  <c r="AB158" i="33"/>
  <c r="AA157" i="33"/>
  <c r="Z156" i="33"/>
  <c r="AE155" i="33"/>
  <c r="AC154" i="33"/>
  <c r="AC152" i="33"/>
  <c r="Y151" i="33"/>
  <c r="Z150" i="33"/>
  <c r="Y148" i="33"/>
  <c r="Y145" i="33"/>
  <c r="AB144" i="33"/>
  <c r="AE141" i="33"/>
  <c r="Y141" i="33"/>
  <c r="AB140" i="33"/>
  <c r="AE139" i="33"/>
  <c r="Z138" i="33"/>
  <c r="Y137" i="33"/>
  <c r="AD136" i="33"/>
  <c r="AC134" i="33"/>
  <c r="AE133" i="33"/>
  <c r="Y132" i="33"/>
  <c r="AA131" i="33"/>
  <c r="AD130" i="33"/>
  <c r="AA129" i="33"/>
  <c r="AD128" i="33"/>
  <c r="AB126" i="33"/>
  <c r="AE125" i="33"/>
  <c r="AA125" i="33"/>
  <c r="Y125" i="33"/>
  <c r="Z124" i="33"/>
  <c r="AA123" i="33"/>
  <c r="Y123" i="33"/>
  <c r="AB122" i="33"/>
  <c r="AL122" i="33" s="1"/>
  <c r="AC122" i="33"/>
  <c r="AA121" i="33"/>
  <c r="Y120" i="33"/>
  <c r="Y119" i="33"/>
  <c r="Z118" i="33"/>
  <c r="AE117" i="33"/>
  <c r="AD116" i="33"/>
  <c r="Y116" i="33"/>
  <c r="Y115" i="33"/>
  <c r="Y113" i="33"/>
  <c r="AB112" i="33"/>
  <c r="AA111" i="33"/>
  <c r="AD110" i="33"/>
  <c r="AE109" i="33"/>
  <c r="Y109" i="33"/>
  <c r="Z108" i="33"/>
  <c r="AA107" i="33"/>
  <c r="AB106" i="33"/>
  <c r="AC106" i="33"/>
  <c r="AB104" i="33"/>
  <c r="AA103" i="33"/>
  <c r="AB102" i="33"/>
  <c r="AC102" i="33"/>
  <c r="AE101" i="33"/>
  <c r="Y100" i="33"/>
  <c r="AA99" i="33"/>
  <c r="AD98" i="33"/>
  <c r="AA97" i="33"/>
  <c r="Y96" i="33"/>
  <c r="AB94" i="33"/>
  <c r="AE93" i="33"/>
  <c r="Y93" i="33"/>
  <c r="Z92" i="33"/>
  <c r="AA91" i="33"/>
  <c r="Y91" i="33"/>
  <c r="AE91" i="33"/>
  <c r="AC90" i="33"/>
  <c r="Y89" i="33"/>
  <c r="AA89" i="33"/>
  <c r="AC88" i="33"/>
  <c r="AE87" i="33"/>
  <c r="Y87" i="33"/>
  <c r="AB86" i="33"/>
  <c r="Z86" i="33"/>
  <c r="AC86" i="33"/>
  <c r="AC85" i="33"/>
  <c r="AD84" i="33"/>
  <c r="AE84" i="33"/>
  <c r="AB83" i="33"/>
  <c r="AD82" i="33"/>
  <c r="AC81" i="33"/>
  <c r="AI81" i="33"/>
  <c r="AC80" i="33"/>
  <c r="AB79" i="33"/>
  <c r="Z78" i="33"/>
  <c r="AI78" i="33"/>
  <c r="AE77" i="33"/>
  <c r="AD76" i="33"/>
  <c r="AB75" i="33"/>
  <c r="AD74" i="33"/>
  <c r="AI73" i="33"/>
  <c r="AB72" i="33"/>
  <c r="AB71" i="33"/>
  <c r="AI70" i="33"/>
  <c r="AC69" i="33"/>
  <c r="AA69" i="33"/>
  <c r="Y69" i="33"/>
  <c r="AB68" i="33"/>
  <c r="AB67" i="33"/>
  <c r="AD66" i="33"/>
  <c r="AC65" i="33"/>
  <c r="AE65" i="33"/>
  <c r="Y63" i="33"/>
  <c r="AA62" i="33"/>
  <c r="AI62" i="33"/>
  <c r="AC61" i="33"/>
  <c r="AD60" i="33"/>
  <c r="Y60" i="33"/>
  <c r="AB59" i="33"/>
  <c r="AD58" i="33"/>
  <c r="AI57" i="33"/>
  <c r="AD56" i="33"/>
  <c r="AE56" i="33"/>
  <c r="AD55" i="33"/>
  <c r="Z54" i="33"/>
  <c r="AA54" i="33"/>
  <c r="AI54" i="33"/>
  <c r="AC53" i="33"/>
  <c r="Z52" i="33"/>
  <c r="AE52" i="33"/>
  <c r="AB51" i="33"/>
  <c r="AD50" i="33"/>
  <c r="Y48" i="33"/>
  <c r="AD48" i="33"/>
  <c r="Y47" i="33"/>
  <c r="AI46" i="33"/>
  <c r="AA45" i="33"/>
  <c r="AC44" i="33"/>
  <c r="AB43" i="33"/>
  <c r="AD42" i="33"/>
  <c r="AE41" i="33"/>
  <c r="AC40" i="33"/>
  <c r="AB39" i="33"/>
  <c r="AI38" i="33"/>
  <c r="AE37" i="33"/>
  <c r="AB35" i="33"/>
  <c r="AD34" i="33"/>
  <c r="AA33" i="33"/>
  <c r="AE33" i="33"/>
  <c r="Z32" i="33"/>
  <c r="Z30" i="33"/>
  <c r="AI30" i="33"/>
  <c r="AE29" i="33"/>
  <c r="AB28" i="33"/>
  <c r="AB27" i="33"/>
  <c r="AD26" i="33"/>
  <c r="AE24" i="33"/>
  <c r="AD23" i="33"/>
  <c r="AA22" i="33"/>
  <c r="AC21" i="33"/>
  <c r="Z20" i="33"/>
  <c r="Y20" i="33"/>
  <c r="AE20" i="33"/>
  <c r="AB19" i="33"/>
  <c r="AD18" i="33"/>
  <c r="AC17" i="33"/>
  <c r="Y16" i="33"/>
  <c r="AB15" i="33"/>
  <c r="Z14" i="33"/>
  <c r="AA13" i="33"/>
  <c r="AB12" i="33"/>
  <c r="AB11" i="33"/>
  <c r="AD10" i="33"/>
  <c r="AE9" i="33"/>
  <c r="Z8" i="33"/>
  <c r="AE6" i="33"/>
  <c r="Y5" i="33"/>
  <c r="J30" i="35" l="1"/>
  <c r="K30" i="35"/>
  <c r="DO25" i="34"/>
  <c r="BV6" i="34"/>
  <c r="AK15" i="34"/>
  <c r="AR15" i="34"/>
  <c r="DO6" i="34"/>
  <c r="BG34" i="34"/>
  <c r="BV15" i="34"/>
  <c r="BO25" i="34"/>
  <c r="BO29" i="34"/>
  <c r="CD15" i="34"/>
  <c r="AK44" i="34"/>
  <c r="AK48" i="34"/>
  <c r="AZ6" i="34"/>
  <c r="AZ10" i="34"/>
  <c r="N15" i="34"/>
  <c r="CZ15" i="34"/>
  <c r="BK24" i="34"/>
  <c r="BG6" i="34"/>
  <c r="BG10" i="34"/>
  <c r="DO10" i="34"/>
  <c r="V15" i="34"/>
  <c r="DH15" i="34"/>
  <c r="S24" i="34"/>
  <c r="CD6" i="34"/>
  <c r="CK10" i="34"/>
  <c r="N6" i="34"/>
  <c r="CZ6" i="34"/>
  <c r="V6" i="34"/>
  <c r="DH6" i="34"/>
  <c r="AC6" i="34"/>
  <c r="V10" i="34"/>
  <c r="DH10" i="34"/>
  <c r="AC10" i="34"/>
  <c r="AR6" i="34"/>
  <c r="AZ25" i="34"/>
  <c r="AZ29" i="34"/>
  <c r="AC34" i="34"/>
  <c r="G29" i="34"/>
  <c r="BO44" i="34"/>
  <c r="G53" i="34"/>
  <c r="BO48" i="34"/>
  <c r="BV48" i="34"/>
  <c r="G44" i="34"/>
  <c r="CS44" i="34"/>
  <c r="G48" i="34"/>
  <c r="CS48" i="34"/>
  <c r="N44" i="34"/>
  <c r="CZ44" i="34"/>
  <c r="N48" i="34"/>
  <c r="CZ48" i="34"/>
  <c r="CD53" i="34"/>
  <c r="CK53" i="34"/>
  <c r="AR44" i="34"/>
  <c r="AR48" i="34"/>
  <c r="V53" i="34"/>
  <c r="DH53" i="34"/>
  <c r="AC53" i="34"/>
  <c r="DO53" i="34"/>
  <c r="BG25" i="34"/>
  <c r="BG29" i="34"/>
  <c r="BG24" i="34" s="1"/>
  <c r="V34" i="34"/>
  <c r="DO34" i="34"/>
  <c r="BV25" i="34"/>
  <c r="BV29" i="34"/>
  <c r="AK34" i="34"/>
  <c r="CK25" i="34"/>
  <c r="CK29" i="34"/>
  <c r="AZ34" i="34"/>
  <c r="G25" i="34"/>
  <c r="CS25" i="34"/>
  <c r="CS29" i="34"/>
  <c r="N25" i="34"/>
  <c r="N29" i="34"/>
  <c r="BO34" i="34"/>
  <c r="DH29" i="34"/>
  <c r="CD34" i="34"/>
  <c r="AC29" i="34"/>
  <c r="AL168" i="33"/>
  <c r="P35" i="35"/>
  <c r="L35" i="35"/>
  <c r="Q39" i="35"/>
  <c r="L39" i="35"/>
  <c r="Q41" i="35"/>
  <c r="L41" i="35"/>
  <c r="Q43" i="35"/>
  <c r="L43" i="35"/>
  <c r="Q45" i="35"/>
  <c r="L45" i="35"/>
  <c r="Q47" i="35"/>
  <c r="L47" i="35"/>
  <c r="M49" i="35"/>
  <c r="L49" i="35"/>
  <c r="Q51" i="35"/>
  <c r="L51" i="35"/>
  <c r="Q53" i="35"/>
  <c r="L53" i="35"/>
  <c r="P36" i="35"/>
  <c r="L36" i="35"/>
  <c r="P40" i="35"/>
  <c r="L40" i="35"/>
  <c r="S42" i="35"/>
  <c r="L42" i="35"/>
  <c r="Q44" i="35"/>
  <c r="L44" i="35"/>
  <c r="P46" i="35"/>
  <c r="L46" i="35"/>
  <c r="O48" i="35"/>
  <c r="L48" i="35"/>
  <c r="N50" i="35"/>
  <c r="L50" i="35"/>
  <c r="O52" i="35"/>
  <c r="L52" i="35"/>
  <c r="R54" i="35"/>
  <c r="L54" i="35"/>
  <c r="AL112" i="33"/>
  <c r="AJ54" i="33"/>
  <c r="AL126" i="33"/>
  <c r="AL222" i="33"/>
  <c r="AL140" i="33"/>
  <c r="AL158" i="33"/>
  <c r="AL204" i="33"/>
  <c r="Q38" i="35"/>
  <c r="L38" i="35"/>
  <c r="R45" i="35"/>
  <c r="Q48" i="35"/>
  <c r="I28" i="35"/>
  <c r="S44" i="35"/>
  <c r="BB24" i="34"/>
  <c r="J24" i="34"/>
  <c r="DP24" i="34"/>
  <c r="C5" i="34"/>
  <c r="H5" i="34"/>
  <c r="L5" i="34"/>
  <c r="BK5" i="34"/>
  <c r="CC43" i="34"/>
  <c r="CT24" i="34"/>
  <c r="DH34" i="34"/>
  <c r="N34" i="35"/>
  <c r="P34" i="35"/>
  <c r="N39" i="35"/>
  <c r="P33" i="35"/>
  <c r="L33" i="35"/>
  <c r="P39" i="35"/>
  <c r="P32" i="35"/>
  <c r="L32" i="35"/>
  <c r="M36" i="35"/>
  <c r="Q34" i="35"/>
  <c r="L34" i="35"/>
  <c r="S39" i="35"/>
  <c r="M35" i="35"/>
  <c r="N41" i="35"/>
  <c r="P43" i="35"/>
  <c r="N47" i="35"/>
  <c r="R30" i="35"/>
  <c r="S33" i="35"/>
  <c r="Q35" i="35"/>
  <c r="M45" i="35"/>
  <c r="N46" i="35"/>
  <c r="S47" i="35"/>
  <c r="N49" i="35"/>
  <c r="O51" i="35"/>
  <c r="S34" i="35"/>
  <c r="M42" i="35"/>
  <c r="P44" i="35"/>
  <c r="P45" i="35"/>
  <c r="Q46" i="35"/>
  <c r="R51" i="35"/>
  <c r="S31" i="35"/>
  <c r="L31" i="35"/>
  <c r="M31" i="35"/>
  <c r="Q30" i="35"/>
  <c r="L30" i="35"/>
  <c r="P30" i="35"/>
  <c r="F13" i="32"/>
  <c r="F9" i="32"/>
  <c r="R29" i="35"/>
  <c r="L29" i="35"/>
  <c r="AL170" i="33"/>
  <c r="G34" i="34"/>
  <c r="CS34" i="34"/>
  <c r="CJ5" i="34"/>
  <c r="BE24" i="34"/>
  <c r="CH24" i="34"/>
  <c r="CM24" i="34"/>
  <c r="DG24" i="34"/>
  <c r="T5" i="34"/>
  <c r="AW24" i="34"/>
  <c r="BW24" i="34"/>
  <c r="CB24" i="34"/>
  <c r="DA24" i="34"/>
  <c r="O24" i="34"/>
  <c r="R43" i="34"/>
  <c r="AG43" i="34"/>
  <c r="DK43" i="34"/>
  <c r="CW5" i="34"/>
  <c r="CO5" i="34"/>
  <c r="DJ24" i="34"/>
  <c r="DN24" i="34"/>
  <c r="AB5" i="34"/>
  <c r="AS43" i="34"/>
  <c r="AX43" i="34"/>
  <c r="BH43" i="34"/>
  <c r="BM43" i="34"/>
  <c r="BR43" i="34"/>
  <c r="CB43" i="34"/>
  <c r="CG43" i="34"/>
  <c r="CL43" i="34"/>
  <c r="CV43" i="34"/>
  <c r="BU43" i="34"/>
  <c r="CP43" i="34"/>
  <c r="AW5" i="34"/>
  <c r="BB5" i="34"/>
  <c r="BL5" i="34"/>
  <c r="CA5" i="34"/>
  <c r="CF5" i="34"/>
  <c r="DA5" i="34"/>
  <c r="O5" i="34"/>
  <c r="H24" i="34"/>
  <c r="BN24" i="34"/>
  <c r="BS24" i="34"/>
  <c r="K5" i="34"/>
  <c r="D24" i="34"/>
  <c r="H43" i="34"/>
  <c r="L43" i="34"/>
  <c r="CT43" i="34"/>
  <c r="AY43" i="34"/>
  <c r="BD43" i="34"/>
  <c r="BX43" i="34"/>
  <c r="AH43" i="34"/>
  <c r="AQ43" i="34"/>
  <c r="W5" i="34"/>
  <c r="DM5" i="34"/>
  <c r="L24" i="34"/>
  <c r="DH24" i="34"/>
  <c r="AS24" i="34"/>
  <c r="AX24" i="34"/>
  <c r="BL24" i="34"/>
  <c r="DQ5" i="34"/>
  <c r="D5" i="34"/>
  <c r="K43" i="34"/>
  <c r="CT5" i="34"/>
  <c r="C24" i="34"/>
  <c r="CW24" i="34"/>
  <c r="DF5" i="34"/>
  <c r="DK5" i="34"/>
  <c r="AY5" i="34"/>
  <c r="BS5" i="34"/>
  <c r="O43" i="34"/>
  <c r="AD43" i="34"/>
  <c r="AI43" i="34"/>
  <c r="DE43" i="34"/>
  <c r="DJ43" i="34"/>
  <c r="DN43" i="34"/>
  <c r="D43" i="34"/>
  <c r="BP5" i="34"/>
  <c r="BT5" i="34"/>
  <c r="CE5" i="34"/>
  <c r="CI5" i="34"/>
  <c r="BQ24" i="34"/>
  <c r="BU24" i="34"/>
  <c r="AP24" i="34"/>
  <c r="AT24" i="34"/>
  <c r="DE24" i="34"/>
  <c r="DI24" i="34"/>
  <c r="DM24" i="34"/>
  <c r="BF24" i="34"/>
  <c r="CE24" i="34"/>
  <c r="DA43" i="34"/>
  <c r="BP43" i="34"/>
  <c r="BT43" i="34"/>
  <c r="CO43" i="34"/>
  <c r="CX43" i="34"/>
  <c r="DB43" i="34"/>
  <c r="DG43" i="34"/>
  <c r="AL43" i="34"/>
  <c r="AP43" i="34"/>
  <c r="AS5" i="34"/>
  <c r="AX5" i="34"/>
  <c r="BR5" i="34"/>
  <c r="CB5" i="34"/>
  <c r="DJ5" i="34"/>
  <c r="DN5" i="34"/>
  <c r="X5" i="34"/>
  <c r="AP5" i="34"/>
  <c r="BA5" i="34"/>
  <c r="R24" i="34"/>
  <c r="CL24" i="34"/>
  <c r="CQ24" i="34"/>
  <c r="CV24" i="34"/>
  <c r="DF24" i="34"/>
  <c r="DK24" i="34"/>
  <c r="CA43" i="34"/>
  <c r="CU43" i="34"/>
  <c r="CY43" i="34"/>
  <c r="BC24" i="34"/>
  <c r="AD5" i="34"/>
  <c r="AN5" i="34"/>
  <c r="AT5" i="34"/>
  <c r="AI24" i="34"/>
  <c r="AN24" i="34"/>
  <c r="CX24" i="34"/>
  <c r="DQ24" i="34"/>
  <c r="F5" i="34"/>
  <c r="P5" i="34"/>
  <c r="U5" i="34"/>
  <c r="Z5" i="34"/>
  <c r="AJ5" i="34"/>
  <c r="AO5" i="34"/>
  <c r="BC5" i="34"/>
  <c r="CP5" i="34"/>
  <c r="P24" i="34"/>
  <c r="AA5" i="34"/>
  <c r="AC15" i="34"/>
  <c r="AC5" i="34" s="1"/>
  <c r="BG15" i="34"/>
  <c r="BG5" i="34" s="1"/>
  <c r="CK15" i="34"/>
  <c r="DO15" i="34"/>
  <c r="DO5" i="34" s="1"/>
  <c r="BP24" i="34"/>
  <c r="CO24" i="34"/>
  <c r="V25" i="34"/>
  <c r="CD25" i="34"/>
  <c r="AI5" i="34"/>
  <c r="AD24" i="34"/>
  <c r="DD24" i="34"/>
  <c r="DL24" i="34"/>
  <c r="CK24" i="34"/>
  <c r="F24" i="34"/>
  <c r="K24" i="34"/>
  <c r="AC48" i="34"/>
  <c r="BG48" i="34"/>
  <c r="CK48" i="34"/>
  <c r="DO48" i="34"/>
  <c r="AK53" i="34"/>
  <c r="AK43" i="34" s="1"/>
  <c r="BO53" i="34"/>
  <c r="BO43" i="34" s="1"/>
  <c r="CS53" i="34"/>
  <c r="BW5" i="34"/>
  <c r="CG5" i="34"/>
  <c r="CU5" i="34"/>
  <c r="CY5" i="34"/>
  <c r="DI5" i="34"/>
  <c r="AG5" i="34"/>
  <c r="DG5" i="34"/>
  <c r="U24" i="34"/>
  <c r="Z24" i="34"/>
  <c r="BH24" i="34"/>
  <c r="BM24" i="34"/>
  <c r="BR24" i="34"/>
  <c r="CA24" i="34"/>
  <c r="CJ24" i="34"/>
  <c r="G43" i="34"/>
  <c r="BW43" i="34"/>
  <c r="N53" i="34"/>
  <c r="AR53" i="34"/>
  <c r="BV53" i="34"/>
  <c r="BV43" i="34" s="1"/>
  <c r="CZ53" i="34"/>
  <c r="Y5" i="34"/>
  <c r="AH5" i="34"/>
  <c r="AM5" i="34"/>
  <c r="AQ5" i="34"/>
  <c r="AV5" i="34"/>
  <c r="BE5" i="34"/>
  <c r="BI5" i="34"/>
  <c r="BN5" i="34"/>
  <c r="BX5" i="34"/>
  <c r="CC5" i="34"/>
  <c r="CH5" i="34"/>
  <c r="CL5" i="34"/>
  <c r="CQ5" i="34"/>
  <c r="CV5" i="34"/>
  <c r="DE5" i="34"/>
  <c r="S5" i="34"/>
  <c r="AL24" i="34"/>
  <c r="AY24" i="34"/>
  <c r="V29" i="34"/>
  <c r="CD29" i="34"/>
  <c r="BX24" i="34"/>
  <c r="F43" i="34"/>
  <c r="Z43" i="34"/>
  <c r="BI43" i="34"/>
  <c r="BN43" i="34"/>
  <c r="CH43" i="34"/>
  <c r="CM43" i="34"/>
  <c r="CR43" i="34"/>
  <c r="CW43" i="34"/>
  <c r="I43" i="34"/>
  <c r="M43" i="34"/>
  <c r="V48" i="34"/>
  <c r="AZ48" i="34"/>
  <c r="CD48" i="34"/>
  <c r="DH48" i="34"/>
  <c r="Y43" i="34"/>
  <c r="J5" i="34"/>
  <c r="AL5" i="34"/>
  <c r="BD5" i="34"/>
  <c r="DB5" i="34"/>
  <c r="BF5" i="34"/>
  <c r="CX5" i="34"/>
  <c r="G10" i="34"/>
  <c r="BO10" i="34"/>
  <c r="AZ15" i="34"/>
  <c r="T24" i="34"/>
  <c r="Y24" i="34"/>
  <c r="AH24" i="34"/>
  <c r="AM24" i="34"/>
  <c r="AQ24" i="34"/>
  <c r="AV24" i="34"/>
  <c r="BD24" i="34"/>
  <c r="BI24" i="34"/>
  <c r="CG24" i="34"/>
  <c r="CP24" i="34"/>
  <c r="CU24" i="34"/>
  <c r="CY24" i="34"/>
  <c r="BO24" i="34"/>
  <c r="BA24" i="34"/>
  <c r="N34" i="34"/>
  <c r="AR34" i="34"/>
  <c r="AR24" i="34" s="1"/>
  <c r="BV34" i="34"/>
  <c r="BV24" i="34" s="1"/>
  <c r="CZ34" i="34"/>
  <c r="X43" i="34"/>
  <c r="AB43" i="34"/>
  <c r="AM43" i="34"/>
  <c r="BB43" i="34"/>
  <c r="BF43" i="34"/>
  <c r="DD43" i="34"/>
  <c r="DI43" i="34"/>
  <c r="DM43" i="34"/>
  <c r="AC44" i="34"/>
  <c r="AC43" i="34" s="1"/>
  <c r="BG44" i="34"/>
  <c r="BG43" i="34" s="1"/>
  <c r="CK44" i="34"/>
  <c r="DO44" i="34"/>
  <c r="CF43" i="34"/>
  <c r="CJ43" i="34"/>
  <c r="P43" i="34"/>
  <c r="U43" i="34"/>
  <c r="BC43" i="34"/>
  <c r="BL43" i="34"/>
  <c r="N10" i="34"/>
  <c r="N5" i="34" s="1"/>
  <c r="AR10" i="34"/>
  <c r="BV10" i="34"/>
  <c r="BV5" i="34" s="1"/>
  <c r="CZ10" i="34"/>
  <c r="CZ5" i="34" s="1"/>
  <c r="AE5" i="34"/>
  <c r="CM5" i="34"/>
  <c r="CR5" i="34"/>
  <c r="I24" i="34"/>
  <c r="M24" i="34"/>
  <c r="AE24" i="34"/>
  <c r="AJ24" i="34"/>
  <c r="BZ24" i="34"/>
  <c r="CI24" i="34"/>
  <c r="CR24" i="34"/>
  <c r="CZ25" i="34"/>
  <c r="CZ29" i="34"/>
  <c r="AG24" i="34"/>
  <c r="AO24" i="34"/>
  <c r="CF24" i="34"/>
  <c r="DO24" i="34"/>
  <c r="AV43" i="34"/>
  <c r="BZ43" i="34"/>
  <c r="CE43" i="34"/>
  <c r="CI43" i="34"/>
  <c r="DL43" i="34"/>
  <c r="DQ43" i="34"/>
  <c r="AZ44" i="34"/>
  <c r="CD44" i="34"/>
  <c r="DH44" i="34"/>
  <c r="E43" i="34"/>
  <c r="BK43" i="34"/>
  <c r="BS43" i="34"/>
  <c r="DP43" i="34"/>
  <c r="AT43" i="34"/>
  <c r="CQ43" i="34"/>
  <c r="DF43" i="34"/>
  <c r="Q32" i="35"/>
  <c r="N30" i="35"/>
  <c r="S30" i="35"/>
  <c r="P31" i="35"/>
  <c r="R32" i="35"/>
  <c r="N33" i="35"/>
  <c r="O34" i="35"/>
  <c r="S35" i="35"/>
  <c r="S36" i="35"/>
  <c r="R39" i="35"/>
  <c r="R43" i="35"/>
  <c r="M44" i="35"/>
  <c r="S46" i="35"/>
  <c r="O47" i="35"/>
  <c r="R49" i="35"/>
  <c r="P51" i="35"/>
  <c r="Q31" i="35"/>
  <c r="M32" i="35"/>
  <c r="O33" i="35"/>
  <c r="N43" i="35"/>
  <c r="S43" i="35"/>
  <c r="P47" i="35"/>
  <c r="M52" i="35"/>
  <c r="M53" i="35"/>
  <c r="Q33" i="35"/>
  <c r="O39" i="35"/>
  <c r="O43" i="35"/>
  <c r="O46" i="35"/>
  <c r="R47" i="35"/>
  <c r="N51" i="35"/>
  <c r="S51" i="35"/>
  <c r="AB7" i="33"/>
  <c r="AD7" i="33"/>
  <c r="AD160" i="33"/>
  <c r="Z160" i="33"/>
  <c r="AJ160" i="33" s="1"/>
  <c r="AE241" i="33"/>
  <c r="AA241" i="33"/>
  <c r="Y241" i="33"/>
  <c r="Y292" i="33"/>
  <c r="AD292" i="33"/>
  <c r="AB292" i="33"/>
  <c r="AL292" i="33" s="1"/>
  <c r="AJ256" i="33"/>
  <c r="AB8" i="33"/>
  <c r="Y39" i="33"/>
  <c r="AC45" i="33"/>
  <c r="Y85" i="33"/>
  <c r="Y97" i="33"/>
  <c r="AE100" i="33"/>
  <c r="Z100" i="33"/>
  <c r="AJ100" i="33" s="1"/>
  <c r="AE113" i="33"/>
  <c r="AA113" i="33"/>
  <c r="Z128" i="33"/>
  <c r="AJ128" i="33" s="1"/>
  <c r="Y129" i="33"/>
  <c r="AE132" i="33"/>
  <c r="Z132" i="33"/>
  <c r="AJ132" i="33" s="1"/>
  <c r="AC196" i="33"/>
  <c r="Y212" i="33"/>
  <c r="Z278" i="33"/>
  <c r="AD278" i="33"/>
  <c r="AC218" i="33"/>
  <c r="AB218" i="33"/>
  <c r="AL218" i="33" s="1"/>
  <c r="AE228" i="33"/>
  <c r="Z228" i="33"/>
  <c r="AJ228" i="33" s="1"/>
  <c r="Y228" i="33"/>
  <c r="AD268" i="33"/>
  <c r="Z268" i="33"/>
  <c r="AJ268" i="33" s="1"/>
  <c r="Y268" i="33"/>
  <c r="AC150" i="33"/>
  <c r="AM150" i="33" s="1"/>
  <c r="AB150" i="33"/>
  <c r="AL150" i="33" s="1"/>
  <c r="Z224" i="33"/>
  <c r="AJ224" i="33" s="1"/>
  <c r="AD224" i="33"/>
  <c r="Y7" i="33"/>
  <c r="Y71" i="33"/>
  <c r="AE116" i="33"/>
  <c r="Z116" i="33"/>
  <c r="AJ116" i="33" s="1"/>
  <c r="AC118" i="33"/>
  <c r="AB118" i="33"/>
  <c r="AL118" i="33" s="1"/>
  <c r="Y160" i="33"/>
  <c r="AE171" i="33"/>
  <c r="Z172" i="33"/>
  <c r="AJ172" i="33" s="1"/>
  <c r="AL186" i="33"/>
  <c r="AJ192" i="33"/>
  <c r="Z218" i="33"/>
  <c r="Y221" i="33"/>
  <c r="AE221" i="33"/>
  <c r="AE227" i="33"/>
  <c r="AD228" i="33"/>
  <c r="AD266" i="33"/>
  <c r="Z266" i="33"/>
  <c r="AJ266" i="33" s="1"/>
  <c r="Y279" i="33"/>
  <c r="AE279" i="33"/>
  <c r="AA279" i="33"/>
  <c r="Y295" i="33"/>
  <c r="AE295" i="33"/>
  <c r="AA295" i="33"/>
  <c r="AD240" i="33"/>
  <c r="M29" i="35"/>
  <c r="AA29" i="33"/>
  <c r="AD52" i="33"/>
  <c r="AA65" i="33"/>
  <c r="AD79" i="33"/>
  <c r="Y80" i="33"/>
  <c r="AD104" i="33"/>
  <c r="AL106" i="33"/>
  <c r="AA141" i="33"/>
  <c r="AD164" i="33"/>
  <c r="AL166" i="33"/>
  <c r="AL172" i="33"/>
  <c r="Y192" i="33"/>
  <c r="AA219" i="33"/>
  <c r="Y256" i="33"/>
  <c r="AB274" i="33"/>
  <c r="AL274" i="33" s="1"/>
  <c r="AA275" i="33"/>
  <c r="AB280" i="33"/>
  <c r="AL280" i="33" s="1"/>
  <c r="AD12" i="33"/>
  <c r="AD20" i="33"/>
  <c r="AN20" i="33" s="1"/>
  <c r="AO20" i="33" s="1"/>
  <c r="AE22" i="33"/>
  <c r="Y52" i="33"/>
  <c r="Z56" i="33"/>
  <c r="AJ56" i="33" s="1"/>
  <c r="Z60" i="33"/>
  <c r="AJ60" i="33" s="1"/>
  <c r="Z62" i="33"/>
  <c r="AJ62" i="33" s="1"/>
  <c r="Z84" i="33"/>
  <c r="AB108" i="33"/>
  <c r="AL108" i="33" s="1"/>
  <c r="AA109" i="33"/>
  <c r="AC148" i="33"/>
  <c r="AA155" i="33"/>
  <c r="Y164" i="33"/>
  <c r="Z186" i="33"/>
  <c r="AJ186" i="33" s="1"/>
  <c r="Y200" i="33"/>
  <c r="AE203" i="33"/>
  <c r="AD232" i="33"/>
  <c r="AB234" i="33"/>
  <c r="AL234" i="33" s="1"/>
  <c r="AD236" i="33"/>
  <c r="AN236" i="33" s="1"/>
  <c r="AB238" i="33"/>
  <c r="AL238" i="33" s="1"/>
  <c r="Z240" i="33"/>
  <c r="AJ240" i="33" s="1"/>
  <c r="AD256" i="33"/>
  <c r="AD300" i="33"/>
  <c r="AB98" i="33"/>
  <c r="AL98" i="33" s="1"/>
  <c r="AC100" i="33"/>
  <c r="AE119" i="33"/>
  <c r="AE121" i="33"/>
  <c r="AB130" i="33"/>
  <c r="AL130" i="33" s="1"/>
  <c r="AC132" i="33"/>
  <c r="AE145" i="33"/>
  <c r="AA145" i="33"/>
  <c r="AE151" i="33"/>
  <c r="Y152" i="33"/>
  <c r="Z154" i="33"/>
  <c r="AJ154" i="33" s="1"/>
  <c r="AE163" i="33"/>
  <c r="AC166" i="33"/>
  <c r="Z166" i="33"/>
  <c r="AJ166" i="33" s="1"/>
  <c r="AE177" i="33"/>
  <c r="AA177" i="33"/>
  <c r="Y180" i="33"/>
  <c r="AC182" i="33"/>
  <c r="AB182" i="33"/>
  <c r="AL182" i="33" s="1"/>
  <c r="Y183" i="33"/>
  <c r="AE183" i="33"/>
  <c r="AD194" i="33"/>
  <c r="AE195" i="33"/>
  <c r="AC202" i="33"/>
  <c r="Z202" i="33"/>
  <c r="AJ202" i="33" s="1"/>
  <c r="AE212" i="33"/>
  <c r="Z212" i="33"/>
  <c r="AJ212" i="33" s="1"/>
  <c r="AD212" i="33"/>
  <c r="AA217" i="33"/>
  <c r="AE217" i="33"/>
  <c r="AD246" i="33"/>
  <c r="AA247" i="33"/>
  <c r="AE267" i="33"/>
  <c r="Y267" i="33"/>
  <c r="AB270" i="33"/>
  <c r="AL270" i="33" s="1"/>
  <c r="Y272" i="33"/>
  <c r="AE273" i="33"/>
  <c r="Y273" i="33"/>
  <c r="AE283" i="33"/>
  <c r="Y283" i="33"/>
  <c r="AD15" i="33"/>
  <c r="AC20" i="33"/>
  <c r="Z22" i="33"/>
  <c r="AD24" i="33"/>
  <c r="AJ30" i="33"/>
  <c r="AC33" i="33"/>
  <c r="AD39" i="33"/>
  <c r="Y45" i="33"/>
  <c r="AB48" i="33"/>
  <c r="AC52" i="33"/>
  <c r="AE54" i="33"/>
  <c r="Y56" i="33"/>
  <c r="AE62" i="33"/>
  <c r="AD71" i="33"/>
  <c r="Y84" i="33"/>
  <c r="AA85" i="33"/>
  <c r="AE89" i="33"/>
  <c r="AC92" i="33"/>
  <c r="AA93" i="33"/>
  <c r="AL94" i="33"/>
  <c r="AE99" i="33"/>
  <c r="AD100" i="33"/>
  <c r="Z102" i="33"/>
  <c r="AJ102" i="33" s="1"/>
  <c r="Z106" i="33"/>
  <c r="AC116" i="33"/>
  <c r="Z122" i="33"/>
  <c r="AJ122" i="33" s="1"/>
  <c r="Y128" i="33"/>
  <c r="AE131" i="33"/>
  <c r="AD132" i="33"/>
  <c r="Z134" i="33"/>
  <c r="Y136" i="33"/>
  <c r="AB154" i="33"/>
  <c r="AL154" i="33" s="1"/>
  <c r="AC156" i="33"/>
  <c r="Y173" i="33"/>
  <c r="AA173" i="33"/>
  <c r="AK173" i="33" s="1"/>
  <c r="AL176" i="33"/>
  <c r="AC184" i="33"/>
  <c r="AE185" i="33"/>
  <c r="AE187" i="33"/>
  <c r="AA187" i="33"/>
  <c r="Y189" i="33"/>
  <c r="AA189" i="33"/>
  <c r="AD206" i="33"/>
  <c r="AE209" i="33"/>
  <c r="AA209" i="33"/>
  <c r="AC216" i="33"/>
  <c r="AM216" i="33" s="1"/>
  <c r="Y216" i="33"/>
  <c r="AC242" i="33"/>
  <c r="AB242" i="33"/>
  <c r="AL242" i="33" s="1"/>
  <c r="Y243" i="33"/>
  <c r="AE243" i="33"/>
  <c r="AE247" i="33"/>
  <c r="Z248" i="33"/>
  <c r="AJ248" i="33" s="1"/>
  <c r="AE251" i="33"/>
  <c r="Y251" i="33"/>
  <c r="Y263" i="33"/>
  <c r="AE263" i="33"/>
  <c r="AJ272" i="33"/>
  <c r="Y281" i="33"/>
  <c r="AE281" i="33"/>
  <c r="AE289" i="33"/>
  <c r="AA289" i="33"/>
  <c r="AD298" i="33"/>
  <c r="AC24" i="33"/>
  <c r="AC5" i="33"/>
  <c r="Y13" i="33"/>
  <c r="Y21" i="33"/>
  <c r="Y24" i="33"/>
  <c r="Y32" i="33"/>
  <c r="AC41" i="33"/>
  <c r="Y53" i="33"/>
  <c r="Z72" i="33"/>
  <c r="AJ72" i="33" s="1"/>
  <c r="AB76" i="33"/>
  <c r="AL76" i="33" s="1"/>
  <c r="AE85" i="33"/>
  <c r="Z90" i="33"/>
  <c r="AJ90" i="33" s="1"/>
  <c r="Z96" i="33"/>
  <c r="AJ96" i="33" s="1"/>
  <c r="AB134" i="33"/>
  <c r="AL134" i="33" s="1"/>
  <c r="AB136" i="33"/>
  <c r="AL136" i="33" s="1"/>
  <c r="AB142" i="33"/>
  <c r="AL142" i="33" s="1"/>
  <c r="AD142" i="33"/>
  <c r="AA153" i="33"/>
  <c r="AE153" i="33"/>
  <c r="AA161" i="33"/>
  <c r="AE161" i="33"/>
  <c r="AE180" i="33"/>
  <c r="Z180" i="33"/>
  <c r="AJ180" i="33" s="1"/>
  <c r="AD180" i="33"/>
  <c r="AL210" i="33"/>
  <c r="AC214" i="33"/>
  <c r="AB214" i="33"/>
  <c r="AL214" i="33" s="1"/>
  <c r="Y215" i="33"/>
  <c r="AE215" i="33"/>
  <c r="Y261" i="33"/>
  <c r="AE261" i="33"/>
  <c r="AE272" i="33"/>
  <c r="AO272" i="33" s="1"/>
  <c r="AD272" i="33"/>
  <c r="AC272" i="33"/>
  <c r="AJ288" i="33"/>
  <c r="AE21" i="33"/>
  <c r="AD32" i="33"/>
  <c r="AE53" i="33"/>
  <c r="AA21" i="33"/>
  <c r="Z24" i="33"/>
  <c r="AA53" i="33"/>
  <c r="AC56" i="33"/>
  <c r="AJ78" i="33"/>
  <c r="AC84" i="33"/>
  <c r="AM84" i="33" s="1"/>
  <c r="AB90" i="33"/>
  <c r="AL90" i="33" s="1"/>
  <c r="AD96" i="33"/>
  <c r="AC138" i="33"/>
  <c r="AM138" i="33" s="1"/>
  <c r="AB138" i="33"/>
  <c r="AL138" i="33" s="1"/>
  <c r="AA139" i="33"/>
  <c r="Y139" i="33"/>
  <c r="AE148" i="33"/>
  <c r="Z148" i="33"/>
  <c r="AJ148" i="33" s="1"/>
  <c r="AD148" i="33"/>
  <c r="Y157" i="33"/>
  <c r="AE157" i="33"/>
  <c r="AE196" i="33"/>
  <c r="Y196" i="33"/>
  <c r="AD196" i="33"/>
  <c r="AL202" i="33"/>
  <c r="AC230" i="33"/>
  <c r="Z230" i="33"/>
  <c r="AJ230" i="33" s="1"/>
  <c r="Y249" i="33"/>
  <c r="AE249" i="33"/>
  <c r="AE288" i="33"/>
  <c r="Y288" i="33"/>
  <c r="AD288" i="33"/>
  <c r="AE299" i="33"/>
  <c r="AA299" i="33"/>
  <c r="AC164" i="33"/>
  <c r="AM164" i="33" s="1"/>
  <c r="AC228" i="33"/>
  <c r="AC240" i="33"/>
  <c r="AC256" i="33"/>
  <c r="AE13" i="33"/>
  <c r="AE16" i="33"/>
  <c r="Z16" i="33"/>
  <c r="AC16" i="33"/>
  <c r="Y28" i="33"/>
  <c r="AB31" i="33"/>
  <c r="AD31" i="33"/>
  <c r="AE36" i="33"/>
  <c r="AD36" i="33"/>
  <c r="Y36" i="33"/>
  <c r="AB36" i="33"/>
  <c r="Y61" i="33"/>
  <c r="AE64" i="33"/>
  <c r="AC64" i="33"/>
  <c r="Z64" i="33"/>
  <c r="AJ64" i="33" s="1"/>
  <c r="AD64" i="33"/>
  <c r="AA70" i="33"/>
  <c r="AK70" i="33" s="1"/>
  <c r="Z70" i="33"/>
  <c r="AJ70" i="33" s="1"/>
  <c r="AE73" i="33"/>
  <c r="AC73" i="33"/>
  <c r="Y95" i="33"/>
  <c r="AE95" i="33"/>
  <c r="AA105" i="33"/>
  <c r="AE105" i="33"/>
  <c r="Y107" i="33"/>
  <c r="Y112" i="33"/>
  <c r="AE120" i="33"/>
  <c r="Z120" i="33"/>
  <c r="AJ120" i="33" s="1"/>
  <c r="AD120" i="33"/>
  <c r="AB120" i="33"/>
  <c r="AL120" i="33" s="1"/>
  <c r="AE124" i="33"/>
  <c r="AD124" i="33"/>
  <c r="Y124" i="33"/>
  <c r="AB124" i="33"/>
  <c r="AL124" i="33" s="1"/>
  <c r="AC126" i="33"/>
  <c r="Z126" i="33"/>
  <c r="AD126" i="33"/>
  <c r="AL144" i="33"/>
  <c r="AC146" i="33"/>
  <c r="Z146" i="33"/>
  <c r="AD146" i="33"/>
  <c r="Y159" i="33"/>
  <c r="AE159" i="33"/>
  <c r="Y176" i="33"/>
  <c r="AC178" i="33"/>
  <c r="Z178" i="33"/>
  <c r="AJ178" i="33" s="1"/>
  <c r="AD178" i="33"/>
  <c r="AE188" i="33"/>
  <c r="AD188" i="33"/>
  <c r="Y188" i="33"/>
  <c r="AB188" i="33"/>
  <c r="AL188" i="33" s="1"/>
  <c r="AC190" i="33"/>
  <c r="Z190" i="33"/>
  <c r="AJ190" i="33" s="1"/>
  <c r="AD190" i="33"/>
  <c r="AE208" i="33"/>
  <c r="AC208" i="33"/>
  <c r="AD208" i="33"/>
  <c r="Z208" i="33"/>
  <c r="AJ208" i="33" s="1"/>
  <c r="AA211" i="33"/>
  <c r="AE211" i="33"/>
  <c r="Y213" i="33"/>
  <c r="AA213" i="33"/>
  <c r="Z220" i="33"/>
  <c r="AJ220" i="33" s="1"/>
  <c r="Y225" i="33"/>
  <c r="Y237" i="33"/>
  <c r="AE237" i="33"/>
  <c r="AL252" i="33"/>
  <c r="AE264" i="33"/>
  <c r="AD264" i="33"/>
  <c r="Y264" i="33"/>
  <c r="AB264" i="33"/>
  <c r="AL264" i="33" s="1"/>
  <c r="AC264" i="33"/>
  <c r="Y277" i="33"/>
  <c r="AE277" i="33"/>
  <c r="AL284" i="33"/>
  <c r="AC286" i="33"/>
  <c r="AM286" i="33" s="1"/>
  <c r="AB286" i="33"/>
  <c r="AL286" i="33" s="1"/>
  <c r="AD286" i="33"/>
  <c r="AA5" i="33"/>
  <c r="AE8" i="33"/>
  <c r="AD8" i="33"/>
  <c r="Y8" i="33"/>
  <c r="AC8" i="33"/>
  <c r="AE12" i="33"/>
  <c r="Z12" i="33"/>
  <c r="AC12" i="33"/>
  <c r="Y15" i="33"/>
  <c r="AD16" i="33"/>
  <c r="Y37" i="33"/>
  <c r="AC37" i="33"/>
  <c r="AE40" i="33"/>
  <c r="AD40" i="33"/>
  <c r="Y40" i="33"/>
  <c r="AB40" i="33"/>
  <c r="AI41" i="33"/>
  <c r="AE44" i="33"/>
  <c r="Z44" i="33"/>
  <c r="AB44" i="33"/>
  <c r="AD44" i="33"/>
  <c r="AE49" i="33"/>
  <c r="AA49" i="33"/>
  <c r="AE57" i="33"/>
  <c r="AC57" i="33"/>
  <c r="AL68" i="33"/>
  <c r="AA77" i="33"/>
  <c r="AC77" i="33"/>
  <c r="AE88" i="33"/>
  <c r="Z88" i="33"/>
  <c r="AJ88" i="33" s="1"/>
  <c r="AB88" i="33"/>
  <c r="AL88" i="33" s="1"/>
  <c r="AD88" i="33"/>
  <c r="AE97" i="33"/>
  <c r="AL102" i="33"/>
  <c r="AL104" i="33"/>
  <c r="AE107" i="33"/>
  <c r="AC114" i="33"/>
  <c r="Z114" i="33"/>
  <c r="AJ114" i="33" s="1"/>
  <c r="AD114" i="33"/>
  <c r="Y127" i="33"/>
  <c r="AE127" i="33"/>
  <c r="Y135" i="33"/>
  <c r="AE135" i="33"/>
  <c r="AE144" i="33"/>
  <c r="AC144" i="33"/>
  <c r="AM144" i="33" s="1"/>
  <c r="AD144" i="33"/>
  <c r="Z144" i="33"/>
  <c r="AJ144" i="33" s="1"/>
  <c r="AA147" i="33"/>
  <c r="AE147" i="33"/>
  <c r="Y149" i="33"/>
  <c r="AA149" i="33"/>
  <c r="Y161" i="33"/>
  <c r="AJ164" i="33"/>
  <c r="AA179" i="33"/>
  <c r="AE179" i="33"/>
  <c r="Y181" i="33"/>
  <c r="AA181" i="33"/>
  <c r="Y191" i="33"/>
  <c r="AE191" i="33"/>
  <c r="AL194" i="33"/>
  <c r="AL198" i="33"/>
  <c r="AA201" i="33"/>
  <c r="AE201" i="33"/>
  <c r="Y203" i="33"/>
  <c r="AE225" i="33"/>
  <c r="Y231" i="33"/>
  <c r="AE231" i="33"/>
  <c r="AE232" i="33"/>
  <c r="AC232" i="33"/>
  <c r="AM232" i="33" s="1"/>
  <c r="Z232" i="33"/>
  <c r="AJ232" i="33" s="1"/>
  <c r="AB232" i="33"/>
  <c r="AL232" i="33" s="1"/>
  <c r="AA235" i="33"/>
  <c r="AE235" i="33"/>
  <c r="AC290" i="33"/>
  <c r="AM290" i="33" s="1"/>
  <c r="AB290" i="33"/>
  <c r="AL290" i="33" s="1"/>
  <c r="AD290" i="33"/>
  <c r="AN290" i="33" s="1"/>
  <c r="AC294" i="33"/>
  <c r="AM294" i="33" s="1"/>
  <c r="AB294" i="33"/>
  <c r="AL294" i="33" s="1"/>
  <c r="AD294" i="33"/>
  <c r="AA6" i="33"/>
  <c r="Z6" i="33"/>
  <c r="AA9" i="33"/>
  <c r="AA14" i="33"/>
  <c r="AE14" i="33"/>
  <c r="AI17" i="33"/>
  <c r="AB23" i="33"/>
  <c r="Y23" i="33"/>
  <c r="AE28" i="33"/>
  <c r="AC28" i="33"/>
  <c r="AD28" i="33"/>
  <c r="Z28" i="33"/>
  <c r="AJ28" i="33" s="1"/>
  <c r="Y31" i="33"/>
  <c r="AI33" i="33"/>
  <c r="Z36" i="33"/>
  <c r="AE61" i="33"/>
  <c r="AA61" i="33"/>
  <c r="Y64" i="33"/>
  <c r="AE70" i="33"/>
  <c r="AA73" i="33"/>
  <c r="AA78" i="33"/>
  <c r="AK78" i="33" s="1"/>
  <c r="AE78" i="33"/>
  <c r="AE80" i="33"/>
  <c r="Z80" i="33"/>
  <c r="AJ80" i="33" s="1"/>
  <c r="AB80" i="33"/>
  <c r="AL80" i="33" s="1"/>
  <c r="AD80" i="33"/>
  <c r="AJ92" i="33"/>
  <c r="AA95" i="33"/>
  <c r="AK95" i="33" s="1"/>
  <c r="Y105" i="33"/>
  <c r="AE112" i="33"/>
  <c r="AC112" i="33"/>
  <c r="AM112" i="33" s="1"/>
  <c r="Z112" i="33"/>
  <c r="AJ112" i="33" s="1"/>
  <c r="AD112" i="33"/>
  <c r="AA115" i="33"/>
  <c r="AE115" i="33"/>
  <c r="Y117" i="33"/>
  <c r="AA117" i="33"/>
  <c r="AB146" i="33"/>
  <c r="AL146" i="33" s="1"/>
  <c r="AJ156" i="33"/>
  <c r="AA159" i="33"/>
  <c r="Y167" i="33"/>
  <c r="AE167" i="33"/>
  <c r="AE176" i="33"/>
  <c r="AC176" i="33"/>
  <c r="Z176" i="33"/>
  <c r="AJ176" i="33" s="1"/>
  <c r="AD176" i="33"/>
  <c r="AB178" i="33"/>
  <c r="AL178" i="33" s="1"/>
  <c r="Z188" i="33"/>
  <c r="AJ188" i="33" s="1"/>
  <c r="AB190" i="33"/>
  <c r="AL190" i="33" s="1"/>
  <c r="Y193" i="33"/>
  <c r="AJ196" i="33"/>
  <c r="AL200" i="33"/>
  <c r="Y208" i="33"/>
  <c r="Y211" i="33"/>
  <c r="AE213" i="33"/>
  <c r="AE216" i="33"/>
  <c r="Z216" i="33"/>
  <c r="AJ216" i="33" s="1"/>
  <c r="AB216" i="33"/>
  <c r="AL216" i="33" s="1"/>
  <c r="AD216" i="33"/>
  <c r="AE220" i="33"/>
  <c r="AD220" i="33"/>
  <c r="Y220" i="33"/>
  <c r="AB220" i="33"/>
  <c r="AL220" i="33" s="1"/>
  <c r="AC222" i="33"/>
  <c r="AM222" i="33" s="1"/>
  <c r="Z222" i="33"/>
  <c r="AJ222" i="33" s="1"/>
  <c r="AD222" i="33"/>
  <c r="AA233" i="33"/>
  <c r="AE233" i="33"/>
  <c r="AA237" i="33"/>
  <c r="Y255" i="33"/>
  <c r="AA255" i="33"/>
  <c r="Z264" i="33"/>
  <c r="AJ264" i="33" s="1"/>
  <c r="AA277" i="33"/>
  <c r="Z286" i="33"/>
  <c r="AE5" i="33"/>
  <c r="AC9" i="33"/>
  <c r="Y12" i="33"/>
  <c r="AC13" i="33"/>
  <c r="AB16" i="33"/>
  <c r="AE17" i="33"/>
  <c r="AA17" i="33"/>
  <c r="AA30" i="33"/>
  <c r="AK30" i="33" s="1"/>
  <c r="AE30" i="33"/>
  <c r="AC36" i="33"/>
  <c r="AA37" i="33"/>
  <c r="Z40" i="33"/>
  <c r="AJ40" i="33" s="1"/>
  <c r="Y44" i="33"/>
  <c r="AB47" i="33"/>
  <c r="AD47" i="33"/>
  <c r="AC49" i="33"/>
  <c r="AA57" i="33"/>
  <c r="AB64" i="33"/>
  <c r="AL64" i="33" s="1"/>
  <c r="Y77" i="33"/>
  <c r="AL86" i="33"/>
  <c r="Y88" i="33"/>
  <c r="AE92" i="33"/>
  <c r="AD92" i="33"/>
  <c r="Y92" i="33"/>
  <c r="AB92" i="33"/>
  <c r="AL92" i="33" s="1"/>
  <c r="AC94" i="33"/>
  <c r="AM94" i="33" s="1"/>
  <c r="Z94" i="33"/>
  <c r="AJ94" i="33" s="1"/>
  <c r="AD94" i="33"/>
  <c r="AN94" i="33" s="1"/>
  <c r="Y103" i="33"/>
  <c r="AE103" i="33"/>
  <c r="AJ108" i="33"/>
  <c r="AB114" i="33"/>
  <c r="AL114" i="33" s="1"/>
  <c r="AC120" i="33"/>
  <c r="AM120" i="33" s="1"/>
  <c r="AJ124" i="33"/>
  <c r="AC124" i="33"/>
  <c r="AM124" i="33" s="1"/>
  <c r="AA127" i="33"/>
  <c r="AE129" i="33"/>
  <c r="AA135" i="33"/>
  <c r="AA137" i="33"/>
  <c r="AE137" i="33"/>
  <c r="Y144" i="33"/>
  <c r="Y147" i="33"/>
  <c r="AE149" i="33"/>
  <c r="AE152" i="33"/>
  <c r="Z152" i="33"/>
  <c r="AJ152" i="33" s="1"/>
  <c r="AB152" i="33"/>
  <c r="AL152" i="33" s="1"/>
  <c r="AD152" i="33"/>
  <c r="AE156" i="33"/>
  <c r="AD156" i="33"/>
  <c r="Y156" i="33"/>
  <c r="AB156" i="33"/>
  <c r="AL156" i="33" s="1"/>
  <c r="AC158" i="33"/>
  <c r="AM158" i="33" s="1"/>
  <c r="Z158" i="33"/>
  <c r="AJ158" i="33" s="1"/>
  <c r="AD158" i="33"/>
  <c r="AA169" i="33"/>
  <c r="AE169" i="33"/>
  <c r="Y171" i="33"/>
  <c r="Y179" i="33"/>
  <c r="AE184" i="33"/>
  <c r="Z184" i="33"/>
  <c r="AJ184" i="33" s="1"/>
  <c r="AD184" i="33"/>
  <c r="AB184" i="33"/>
  <c r="AL184" i="33" s="1"/>
  <c r="AC188" i="33"/>
  <c r="AM188" i="33" s="1"/>
  <c r="AA191" i="33"/>
  <c r="AE193" i="33"/>
  <c r="Y199" i="33"/>
  <c r="AE199" i="33"/>
  <c r="AL206" i="33"/>
  <c r="AB208" i="33"/>
  <c r="AL208" i="33" s="1"/>
  <c r="AC210" i="33"/>
  <c r="AM210" i="33" s="1"/>
  <c r="Z210" i="33"/>
  <c r="AJ210" i="33" s="1"/>
  <c r="AD210" i="33"/>
  <c r="AN210" i="33" s="1"/>
  <c r="Y223" i="33"/>
  <c r="AE223" i="33"/>
  <c r="AL230" i="33"/>
  <c r="Y259" i="33"/>
  <c r="AE259" i="33"/>
  <c r="AE276" i="33"/>
  <c r="Z276" i="33"/>
  <c r="AJ276" i="33" s="1"/>
  <c r="AD276" i="33"/>
  <c r="AB276" i="33"/>
  <c r="AL276" i="33" s="1"/>
  <c r="AC276" i="33"/>
  <c r="AM276" i="33" s="1"/>
  <c r="Z290" i="33"/>
  <c r="AJ290" i="33" s="1"/>
  <c r="Z294" i="33"/>
  <c r="AJ294" i="33" s="1"/>
  <c r="Y297" i="33"/>
  <c r="AE297" i="33"/>
  <c r="AE25" i="33"/>
  <c r="AC25" i="33"/>
  <c r="AC29" i="33"/>
  <c r="AA38" i="33"/>
  <c r="AK38" i="33" s="1"/>
  <c r="Z38" i="33"/>
  <c r="AJ38" i="33" s="1"/>
  <c r="AA41" i="33"/>
  <c r="AA46" i="33"/>
  <c r="AE46" i="33"/>
  <c r="AI49" i="33"/>
  <c r="AB55" i="33"/>
  <c r="Y55" i="33"/>
  <c r="AE68" i="33"/>
  <c r="AD68" i="33"/>
  <c r="AN68" i="33" s="1"/>
  <c r="Y68" i="33"/>
  <c r="AC68" i="33"/>
  <c r="AM68" i="33" s="1"/>
  <c r="AE72" i="33"/>
  <c r="AD72" i="33"/>
  <c r="Y72" i="33"/>
  <c r="AC72" i="33"/>
  <c r="AE76" i="33"/>
  <c r="Z76" i="33"/>
  <c r="AC76" i="33"/>
  <c r="Y79" i="33"/>
  <c r="AA87" i="33"/>
  <c r="AK87" i="33" s="1"/>
  <c r="AC98" i="33"/>
  <c r="AM98" i="33" s="1"/>
  <c r="AN98" i="33" s="1"/>
  <c r="Z98" i="33"/>
  <c r="AJ98" i="33" s="1"/>
  <c r="Y99" i="33"/>
  <c r="Y101" i="33"/>
  <c r="AA101" i="33"/>
  <c r="AK101" i="33" s="1"/>
  <c r="AE104" i="33"/>
  <c r="Z104" i="33"/>
  <c r="AJ104" i="33" s="1"/>
  <c r="AC104" i="33"/>
  <c r="AC110" i="33"/>
  <c r="AM110" i="33" s="1"/>
  <c r="AN110" i="33" s="1"/>
  <c r="Z110" i="33"/>
  <c r="AJ110" i="33" s="1"/>
  <c r="AE123" i="33"/>
  <c r="AE128" i="33"/>
  <c r="AO128" i="33" s="1"/>
  <c r="AC128" i="33"/>
  <c r="AM128" i="33" s="1"/>
  <c r="AB128" i="33"/>
  <c r="AL128" i="33" s="1"/>
  <c r="AE140" i="33"/>
  <c r="AD140" i="33"/>
  <c r="Y140" i="33"/>
  <c r="AC140" i="33"/>
  <c r="Y143" i="33"/>
  <c r="AE143" i="33"/>
  <c r="AA151" i="33"/>
  <c r="Y153" i="33"/>
  <c r="Y155" i="33"/>
  <c r="AC162" i="33"/>
  <c r="Z162" i="33"/>
  <c r="AJ162" i="33" s="1"/>
  <c r="Y163" i="33"/>
  <c r="Y165" i="33"/>
  <c r="AA165" i="33"/>
  <c r="AE168" i="33"/>
  <c r="Z168" i="33"/>
  <c r="AJ168" i="33" s="1"/>
  <c r="AC168" i="33"/>
  <c r="AC174" i="33"/>
  <c r="Z174" i="33"/>
  <c r="Y177" i="33"/>
  <c r="AE192" i="33"/>
  <c r="AC192" i="33"/>
  <c r="AM192" i="33" s="1"/>
  <c r="AB192" i="33"/>
  <c r="AL192" i="33" s="1"/>
  <c r="AE204" i="33"/>
  <c r="AD204" i="33"/>
  <c r="Y204" i="33"/>
  <c r="AC204" i="33"/>
  <c r="AM204" i="33" s="1"/>
  <c r="Y207" i="33"/>
  <c r="AE207" i="33"/>
  <c r="AA215" i="33"/>
  <c r="Y217" i="33"/>
  <c r="Y219" i="33"/>
  <c r="AC226" i="33"/>
  <c r="Z226" i="33"/>
  <c r="AJ226" i="33" s="1"/>
  <c r="Y227" i="33"/>
  <c r="Y229" i="33"/>
  <c r="AA229" i="33"/>
  <c r="AE244" i="33"/>
  <c r="Z244" i="33"/>
  <c r="AJ244" i="33" s="1"/>
  <c r="AB244" i="33"/>
  <c r="AL244" i="33" s="1"/>
  <c r="AD244" i="33"/>
  <c r="AL248" i="33"/>
  <c r="AE252" i="33"/>
  <c r="AC252" i="33"/>
  <c r="AM252" i="33" s="1"/>
  <c r="Z252" i="33"/>
  <c r="AJ252" i="33" s="1"/>
  <c r="AD252" i="33"/>
  <c r="AN252" i="33" s="1"/>
  <c r="AC258" i="33"/>
  <c r="AB258" i="33"/>
  <c r="AL258" i="33" s="1"/>
  <c r="AL260" i="33"/>
  <c r="AC262" i="33"/>
  <c r="AB262" i="33"/>
  <c r="AL262" i="33" s="1"/>
  <c r="AD262" i="33"/>
  <c r="Y265" i="33"/>
  <c r="AE265" i="33"/>
  <c r="AJ280" i="33"/>
  <c r="AE284" i="33"/>
  <c r="AC284" i="33"/>
  <c r="AM284" i="33" s="1"/>
  <c r="AD284" i="33"/>
  <c r="AN284" i="33" s="1"/>
  <c r="Z284" i="33"/>
  <c r="AJ284" i="33" s="1"/>
  <c r="Y291" i="33"/>
  <c r="AE291" i="33"/>
  <c r="AE296" i="33"/>
  <c r="AD296" i="33"/>
  <c r="Y296" i="33"/>
  <c r="AB296" i="33"/>
  <c r="AL296" i="33" s="1"/>
  <c r="AA25" i="33"/>
  <c r="Y29" i="33"/>
  <c r="AE32" i="33"/>
  <c r="AC32" i="33"/>
  <c r="AB32" i="33"/>
  <c r="AE38" i="33"/>
  <c r="AE45" i="33"/>
  <c r="Z46" i="33"/>
  <c r="AJ46" i="33" s="1"/>
  <c r="AE48" i="33"/>
  <c r="Z48" i="33"/>
  <c r="AJ48" i="33" s="1"/>
  <c r="AC48" i="33"/>
  <c r="AE60" i="33"/>
  <c r="AC60" i="33"/>
  <c r="AB60" i="33"/>
  <c r="AB63" i="33"/>
  <c r="AD63" i="33"/>
  <c r="AI65" i="33"/>
  <c r="Z68" i="33"/>
  <c r="AJ68" i="33" s="1"/>
  <c r="AE69" i="33"/>
  <c r="Y76" i="33"/>
  <c r="AE81" i="33"/>
  <c r="AA81" i="33"/>
  <c r="AE96" i="33"/>
  <c r="AC96" i="33"/>
  <c r="AB96" i="33"/>
  <c r="AL96" i="33" s="1"/>
  <c r="Y104" i="33"/>
  <c r="AE108" i="33"/>
  <c r="AD108" i="33"/>
  <c r="Y108" i="33"/>
  <c r="AC108" i="33"/>
  <c r="AM108" i="33" s="1"/>
  <c r="AB110" i="33"/>
  <c r="AL110" i="33" s="1"/>
  <c r="Y111" i="33"/>
  <c r="AE111" i="33"/>
  <c r="AA119" i="33"/>
  <c r="Y121" i="33"/>
  <c r="AC130" i="33"/>
  <c r="AM130" i="33" s="1"/>
  <c r="AN130" i="33" s="1"/>
  <c r="Z130" i="33"/>
  <c r="AJ130" i="33" s="1"/>
  <c r="Y131" i="33"/>
  <c r="Y133" i="33"/>
  <c r="AA133" i="33"/>
  <c r="AE136" i="33"/>
  <c r="Z136" i="33"/>
  <c r="AJ136" i="33" s="1"/>
  <c r="AC136" i="33"/>
  <c r="AM136" i="33" s="1"/>
  <c r="Z140" i="33"/>
  <c r="AJ140" i="33" s="1"/>
  <c r="AC142" i="33"/>
  <c r="AM142" i="33" s="1"/>
  <c r="Z142" i="33"/>
  <c r="AJ142" i="33" s="1"/>
  <c r="AA143" i="33"/>
  <c r="AE160" i="33"/>
  <c r="AC160" i="33"/>
  <c r="AB160" i="33"/>
  <c r="AL160" i="33" s="1"/>
  <c r="AB162" i="33"/>
  <c r="AL162" i="33" s="1"/>
  <c r="AE165" i="33"/>
  <c r="Y168" i="33"/>
  <c r="AE172" i="33"/>
  <c r="AD172" i="33"/>
  <c r="Y172" i="33"/>
  <c r="AC172" i="33"/>
  <c r="AM172" i="33" s="1"/>
  <c r="AB174" i="33"/>
  <c r="AL174" i="33" s="1"/>
  <c r="Y175" i="33"/>
  <c r="AE175" i="33"/>
  <c r="AA183" i="33"/>
  <c r="AK183" i="33" s="1"/>
  <c r="Y185" i="33"/>
  <c r="AC194" i="33"/>
  <c r="AM194" i="33" s="1"/>
  <c r="Z194" i="33"/>
  <c r="AJ194" i="33" s="1"/>
  <c r="Y195" i="33"/>
  <c r="Y197" i="33"/>
  <c r="AA197" i="33"/>
  <c r="AE200" i="33"/>
  <c r="Z200" i="33"/>
  <c r="AJ200" i="33" s="1"/>
  <c r="AC200" i="33"/>
  <c r="AM200" i="33" s="1"/>
  <c r="Z204" i="33"/>
  <c r="AJ204" i="33" s="1"/>
  <c r="AC206" i="33"/>
  <c r="Z206" i="33"/>
  <c r="AJ206" i="33" s="1"/>
  <c r="AA207" i="33"/>
  <c r="AE224" i="33"/>
  <c r="AC224" i="33"/>
  <c r="AM224" i="33" s="1"/>
  <c r="AB224" i="33"/>
  <c r="AL224" i="33" s="1"/>
  <c r="AB226" i="33"/>
  <c r="AL226" i="33" s="1"/>
  <c r="AE229" i="33"/>
  <c r="AJ236" i="33"/>
  <c r="Y244" i="33"/>
  <c r="Y245" i="33"/>
  <c r="AE245" i="33"/>
  <c r="AC250" i="33"/>
  <c r="AB250" i="33"/>
  <c r="AL250" i="33" s="1"/>
  <c r="AD250" i="33"/>
  <c r="Y252" i="33"/>
  <c r="AC254" i="33"/>
  <c r="AB254" i="33"/>
  <c r="AL254" i="33" s="1"/>
  <c r="Z258" i="33"/>
  <c r="AJ258" i="33" s="1"/>
  <c r="Z262" i="33"/>
  <c r="AJ262" i="33" s="1"/>
  <c r="AA265" i="33"/>
  <c r="Y269" i="33"/>
  <c r="AE269" i="33"/>
  <c r="AC282" i="33"/>
  <c r="AB282" i="33"/>
  <c r="AL282" i="33" s="1"/>
  <c r="AD282" i="33"/>
  <c r="Y284" i="33"/>
  <c r="Y287" i="33"/>
  <c r="AA287" i="33"/>
  <c r="AA291" i="33"/>
  <c r="Z296" i="33"/>
  <c r="AJ296" i="33" s="1"/>
  <c r="AJ300" i="33"/>
  <c r="AB20" i="33"/>
  <c r="AL20" i="33" s="1"/>
  <c r="AB24" i="33"/>
  <c r="AB52" i="33"/>
  <c r="AB56" i="33"/>
  <c r="AB84" i="33"/>
  <c r="AL84" i="33" s="1"/>
  <c r="AD86" i="33"/>
  <c r="AD90" i="33"/>
  <c r="AB100" i="33"/>
  <c r="AL100" i="33" s="1"/>
  <c r="AD102" i="33"/>
  <c r="AD106" i="33"/>
  <c r="AB116" i="33"/>
  <c r="AL116" i="33" s="1"/>
  <c r="AD118" i="33"/>
  <c r="AD122" i="33"/>
  <c r="AB132" i="33"/>
  <c r="AL132" i="33" s="1"/>
  <c r="AD134" i="33"/>
  <c r="AD138" i="33"/>
  <c r="AN138" i="33" s="1"/>
  <c r="AB148" i="33"/>
  <c r="AL148" i="33" s="1"/>
  <c r="AD150" i="33"/>
  <c r="AD154" i="33"/>
  <c r="AB164" i="33"/>
  <c r="AL164" i="33" s="1"/>
  <c r="AD166" i="33"/>
  <c r="AD170" i="33"/>
  <c r="AB180" i="33"/>
  <c r="AL180" i="33" s="1"/>
  <c r="AD182" i="33"/>
  <c r="AD186" i="33"/>
  <c r="AB196" i="33"/>
  <c r="AL196" i="33" s="1"/>
  <c r="AD198" i="33"/>
  <c r="AD202" i="33"/>
  <c r="AB212" i="33"/>
  <c r="AL212" i="33" s="1"/>
  <c r="AD214" i="33"/>
  <c r="AD218" i="33"/>
  <c r="AB228" i="33"/>
  <c r="AL228" i="33" s="1"/>
  <c r="AD230" i="33"/>
  <c r="AD234" i="33"/>
  <c r="AD238" i="33"/>
  <c r="AD242" i="33"/>
  <c r="AA243" i="33"/>
  <c r="AC246" i="33"/>
  <c r="AB246" i="33"/>
  <c r="AL246" i="33" s="1"/>
  <c r="AE248" i="33"/>
  <c r="AD248" i="33"/>
  <c r="Y248" i="33"/>
  <c r="AC248" i="33"/>
  <c r="AA249" i="33"/>
  <c r="Y253" i="33"/>
  <c r="AE253" i="33"/>
  <c r="AE260" i="33"/>
  <c r="Z260" i="33"/>
  <c r="AJ260" i="33" s="1"/>
  <c r="AC260" i="33"/>
  <c r="AM260" i="33" s="1"/>
  <c r="AC266" i="33"/>
  <c r="AB266" i="33"/>
  <c r="AL266" i="33" s="1"/>
  <c r="AE268" i="33"/>
  <c r="AC268" i="33"/>
  <c r="AM268" i="33" s="1"/>
  <c r="AB268" i="33"/>
  <c r="AL268" i="33" s="1"/>
  <c r="Z270" i="33"/>
  <c r="Y271" i="33"/>
  <c r="AA271" i="33"/>
  <c r="Z274" i="33"/>
  <c r="AJ274" i="33" s="1"/>
  <c r="AA293" i="33"/>
  <c r="AE236" i="33"/>
  <c r="AC236" i="33"/>
  <c r="AM236" i="33" s="1"/>
  <c r="AB236" i="33"/>
  <c r="AL236" i="33" s="1"/>
  <c r="Y239" i="33"/>
  <c r="AA239" i="33"/>
  <c r="AD270" i="33"/>
  <c r="AD274" i="33"/>
  <c r="AC278" i="33"/>
  <c r="AM278" i="33" s="1"/>
  <c r="AN278" i="33" s="1"/>
  <c r="AB278" i="33"/>
  <c r="AL278" i="33" s="1"/>
  <c r="AE280" i="33"/>
  <c r="AD280" i="33"/>
  <c r="Y280" i="33"/>
  <c r="AC280" i="33"/>
  <c r="AM280" i="33" s="1"/>
  <c r="Y285" i="33"/>
  <c r="AE285" i="33"/>
  <c r="AE292" i="33"/>
  <c r="Z292" i="33"/>
  <c r="AJ292" i="33" s="1"/>
  <c r="AC292" i="33"/>
  <c r="AM292" i="33" s="1"/>
  <c r="AC298" i="33"/>
  <c r="AB298" i="33"/>
  <c r="AL298" i="33" s="1"/>
  <c r="AE300" i="33"/>
  <c r="AC300" i="33"/>
  <c r="AM300" i="33" s="1"/>
  <c r="AB300" i="33"/>
  <c r="AL300" i="33" s="1"/>
  <c r="AB240" i="33"/>
  <c r="AL240" i="33" s="1"/>
  <c r="AB256" i="33"/>
  <c r="AL256" i="33" s="1"/>
  <c r="AB272" i="33"/>
  <c r="AL272" i="33" s="1"/>
  <c r="AB288" i="33"/>
  <c r="AL288" i="33" s="1"/>
  <c r="AI23" i="33"/>
  <c r="AI7" i="33"/>
  <c r="AI39" i="33"/>
  <c r="AI51" i="33"/>
  <c r="AI71" i="33"/>
  <c r="AI83" i="33"/>
  <c r="AI35" i="33"/>
  <c r="AI55" i="33"/>
  <c r="AI67" i="33"/>
  <c r="AI15" i="33"/>
  <c r="AI27" i="33"/>
  <c r="AI47" i="33"/>
  <c r="AI59" i="33"/>
  <c r="AI79" i="33"/>
  <c r="AI31" i="33"/>
  <c r="AI43" i="33"/>
  <c r="AI63" i="33"/>
  <c r="AI75" i="33"/>
  <c r="AD5" i="33"/>
  <c r="Z5" i="33"/>
  <c r="AB5" i="33"/>
  <c r="Z7" i="33"/>
  <c r="AJ7" i="33" s="1"/>
  <c r="AE7" i="33"/>
  <c r="Y9" i="33"/>
  <c r="AI9" i="33" s="1"/>
  <c r="AC11" i="33"/>
  <c r="AD13" i="33"/>
  <c r="Z13" i="33"/>
  <c r="AB13" i="33"/>
  <c r="Z15" i="33"/>
  <c r="AJ15" i="33" s="1"/>
  <c r="AE15" i="33"/>
  <c r="Y17" i="33"/>
  <c r="AC19" i="33"/>
  <c r="AD21" i="33"/>
  <c r="Z21" i="33"/>
  <c r="AB21" i="33"/>
  <c r="Z23" i="33"/>
  <c r="AJ23" i="33" s="1"/>
  <c r="AE23" i="33"/>
  <c r="AJ24" i="33"/>
  <c r="Y25" i="33"/>
  <c r="AI25" i="33" s="1"/>
  <c r="AI26" i="33"/>
  <c r="AC27" i="33"/>
  <c r="AD29" i="33"/>
  <c r="Z29" i="33"/>
  <c r="AJ29" i="33" s="1"/>
  <c r="AB29" i="33"/>
  <c r="Z31" i="33"/>
  <c r="AJ31" i="33" s="1"/>
  <c r="AE31" i="33"/>
  <c r="AJ32" i="33"/>
  <c r="Y33" i="33"/>
  <c r="AI34" i="33"/>
  <c r="AC35" i="33"/>
  <c r="AD37" i="33"/>
  <c r="Z37" i="33"/>
  <c r="AJ37" i="33" s="1"/>
  <c r="AB37" i="33"/>
  <c r="Z39" i="33"/>
  <c r="AJ39" i="33" s="1"/>
  <c r="AE39" i="33"/>
  <c r="Y41" i="33"/>
  <c r="AI42" i="33"/>
  <c r="AC43" i="33"/>
  <c r="AD45" i="33"/>
  <c r="Z45" i="33"/>
  <c r="AJ45" i="33" s="1"/>
  <c r="AB45" i="33"/>
  <c r="Z47" i="33"/>
  <c r="AJ47" i="33" s="1"/>
  <c r="AE47" i="33"/>
  <c r="Y49" i="33"/>
  <c r="AI50" i="33"/>
  <c r="AC51" i="33"/>
  <c r="AD53" i="33"/>
  <c r="Z53" i="33"/>
  <c r="AJ53" i="33" s="1"/>
  <c r="AB53" i="33"/>
  <c r="AK54" i="33"/>
  <c r="Z55" i="33"/>
  <c r="AJ55" i="33" s="1"/>
  <c r="AE55" i="33"/>
  <c r="Y57" i="33"/>
  <c r="AI58" i="33"/>
  <c r="AC59" i="33"/>
  <c r="AD61" i="33"/>
  <c r="Z61" i="33"/>
  <c r="AB61" i="33"/>
  <c r="AK62" i="33"/>
  <c r="Z63" i="33"/>
  <c r="AJ63" i="33" s="1"/>
  <c r="AE63" i="33"/>
  <c r="Y65" i="33"/>
  <c r="AI66" i="33"/>
  <c r="AC67" i="33"/>
  <c r="AD69" i="33"/>
  <c r="Z69" i="33"/>
  <c r="AJ69" i="33" s="1"/>
  <c r="AB69" i="33"/>
  <c r="Z71" i="33"/>
  <c r="AJ71" i="33" s="1"/>
  <c r="AE71" i="33"/>
  <c r="Y73" i="33"/>
  <c r="AI74" i="33"/>
  <c r="AC75" i="33"/>
  <c r="AD77" i="33"/>
  <c r="Z77" i="33"/>
  <c r="AJ77" i="33" s="1"/>
  <c r="AB77" i="33"/>
  <c r="Z79" i="33"/>
  <c r="AJ79" i="33" s="1"/>
  <c r="AE79" i="33"/>
  <c r="Y81" i="33"/>
  <c r="AI82" i="33"/>
  <c r="AC83" i="33"/>
  <c r="AD85" i="33"/>
  <c r="Z85" i="33"/>
  <c r="AJ85" i="33" s="1"/>
  <c r="AB85" i="33"/>
  <c r="AD89" i="33"/>
  <c r="Z89" i="33"/>
  <c r="AJ89" i="33" s="1"/>
  <c r="AK89" i="33" s="1"/>
  <c r="AB89" i="33"/>
  <c r="AC89" i="33"/>
  <c r="AM90" i="33"/>
  <c r="AI90" i="33"/>
  <c r="AB91" i="33"/>
  <c r="AD91" i="33"/>
  <c r="Z91" i="33"/>
  <c r="AJ91" i="33" s="1"/>
  <c r="AK91" i="33" s="1"/>
  <c r="AC91" i="33"/>
  <c r="AI92" i="33"/>
  <c r="AD97" i="33"/>
  <c r="Z97" i="33"/>
  <c r="AJ97" i="33" s="1"/>
  <c r="AK97" i="33" s="1"/>
  <c r="AB97" i="33"/>
  <c r="AC97" i="33"/>
  <c r="AI98" i="33"/>
  <c r="AB99" i="33"/>
  <c r="AD99" i="33"/>
  <c r="Z99" i="33"/>
  <c r="AJ99" i="33" s="1"/>
  <c r="AK99" i="33" s="1"/>
  <c r="AC99" i="33"/>
  <c r="AI100" i="33"/>
  <c r="AD105" i="33"/>
  <c r="Z105" i="33"/>
  <c r="AJ105" i="33" s="1"/>
  <c r="AB105" i="33"/>
  <c r="AC105" i="33"/>
  <c r="AM106" i="33"/>
  <c r="AI106" i="33"/>
  <c r="AJ106" i="33"/>
  <c r="AB107" i="33"/>
  <c r="AD107" i="33"/>
  <c r="Z107" i="33"/>
  <c r="AJ107" i="33" s="1"/>
  <c r="AK107" i="33" s="1"/>
  <c r="AC107" i="33"/>
  <c r="AI108" i="33"/>
  <c r="AD113" i="33"/>
  <c r="Z113" i="33"/>
  <c r="AJ113" i="33" s="1"/>
  <c r="AB113" i="33"/>
  <c r="AC113" i="33"/>
  <c r="AI114" i="33"/>
  <c r="AB115" i="33"/>
  <c r="AD115" i="33"/>
  <c r="Z115" i="33"/>
  <c r="AJ115" i="33" s="1"/>
  <c r="AC115" i="33"/>
  <c r="AI116" i="33"/>
  <c r="AD121" i="33"/>
  <c r="Z121" i="33"/>
  <c r="AJ121" i="33" s="1"/>
  <c r="AK121" i="33" s="1"/>
  <c r="AB121" i="33"/>
  <c r="AC121" i="33"/>
  <c r="AM122" i="33"/>
  <c r="AI122" i="33"/>
  <c r="AB123" i="33"/>
  <c r="AL123" i="33" s="1"/>
  <c r="AD123" i="33"/>
  <c r="Z123" i="33"/>
  <c r="AJ123" i="33" s="1"/>
  <c r="AK123" i="33" s="1"/>
  <c r="AC123" i="33"/>
  <c r="AI124" i="33"/>
  <c r="AD129" i="33"/>
  <c r="Z129" i="33"/>
  <c r="AJ129" i="33" s="1"/>
  <c r="AK129" i="33" s="1"/>
  <c r="AB129" i="33"/>
  <c r="AC129" i="33"/>
  <c r="AI130" i="33"/>
  <c r="AB131" i="33"/>
  <c r="AD131" i="33"/>
  <c r="Z131" i="33"/>
  <c r="AJ131" i="33" s="1"/>
  <c r="AK131" i="33" s="1"/>
  <c r="AC131" i="33"/>
  <c r="AI132" i="33"/>
  <c r="AD137" i="33"/>
  <c r="Z137" i="33"/>
  <c r="AJ137" i="33" s="1"/>
  <c r="AB137" i="33"/>
  <c r="AC137" i="33"/>
  <c r="AI138" i="33"/>
  <c r="AJ138" i="33"/>
  <c r="AB139" i="33"/>
  <c r="AD139" i="33"/>
  <c r="Z139" i="33"/>
  <c r="AJ139" i="33" s="1"/>
  <c r="AC139" i="33"/>
  <c r="AM140" i="33"/>
  <c r="AI140" i="33"/>
  <c r="AD145" i="33"/>
  <c r="Z145" i="33"/>
  <c r="AJ145" i="33" s="1"/>
  <c r="AB145" i="33"/>
  <c r="AC145" i="33"/>
  <c r="AI146" i="33"/>
  <c r="AJ146" i="33"/>
  <c r="AB147" i="33"/>
  <c r="AD147" i="33"/>
  <c r="Z147" i="33"/>
  <c r="AJ147" i="33" s="1"/>
  <c r="AC147" i="33"/>
  <c r="AI148" i="33"/>
  <c r="AD153" i="33"/>
  <c r="Z153" i="33"/>
  <c r="AJ153" i="33" s="1"/>
  <c r="AB153" i="33"/>
  <c r="AC153" i="33"/>
  <c r="AM154" i="33"/>
  <c r="AI154" i="33"/>
  <c r="AB155" i="33"/>
  <c r="AD155" i="33"/>
  <c r="Z155" i="33"/>
  <c r="AJ155" i="33" s="1"/>
  <c r="AC155" i="33"/>
  <c r="AI156" i="33"/>
  <c r="AD161" i="33"/>
  <c r="Z161" i="33"/>
  <c r="AJ161" i="33" s="1"/>
  <c r="AB161" i="33"/>
  <c r="AC161" i="33"/>
  <c r="AI162" i="33"/>
  <c r="AB163" i="33"/>
  <c r="AD163" i="33"/>
  <c r="Z163" i="33"/>
  <c r="AJ163" i="33" s="1"/>
  <c r="AK163" i="33" s="1"/>
  <c r="AC163" i="33"/>
  <c r="AI164" i="33"/>
  <c r="AD169" i="33"/>
  <c r="Z169" i="33"/>
  <c r="AJ169" i="33" s="1"/>
  <c r="AB169" i="33"/>
  <c r="AC169" i="33"/>
  <c r="AM170" i="33"/>
  <c r="AI170" i="33"/>
  <c r="AJ170" i="33"/>
  <c r="AB171" i="33"/>
  <c r="AD171" i="33"/>
  <c r="Z171" i="33"/>
  <c r="AJ171" i="33" s="1"/>
  <c r="AK171" i="33" s="1"/>
  <c r="AC171" i="33"/>
  <c r="AI172" i="33"/>
  <c r="AD177" i="33"/>
  <c r="Z177" i="33"/>
  <c r="AJ177" i="33" s="1"/>
  <c r="AK177" i="33" s="1"/>
  <c r="AB177" i="33"/>
  <c r="AL177" i="33" s="1"/>
  <c r="AC177" i="33"/>
  <c r="AI178" i="33"/>
  <c r="AB179" i="33"/>
  <c r="AD179" i="33"/>
  <c r="Z179" i="33"/>
  <c r="AJ179" i="33" s="1"/>
  <c r="AC179" i="33"/>
  <c r="AM180" i="33"/>
  <c r="AI180" i="33"/>
  <c r="AD185" i="33"/>
  <c r="Z185" i="33"/>
  <c r="AJ185" i="33" s="1"/>
  <c r="AK185" i="33" s="1"/>
  <c r="AB185" i="33"/>
  <c r="AC185" i="33"/>
  <c r="AM186" i="33"/>
  <c r="AI186" i="33"/>
  <c r="AB187" i="33"/>
  <c r="AD187" i="33"/>
  <c r="Z187" i="33"/>
  <c r="AJ187" i="33" s="1"/>
  <c r="AC187" i="33"/>
  <c r="AI188" i="33"/>
  <c r="AD193" i="33"/>
  <c r="Z193" i="33"/>
  <c r="AJ193" i="33" s="1"/>
  <c r="AK193" i="33" s="1"/>
  <c r="AB193" i="33"/>
  <c r="AC193" i="33"/>
  <c r="AI194" i="33"/>
  <c r="AB195" i="33"/>
  <c r="AD195" i="33"/>
  <c r="Z195" i="33"/>
  <c r="AJ195" i="33" s="1"/>
  <c r="AK195" i="33" s="1"/>
  <c r="AC195" i="33"/>
  <c r="AI196" i="33"/>
  <c r="AD201" i="33"/>
  <c r="Z201" i="33"/>
  <c r="AJ201" i="33" s="1"/>
  <c r="AB201" i="33"/>
  <c r="AC201" i="33"/>
  <c r="AM202" i="33"/>
  <c r="AI202" i="33"/>
  <c r="AB203" i="33"/>
  <c r="AD203" i="33"/>
  <c r="Z203" i="33"/>
  <c r="AJ203" i="33" s="1"/>
  <c r="AK203" i="33" s="1"/>
  <c r="AC203" i="33"/>
  <c r="AI204" i="33"/>
  <c r="AD209" i="33"/>
  <c r="Z209" i="33"/>
  <c r="AJ209" i="33" s="1"/>
  <c r="AB209" i="33"/>
  <c r="AC209" i="33"/>
  <c r="AI210" i="33"/>
  <c r="AB211" i="33"/>
  <c r="AD211" i="33"/>
  <c r="Z211" i="33"/>
  <c r="AJ211" i="33" s="1"/>
  <c r="AC211" i="33"/>
  <c r="AM212" i="33"/>
  <c r="AI212" i="33"/>
  <c r="AD217" i="33"/>
  <c r="Z217" i="33"/>
  <c r="AJ217" i="33" s="1"/>
  <c r="AB217" i="33"/>
  <c r="AC217" i="33"/>
  <c r="AI218" i="33"/>
  <c r="AJ218" i="33"/>
  <c r="AB219" i="33"/>
  <c r="AD219" i="33"/>
  <c r="Z219" i="33"/>
  <c r="AJ219" i="33" s="1"/>
  <c r="AC219" i="33"/>
  <c r="AM220" i="33"/>
  <c r="AI220" i="33"/>
  <c r="AD225" i="33"/>
  <c r="Z225" i="33"/>
  <c r="AJ225" i="33" s="1"/>
  <c r="AK225" i="33" s="1"/>
  <c r="AB225" i="33"/>
  <c r="AC225" i="33"/>
  <c r="AI226" i="33"/>
  <c r="AB227" i="33"/>
  <c r="AD227" i="33"/>
  <c r="Z227" i="33"/>
  <c r="AJ227" i="33" s="1"/>
  <c r="AK227" i="33" s="1"/>
  <c r="AC227" i="33"/>
  <c r="AI228" i="33"/>
  <c r="AD233" i="33"/>
  <c r="Z233" i="33"/>
  <c r="AJ233" i="33" s="1"/>
  <c r="AB233" i="33"/>
  <c r="AC233" i="33"/>
  <c r="AM234" i="33"/>
  <c r="AI234" i="33"/>
  <c r="AJ234" i="33"/>
  <c r="AB235" i="33"/>
  <c r="AD235" i="33"/>
  <c r="Z235" i="33"/>
  <c r="AJ235" i="33" s="1"/>
  <c r="AC235" i="33"/>
  <c r="AI236" i="33"/>
  <c r="AD241" i="33"/>
  <c r="Z241" i="33"/>
  <c r="AJ241" i="33" s="1"/>
  <c r="AB241" i="33"/>
  <c r="AC241" i="33"/>
  <c r="AM242" i="33"/>
  <c r="AI242" i="33"/>
  <c r="AJ242" i="33"/>
  <c r="AB243" i="33"/>
  <c r="AD243" i="33"/>
  <c r="Z243" i="33"/>
  <c r="AJ243" i="33" s="1"/>
  <c r="AC243" i="33"/>
  <c r="AM244" i="33"/>
  <c r="AI244" i="33"/>
  <c r="AN244" i="33"/>
  <c r="AD249" i="33"/>
  <c r="Z249" i="33"/>
  <c r="AJ249" i="33" s="1"/>
  <c r="AB249" i="33"/>
  <c r="AC249" i="33"/>
  <c r="AI250" i="33"/>
  <c r="AJ250" i="33"/>
  <c r="AB251" i="33"/>
  <c r="AD251" i="33"/>
  <c r="Z251" i="33"/>
  <c r="AJ251" i="33" s="1"/>
  <c r="AK251" i="33" s="1"/>
  <c r="AC251" i="33"/>
  <c r="AI252" i="33"/>
  <c r="AO252" i="33"/>
  <c r="AD257" i="33"/>
  <c r="Z257" i="33"/>
  <c r="AJ257" i="33" s="1"/>
  <c r="AK257" i="33" s="1"/>
  <c r="AB257" i="33"/>
  <c r="AL257" i="33" s="1"/>
  <c r="AC257" i="33"/>
  <c r="AI258" i="33"/>
  <c r="AB259" i="33"/>
  <c r="AD259" i="33"/>
  <c r="Z259" i="33"/>
  <c r="AJ259" i="33" s="1"/>
  <c r="AK259" i="33" s="1"/>
  <c r="AC259" i="33"/>
  <c r="AI260" i="33"/>
  <c r="AN260" i="33"/>
  <c r="AD265" i="33"/>
  <c r="Z265" i="33"/>
  <c r="AJ265" i="33" s="1"/>
  <c r="AB265" i="33"/>
  <c r="AC265" i="33"/>
  <c r="AI266" i="33"/>
  <c r="AB267" i="33"/>
  <c r="AL267" i="33" s="1"/>
  <c r="AD267" i="33"/>
  <c r="Z267" i="33"/>
  <c r="AJ267" i="33" s="1"/>
  <c r="AK267" i="33" s="1"/>
  <c r="AC267" i="33"/>
  <c r="AM267" i="33" s="1"/>
  <c r="AI268" i="33"/>
  <c r="AD273" i="33"/>
  <c r="Z273" i="33"/>
  <c r="AJ273" i="33" s="1"/>
  <c r="AK273" i="33" s="1"/>
  <c r="AB273" i="33"/>
  <c r="AL273" i="33" s="1"/>
  <c r="AC273" i="33"/>
  <c r="AM273" i="33" s="1"/>
  <c r="AM274" i="33"/>
  <c r="AI274" i="33"/>
  <c r="AB275" i="33"/>
  <c r="AD275" i="33"/>
  <c r="Z275" i="33"/>
  <c r="AJ275" i="33" s="1"/>
  <c r="AK275" i="33" s="1"/>
  <c r="AC275" i="33"/>
  <c r="AI276" i="33"/>
  <c r="AN276" i="33"/>
  <c r="AD281" i="33"/>
  <c r="Z281" i="33"/>
  <c r="AJ281" i="33" s="1"/>
  <c r="AK281" i="33" s="1"/>
  <c r="AB281" i="33"/>
  <c r="AL281" i="33" s="1"/>
  <c r="AC281" i="33"/>
  <c r="AI282" i="33"/>
  <c r="AJ282" i="33"/>
  <c r="AB283" i="33"/>
  <c r="AD283" i="33"/>
  <c r="Z283" i="33"/>
  <c r="AJ283" i="33" s="1"/>
  <c r="AK283" i="33" s="1"/>
  <c r="AC283" i="33"/>
  <c r="AI284" i="33"/>
  <c r="AD289" i="33"/>
  <c r="Z289" i="33"/>
  <c r="AJ289" i="33" s="1"/>
  <c r="AB289" i="33"/>
  <c r="AC289" i="33"/>
  <c r="AI290" i="33"/>
  <c r="AB291" i="33"/>
  <c r="AD291" i="33"/>
  <c r="Z291" i="33"/>
  <c r="AJ291" i="33" s="1"/>
  <c r="AC291" i="33"/>
  <c r="AI292" i="33"/>
  <c r="AD297" i="33"/>
  <c r="Z297" i="33"/>
  <c r="AJ297" i="33" s="1"/>
  <c r="AK297" i="33" s="1"/>
  <c r="AB297" i="33"/>
  <c r="AL297" i="33" s="1"/>
  <c r="AC297" i="33"/>
  <c r="AI298" i="33"/>
  <c r="AJ298" i="33"/>
  <c r="AB299" i="33"/>
  <c r="AD299" i="33"/>
  <c r="Z299" i="33"/>
  <c r="AJ299" i="33" s="1"/>
  <c r="AC299" i="33"/>
  <c r="AI300" i="33"/>
  <c r="AN300" i="33"/>
  <c r="AC10" i="33"/>
  <c r="Y10" i="33"/>
  <c r="AI10" i="33" s="1"/>
  <c r="AB10" i="33"/>
  <c r="AA11" i="33"/>
  <c r="AI12" i="33"/>
  <c r="AC18" i="33"/>
  <c r="Y18" i="33"/>
  <c r="AI18" i="33" s="1"/>
  <c r="AB18" i="33"/>
  <c r="AA19" i="33"/>
  <c r="AM20" i="33"/>
  <c r="AI20" i="33"/>
  <c r="AC26" i="33"/>
  <c r="Y26" i="33"/>
  <c r="AB26" i="33"/>
  <c r="AA27" i="33"/>
  <c r="AM28" i="33"/>
  <c r="AI28" i="33"/>
  <c r="AK29" i="33"/>
  <c r="AC34" i="33"/>
  <c r="Y34" i="33"/>
  <c r="AB34" i="33"/>
  <c r="AA35" i="33"/>
  <c r="AI36" i="33"/>
  <c r="AC42" i="33"/>
  <c r="Y42" i="33"/>
  <c r="AB42" i="33"/>
  <c r="AA43" i="33"/>
  <c r="AM44" i="33"/>
  <c r="AI44" i="33"/>
  <c r="AK45" i="33"/>
  <c r="AC50" i="33"/>
  <c r="Y50" i="33"/>
  <c r="AB50" i="33"/>
  <c r="AA51" i="33"/>
  <c r="AI52" i="33"/>
  <c r="AC58" i="33"/>
  <c r="Y58" i="33"/>
  <c r="AB58" i="33"/>
  <c r="AA59" i="33"/>
  <c r="AI60" i="33"/>
  <c r="AC66" i="33"/>
  <c r="Y66" i="33"/>
  <c r="AB66" i="33"/>
  <c r="AL66" i="33" s="1"/>
  <c r="AA67" i="33"/>
  <c r="AI68" i="33"/>
  <c r="AK69" i="33"/>
  <c r="AC74" i="33"/>
  <c r="Y74" i="33"/>
  <c r="AB74" i="33"/>
  <c r="AL74" i="33" s="1"/>
  <c r="AA75" i="33"/>
  <c r="AM76" i="33"/>
  <c r="AI76" i="33"/>
  <c r="AC82" i="33"/>
  <c r="Y82" i="33"/>
  <c r="AB82" i="33"/>
  <c r="AL82" i="33" s="1"/>
  <c r="AA83" i="33"/>
  <c r="AI84" i="33"/>
  <c r="AI89" i="33"/>
  <c r="AI91" i="33"/>
  <c r="AI97" i="33"/>
  <c r="AI99" i="33"/>
  <c r="AI105" i="33"/>
  <c r="AI107" i="33"/>
  <c r="AI113" i="33"/>
  <c r="AI115" i="33"/>
  <c r="AI121" i="33"/>
  <c r="AI123" i="33"/>
  <c r="AI129" i="33"/>
  <c r="AI131" i="33"/>
  <c r="AI137" i="33"/>
  <c r="AI139" i="33"/>
  <c r="AI145" i="33"/>
  <c r="AI147" i="33"/>
  <c r="AI153" i="33"/>
  <c r="AI155" i="33"/>
  <c r="AI161" i="33"/>
  <c r="AI163" i="33"/>
  <c r="AI169" i="33"/>
  <c r="AI171" i="33"/>
  <c r="AI177" i="33"/>
  <c r="AI179" i="33"/>
  <c r="AI185" i="33"/>
  <c r="AI187" i="33"/>
  <c r="AI193" i="33"/>
  <c r="AI195" i="33"/>
  <c r="AI201" i="33"/>
  <c r="AI203" i="33"/>
  <c r="AI209" i="33"/>
  <c r="AI211" i="33"/>
  <c r="AI217" i="33"/>
  <c r="AI219" i="33"/>
  <c r="AI225" i="33"/>
  <c r="AI227" i="33"/>
  <c r="AI233" i="33"/>
  <c r="AI235" i="33"/>
  <c r="AI241" i="33"/>
  <c r="AI243" i="33"/>
  <c r="AI249" i="33"/>
  <c r="AI251" i="33"/>
  <c r="AI257" i="33"/>
  <c r="AI259" i="33"/>
  <c r="AI265" i="33"/>
  <c r="AI267" i="33"/>
  <c r="AI273" i="33"/>
  <c r="AI281" i="33"/>
  <c r="AI283" i="33"/>
  <c r="AI289" i="33"/>
  <c r="AI291" i="33"/>
  <c r="AI297" i="33"/>
  <c r="AI299" i="33"/>
  <c r="AI5" i="33"/>
  <c r="AC6" i="33"/>
  <c r="Y6" i="33"/>
  <c r="AI6" i="33" s="1"/>
  <c r="AB6" i="33"/>
  <c r="AA7" i="33"/>
  <c r="AK7" i="33" s="1"/>
  <c r="AI8" i="33"/>
  <c r="AJ8" i="33" s="1"/>
  <c r="Z10" i="33"/>
  <c r="AE10" i="33"/>
  <c r="Y11" i="33"/>
  <c r="AI11" i="33" s="1"/>
  <c r="AD11" i="33"/>
  <c r="AI13" i="33"/>
  <c r="AC14" i="33"/>
  <c r="Y14" i="33"/>
  <c r="AI14" i="33" s="1"/>
  <c r="AJ14" i="33" s="1"/>
  <c r="AB14" i="33"/>
  <c r="AA15" i="33"/>
  <c r="AK15" i="33" s="1"/>
  <c r="AL15" i="33" s="1"/>
  <c r="AI16" i="33"/>
  <c r="Z18" i="33"/>
  <c r="AE18" i="33"/>
  <c r="Y19" i="33"/>
  <c r="AI19" i="33" s="1"/>
  <c r="AD19" i="33"/>
  <c r="AI21" i="33"/>
  <c r="AC22" i="33"/>
  <c r="Y22" i="33"/>
  <c r="AI22" i="33" s="1"/>
  <c r="AB22" i="33"/>
  <c r="AA23" i="33"/>
  <c r="AK23" i="33" s="1"/>
  <c r="AI24" i="33"/>
  <c r="Z26" i="33"/>
  <c r="AE26" i="33"/>
  <c r="Y27" i="33"/>
  <c r="AD27" i="33"/>
  <c r="AI29" i="33"/>
  <c r="AC30" i="33"/>
  <c r="Y30" i="33"/>
  <c r="AB30" i="33"/>
  <c r="AL30" i="33" s="1"/>
  <c r="AA31" i="33"/>
  <c r="AK31" i="33" s="1"/>
  <c r="AI32" i="33"/>
  <c r="Z34" i="33"/>
  <c r="AJ34" i="33" s="1"/>
  <c r="AE34" i="33"/>
  <c r="Y35" i="33"/>
  <c r="AD35" i="33"/>
  <c r="AI37" i="33"/>
  <c r="AC38" i="33"/>
  <c r="Y38" i="33"/>
  <c r="AB38" i="33"/>
  <c r="AL38" i="33" s="1"/>
  <c r="AA39" i="33"/>
  <c r="AK39" i="33" s="1"/>
  <c r="AL39" i="33" s="1"/>
  <c r="AI40" i="33"/>
  <c r="Z42" i="33"/>
  <c r="AJ42" i="33" s="1"/>
  <c r="AE42" i="33"/>
  <c r="Y43" i="33"/>
  <c r="AD43" i="33"/>
  <c r="AI45" i="33"/>
  <c r="AC46" i="33"/>
  <c r="Y46" i="33"/>
  <c r="AB46" i="33"/>
  <c r="AA47" i="33"/>
  <c r="AI48" i="33"/>
  <c r="Z50" i="33"/>
  <c r="AJ50" i="33" s="1"/>
  <c r="AE50" i="33"/>
  <c r="Y51" i="33"/>
  <c r="AD51" i="33"/>
  <c r="AI53" i="33"/>
  <c r="AC54" i="33"/>
  <c r="Y54" i="33"/>
  <c r="AB54" i="33"/>
  <c r="AL54" i="33" s="1"/>
  <c r="AA55" i="33"/>
  <c r="AK55" i="33" s="1"/>
  <c r="AI56" i="33"/>
  <c r="Z58" i="33"/>
  <c r="AJ58" i="33" s="1"/>
  <c r="AE58" i="33"/>
  <c r="Y59" i="33"/>
  <c r="AD59" i="33"/>
  <c r="AI61" i="33"/>
  <c r="AC62" i="33"/>
  <c r="Y62" i="33"/>
  <c r="AB62" i="33"/>
  <c r="AL62" i="33" s="1"/>
  <c r="AA63" i="33"/>
  <c r="AK63" i="33" s="1"/>
  <c r="AM64" i="33"/>
  <c r="AI64" i="33"/>
  <c r="Z66" i="33"/>
  <c r="AJ66" i="33" s="1"/>
  <c r="AE66" i="33"/>
  <c r="Y67" i="33"/>
  <c r="AD67" i="33"/>
  <c r="AI69" i="33"/>
  <c r="AC70" i="33"/>
  <c r="Y70" i="33"/>
  <c r="AB70" i="33"/>
  <c r="AL70" i="33" s="1"/>
  <c r="AA71" i="33"/>
  <c r="AK71" i="33" s="1"/>
  <c r="AL71" i="33" s="1"/>
  <c r="AI72" i="33"/>
  <c r="Z74" i="33"/>
  <c r="AJ74" i="33" s="1"/>
  <c r="AE74" i="33"/>
  <c r="Y75" i="33"/>
  <c r="AD75" i="33"/>
  <c r="AN76" i="33"/>
  <c r="AI77" i="33"/>
  <c r="AC78" i="33"/>
  <c r="Y78" i="33"/>
  <c r="AB78" i="33"/>
  <c r="AL78" i="33" s="1"/>
  <c r="AA79" i="33"/>
  <c r="AK79" i="33" s="1"/>
  <c r="AL79" i="33" s="1"/>
  <c r="AM80" i="33"/>
  <c r="AI80" i="33"/>
  <c r="Z82" i="33"/>
  <c r="AJ82" i="33" s="1"/>
  <c r="AE82" i="33"/>
  <c r="Y83" i="33"/>
  <c r="AD83" i="33"/>
  <c r="AN84" i="33"/>
  <c r="AI85" i="33"/>
  <c r="AI87" i="33"/>
  <c r="AI93" i="33"/>
  <c r="AI95" i="33"/>
  <c r="AI101" i="33"/>
  <c r="AI103" i="33"/>
  <c r="AI109" i="33"/>
  <c r="AI111" i="33"/>
  <c r="AI117" i="33"/>
  <c r="AI119" i="33"/>
  <c r="AI125" i="33"/>
  <c r="AI127" i="33"/>
  <c r="AI133" i="33"/>
  <c r="AI135" i="33"/>
  <c r="AI141" i="33"/>
  <c r="AI143" i="33"/>
  <c r="AI149" i="33"/>
  <c r="AI151" i="33"/>
  <c r="AI157" i="33"/>
  <c r="AI159" i="33"/>
  <c r="AI165" i="33"/>
  <c r="AI167" i="33"/>
  <c r="AI173" i="33"/>
  <c r="AI175" i="33"/>
  <c r="AI181" i="33"/>
  <c r="AI183" i="33"/>
  <c r="AI189" i="33"/>
  <c r="AI191" i="33"/>
  <c r="AI197" i="33"/>
  <c r="AI199" i="33"/>
  <c r="AI205" i="33"/>
  <c r="AI207" i="33"/>
  <c r="AI213" i="33"/>
  <c r="AI215" i="33"/>
  <c r="AI221" i="33"/>
  <c r="AI223" i="33"/>
  <c r="AI229" i="33"/>
  <c r="AI231" i="33"/>
  <c r="AI237" i="33"/>
  <c r="AI239" i="33"/>
  <c r="AI245" i="33"/>
  <c r="AI247" i="33"/>
  <c r="AI253" i="33"/>
  <c r="AI255" i="33"/>
  <c r="AI261" i="33"/>
  <c r="AI263" i="33"/>
  <c r="AI269" i="33"/>
  <c r="AI271" i="33"/>
  <c r="AI277" i="33"/>
  <c r="AI279" i="33"/>
  <c r="AI285" i="33"/>
  <c r="AI287" i="33"/>
  <c r="AI293" i="33"/>
  <c r="AI295" i="33"/>
  <c r="AD6" i="33"/>
  <c r="AC7" i="33"/>
  <c r="AD9" i="33"/>
  <c r="Z9" i="33"/>
  <c r="AJ9" i="33" s="1"/>
  <c r="AB9" i="33"/>
  <c r="AA10" i="33"/>
  <c r="Z11" i="33"/>
  <c r="AE11" i="33"/>
  <c r="AD14" i="33"/>
  <c r="AC15" i="33"/>
  <c r="AD17" i="33"/>
  <c r="Z17" i="33"/>
  <c r="AB17" i="33"/>
  <c r="AA18" i="33"/>
  <c r="Z19" i="33"/>
  <c r="AE19" i="33"/>
  <c r="AJ20" i="33"/>
  <c r="AD22" i="33"/>
  <c r="AC23" i="33"/>
  <c r="AD25" i="33"/>
  <c r="Z25" i="33"/>
  <c r="AJ25" i="33" s="1"/>
  <c r="AB25" i="33"/>
  <c r="AA26" i="33"/>
  <c r="Z27" i="33"/>
  <c r="AJ27" i="33" s="1"/>
  <c r="AE27" i="33"/>
  <c r="AD30" i="33"/>
  <c r="AC31" i="33"/>
  <c r="AD33" i="33"/>
  <c r="Z33" i="33"/>
  <c r="AJ33" i="33" s="1"/>
  <c r="AK33" i="33" s="1"/>
  <c r="AB33" i="33"/>
  <c r="AA34" i="33"/>
  <c r="Z35" i="33"/>
  <c r="AJ35" i="33" s="1"/>
  <c r="AE35" i="33"/>
  <c r="AJ36" i="33"/>
  <c r="AD38" i="33"/>
  <c r="AC39" i="33"/>
  <c r="AM39" i="33" s="1"/>
  <c r="AN39" i="33" s="1"/>
  <c r="AD41" i="33"/>
  <c r="Z41" i="33"/>
  <c r="AJ41" i="33" s="1"/>
  <c r="AB41" i="33"/>
  <c r="AA42" i="33"/>
  <c r="AK42" i="33" s="1"/>
  <c r="Z43" i="33"/>
  <c r="AJ43" i="33" s="1"/>
  <c r="AE43" i="33"/>
  <c r="AJ44" i="33"/>
  <c r="AD46" i="33"/>
  <c r="AC47" i="33"/>
  <c r="AD49" i="33"/>
  <c r="Z49" i="33"/>
  <c r="AJ49" i="33" s="1"/>
  <c r="AK49" i="33" s="1"/>
  <c r="AB49" i="33"/>
  <c r="AA50" i="33"/>
  <c r="AK50" i="33" s="1"/>
  <c r="Z51" i="33"/>
  <c r="AJ51" i="33" s="1"/>
  <c r="AE51" i="33"/>
  <c r="AJ52" i="33"/>
  <c r="AD54" i="33"/>
  <c r="AC55" i="33"/>
  <c r="AD57" i="33"/>
  <c r="Z57" i="33"/>
  <c r="AJ57" i="33" s="1"/>
  <c r="AB57" i="33"/>
  <c r="AA58" i="33"/>
  <c r="AK58" i="33" s="1"/>
  <c r="Z59" i="33"/>
  <c r="AJ59" i="33" s="1"/>
  <c r="AE59" i="33"/>
  <c r="AJ61" i="33"/>
  <c r="AD62" i="33"/>
  <c r="AC63" i="33"/>
  <c r="AD65" i="33"/>
  <c r="Z65" i="33"/>
  <c r="AJ65" i="33" s="1"/>
  <c r="AB65" i="33"/>
  <c r="AA66" i="33"/>
  <c r="AK66" i="33" s="1"/>
  <c r="Z67" i="33"/>
  <c r="AJ67" i="33" s="1"/>
  <c r="AE67" i="33"/>
  <c r="AD70" i="33"/>
  <c r="AC71" i="33"/>
  <c r="AM71" i="33" s="1"/>
  <c r="AL72" i="33"/>
  <c r="AD73" i="33"/>
  <c r="Z73" i="33"/>
  <c r="AJ73" i="33" s="1"/>
  <c r="AB73" i="33"/>
  <c r="AA74" i="33"/>
  <c r="AK74" i="33" s="1"/>
  <c r="Z75" i="33"/>
  <c r="AJ75" i="33" s="1"/>
  <c r="AE75" i="33"/>
  <c r="AJ76" i="33"/>
  <c r="AD78" i="33"/>
  <c r="AC79" i="33"/>
  <c r="AM79" i="33" s="1"/>
  <c r="AN79" i="33" s="1"/>
  <c r="AD81" i="33"/>
  <c r="Z81" i="33"/>
  <c r="AJ81" i="33" s="1"/>
  <c r="AB81" i="33"/>
  <c r="AA82" i="33"/>
  <c r="AK82" i="33" s="1"/>
  <c r="Z83" i="33"/>
  <c r="AJ83" i="33" s="1"/>
  <c r="AE83" i="33"/>
  <c r="AJ84" i="33"/>
  <c r="AO84" i="33"/>
  <c r="AK85" i="33"/>
  <c r="AM86" i="33"/>
  <c r="AI86" i="33"/>
  <c r="AJ86" i="33"/>
  <c r="AB87" i="33"/>
  <c r="AD87" i="33"/>
  <c r="Z87" i="33"/>
  <c r="AJ87" i="33" s="1"/>
  <c r="AC87" i="33"/>
  <c r="AM88" i="33"/>
  <c r="AI88" i="33"/>
  <c r="AD93" i="33"/>
  <c r="Z93" i="33"/>
  <c r="AJ93" i="33" s="1"/>
  <c r="AB93" i="33"/>
  <c r="AC93" i="33"/>
  <c r="AI94" i="33"/>
  <c r="AB95" i="33"/>
  <c r="AD95" i="33"/>
  <c r="Z95" i="33"/>
  <c r="AJ95" i="33" s="1"/>
  <c r="AC95" i="33"/>
  <c r="AM96" i="33"/>
  <c r="AI96" i="33"/>
  <c r="AN96" i="33"/>
  <c r="AD101" i="33"/>
  <c r="Z101" i="33"/>
  <c r="AJ101" i="33" s="1"/>
  <c r="AB101" i="33"/>
  <c r="AC101" i="33"/>
  <c r="AM102" i="33"/>
  <c r="AI102" i="33"/>
  <c r="AB103" i="33"/>
  <c r="AD103" i="33"/>
  <c r="Z103" i="33"/>
  <c r="AJ103" i="33" s="1"/>
  <c r="AC103" i="33"/>
  <c r="AK103" i="33"/>
  <c r="AM104" i="33"/>
  <c r="AI104" i="33"/>
  <c r="AD109" i="33"/>
  <c r="Z109" i="33"/>
  <c r="AJ109" i="33" s="1"/>
  <c r="AB109" i="33"/>
  <c r="AC109" i="33"/>
  <c r="AK109" i="33"/>
  <c r="AI110" i="33"/>
  <c r="AB111" i="33"/>
  <c r="AD111" i="33"/>
  <c r="Z111" i="33"/>
  <c r="AJ111" i="33" s="1"/>
  <c r="AC111" i="33"/>
  <c r="AK111" i="33"/>
  <c r="AI112" i="33"/>
  <c r="AN112" i="33"/>
  <c r="AD117" i="33"/>
  <c r="Z117" i="33"/>
  <c r="AJ117" i="33" s="1"/>
  <c r="AB117" i="33"/>
  <c r="AC117" i="33"/>
  <c r="AI118" i="33"/>
  <c r="AJ118" i="33"/>
  <c r="AB119" i="33"/>
  <c r="AD119" i="33"/>
  <c r="Z119" i="33"/>
  <c r="AJ119" i="33" s="1"/>
  <c r="AC119" i="33"/>
  <c r="AK119" i="33"/>
  <c r="AI120" i="33"/>
  <c r="AD125" i="33"/>
  <c r="Z125" i="33"/>
  <c r="AJ125" i="33" s="1"/>
  <c r="AB125" i="33"/>
  <c r="AC125" i="33"/>
  <c r="AK125" i="33"/>
  <c r="AM126" i="33"/>
  <c r="AI126" i="33"/>
  <c r="AJ126" i="33"/>
  <c r="AB127" i="33"/>
  <c r="AD127" i="33"/>
  <c r="Z127" i="33"/>
  <c r="AJ127" i="33" s="1"/>
  <c r="AC127" i="33"/>
  <c r="AK127" i="33"/>
  <c r="AI128" i="33"/>
  <c r="AN128" i="33"/>
  <c r="AD133" i="33"/>
  <c r="Z133" i="33"/>
  <c r="AJ133" i="33" s="1"/>
  <c r="AB133" i="33"/>
  <c r="AC133" i="33"/>
  <c r="AM134" i="33"/>
  <c r="AI134" i="33"/>
  <c r="AJ134" i="33"/>
  <c r="AB135" i="33"/>
  <c r="AD135" i="33"/>
  <c r="Z135" i="33"/>
  <c r="AJ135" i="33" s="1"/>
  <c r="AC135" i="33"/>
  <c r="AI136" i="33"/>
  <c r="AN136" i="33"/>
  <c r="AD141" i="33"/>
  <c r="Z141" i="33"/>
  <c r="AJ141" i="33" s="1"/>
  <c r="AB141" i="33"/>
  <c r="AC141" i="33"/>
  <c r="AI142" i="33"/>
  <c r="AB143" i="33"/>
  <c r="AD143" i="33"/>
  <c r="Z143" i="33"/>
  <c r="AJ143" i="33" s="1"/>
  <c r="AC143" i="33"/>
  <c r="AK143" i="33"/>
  <c r="AI144" i="33"/>
  <c r="AD149" i="33"/>
  <c r="Z149" i="33"/>
  <c r="AJ149" i="33" s="1"/>
  <c r="AB149" i="33"/>
  <c r="AC149" i="33"/>
  <c r="AI150" i="33"/>
  <c r="AJ150" i="33"/>
  <c r="AB151" i="33"/>
  <c r="AD151" i="33"/>
  <c r="Z151" i="33"/>
  <c r="AJ151" i="33" s="1"/>
  <c r="AC151" i="33"/>
  <c r="AM152" i="33"/>
  <c r="AI152" i="33"/>
  <c r="AD157" i="33"/>
  <c r="Z157" i="33"/>
  <c r="AJ157" i="33" s="1"/>
  <c r="AK157" i="33" s="1"/>
  <c r="AB157" i="33"/>
  <c r="AC157" i="33"/>
  <c r="AI158" i="33"/>
  <c r="AB159" i="33"/>
  <c r="AD159" i="33"/>
  <c r="Z159" i="33"/>
  <c r="AJ159" i="33" s="1"/>
  <c r="AC159" i="33"/>
  <c r="AI160" i="33"/>
  <c r="AD165" i="33"/>
  <c r="Z165" i="33"/>
  <c r="AJ165" i="33" s="1"/>
  <c r="AB165" i="33"/>
  <c r="AC165" i="33"/>
  <c r="AM166" i="33"/>
  <c r="AI166" i="33"/>
  <c r="AB167" i="33"/>
  <c r="AD167" i="33"/>
  <c r="Z167" i="33"/>
  <c r="AJ167" i="33" s="1"/>
  <c r="AC167" i="33"/>
  <c r="AK167" i="33"/>
  <c r="AM168" i="33"/>
  <c r="AI168" i="33"/>
  <c r="AN168" i="33"/>
  <c r="AO168" i="33" s="1"/>
  <c r="AD173" i="33"/>
  <c r="Z173" i="33"/>
  <c r="AJ173" i="33" s="1"/>
  <c r="AB173" i="33"/>
  <c r="AC173" i="33"/>
  <c r="AI174" i="33"/>
  <c r="AJ174" i="33"/>
  <c r="AB175" i="33"/>
  <c r="AD175" i="33"/>
  <c r="Z175" i="33"/>
  <c r="AJ175" i="33" s="1"/>
  <c r="AC175" i="33"/>
  <c r="AK175" i="33"/>
  <c r="AM176" i="33"/>
  <c r="AI176" i="33"/>
  <c r="AD181" i="33"/>
  <c r="Z181" i="33"/>
  <c r="AJ181" i="33" s="1"/>
  <c r="AB181" i="33"/>
  <c r="AC181" i="33"/>
  <c r="AI182" i="33"/>
  <c r="AJ182" i="33"/>
  <c r="AB183" i="33"/>
  <c r="AD183" i="33"/>
  <c r="Z183" i="33"/>
  <c r="AJ183" i="33" s="1"/>
  <c r="AC183" i="33"/>
  <c r="AM184" i="33"/>
  <c r="AI184" i="33"/>
  <c r="AN184" i="33"/>
  <c r="AD189" i="33"/>
  <c r="Z189" i="33"/>
  <c r="AJ189" i="33" s="1"/>
  <c r="AB189" i="33"/>
  <c r="AC189" i="33"/>
  <c r="AI190" i="33"/>
  <c r="AB191" i="33"/>
  <c r="AD191" i="33"/>
  <c r="Z191" i="33"/>
  <c r="AJ191" i="33" s="1"/>
  <c r="AC191" i="33"/>
  <c r="AI192" i="33"/>
  <c r="AN192" i="33"/>
  <c r="AD197" i="33"/>
  <c r="Z197" i="33"/>
  <c r="AJ197" i="33" s="1"/>
  <c r="AB197" i="33"/>
  <c r="AC197" i="33"/>
  <c r="AM198" i="33"/>
  <c r="AI198" i="33"/>
  <c r="AJ198" i="33"/>
  <c r="AB199" i="33"/>
  <c r="AD199" i="33"/>
  <c r="Z199" i="33"/>
  <c r="AJ199" i="33" s="1"/>
  <c r="AC199" i="33"/>
  <c r="AK199" i="33"/>
  <c r="AI200" i="33"/>
  <c r="AN200" i="33"/>
  <c r="AO200" i="33" s="1"/>
  <c r="AD205" i="33"/>
  <c r="Z205" i="33"/>
  <c r="AJ205" i="33" s="1"/>
  <c r="AK205" i="33" s="1"/>
  <c r="AB205" i="33"/>
  <c r="AC205" i="33"/>
  <c r="AM206" i="33"/>
  <c r="AN206" i="33" s="1"/>
  <c r="AI206" i="33"/>
  <c r="AB207" i="33"/>
  <c r="AD207" i="33"/>
  <c r="Z207" i="33"/>
  <c r="AJ207" i="33" s="1"/>
  <c r="AC207" i="33"/>
  <c r="AI208" i="33"/>
  <c r="AD213" i="33"/>
  <c r="Z213" i="33"/>
  <c r="AJ213" i="33" s="1"/>
  <c r="AK213" i="33" s="1"/>
  <c r="AB213" i="33"/>
  <c r="AC213" i="33"/>
  <c r="AM214" i="33"/>
  <c r="AI214" i="33"/>
  <c r="AJ214" i="33"/>
  <c r="AB215" i="33"/>
  <c r="AD215" i="33"/>
  <c r="Z215" i="33"/>
  <c r="AJ215" i="33" s="1"/>
  <c r="AC215" i="33"/>
  <c r="AI216" i="33"/>
  <c r="AD221" i="33"/>
  <c r="Z221" i="33"/>
  <c r="AJ221" i="33" s="1"/>
  <c r="AB221" i="33"/>
  <c r="AC221" i="33"/>
  <c r="AK221" i="33"/>
  <c r="AI222" i="33"/>
  <c r="AB223" i="33"/>
  <c r="AD223" i="33"/>
  <c r="Z223" i="33"/>
  <c r="AJ223" i="33" s="1"/>
  <c r="AC223" i="33"/>
  <c r="AK223" i="33"/>
  <c r="AI224" i="33"/>
  <c r="AN224" i="33"/>
  <c r="AD229" i="33"/>
  <c r="Z229" i="33"/>
  <c r="AJ229" i="33" s="1"/>
  <c r="AB229" i="33"/>
  <c r="AC229" i="33"/>
  <c r="AM230" i="33"/>
  <c r="AI230" i="33"/>
  <c r="AB231" i="33"/>
  <c r="AD231" i="33"/>
  <c r="Z231" i="33"/>
  <c r="AJ231" i="33" s="1"/>
  <c r="AC231" i="33"/>
  <c r="AK231" i="33"/>
  <c r="AI232" i="33"/>
  <c r="AD237" i="33"/>
  <c r="Z237" i="33"/>
  <c r="AJ237" i="33" s="1"/>
  <c r="AK237" i="33" s="1"/>
  <c r="AB237" i="33"/>
  <c r="AC237" i="33"/>
  <c r="AM238" i="33"/>
  <c r="AI238" i="33"/>
  <c r="AJ238" i="33"/>
  <c r="AB239" i="33"/>
  <c r="AD239" i="33"/>
  <c r="Z239" i="33"/>
  <c r="AJ239" i="33" s="1"/>
  <c r="AC239" i="33"/>
  <c r="AK239" i="33"/>
  <c r="AI240" i="33"/>
  <c r="AD245" i="33"/>
  <c r="Z245" i="33"/>
  <c r="AJ245" i="33" s="1"/>
  <c r="AB245" i="33"/>
  <c r="AC245" i="33"/>
  <c r="AK245" i="33"/>
  <c r="AI246" i="33"/>
  <c r="AJ246" i="33"/>
  <c r="AB247" i="33"/>
  <c r="AD247" i="33"/>
  <c r="Z247" i="33"/>
  <c r="AJ247" i="33" s="1"/>
  <c r="AC247" i="33"/>
  <c r="AK247" i="33"/>
  <c r="AM248" i="33"/>
  <c r="AI248" i="33"/>
  <c r="AD253" i="33"/>
  <c r="Z253" i="33"/>
  <c r="AJ253" i="33" s="1"/>
  <c r="AK253" i="33" s="1"/>
  <c r="AB253" i="33"/>
  <c r="AC253" i="33"/>
  <c r="AI254" i="33"/>
  <c r="AJ254" i="33"/>
  <c r="AB255" i="33"/>
  <c r="AD255" i="33"/>
  <c r="Z255" i="33"/>
  <c r="AJ255" i="33" s="1"/>
  <c r="AC255" i="33"/>
  <c r="AK255" i="33"/>
  <c r="AM256" i="33"/>
  <c r="AI256" i="33"/>
  <c r="AD261" i="33"/>
  <c r="Z261" i="33"/>
  <c r="AJ261" i="33" s="1"/>
  <c r="AB261" i="33"/>
  <c r="AC261" i="33"/>
  <c r="AK261" i="33"/>
  <c r="AM262" i="33"/>
  <c r="AI262" i="33"/>
  <c r="AB263" i="33"/>
  <c r="AD263" i="33"/>
  <c r="Z263" i="33"/>
  <c r="AJ263" i="33" s="1"/>
  <c r="AC263" i="33"/>
  <c r="AK263" i="33"/>
  <c r="AI264" i="33"/>
  <c r="AD269" i="33"/>
  <c r="Z269" i="33"/>
  <c r="AJ269" i="33" s="1"/>
  <c r="AB269" i="33"/>
  <c r="AC269" i="33"/>
  <c r="AK269" i="33"/>
  <c r="AM270" i="33"/>
  <c r="AI270" i="33"/>
  <c r="AJ270" i="33"/>
  <c r="AB271" i="33"/>
  <c r="AD271" i="33"/>
  <c r="Z271" i="33"/>
  <c r="AJ271" i="33" s="1"/>
  <c r="AC271" i="33"/>
  <c r="AM272" i="33"/>
  <c r="AI272" i="33"/>
  <c r="AN272" i="33"/>
  <c r="AD277" i="33"/>
  <c r="Z277" i="33"/>
  <c r="AJ277" i="33" s="1"/>
  <c r="AB277" i="33"/>
  <c r="AC277" i="33"/>
  <c r="AK277" i="33"/>
  <c r="AI278" i="33"/>
  <c r="AJ278" i="33"/>
  <c r="AB279" i="33"/>
  <c r="AD279" i="33"/>
  <c r="Z279" i="33"/>
  <c r="AJ279" i="33" s="1"/>
  <c r="AC279" i="33"/>
  <c r="AI280" i="33"/>
  <c r="AD285" i="33"/>
  <c r="Z285" i="33"/>
  <c r="AJ285" i="33" s="1"/>
  <c r="AB285" i="33"/>
  <c r="AC285" i="33"/>
  <c r="AK285" i="33"/>
  <c r="AI286" i="33"/>
  <c r="AJ286" i="33"/>
  <c r="AB287" i="33"/>
  <c r="AD287" i="33"/>
  <c r="Z287" i="33"/>
  <c r="AJ287" i="33" s="1"/>
  <c r="AC287" i="33"/>
  <c r="AK287" i="33"/>
  <c r="AM288" i="33"/>
  <c r="AI288" i="33"/>
  <c r="AD293" i="33"/>
  <c r="Z293" i="33"/>
  <c r="AJ293" i="33" s="1"/>
  <c r="AB293" i="33"/>
  <c r="AC293" i="33"/>
  <c r="AI294" i="33"/>
  <c r="AB295" i="33"/>
  <c r="AD295" i="33"/>
  <c r="Z295" i="33"/>
  <c r="AJ295" i="33" s="1"/>
  <c r="AC295" i="33"/>
  <c r="AK295" i="33"/>
  <c r="AM296" i="33"/>
  <c r="AI296" i="33"/>
  <c r="AA86" i="33"/>
  <c r="AK86" i="33" s="1"/>
  <c r="AE86" i="33"/>
  <c r="AA90" i="33"/>
  <c r="AK90" i="33" s="1"/>
  <c r="AE90" i="33"/>
  <c r="AA94" i="33"/>
  <c r="AK94" i="33" s="1"/>
  <c r="AE94" i="33"/>
  <c r="AO94" i="33" s="1"/>
  <c r="AA98" i="33"/>
  <c r="AK98" i="33" s="1"/>
  <c r="AE98" i="33"/>
  <c r="AO98" i="33" s="1"/>
  <c r="AA102" i="33"/>
  <c r="AK102" i="33" s="1"/>
  <c r="AE102" i="33"/>
  <c r="AA106" i="33"/>
  <c r="AK106" i="33" s="1"/>
  <c r="AE106" i="33"/>
  <c r="AA110" i="33"/>
  <c r="AK110" i="33" s="1"/>
  <c r="AE110" i="33"/>
  <c r="AO110" i="33" s="1"/>
  <c r="AA114" i="33"/>
  <c r="AK114" i="33" s="1"/>
  <c r="AE114" i="33"/>
  <c r="AA118" i="33"/>
  <c r="AK118" i="33" s="1"/>
  <c r="AE118" i="33"/>
  <c r="AA122" i="33"/>
  <c r="AK122" i="33" s="1"/>
  <c r="AE122" i="33"/>
  <c r="AA126" i="33"/>
  <c r="AK126" i="33" s="1"/>
  <c r="AE126" i="33"/>
  <c r="AA130" i="33"/>
  <c r="AK130" i="33" s="1"/>
  <c r="AE130" i="33"/>
  <c r="AO130" i="33" s="1"/>
  <c r="AA134" i="33"/>
  <c r="AK134" i="33" s="1"/>
  <c r="AE134" i="33"/>
  <c r="AA138" i="33"/>
  <c r="AK138" i="33" s="1"/>
  <c r="AE138" i="33"/>
  <c r="AO138" i="33" s="1"/>
  <c r="AA142" i="33"/>
  <c r="AK142" i="33" s="1"/>
  <c r="AE142" i="33"/>
  <c r="AA146" i="33"/>
  <c r="AK146" i="33" s="1"/>
  <c r="AE146" i="33"/>
  <c r="AA150" i="33"/>
  <c r="AK150" i="33" s="1"/>
  <c r="AE150" i="33"/>
  <c r="AA154" i="33"/>
  <c r="AK154" i="33" s="1"/>
  <c r="AE154" i="33"/>
  <c r="AA158" i="33"/>
  <c r="AK158" i="33" s="1"/>
  <c r="AE158" i="33"/>
  <c r="AA162" i="33"/>
  <c r="AK162" i="33" s="1"/>
  <c r="AE162" i="33"/>
  <c r="AA166" i="33"/>
  <c r="AK166" i="33" s="1"/>
  <c r="AE166" i="33"/>
  <c r="AA170" i="33"/>
  <c r="AK170" i="33" s="1"/>
  <c r="AE170" i="33"/>
  <c r="AA174" i="33"/>
  <c r="AK174" i="33" s="1"/>
  <c r="AE174" i="33"/>
  <c r="AA178" i="33"/>
  <c r="AK178" i="33" s="1"/>
  <c r="AE178" i="33"/>
  <c r="AA182" i="33"/>
  <c r="AK182" i="33" s="1"/>
  <c r="AE182" i="33"/>
  <c r="AA186" i="33"/>
  <c r="AK186" i="33" s="1"/>
  <c r="AE186" i="33"/>
  <c r="AA190" i="33"/>
  <c r="AK190" i="33" s="1"/>
  <c r="AE190" i="33"/>
  <c r="AA194" i="33"/>
  <c r="AK194" i="33" s="1"/>
  <c r="AE194" i="33"/>
  <c r="AA198" i="33"/>
  <c r="AK198" i="33" s="1"/>
  <c r="AE198" i="33"/>
  <c r="AA202" i="33"/>
  <c r="AK202" i="33" s="1"/>
  <c r="AE202" i="33"/>
  <c r="AA206" i="33"/>
  <c r="AK206" i="33" s="1"/>
  <c r="AE206" i="33"/>
  <c r="AO206" i="33" s="1"/>
  <c r="AA210" i="33"/>
  <c r="AK210" i="33" s="1"/>
  <c r="AE210" i="33"/>
  <c r="AO210" i="33" s="1"/>
  <c r="AA214" i="33"/>
  <c r="AK214" i="33" s="1"/>
  <c r="AE214" i="33"/>
  <c r="AA218" i="33"/>
  <c r="AK218" i="33" s="1"/>
  <c r="AE218" i="33"/>
  <c r="AA222" i="33"/>
  <c r="AK222" i="33" s="1"/>
  <c r="AE222" i="33"/>
  <c r="AA226" i="33"/>
  <c r="AK226" i="33" s="1"/>
  <c r="AE226" i="33"/>
  <c r="AA230" i="33"/>
  <c r="AK230" i="33" s="1"/>
  <c r="AE230" i="33"/>
  <c r="AA234" i="33"/>
  <c r="AK234" i="33" s="1"/>
  <c r="AE234" i="33"/>
  <c r="AA238" i="33"/>
  <c r="AK238" i="33" s="1"/>
  <c r="AE238" i="33"/>
  <c r="AA242" i="33"/>
  <c r="AK242" i="33" s="1"/>
  <c r="AE242" i="33"/>
  <c r="AA246" i="33"/>
  <c r="AK246" i="33" s="1"/>
  <c r="AE246" i="33"/>
  <c r="AA250" i="33"/>
  <c r="AK250" i="33" s="1"/>
  <c r="AE250" i="33"/>
  <c r="AA254" i="33"/>
  <c r="AK254" i="33" s="1"/>
  <c r="AE254" i="33"/>
  <c r="AA258" i="33"/>
  <c r="AK258" i="33" s="1"/>
  <c r="AE258" i="33"/>
  <c r="AA262" i="33"/>
  <c r="AK262" i="33" s="1"/>
  <c r="AE262" i="33"/>
  <c r="AA266" i="33"/>
  <c r="AK266" i="33" s="1"/>
  <c r="AE266" i="33"/>
  <c r="AA270" i="33"/>
  <c r="AK270" i="33" s="1"/>
  <c r="AE270" i="33"/>
  <c r="AA274" i="33"/>
  <c r="AK274" i="33" s="1"/>
  <c r="AE274" i="33"/>
  <c r="AA278" i="33"/>
  <c r="AK278" i="33" s="1"/>
  <c r="AE278" i="33"/>
  <c r="AO278" i="33" s="1"/>
  <c r="AA282" i="33"/>
  <c r="AK282" i="33" s="1"/>
  <c r="AE282" i="33"/>
  <c r="AA286" i="33"/>
  <c r="AK286" i="33" s="1"/>
  <c r="AE286" i="33"/>
  <c r="AA290" i="33"/>
  <c r="AK290" i="33" s="1"/>
  <c r="AE290" i="33"/>
  <c r="AO290" i="33" s="1"/>
  <c r="AA294" i="33"/>
  <c r="AK294" i="33" s="1"/>
  <c r="AE294" i="33"/>
  <c r="AA298" i="33"/>
  <c r="AK298" i="33" s="1"/>
  <c r="AE298" i="33"/>
  <c r="AA8" i="33"/>
  <c r="AA12" i="33"/>
  <c r="AA16" i="33"/>
  <c r="AA20" i="33"/>
  <c r="AK20" i="33" s="1"/>
  <c r="AA24" i="33"/>
  <c r="AK24" i="33" s="1"/>
  <c r="AA28" i="33"/>
  <c r="AK28" i="33" s="1"/>
  <c r="AL28" i="33" s="1"/>
  <c r="AA32" i="33"/>
  <c r="AK32" i="33" s="1"/>
  <c r="AA36" i="33"/>
  <c r="AK36" i="33" s="1"/>
  <c r="AA40" i="33"/>
  <c r="AK40" i="33" s="1"/>
  <c r="AL40" i="33" s="1"/>
  <c r="AA44" i="33"/>
  <c r="AK44" i="33" s="1"/>
  <c r="AA48" i="33"/>
  <c r="AK48" i="33" s="1"/>
  <c r="AA52" i="33"/>
  <c r="AK52" i="33" s="1"/>
  <c r="AA56" i="33"/>
  <c r="AK56" i="33" s="1"/>
  <c r="AA60" i="33"/>
  <c r="AK60" i="33" s="1"/>
  <c r="AA64" i="33"/>
  <c r="AK64" i="33" s="1"/>
  <c r="AA68" i="33"/>
  <c r="AK68" i="33" s="1"/>
  <c r="AA72" i="33"/>
  <c r="AK72" i="33" s="1"/>
  <c r="AA76" i="33"/>
  <c r="AK76" i="33" s="1"/>
  <c r="AA80" i="33"/>
  <c r="AK80" i="33" s="1"/>
  <c r="AA84" i="33"/>
  <c r="AK84" i="33" s="1"/>
  <c r="Y86" i="33"/>
  <c r="AA88" i="33"/>
  <c r="AK88" i="33" s="1"/>
  <c r="Y90" i="33"/>
  <c r="AA92" i="33"/>
  <c r="AK92" i="33" s="1"/>
  <c r="Y94" i="33"/>
  <c r="AA96" i="33"/>
  <c r="AK96" i="33" s="1"/>
  <c r="Y98" i="33"/>
  <c r="AA100" i="33"/>
  <c r="AK100" i="33" s="1"/>
  <c r="Y102" i="33"/>
  <c r="AA104" i="33"/>
  <c r="AK104" i="33" s="1"/>
  <c r="Y106" i="33"/>
  <c r="AA108" i="33"/>
  <c r="AK108" i="33" s="1"/>
  <c r="Y110" i="33"/>
  <c r="AA112" i="33"/>
  <c r="AK112" i="33" s="1"/>
  <c r="Y114" i="33"/>
  <c r="AA116" i="33"/>
  <c r="AK116" i="33" s="1"/>
  <c r="Y118" i="33"/>
  <c r="AA120" i="33"/>
  <c r="AK120" i="33" s="1"/>
  <c r="Y122" i="33"/>
  <c r="AA124" i="33"/>
  <c r="AK124" i="33" s="1"/>
  <c r="Y126" i="33"/>
  <c r="AA128" i="33"/>
  <c r="AK128" i="33" s="1"/>
  <c r="Y130" i="33"/>
  <c r="AA132" i="33"/>
  <c r="AK132" i="33" s="1"/>
  <c r="Y134" i="33"/>
  <c r="AA136" i="33"/>
  <c r="AK136" i="33" s="1"/>
  <c r="Y138" i="33"/>
  <c r="AA140" i="33"/>
  <c r="AK140" i="33" s="1"/>
  <c r="Y142" i="33"/>
  <c r="AA144" i="33"/>
  <c r="AK144" i="33" s="1"/>
  <c r="Y146" i="33"/>
  <c r="AA148" i="33"/>
  <c r="AK148" i="33" s="1"/>
  <c r="Y150" i="33"/>
  <c r="AA152" i="33"/>
  <c r="AK152" i="33" s="1"/>
  <c r="Y154" i="33"/>
  <c r="AA156" i="33"/>
  <c r="AK156" i="33" s="1"/>
  <c r="Y158" i="33"/>
  <c r="AA160" i="33"/>
  <c r="AK160" i="33" s="1"/>
  <c r="Y162" i="33"/>
  <c r="AA164" i="33"/>
  <c r="AK164" i="33" s="1"/>
  <c r="Y166" i="33"/>
  <c r="AA168" i="33"/>
  <c r="AK168" i="33" s="1"/>
  <c r="Y170" i="33"/>
  <c r="AA172" i="33"/>
  <c r="AK172" i="33" s="1"/>
  <c r="Y174" i="33"/>
  <c r="AA176" i="33"/>
  <c r="AK176" i="33" s="1"/>
  <c r="Y178" i="33"/>
  <c r="AA180" i="33"/>
  <c r="AK180" i="33" s="1"/>
  <c r="Y182" i="33"/>
  <c r="AA184" i="33"/>
  <c r="AK184" i="33" s="1"/>
  <c r="Y186" i="33"/>
  <c r="AA188" i="33"/>
  <c r="AK188" i="33" s="1"/>
  <c r="Y190" i="33"/>
  <c r="AA192" i="33"/>
  <c r="AK192" i="33" s="1"/>
  <c r="Y194" i="33"/>
  <c r="AA196" i="33"/>
  <c r="AK196" i="33" s="1"/>
  <c r="Y198" i="33"/>
  <c r="AA200" i="33"/>
  <c r="AK200" i="33" s="1"/>
  <c r="Y202" i="33"/>
  <c r="AA204" i="33"/>
  <c r="AK204" i="33" s="1"/>
  <c r="Y206" i="33"/>
  <c r="AA208" i="33"/>
  <c r="AK208" i="33" s="1"/>
  <c r="Y210" i="33"/>
  <c r="AA212" i="33"/>
  <c r="AK212" i="33" s="1"/>
  <c r="Y214" i="33"/>
  <c r="AA216" i="33"/>
  <c r="AK216" i="33" s="1"/>
  <c r="Y218" i="33"/>
  <c r="AA220" i="33"/>
  <c r="AK220" i="33" s="1"/>
  <c r="Y222" i="33"/>
  <c r="AA224" i="33"/>
  <c r="AK224" i="33" s="1"/>
  <c r="Y226" i="33"/>
  <c r="AA228" i="33"/>
  <c r="AK228" i="33" s="1"/>
  <c r="Y230" i="33"/>
  <c r="AA232" i="33"/>
  <c r="AK232" i="33" s="1"/>
  <c r="Y234" i="33"/>
  <c r="AA236" i="33"/>
  <c r="AK236" i="33" s="1"/>
  <c r="Y238" i="33"/>
  <c r="AA240" i="33"/>
  <c r="AK240" i="33" s="1"/>
  <c r="Y242" i="33"/>
  <c r="AA244" i="33"/>
  <c r="AK244" i="33" s="1"/>
  <c r="Y246" i="33"/>
  <c r="AA248" i="33"/>
  <c r="AK248" i="33" s="1"/>
  <c r="Y250" i="33"/>
  <c r="AA252" i="33"/>
  <c r="AK252" i="33" s="1"/>
  <c r="Y254" i="33"/>
  <c r="AA256" i="33"/>
  <c r="AK256" i="33" s="1"/>
  <c r="Y258" i="33"/>
  <c r="AA260" i="33"/>
  <c r="AK260" i="33" s="1"/>
  <c r="Y262" i="33"/>
  <c r="AA264" i="33"/>
  <c r="AK264" i="33" s="1"/>
  <c r="Y266" i="33"/>
  <c r="AA268" i="33"/>
  <c r="AK268" i="33" s="1"/>
  <c r="Y270" i="33"/>
  <c r="AA272" i="33"/>
  <c r="AK272" i="33" s="1"/>
  <c r="Y274" i="33"/>
  <c r="AA276" i="33"/>
  <c r="AK276" i="33" s="1"/>
  <c r="Y278" i="33"/>
  <c r="AA280" i="33"/>
  <c r="AK280" i="33" s="1"/>
  <c r="Y282" i="33"/>
  <c r="AA284" i="33"/>
  <c r="AK284" i="33" s="1"/>
  <c r="Y286" i="33"/>
  <c r="AA288" i="33"/>
  <c r="AK288" i="33" s="1"/>
  <c r="Y290" i="33"/>
  <c r="AA292" i="33"/>
  <c r="AK292" i="33" s="1"/>
  <c r="Y294" i="33"/>
  <c r="AA296" i="33"/>
  <c r="AK296" i="33" s="1"/>
  <c r="Y298" i="33"/>
  <c r="AA300" i="33"/>
  <c r="AK300" i="33" s="1"/>
  <c r="V5" i="34"/>
  <c r="CD5" i="34"/>
  <c r="AK24" i="34"/>
  <c r="W24" i="34"/>
  <c r="DD5" i="34"/>
  <c r="J43" i="34"/>
  <c r="S43" i="34"/>
  <c r="S37" i="35"/>
  <c r="O37" i="35"/>
  <c r="Q37" i="35"/>
  <c r="P37" i="35"/>
  <c r="R37" i="35"/>
  <c r="N37" i="35"/>
  <c r="M37" i="35"/>
  <c r="E5" i="34"/>
  <c r="BH5" i="34"/>
  <c r="BM5" i="34"/>
  <c r="DL5" i="34"/>
  <c r="DP5" i="34"/>
  <c r="AK10" i="34"/>
  <c r="CS10" i="34"/>
  <c r="AA24" i="34"/>
  <c r="DB24" i="34"/>
  <c r="P38" i="35"/>
  <c r="O38" i="35"/>
  <c r="R38" i="35"/>
  <c r="S38" i="35"/>
  <c r="M38" i="35"/>
  <c r="N38" i="35"/>
  <c r="I5" i="34"/>
  <c r="M5" i="34"/>
  <c r="R5" i="34"/>
  <c r="BQ5" i="34"/>
  <c r="BU5" i="34"/>
  <c r="BZ5" i="34"/>
  <c r="G6" i="34"/>
  <c r="AK6" i="34"/>
  <c r="BO6" i="34"/>
  <c r="CS6" i="34"/>
  <c r="BT24" i="34"/>
  <c r="CC24" i="34"/>
  <c r="V44" i="34"/>
  <c r="P42" i="35"/>
  <c r="Q42" i="35"/>
  <c r="N42" i="35"/>
  <c r="O42" i="35"/>
  <c r="R42" i="35"/>
  <c r="P50" i="35"/>
  <c r="R50" i="35"/>
  <c r="M50" i="35"/>
  <c r="O50" i="35"/>
  <c r="S50" i="35"/>
  <c r="Q50" i="35"/>
  <c r="W43" i="34"/>
  <c r="AA43" i="34"/>
  <c r="AO43" i="34"/>
  <c r="J23" i="35"/>
  <c r="P29" i="35"/>
  <c r="O29" i="35"/>
  <c r="Q29" i="35"/>
  <c r="N29" i="35"/>
  <c r="R40" i="35"/>
  <c r="N40" i="35"/>
  <c r="S40" i="35"/>
  <c r="M40" i="35"/>
  <c r="Q40" i="35"/>
  <c r="C43" i="34"/>
  <c r="T43" i="34"/>
  <c r="BQ43" i="34"/>
  <c r="S29" i="35"/>
  <c r="O40" i="35"/>
  <c r="R48" i="35"/>
  <c r="N48" i="35"/>
  <c r="P48" i="35"/>
  <c r="S48" i="35"/>
  <c r="M48" i="35"/>
  <c r="P54" i="35"/>
  <c r="S54" i="35"/>
  <c r="N54" i="35"/>
  <c r="Q54" i="35"/>
  <c r="M54" i="35"/>
  <c r="O54" i="35"/>
  <c r="AE43" i="34"/>
  <c r="AJ43" i="34"/>
  <c r="AN43" i="34"/>
  <c r="AW43" i="34"/>
  <c r="BA43" i="34"/>
  <c r="BE43" i="34"/>
  <c r="R31" i="35"/>
  <c r="N31" i="35"/>
  <c r="O31" i="35"/>
  <c r="S32" i="35"/>
  <c r="O32" i="35"/>
  <c r="N32" i="35"/>
  <c r="M33" i="35"/>
  <c r="R33" i="35"/>
  <c r="S41" i="35"/>
  <c r="O41" i="35"/>
  <c r="R41" i="35"/>
  <c r="M41" i="35"/>
  <c r="P41" i="35"/>
  <c r="S49" i="35"/>
  <c r="O49" i="35"/>
  <c r="P49" i="35"/>
  <c r="Q49" i="35"/>
  <c r="S53" i="35"/>
  <c r="O53" i="35"/>
  <c r="P53" i="35"/>
  <c r="N53" i="35"/>
  <c r="R53" i="35"/>
  <c r="R35" i="35"/>
  <c r="N35" i="35"/>
  <c r="O35" i="35"/>
  <c r="R36" i="35"/>
  <c r="N36" i="35"/>
  <c r="Q36" i="35"/>
  <c r="O36" i="35"/>
  <c r="R52" i="35"/>
  <c r="N52" i="35"/>
  <c r="P52" i="35"/>
  <c r="S52" i="35"/>
  <c r="Q52" i="35"/>
  <c r="M30" i="35"/>
  <c r="M34" i="35"/>
  <c r="R44" i="35"/>
  <c r="N44" i="35"/>
  <c r="O44" i="35"/>
  <c r="S45" i="35"/>
  <c r="O45" i="35"/>
  <c r="N45" i="35"/>
  <c r="M46" i="35"/>
  <c r="R46" i="35"/>
  <c r="M39" i="35"/>
  <c r="M43" i="35"/>
  <c r="M47" i="35"/>
  <c r="M51" i="35"/>
  <c r="K29" i="35" l="1"/>
  <c r="J29" i="35"/>
  <c r="J31" i="35"/>
  <c r="K31" i="35"/>
  <c r="AJ26" i="33"/>
  <c r="AL32" i="33"/>
  <c r="AK14" i="33"/>
  <c r="AL48" i="33"/>
  <c r="AM48" i="33" s="1"/>
  <c r="AN48" i="33" s="1"/>
  <c r="AO48" i="33" s="1"/>
  <c r="AK8" i="33"/>
  <c r="AK26" i="33"/>
  <c r="AJ17" i="33"/>
  <c r="AK17" i="33" s="1"/>
  <c r="AL17" i="33" s="1"/>
  <c r="AL14" i="33"/>
  <c r="AM32" i="33"/>
  <c r="AJ6" i="33"/>
  <c r="AK12" i="33"/>
  <c r="AL58" i="33"/>
  <c r="AL42" i="33"/>
  <c r="AL60" i="33"/>
  <c r="AL44" i="33"/>
  <c r="AJ16" i="33"/>
  <c r="AK16" i="33" s="1"/>
  <c r="AL16" i="33" s="1"/>
  <c r="AM16" i="33" s="1"/>
  <c r="AN16" i="33" s="1"/>
  <c r="AO16" i="33" s="1"/>
  <c r="AL26" i="33"/>
  <c r="AK34" i="33"/>
  <c r="AL34" i="33" s="1"/>
  <c r="AM34" i="33" s="1"/>
  <c r="AN34" i="33" s="1"/>
  <c r="AO34" i="33" s="1"/>
  <c r="AJ21" i="33"/>
  <c r="AK21" i="33" s="1"/>
  <c r="AK46" i="33"/>
  <c r="AL46" i="33" s="1"/>
  <c r="AJ12" i="33"/>
  <c r="AJ19" i="33"/>
  <c r="AJ11" i="33"/>
  <c r="AL56" i="33"/>
  <c r="AJ22" i="33"/>
  <c r="AK22" i="33" s="1"/>
  <c r="AL22" i="33" s="1"/>
  <c r="AM22" i="33" s="1"/>
  <c r="AN22" i="33" s="1"/>
  <c r="AO22" i="33" s="1"/>
  <c r="AL52" i="33"/>
  <c r="AL36" i="33"/>
  <c r="AM36" i="33" s="1"/>
  <c r="AN36" i="33" s="1"/>
  <c r="AO36" i="33" s="1"/>
  <c r="AK47" i="33"/>
  <c r="AL47" i="33" s="1"/>
  <c r="AM47" i="33" s="1"/>
  <c r="AN47" i="33" s="1"/>
  <c r="AO47" i="33" s="1"/>
  <c r="AJ10" i="33"/>
  <c r="AK10" i="33" s="1"/>
  <c r="AL10" i="33" s="1"/>
  <c r="AM10" i="33" s="1"/>
  <c r="AN10" i="33" s="1"/>
  <c r="AO10" i="33" s="1"/>
  <c r="AL50" i="33"/>
  <c r="AM50" i="33" s="1"/>
  <c r="AN50" i="33" s="1"/>
  <c r="AO50" i="33" s="1"/>
  <c r="AL24" i="33"/>
  <c r="AJ18" i="33"/>
  <c r="AK18" i="33" s="1"/>
  <c r="AM31" i="33"/>
  <c r="K33" i="35"/>
  <c r="J33" i="35"/>
  <c r="J32" i="35"/>
  <c r="K32" i="35"/>
  <c r="AN288" i="33"/>
  <c r="AO288" i="33" s="1"/>
  <c r="AK153" i="33"/>
  <c r="AL31" i="33"/>
  <c r="AK155" i="33"/>
  <c r="AK293" i="33"/>
  <c r="AC24" i="34"/>
  <c r="DH5" i="34"/>
  <c r="CK5" i="34"/>
  <c r="N24" i="34"/>
  <c r="AZ5" i="34"/>
  <c r="AZ24" i="34"/>
  <c r="CS43" i="34"/>
  <c r="AR5" i="34"/>
  <c r="G24" i="34"/>
  <c r="CZ43" i="34"/>
  <c r="N43" i="34"/>
  <c r="AR43" i="34"/>
  <c r="CS24" i="34"/>
  <c r="AO112" i="33"/>
  <c r="AK219" i="33"/>
  <c r="AK81" i="33"/>
  <c r="AK147" i="33"/>
  <c r="AH280" i="33"/>
  <c r="AK161" i="33"/>
  <c r="AH39" i="33"/>
  <c r="AH256" i="33"/>
  <c r="AK115" i="33"/>
  <c r="AH122" i="33"/>
  <c r="AH176" i="33"/>
  <c r="AK105" i="33"/>
  <c r="AH71" i="33"/>
  <c r="AH296" i="33"/>
  <c r="AH272" i="33"/>
  <c r="AK137" i="33"/>
  <c r="AL293" i="33"/>
  <c r="AH292" i="33" s="1"/>
  <c r="AL287" i="33"/>
  <c r="AH286" i="33" s="1"/>
  <c r="AL285" i="33"/>
  <c r="AH284" i="33" s="1"/>
  <c r="AG284" i="33" s="1"/>
  <c r="AF284" i="33" s="1"/>
  <c r="AL261" i="33"/>
  <c r="AH260" i="33" s="1"/>
  <c r="AL255" i="33"/>
  <c r="AL245" i="33"/>
  <c r="AH244" i="33" s="1"/>
  <c r="AL231" i="33"/>
  <c r="AH230" i="33" s="1"/>
  <c r="AL295" i="33"/>
  <c r="AH294" i="33" s="1"/>
  <c r="AM293" i="33"/>
  <c r="AN293" i="33" s="1"/>
  <c r="AO293" i="33" s="1"/>
  <c r="AM287" i="33"/>
  <c r="AH287" i="33" s="1"/>
  <c r="AN287" i="33"/>
  <c r="AO287" i="33" s="1"/>
  <c r="AM285" i="33"/>
  <c r="AN285" i="33" s="1"/>
  <c r="AO285" i="33" s="1"/>
  <c r="AL277" i="33"/>
  <c r="AH276" i="33" s="1"/>
  <c r="AG276" i="33" s="1"/>
  <c r="AF276" i="33" s="1"/>
  <c r="AL269" i="33"/>
  <c r="AH268" i="33" s="1"/>
  <c r="AL263" i="33"/>
  <c r="AH262" i="33" s="1"/>
  <c r="AM261" i="33"/>
  <c r="AN261" i="33" s="1"/>
  <c r="AO261" i="33" s="1"/>
  <c r="AM255" i="33"/>
  <c r="AN255" i="33"/>
  <c r="AO255" i="33" s="1"/>
  <c r="AL253" i="33"/>
  <c r="AH252" i="33" s="1"/>
  <c r="AG252" i="33" s="1"/>
  <c r="AF252" i="33" s="1"/>
  <c r="AL247" i="33"/>
  <c r="AM245" i="33"/>
  <c r="AN245" i="33" s="1"/>
  <c r="AO245" i="33" s="1"/>
  <c r="AL239" i="33"/>
  <c r="AH238" i="33" s="1"/>
  <c r="AM237" i="33"/>
  <c r="AL237" i="33"/>
  <c r="AH236" i="33" s="1"/>
  <c r="AN237" i="33"/>
  <c r="AM231" i="33"/>
  <c r="AH231" i="33" s="1"/>
  <c r="AN231" i="33"/>
  <c r="AL223" i="33"/>
  <c r="AH222" i="33" s="1"/>
  <c r="AL213" i="33"/>
  <c r="AH212" i="33" s="1"/>
  <c r="AN213" i="33"/>
  <c r="AL205" i="33"/>
  <c r="AH204" i="33" s="1"/>
  <c r="AN205" i="33"/>
  <c r="AO205" i="33" s="1"/>
  <c r="AL199" i="33"/>
  <c r="AH198" i="33" s="1"/>
  <c r="AM183" i="33"/>
  <c r="AN183" i="33" s="1"/>
  <c r="AL175" i="33"/>
  <c r="AL157" i="33"/>
  <c r="AM143" i="33"/>
  <c r="AN143" i="33" s="1"/>
  <c r="AO143" i="33" s="1"/>
  <c r="AL119" i="33"/>
  <c r="AL111" i="33"/>
  <c r="AL95" i="33"/>
  <c r="AH94" i="33" s="1"/>
  <c r="AG94" i="33" s="1"/>
  <c r="AF94" i="33" s="1"/>
  <c r="AL81" i="33"/>
  <c r="AN70" i="33"/>
  <c r="AL33" i="33"/>
  <c r="AM78" i="33"/>
  <c r="AN78" i="33" s="1"/>
  <c r="AO78" i="33" s="1"/>
  <c r="AM72" i="33"/>
  <c r="AM70" i="33"/>
  <c r="AM62" i="33"/>
  <c r="AM46" i="33"/>
  <c r="AK83" i="33"/>
  <c r="AL83" i="33" s="1"/>
  <c r="AK75" i="33"/>
  <c r="AL75" i="33" s="1"/>
  <c r="AK67" i="33"/>
  <c r="AL67" i="33" s="1"/>
  <c r="AM58" i="33"/>
  <c r="AN58" i="33" s="1"/>
  <c r="AO58" i="33" s="1"/>
  <c r="AK51" i="33"/>
  <c r="AL51" i="33" s="1"/>
  <c r="AM42" i="33"/>
  <c r="AN42" i="33" s="1"/>
  <c r="AO42" i="33" s="1"/>
  <c r="AK27" i="33"/>
  <c r="AL27" i="33" s="1"/>
  <c r="AM27" i="33" s="1"/>
  <c r="AN27" i="33" s="1"/>
  <c r="AO27" i="33" s="1"/>
  <c r="AK11" i="33"/>
  <c r="AL11" i="33" s="1"/>
  <c r="AM11" i="33" s="1"/>
  <c r="AN11" i="33" s="1"/>
  <c r="AM297" i="33"/>
  <c r="AM281" i="33"/>
  <c r="AM257" i="33"/>
  <c r="AN257" i="33" s="1"/>
  <c r="AO257" i="33" s="1"/>
  <c r="AL225" i="33"/>
  <c r="AH224" i="33" s="1"/>
  <c r="AL219" i="33"/>
  <c r="AL221" i="33"/>
  <c r="AH220" i="33" s="1"/>
  <c r="AM213" i="33"/>
  <c r="AL207" i="33"/>
  <c r="AH206" i="33" s="1"/>
  <c r="AG206" i="33" s="1"/>
  <c r="AF206" i="33" s="1"/>
  <c r="AM205" i="33"/>
  <c r="AM199" i="33"/>
  <c r="AN199" i="33" s="1"/>
  <c r="AO199" i="33" s="1"/>
  <c r="AL197" i="33"/>
  <c r="AL183" i="33"/>
  <c r="AM175" i="33"/>
  <c r="AN175" i="33" s="1"/>
  <c r="AO175" i="33" s="1"/>
  <c r="AL173" i="33"/>
  <c r="AH172" i="33" s="1"/>
  <c r="AL167" i="33"/>
  <c r="AM167" i="33" s="1"/>
  <c r="AN167" i="33" s="1"/>
  <c r="AO167" i="33" s="1"/>
  <c r="AM157" i="33"/>
  <c r="AN157" i="33" s="1"/>
  <c r="AO157" i="33" s="1"/>
  <c r="AL143" i="33"/>
  <c r="AH142" i="33" s="1"/>
  <c r="AL135" i="33"/>
  <c r="AH134" i="33" s="1"/>
  <c r="AL127" i="33"/>
  <c r="AH126" i="33" s="1"/>
  <c r="AL125" i="33"/>
  <c r="AH124" i="33" s="1"/>
  <c r="AM111" i="33"/>
  <c r="AN111" i="33" s="1"/>
  <c r="AO111" i="33" s="1"/>
  <c r="AL109" i="33"/>
  <c r="AH108" i="33" s="1"/>
  <c r="AL103" i="33"/>
  <c r="AH102" i="33" s="1"/>
  <c r="AL101" i="33"/>
  <c r="AL87" i="33"/>
  <c r="AH86" i="33" s="1"/>
  <c r="AN62" i="33"/>
  <c r="AO62" i="33" s="1"/>
  <c r="AL49" i="33"/>
  <c r="AH48" i="33" s="1"/>
  <c r="AN46" i="33"/>
  <c r="AO46" i="33" s="1"/>
  <c r="AL25" i="33"/>
  <c r="AN75" i="33"/>
  <c r="AO75" i="33" s="1"/>
  <c r="AN59" i="33"/>
  <c r="AO59" i="33" s="1"/>
  <c r="AM54" i="33"/>
  <c r="AN54" i="33" s="1"/>
  <c r="AO54" i="33" s="1"/>
  <c r="AM40" i="33"/>
  <c r="AH40" i="33" s="1"/>
  <c r="AM38" i="33"/>
  <c r="AN38" i="33" s="1"/>
  <c r="AO38" i="33" s="1"/>
  <c r="AM30" i="33"/>
  <c r="AN30" i="33" s="1"/>
  <c r="AO30" i="33" s="1"/>
  <c r="AM82" i="33"/>
  <c r="AN82" i="33" s="1"/>
  <c r="AO82" i="33" s="1"/>
  <c r="AM74" i="33"/>
  <c r="AN74" i="33" s="1"/>
  <c r="AO74" i="33" s="1"/>
  <c r="AM66" i="33"/>
  <c r="AN66" i="33" s="1"/>
  <c r="AO66" i="33" s="1"/>
  <c r="AK59" i="33"/>
  <c r="AL59" i="33" s="1"/>
  <c r="AK43" i="33"/>
  <c r="AL43" i="33" s="1"/>
  <c r="AK35" i="33"/>
  <c r="AL35" i="33" s="1"/>
  <c r="AM26" i="33"/>
  <c r="AN26" i="33" s="1"/>
  <c r="AO26" i="33" s="1"/>
  <c r="AK19" i="33"/>
  <c r="AL19" i="33" s="1"/>
  <c r="AN297" i="33"/>
  <c r="AO297" i="33" s="1"/>
  <c r="AL283" i="33"/>
  <c r="AN281" i="33"/>
  <c r="AL275" i="33"/>
  <c r="AN273" i="33"/>
  <c r="AO273" i="33" s="1"/>
  <c r="AN267" i="33"/>
  <c r="AL265" i="33"/>
  <c r="AL259" i="33"/>
  <c r="AL251" i="33"/>
  <c r="AM251" i="33" s="1"/>
  <c r="AN251" i="33" s="1"/>
  <c r="AL227" i="33"/>
  <c r="AM225" i="33"/>
  <c r="AN225" i="33" s="1"/>
  <c r="AO225" i="33" s="1"/>
  <c r="AL211" i="33"/>
  <c r="AH210" i="33" s="1"/>
  <c r="AG210" i="33" s="1"/>
  <c r="AL203" i="33"/>
  <c r="AH202" i="33" s="1"/>
  <c r="AM195" i="33"/>
  <c r="AN195" i="33" s="1"/>
  <c r="AO195" i="33" s="1"/>
  <c r="AN177" i="33"/>
  <c r="AO177" i="33" s="1"/>
  <c r="AL171" i="33"/>
  <c r="AH170" i="33" s="1"/>
  <c r="AL163" i="33"/>
  <c r="AL161" i="33"/>
  <c r="AL147" i="33"/>
  <c r="AL137" i="33"/>
  <c r="AH136" i="33" s="1"/>
  <c r="AL131" i="33"/>
  <c r="AH130" i="33" s="1"/>
  <c r="AG130" i="33" s="1"/>
  <c r="AM123" i="33"/>
  <c r="AN123" i="33" s="1"/>
  <c r="AO123" i="33" s="1"/>
  <c r="AM121" i="33"/>
  <c r="AH121" i="33" s="1"/>
  <c r="AL115" i="33"/>
  <c r="AM107" i="33"/>
  <c r="AN107" i="33" s="1"/>
  <c r="AO107" i="33" s="1"/>
  <c r="AL105" i="33"/>
  <c r="AH104" i="33" s="1"/>
  <c r="AM99" i="33"/>
  <c r="AN99" i="33" s="1"/>
  <c r="AL97" i="33"/>
  <c r="AH96" i="33" s="1"/>
  <c r="AM91" i="33"/>
  <c r="AN91" i="33" s="1"/>
  <c r="AO91" i="33" s="1"/>
  <c r="AL85" i="33"/>
  <c r="AO79" i="33"/>
  <c r="AL77" i="33"/>
  <c r="AH76" i="33" s="1"/>
  <c r="AL69" i="33"/>
  <c r="AM43" i="33"/>
  <c r="AN43" i="33" s="1"/>
  <c r="AO43" i="33" s="1"/>
  <c r="AL21" i="33"/>
  <c r="AM21" i="33" s="1"/>
  <c r="AH21" i="33" s="1"/>
  <c r="AN21" i="33"/>
  <c r="AO21" i="33" s="1"/>
  <c r="AN270" i="33"/>
  <c r="AO270" i="33" s="1"/>
  <c r="AK271" i="33"/>
  <c r="AL271" i="33" s="1"/>
  <c r="AO260" i="33"/>
  <c r="AN248" i="33"/>
  <c r="AK243" i="33"/>
  <c r="AN238" i="33"/>
  <c r="AO238" i="33" s="1"/>
  <c r="AN230" i="33"/>
  <c r="AO230" i="33" s="1"/>
  <c r="AN214" i="33"/>
  <c r="AO214" i="33" s="1"/>
  <c r="AN202" i="33"/>
  <c r="AO202" i="33" s="1"/>
  <c r="AN186" i="33"/>
  <c r="AO186" i="33" s="1"/>
  <c r="AN182" i="33"/>
  <c r="AO182" i="33" s="1"/>
  <c r="AN170" i="33"/>
  <c r="AO170" i="33" s="1"/>
  <c r="AN154" i="33"/>
  <c r="AO154" i="33" s="1"/>
  <c r="AN150" i="33"/>
  <c r="AO150" i="33" s="1"/>
  <c r="AN122" i="33"/>
  <c r="AO122" i="33" s="1"/>
  <c r="AN90" i="33"/>
  <c r="AO90" i="33" s="1"/>
  <c r="AN86" i="33"/>
  <c r="AO86" i="33" s="1"/>
  <c r="AK291" i="33"/>
  <c r="AL291" i="33" s="1"/>
  <c r="AH290" i="33" s="1"/>
  <c r="AG290" i="33" s="1"/>
  <c r="AN282" i="33"/>
  <c r="AO282" i="33" s="1"/>
  <c r="AM282" i="33"/>
  <c r="AK265" i="33"/>
  <c r="AM254" i="33"/>
  <c r="AN254" i="33" s="1"/>
  <c r="AO254" i="33" s="1"/>
  <c r="AM250" i="33"/>
  <c r="AN250" i="33" s="1"/>
  <c r="AO250" i="33" s="1"/>
  <c r="AO224" i="33"/>
  <c r="AK197" i="33"/>
  <c r="AM160" i="33"/>
  <c r="AN160" i="33" s="1"/>
  <c r="AO136" i="33"/>
  <c r="AN108" i="33"/>
  <c r="AO108" i="33" s="1"/>
  <c r="AO96" i="33"/>
  <c r="AL63" i="33"/>
  <c r="AM63" i="33" s="1"/>
  <c r="AN63" i="33" s="1"/>
  <c r="AO63" i="33" s="1"/>
  <c r="AM60" i="33"/>
  <c r="AN60" i="33" s="1"/>
  <c r="AK25" i="33"/>
  <c r="AM258" i="33"/>
  <c r="AN258" i="33" s="1"/>
  <c r="AO258" i="33" s="1"/>
  <c r="AK229" i="33"/>
  <c r="AM226" i="33"/>
  <c r="AN226" i="33" s="1"/>
  <c r="AO226" i="33" s="1"/>
  <c r="AK215" i="33"/>
  <c r="AL215" i="33" s="1"/>
  <c r="AN140" i="33"/>
  <c r="AO140" i="33" s="1"/>
  <c r="AO76" i="33"/>
  <c r="AO72" i="33"/>
  <c r="AO68" i="33"/>
  <c r="AK41" i="33"/>
  <c r="AL41" i="33" s="1"/>
  <c r="AM41" i="33" s="1"/>
  <c r="AN41" i="33" s="1"/>
  <c r="AO41" i="33" s="1"/>
  <c r="AO276" i="33"/>
  <c r="AK191" i="33"/>
  <c r="AL191" i="33" s="1"/>
  <c r="AN156" i="33"/>
  <c r="AO156" i="33" s="1"/>
  <c r="AN152" i="33"/>
  <c r="AO152" i="33" s="1"/>
  <c r="AK37" i="33"/>
  <c r="AL37" i="33" s="1"/>
  <c r="AN222" i="33"/>
  <c r="AO222" i="33" s="1"/>
  <c r="AN176" i="33"/>
  <c r="AO176" i="33" s="1"/>
  <c r="AK117" i="33"/>
  <c r="AL117" i="33" s="1"/>
  <c r="AN80" i="33"/>
  <c r="AN28" i="33"/>
  <c r="AO28" i="33" s="1"/>
  <c r="AL23" i="33"/>
  <c r="AM23" i="33" s="1"/>
  <c r="AN23" i="33" s="1"/>
  <c r="AO23" i="33" s="1"/>
  <c r="AL195" i="33"/>
  <c r="AH194" i="33" s="1"/>
  <c r="AL193" i="33"/>
  <c r="AH192" i="33" s="1"/>
  <c r="AL185" i="33"/>
  <c r="AH184" i="33" s="1"/>
  <c r="AM177" i="33"/>
  <c r="AM171" i="33"/>
  <c r="AN171" i="33" s="1"/>
  <c r="AO171" i="33" s="1"/>
  <c r="AL155" i="33"/>
  <c r="AH154" i="33" s="1"/>
  <c r="AL153" i="33"/>
  <c r="AM147" i="33"/>
  <c r="AN147" i="33" s="1"/>
  <c r="AO147" i="33" s="1"/>
  <c r="AM137" i="33"/>
  <c r="AN137" i="33" s="1"/>
  <c r="AO137" i="33" s="1"/>
  <c r="AM131" i="33"/>
  <c r="AN131" i="33"/>
  <c r="AO131" i="33" s="1"/>
  <c r="AL129" i="33"/>
  <c r="AL121" i="33"/>
  <c r="AN121" i="33"/>
  <c r="AO121" i="33" s="1"/>
  <c r="AM115" i="33"/>
  <c r="AH115" i="33" s="1"/>
  <c r="AN115" i="33"/>
  <c r="AO115" i="33" s="1"/>
  <c r="AL107" i="33"/>
  <c r="AH106" i="33" s="1"/>
  <c r="AG106" i="33" s="1"/>
  <c r="AF106" i="33" s="1"/>
  <c r="AM105" i="33"/>
  <c r="AN105" i="33" s="1"/>
  <c r="AO105" i="33" s="1"/>
  <c r="AL99" i="33"/>
  <c r="AH98" i="33" s="1"/>
  <c r="AG98" i="33" s="1"/>
  <c r="AF98" i="33" s="1"/>
  <c r="AM97" i="33"/>
  <c r="AN97" i="33" s="1"/>
  <c r="AO97" i="33" s="1"/>
  <c r="AL91" i="33"/>
  <c r="AH90" i="33" s="1"/>
  <c r="AL89" i="33"/>
  <c r="AM83" i="33"/>
  <c r="AN83" i="33" s="1"/>
  <c r="AO83" i="33" s="1"/>
  <c r="AM75" i="33"/>
  <c r="AH75" i="33" s="1"/>
  <c r="AM67" i="33"/>
  <c r="AN67" i="33" s="1"/>
  <c r="AO67" i="33" s="1"/>
  <c r="AM59" i="33"/>
  <c r="AH59" i="33" s="1"/>
  <c r="AG59" i="33" s="1"/>
  <c r="AM51" i="33"/>
  <c r="AN51" i="33" s="1"/>
  <c r="AO51" i="33" s="1"/>
  <c r="AL45" i="33"/>
  <c r="AH44" i="33" s="1"/>
  <c r="AO39" i="33"/>
  <c r="AM35" i="33"/>
  <c r="AN35" i="33" s="1"/>
  <c r="AO35" i="33" s="1"/>
  <c r="AL29" i="33"/>
  <c r="AH28" i="33" s="1"/>
  <c r="AM19" i="33"/>
  <c r="AN19" i="33" s="1"/>
  <c r="AO19" i="33" s="1"/>
  <c r="AO300" i="33"/>
  <c r="AM298" i="33"/>
  <c r="AN280" i="33"/>
  <c r="AO280" i="33" s="1"/>
  <c r="AN274" i="33"/>
  <c r="AO274" i="33" s="1"/>
  <c r="AO236" i="33"/>
  <c r="AO268" i="33"/>
  <c r="AM266" i="33"/>
  <c r="AN266" i="33" s="1"/>
  <c r="AO266" i="33" s="1"/>
  <c r="AK249" i="33"/>
  <c r="AL249" i="33" s="1"/>
  <c r="AH248" i="33" s="1"/>
  <c r="AO248" i="33"/>
  <c r="AM246" i="33"/>
  <c r="AN242" i="33"/>
  <c r="AO242" i="33" s="1"/>
  <c r="AN234" i="33"/>
  <c r="AO234" i="33" s="1"/>
  <c r="AN218" i="33"/>
  <c r="AO218" i="33" s="1"/>
  <c r="AN198" i="33"/>
  <c r="AO198" i="33" s="1"/>
  <c r="AN166" i="33"/>
  <c r="AO166" i="33" s="1"/>
  <c r="AN134" i="33"/>
  <c r="AO134" i="33" s="1"/>
  <c r="AN106" i="33"/>
  <c r="AO106" i="33" s="1"/>
  <c r="AN102" i="33"/>
  <c r="AO102" i="33" s="1"/>
  <c r="AK207" i="33"/>
  <c r="AN172" i="33"/>
  <c r="AO172" i="33" s="1"/>
  <c r="AO160" i="33"/>
  <c r="AK133" i="33"/>
  <c r="AL133" i="33" s="1"/>
  <c r="AO60" i="33"/>
  <c r="AN296" i="33"/>
  <c r="AO296" i="33" s="1"/>
  <c r="AO284" i="33"/>
  <c r="AN262" i="33"/>
  <c r="AO262" i="33" s="1"/>
  <c r="AO244" i="33"/>
  <c r="AN204" i="33"/>
  <c r="AO204" i="33" s="1"/>
  <c r="AO192" i="33"/>
  <c r="AM174" i="33"/>
  <c r="AN174" i="33" s="1"/>
  <c r="AO174" i="33" s="1"/>
  <c r="AK165" i="33"/>
  <c r="AL165" i="33" s="1"/>
  <c r="AM162" i="33"/>
  <c r="AN162" i="33" s="1"/>
  <c r="AO162" i="33" s="1"/>
  <c r="AK151" i="33"/>
  <c r="AL151" i="33" s="1"/>
  <c r="AO104" i="33"/>
  <c r="AN72" i="33"/>
  <c r="AL55" i="33"/>
  <c r="AM55" i="33" s="1"/>
  <c r="AN55" i="33" s="1"/>
  <c r="AO55" i="33" s="1"/>
  <c r="AM29" i="33"/>
  <c r="AN29" i="33" s="1"/>
  <c r="AO29" i="33" s="1"/>
  <c r="AO184" i="33"/>
  <c r="AK169" i="33"/>
  <c r="AL169" i="33" s="1"/>
  <c r="AN158" i="33"/>
  <c r="AO158" i="33" s="1"/>
  <c r="AK135" i="33"/>
  <c r="AK57" i="33"/>
  <c r="AL57" i="33" s="1"/>
  <c r="AK233" i="33"/>
  <c r="AL233" i="33" s="1"/>
  <c r="AN220" i="33"/>
  <c r="AO220" i="33" s="1"/>
  <c r="AN216" i="33"/>
  <c r="AO216" i="33" s="1"/>
  <c r="AO213" i="33"/>
  <c r="AK159" i="33"/>
  <c r="AL159" i="33" s="1"/>
  <c r="AO80" i="33"/>
  <c r="AO70" i="33"/>
  <c r="AK61" i="33"/>
  <c r="AL61" i="33" s="1"/>
  <c r="AO231" i="33"/>
  <c r="AK73" i="33"/>
  <c r="AL73" i="33" s="1"/>
  <c r="AN294" i="33"/>
  <c r="AO294" i="33" s="1"/>
  <c r="AK235" i="33"/>
  <c r="AL235" i="33" s="1"/>
  <c r="AK201" i="33"/>
  <c r="AL201" i="33" s="1"/>
  <c r="AH200" i="33" s="1"/>
  <c r="AG200" i="33" s="1"/>
  <c r="AF200" i="33" s="1"/>
  <c r="AK179" i="33"/>
  <c r="AN144" i="33"/>
  <c r="AO144" i="33"/>
  <c r="AN114" i="33"/>
  <c r="AO114" i="33" s="1"/>
  <c r="AM114" i="33"/>
  <c r="AK77" i="33"/>
  <c r="AN44" i="33"/>
  <c r="AO44" i="33" s="1"/>
  <c r="AN40" i="33"/>
  <c r="AO40" i="33" s="1"/>
  <c r="AN286" i="33"/>
  <c r="AO286" i="33" s="1"/>
  <c r="AM264" i="33"/>
  <c r="AN264" i="33" s="1"/>
  <c r="AO264" i="33"/>
  <c r="AO237" i="33"/>
  <c r="AM208" i="33"/>
  <c r="AN190" i="33"/>
  <c r="AO190" i="33" s="1"/>
  <c r="AM190" i="33"/>
  <c r="AN124" i="33"/>
  <c r="AO124" i="33" s="1"/>
  <c r="AN64" i="33"/>
  <c r="AM240" i="33"/>
  <c r="AN240" i="33" s="1"/>
  <c r="AO240" i="33" s="1"/>
  <c r="AK53" i="33"/>
  <c r="AL53" i="33" s="1"/>
  <c r="AN180" i="33"/>
  <c r="AO180" i="33" s="1"/>
  <c r="AN298" i="33"/>
  <c r="AO298" i="33" s="1"/>
  <c r="AO251" i="33"/>
  <c r="AK189" i="33"/>
  <c r="AK187" i="33"/>
  <c r="AL187" i="33" s="1"/>
  <c r="AM92" i="33"/>
  <c r="AN92" i="33" s="1"/>
  <c r="AO92" i="33" s="1"/>
  <c r="AN246" i="33"/>
  <c r="AO246" i="33" s="1"/>
  <c r="AN212" i="33"/>
  <c r="AO212" i="33" s="1"/>
  <c r="AN194" i="33"/>
  <c r="AO194" i="33" s="1"/>
  <c r="AO183" i="33"/>
  <c r="AK145" i="33"/>
  <c r="AL145" i="33" s="1"/>
  <c r="AM132" i="33"/>
  <c r="AM100" i="33"/>
  <c r="AN100" i="33" s="1"/>
  <c r="AO100" i="33" s="1"/>
  <c r="AN232" i="33"/>
  <c r="AO232" i="33" s="1"/>
  <c r="AM148" i="33"/>
  <c r="AN164" i="33"/>
  <c r="AO164" i="33" s="1"/>
  <c r="AK279" i="33"/>
  <c r="AL279" i="33" s="1"/>
  <c r="AM118" i="33"/>
  <c r="AN118" i="33" s="1"/>
  <c r="AO118" i="33" s="1"/>
  <c r="AM218" i="33"/>
  <c r="AM196" i="33"/>
  <c r="AN196" i="33" s="1"/>
  <c r="AO196" i="33" s="1"/>
  <c r="AN292" i="33"/>
  <c r="AO292" i="33" s="1"/>
  <c r="AK181" i="33"/>
  <c r="AL181" i="33" s="1"/>
  <c r="AK149" i="33"/>
  <c r="AN88" i="33"/>
  <c r="AO88" i="33" s="1"/>
  <c r="AK211" i="33"/>
  <c r="AN208" i="33"/>
  <c r="AO208" i="33" s="1"/>
  <c r="AN188" i="33"/>
  <c r="AO188" i="33" s="1"/>
  <c r="AN178" i="33"/>
  <c r="AO178" i="33" s="1"/>
  <c r="AM178" i="33"/>
  <c r="AM146" i="33"/>
  <c r="AN146" i="33" s="1"/>
  <c r="AO146" i="33" s="1"/>
  <c r="AN126" i="33"/>
  <c r="AO126" i="33" s="1"/>
  <c r="AN120" i="33"/>
  <c r="AO120" i="33" s="1"/>
  <c r="AO64" i="33"/>
  <c r="AN31" i="33"/>
  <c r="AO31" i="33" s="1"/>
  <c r="AM228" i="33"/>
  <c r="AN228" i="33" s="1"/>
  <c r="AO228" i="33" s="1"/>
  <c r="AK299" i="33"/>
  <c r="AL299" i="33" s="1"/>
  <c r="AN148" i="33"/>
  <c r="AO148" i="33" s="1"/>
  <c r="AK139" i="33"/>
  <c r="AL139" i="33" s="1"/>
  <c r="AM56" i="33"/>
  <c r="AN56" i="33" s="1"/>
  <c r="AO56" i="33" s="1"/>
  <c r="AN32" i="33"/>
  <c r="AO32" i="33" s="1"/>
  <c r="AN142" i="33"/>
  <c r="AO142" i="33" s="1"/>
  <c r="AM24" i="33"/>
  <c r="AN24" i="33" s="1"/>
  <c r="AO24" i="33" s="1"/>
  <c r="AK289" i="33"/>
  <c r="AL289" i="33" s="1"/>
  <c r="AO281" i="33"/>
  <c r="AK209" i="33"/>
  <c r="AL209" i="33" s="1"/>
  <c r="AM156" i="33"/>
  <c r="AN132" i="33"/>
  <c r="AO132" i="33" s="1"/>
  <c r="AM116" i="33"/>
  <c r="AN116" i="33" s="1"/>
  <c r="AO116" i="33" s="1"/>
  <c r="AO99" i="33"/>
  <c r="AK93" i="33"/>
  <c r="AL93" i="33" s="1"/>
  <c r="AN71" i="33"/>
  <c r="AO71" i="33" s="1"/>
  <c r="AM52" i="33"/>
  <c r="AN52" i="33" s="1"/>
  <c r="AO52" i="33" s="1"/>
  <c r="AO267" i="33"/>
  <c r="AK217" i="33"/>
  <c r="AL217" i="33" s="1"/>
  <c r="AM182" i="33"/>
  <c r="AN256" i="33"/>
  <c r="AO256" i="33" s="1"/>
  <c r="AK141" i="33"/>
  <c r="AL141" i="33" s="1"/>
  <c r="AN104" i="33"/>
  <c r="AK65" i="33"/>
  <c r="AN268" i="33"/>
  <c r="AK113" i="33"/>
  <c r="AM45" i="33"/>
  <c r="AN45" i="33" s="1"/>
  <c r="AO45" i="33" s="1"/>
  <c r="AK241" i="33"/>
  <c r="AL241" i="33" s="1"/>
  <c r="AM241" i="33" s="1"/>
  <c r="AN241" i="33" s="1"/>
  <c r="AO241" i="33" s="1"/>
  <c r="AH52" i="33"/>
  <c r="AG52" i="33" s="1"/>
  <c r="AH20" i="33"/>
  <c r="AG20" i="33" s="1"/>
  <c r="AF20" i="33" s="1"/>
  <c r="AH72" i="33"/>
  <c r="AG72" i="33" s="1"/>
  <c r="AF72" i="33" s="1"/>
  <c r="AH250" i="33"/>
  <c r="AH110" i="33"/>
  <c r="AG110" i="33" s="1"/>
  <c r="AH111" i="33"/>
  <c r="AG111" i="33" s="1"/>
  <c r="AF111" i="33" s="1"/>
  <c r="AG272" i="33"/>
  <c r="AF272" i="33" s="1"/>
  <c r="AG202" i="33"/>
  <c r="AF202" i="33" s="1"/>
  <c r="AH166" i="33"/>
  <c r="AH167" i="33"/>
  <c r="AG167" i="33" s="1"/>
  <c r="AF167" i="33" s="1"/>
  <c r="AH120" i="33"/>
  <c r="AH74" i="33"/>
  <c r="AH42" i="33"/>
  <c r="AG42" i="33" s="1"/>
  <c r="AF42" i="33" s="1"/>
  <c r="AH255" i="33"/>
  <c r="AG255" i="33" s="1"/>
  <c r="AH300" i="33"/>
  <c r="AH245" i="33"/>
  <c r="AH131" i="33"/>
  <c r="AG131" i="33" s="1"/>
  <c r="AF131" i="33" s="1"/>
  <c r="AH99" i="33"/>
  <c r="AH257" i="33"/>
  <c r="AG257" i="33" s="1"/>
  <c r="AF257" i="33" s="1"/>
  <c r="AH107" i="33"/>
  <c r="AG107" i="33" s="1"/>
  <c r="AF107" i="33" s="1"/>
  <c r="AH177" i="33"/>
  <c r="AG177" i="33" s="1"/>
  <c r="AF177" i="33" s="1"/>
  <c r="AH79" i="33"/>
  <c r="AG79" i="33" s="1"/>
  <c r="AF79" i="33" s="1"/>
  <c r="AH22" i="33"/>
  <c r="AH293" i="33"/>
  <c r="AG293" i="33" s="1"/>
  <c r="AF293" i="33" s="1"/>
  <c r="AH67" i="33"/>
  <c r="AH285" i="33"/>
  <c r="AG285" i="33" s="1"/>
  <c r="AF285" i="33" s="1"/>
  <c r="AH237" i="33"/>
  <c r="AH213" i="33"/>
  <c r="AG213" i="33" s="1"/>
  <c r="AF213" i="33" s="1"/>
  <c r="AH30" i="33"/>
  <c r="AH78" i="33"/>
  <c r="AH58" i="33"/>
  <c r="AG58" i="33" s="1"/>
  <c r="AF58" i="33" s="1"/>
  <c r="AH70" i="33"/>
  <c r="AH38" i="33"/>
  <c r="AH297" i="33"/>
  <c r="AG297" i="33" s="1"/>
  <c r="AF297" i="33" s="1"/>
  <c r="AH267" i="33"/>
  <c r="AG267" i="33" s="1"/>
  <c r="AF267" i="33" s="1"/>
  <c r="AH147" i="33"/>
  <c r="AG147" i="33" s="1"/>
  <c r="AF147" i="33" s="1"/>
  <c r="AH19" i="33"/>
  <c r="AH281" i="33"/>
  <c r="AH225" i="33"/>
  <c r="AH62" i="33"/>
  <c r="AG62" i="33" s="1"/>
  <c r="AF62" i="33" s="1"/>
  <c r="AH31" i="33"/>
  <c r="AH54" i="33"/>
  <c r="AG54" i="33" s="1"/>
  <c r="AF54" i="33" s="1"/>
  <c r="AH205" i="33"/>
  <c r="AH91" i="33"/>
  <c r="AH63" i="33"/>
  <c r="AH199" i="33"/>
  <c r="AG199" i="33" s="1"/>
  <c r="AF199" i="33" s="1"/>
  <c r="AH143" i="33"/>
  <c r="AG143" i="33" s="1"/>
  <c r="AF143" i="33" s="1"/>
  <c r="AH175" i="33"/>
  <c r="AG175" i="33" s="1"/>
  <c r="AH273" i="33"/>
  <c r="Q28" i="35"/>
  <c r="S28" i="35"/>
  <c r="O28" i="35"/>
  <c r="P28" i="35"/>
  <c r="R28" i="35"/>
  <c r="DH43" i="34"/>
  <c r="L28" i="35"/>
  <c r="O2" i="35" s="1"/>
  <c r="M28" i="35"/>
  <c r="N28" i="35"/>
  <c r="AK6" i="33"/>
  <c r="CK43" i="34"/>
  <c r="AL12" i="33"/>
  <c r="AM12" i="33" s="1"/>
  <c r="AN12" i="33" s="1"/>
  <c r="AO12" i="33" s="1"/>
  <c r="AL8" i="33"/>
  <c r="AM8" i="33" s="1"/>
  <c r="AN8" i="33" s="1"/>
  <c r="AO8" i="33" s="1"/>
  <c r="AJ5" i="33"/>
  <c r="AK5" i="33" s="1"/>
  <c r="AH5" i="33" s="1"/>
  <c r="AO11" i="33"/>
  <c r="AM15" i="33"/>
  <c r="AN15" i="33" s="1"/>
  <c r="AO15" i="33" s="1"/>
  <c r="AM14" i="33"/>
  <c r="AN14" i="33" s="1"/>
  <c r="AO14" i="33" s="1"/>
  <c r="AJ13" i="33"/>
  <c r="AK13" i="33" s="1"/>
  <c r="AL13" i="33" s="1"/>
  <c r="AM13" i="33" s="1"/>
  <c r="AN13" i="33" s="1"/>
  <c r="AO13" i="33" s="1"/>
  <c r="AK9" i="33"/>
  <c r="AL7" i="33"/>
  <c r="AM7" i="33" s="1"/>
  <c r="AN7" i="33" s="1"/>
  <c r="AO7" i="33" s="1"/>
  <c r="N11" i="32"/>
  <c r="L11" i="32"/>
  <c r="K11" i="32"/>
  <c r="J11" i="32"/>
  <c r="G11" i="32"/>
  <c r="J9" i="32"/>
  <c r="J13" i="32"/>
  <c r="M13" i="32"/>
  <c r="M9" i="32"/>
  <c r="I13" i="32"/>
  <c r="I9" i="32"/>
  <c r="L13" i="32"/>
  <c r="L9" i="32"/>
  <c r="K13" i="32"/>
  <c r="K9" i="32"/>
  <c r="H13" i="32"/>
  <c r="H9" i="32"/>
  <c r="N13" i="32"/>
  <c r="N9" i="32"/>
  <c r="G13" i="32"/>
  <c r="G9" i="32"/>
  <c r="BO5" i="34"/>
  <c r="AZ43" i="34"/>
  <c r="CS5" i="34"/>
  <c r="G5" i="34"/>
  <c r="CD43" i="34"/>
  <c r="DO43" i="34"/>
  <c r="CD24" i="34"/>
  <c r="V24" i="34"/>
  <c r="V43" i="34"/>
  <c r="CZ24" i="34"/>
  <c r="D8" i="32"/>
  <c r="D5" i="32"/>
  <c r="AK5" i="34"/>
  <c r="AF210" i="33"/>
  <c r="D12" i="32"/>
  <c r="E6" i="39"/>
  <c r="AL18" i="33" l="1"/>
  <c r="AM18" i="33" s="1"/>
  <c r="AN18" i="33" s="1"/>
  <c r="AO18" i="33" s="1"/>
  <c r="AH18" i="33"/>
  <c r="AG280" i="33"/>
  <c r="AF280" i="33" s="1"/>
  <c r="AH46" i="33"/>
  <c r="AH34" i="33"/>
  <c r="AG34" i="33" s="1"/>
  <c r="AM49" i="33"/>
  <c r="AN49" i="33" s="1"/>
  <c r="AO49" i="33" s="1"/>
  <c r="AG273" i="33"/>
  <c r="AG74" i="33"/>
  <c r="AF74" i="33" s="1"/>
  <c r="AG39" i="33"/>
  <c r="AF39" i="33" s="1"/>
  <c r="AG63" i="33"/>
  <c r="AF63" i="33" s="1"/>
  <c r="AG120" i="33"/>
  <c r="AG76" i="33"/>
  <c r="AF76" i="33" s="1"/>
  <c r="AG136" i="33"/>
  <c r="AF136" i="33" s="1"/>
  <c r="AG166" i="33"/>
  <c r="AF166" i="33" s="1"/>
  <c r="AG44" i="33"/>
  <c r="AF44" i="33" s="1"/>
  <c r="AG154" i="33"/>
  <c r="AF154" i="33" s="1"/>
  <c r="AG287" i="33"/>
  <c r="AF287" i="33" s="1"/>
  <c r="AG102" i="33"/>
  <c r="AF102" i="33" s="1"/>
  <c r="AG198" i="33"/>
  <c r="AF198" i="33" s="1"/>
  <c r="AG71" i="33"/>
  <c r="AF71" i="33" s="1"/>
  <c r="AG205" i="33"/>
  <c r="AF205" i="33" s="1"/>
  <c r="AG194" i="33"/>
  <c r="AF194" i="33" s="1"/>
  <c r="AG78" i="33"/>
  <c r="AF78" i="33" s="1"/>
  <c r="AG22" i="33"/>
  <c r="AF22" i="33" s="1"/>
  <c r="AG70" i="33"/>
  <c r="AF70" i="33" s="1"/>
  <c r="AG222" i="33"/>
  <c r="AF222" i="33" s="1"/>
  <c r="AG170" i="33"/>
  <c r="AF170" i="33" s="1"/>
  <c r="AG67" i="33"/>
  <c r="AF67" i="33" s="1"/>
  <c r="AG248" i="33"/>
  <c r="AF248" i="33" s="1"/>
  <c r="AG40" i="33"/>
  <c r="AF40" i="33" s="1"/>
  <c r="AG108" i="33"/>
  <c r="AF108" i="33" s="1"/>
  <c r="AG294" i="33"/>
  <c r="AF294" i="33" s="1"/>
  <c r="AG204" i="33"/>
  <c r="AF204" i="33" s="1"/>
  <c r="AG230" i="33"/>
  <c r="AF230" i="33" s="1"/>
  <c r="AG176" i="33"/>
  <c r="AF176" i="33" s="1"/>
  <c r="AG184" i="33"/>
  <c r="AF184" i="33" s="1"/>
  <c r="AG124" i="33"/>
  <c r="AF124" i="33" s="1"/>
  <c r="AG244" i="33"/>
  <c r="AF244" i="33" s="1"/>
  <c r="AG122" i="33"/>
  <c r="AF122" i="33" s="1"/>
  <c r="AG192" i="33"/>
  <c r="AF192" i="33" s="1"/>
  <c r="AG126" i="33"/>
  <c r="AF126" i="33" s="1"/>
  <c r="AG212" i="33"/>
  <c r="AF212" i="33" s="1"/>
  <c r="AG134" i="33"/>
  <c r="AF134" i="33" s="1"/>
  <c r="AG220" i="33"/>
  <c r="AF220" i="33" s="1"/>
  <c r="AG260" i="33"/>
  <c r="AF260" i="33" s="1"/>
  <c r="AG256" i="33"/>
  <c r="AF256" i="33" s="1"/>
  <c r="AG18" i="33"/>
  <c r="AF18" i="33" s="1"/>
  <c r="AG142" i="33"/>
  <c r="AF142" i="33" s="1"/>
  <c r="AG262" i="33"/>
  <c r="AF262" i="33" s="1"/>
  <c r="AG224" i="33"/>
  <c r="AF224" i="33" s="1"/>
  <c r="AG231" i="33"/>
  <c r="AF231" i="33" s="1"/>
  <c r="AG268" i="33"/>
  <c r="AF268" i="33" s="1"/>
  <c r="AG286" i="33"/>
  <c r="AF286" i="33" s="1"/>
  <c r="AG38" i="33"/>
  <c r="AF38" i="33" s="1"/>
  <c r="AG281" i="33"/>
  <c r="AF281" i="33" s="1"/>
  <c r="AG245" i="33"/>
  <c r="AF245" i="33" s="1"/>
  <c r="AG48" i="33"/>
  <c r="AF48" i="33" s="1"/>
  <c r="AG292" i="33"/>
  <c r="AF292" i="33" s="1"/>
  <c r="AG225" i="33"/>
  <c r="AF225" i="33" s="1"/>
  <c r="AG104" i="33"/>
  <c r="AF104" i="33" s="1"/>
  <c r="AG172" i="33"/>
  <c r="AG46" i="33"/>
  <c r="AF46" i="33" s="1"/>
  <c r="AG236" i="33"/>
  <c r="AF236" i="33" s="1"/>
  <c r="AG250" i="33"/>
  <c r="AF250" i="33" s="1"/>
  <c r="AG28" i="33"/>
  <c r="AF28" i="33" s="1"/>
  <c r="AG86" i="33"/>
  <c r="AF86" i="33" s="1"/>
  <c r="AG238" i="33"/>
  <c r="AF238" i="33" s="1"/>
  <c r="AG296" i="33"/>
  <c r="AF296" i="33" s="1"/>
  <c r="K28" i="35"/>
  <c r="J28" i="35"/>
  <c r="AH123" i="33"/>
  <c r="AG123" i="33" s="1"/>
  <c r="AF123" i="33" s="1"/>
  <c r="AH274" i="33"/>
  <c r="AG274" i="33" s="1"/>
  <c r="AF274" i="33" s="1"/>
  <c r="AH27" i="33"/>
  <c r="AG27" i="33" s="1"/>
  <c r="AG237" i="33"/>
  <c r="AF237" i="33" s="1"/>
  <c r="AG99" i="33"/>
  <c r="AF99" i="33" s="1"/>
  <c r="AG75" i="33"/>
  <c r="AF75" i="33" s="1"/>
  <c r="AH50" i="33"/>
  <c r="AG50" i="33" s="1"/>
  <c r="AF50" i="33" s="1"/>
  <c r="AH171" i="33"/>
  <c r="AG171" i="33" s="1"/>
  <c r="AH51" i="33"/>
  <c r="AG51" i="33" s="1"/>
  <c r="AF51" i="33" s="1"/>
  <c r="AH43" i="33"/>
  <c r="AG43" i="33" s="1"/>
  <c r="AF43" i="33" s="1"/>
  <c r="AH66" i="33"/>
  <c r="AG66" i="33" s="1"/>
  <c r="AF66" i="33" s="1"/>
  <c r="AG96" i="33"/>
  <c r="AF96" i="33" s="1"/>
  <c r="AG121" i="33"/>
  <c r="AF121" i="33" s="1"/>
  <c r="AG91" i="33"/>
  <c r="AF91" i="33" s="1"/>
  <c r="AH41" i="33"/>
  <c r="AG41" i="33" s="1"/>
  <c r="AF41" i="33" s="1"/>
  <c r="AH47" i="33"/>
  <c r="AG47" i="33" s="1"/>
  <c r="AF47" i="33" s="1"/>
  <c r="AH183" i="33"/>
  <c r="AG183" i="33" s="1"/>
  <c r="AF183" i="33" s="1"/>
  <c r="AG19" i="33"/>
  <c r="AF19" i="33" s="1"/>
  <c r="AH157" i="33"/>
  <c r="AG157" i="33" s="1"/>
  <c r="AF157" i="33" s="1"/>
  <c r="AH82" i="33"/>
  <c r="AG82" i="33" s="1"/>
  <c r="AF82" i="33" s="1"/>
  <c r="AH83" i="33"/>
  <c r="AG83" i="33" s="1"/>
  <c r="AF83" i="33" s="1"/>
  <c r="AH261" i="33"/>
  <c r="AG261" i="33" s="1"/>
  <c r="AF261" i="33" s="1"/>
  <c r="AH35" i="33"/>
  <c r="AG35" i="33" s="1"/>
  <c r="AF35" i="33" s="1"/>
  <c r="AH195" i="33"/>
  <c r="AG195" i="33" s="1"/>
  <c r="AF195" i="33" s="1"/>
  <c r="AF255" i="33"/>
  <c r="AH137" i="33"/>
  <c r="AG137" i="33" s="1"/>
  <c r="AH240" i="33"/>
  <c r="AG240" i="33" s="1"/>
  <c r="AF240" i="33" s="1"/>
  <c r="AH26" i="33"/>
  <c r="AG26" i="33" s="1"/>
  <c r="AF26" i="33" s="1"/>
  <c r="AG21" i="33"/>
  <c r="AF21" i="33" s="1"/>
  <c r="AH14" i="33"/>
  <c r="AG14" i="33" s="1"/>
  <c r="AH146" i="33"/>
  <c r="AH196" i="33"/>
  <c r="AG196" i="33" s="1"/>
  <c r="AH254" i="33"/>
  <c r="AG254" i="33" s="1"/>
  <c r="AF254" i="33" s="1"/>
  <c r="AH160" i="33"/>
  <c r="AG160" i="33" s="1"/>
  <c r="AF160" i="33" s="1"/>
  <c r="AH156" i="33"/>
  <c r="AG156" i="33" s="1"/>
  <c r="AF156" i="33" s="1"/>
  <c r="AH246" i="33"/>
  <c r="AG246" i="33" s="1"/>
  <c r="AF246" i="33" s="1"/>
  <c r="AH174" i="33"/>
  <c r="AG174" i="33" s="1"/>
  <c r="AF174" i="33" s="1"/>
  <c r="AH114" i="33"/>
  <c r="AG114" i="33" s="1"/>
  <c r="AF114" i="33" s="1"/>
  <c r="AH258" i="33"/>
  <c r="AG258" i="33" s="1"/>
  <c r="AF258" i="33" s="1"/>
  <c r="AH100" i="33"/>
  <c r="AG100" i="33" s="1"/>
  <c r="AF100" i="33" s="1"/>
  <c r="AH49" i="33"/>
  <c r="AG49" i="33" s="1"/>
  <c r="AF49" i="33" s="1"/>
  <c r="AH55" i="33"/>
  <c r="AG55" i="33" s="1"/>
  <c r="AF55" i="33" s="1"/>
  <c r="AH264" i="33"/>
  <c r="AG264" i="33" s="1"/>
  <c r="AF264" i="33" s="1"/>
  <c r="AH24" i="33"/>
  <c r="AG24" i="33" s="1"/>
  <c r="AF24" i="33" s="1"/>
  <c r="AH218" i="33"/>
  <c r="AG218" i="33" s="1"/>
  <c r="AF218" i="33" s="1"/>
  <c r="AH15" i="33"/>
  <c r="AG15" i="33" s="1"/>
  <c r="N4" i="32" s="1"/>
  <c r="N3" i="32" s="1"/>
  <c r="AH182" i="33"/>
  <c r="AG182" i="33" s="1"/>
  <c r="AF182" i="33" s="1"/>
  <c r="AH118" i="33"/>
  <c r="AG118" i="33" s="1"/>
  <c r="AF118" i="33" s="1"/>
  <c r="AH266" i="33"/>
  <c r="AG266" i="33" s="1"/>
  <c r="AF266" i="33" s="1"/>
  <c r="AF172" i="33"/>
  <c r="AF130" i="33"/>
  <c r="AG30" i="33"/>
  <c r="AF30" i="33" s="1"/>
  <c r="AF59" i="33"/>
  <c r="AF34" i="33"/>
  <c r="AF120" i="33"/>
  <c r="AF175" i="33"/>
  <c r="AF52" i="33"/>
  <c r="AG31" i="33"/>
  <c r="AF31" i="33" s="1"/>
  <c r="AF290" i="33"/>
  <c r="AF110" i="33"/>
  <c r="AG90" i="33"/>
  <c r="AF90" i="33" s="1"/>
  <c r="AG115" i="33"/>
  <c r="AF115" i="33" s="1"/>
  <c r="AL113" i="33"/>
  <c r="AH92" i="33"/>
  <c r="AM93" i="33"/>
  <c r="AN93" i="33" s="1"/>
  <c r="AO93" i="33" s="1"/>
  <c r="AH298" i="33"/>
  <c r="AM299" i="33"/>
  <c r="AN299" i="33" s="1"/>
  <c r="AO299" i="33" s="1"/>
  <c r="AL149" i="33"/>
  <c r="AH144" i="33"/>
  <c r="AM145" i="33"/>
  <c r="AN145" i="33" s="1"/>
  <c r="AO145" i="33" s="1"/>
  <c r="AH186" i="33"/>
  <c r="AM187" i="33"/>
  <c r="AN187" i="33" s="1"/>
  <c r="AO187" i="33" s="1"/>
  <c r="AH234" i="33"/>
  <c r="AM235" i="33"/>
  <c r="AN235" i="33" s="1"/>
  <c r="AO235" i="33" s="1"/>
  <c r="AH60" i="33"/>
  <c r="AM61" i="33"/>
  <c r="AN61" i="33" s="1"/>
  <c r="AO61" i="33" s="1"/>
  <c r="AH16" i="33"/>
  <c r="AM17" i="33"/>
  <c r="AH168" i="33"/>
  <c r="AM169" i="33"/>
  <c r="AN169" i="33" s="1"/>
  <c r="AO169" i="33" s="1"/>
  <c r="AH150" i="33"/>
  <c r="AM151" i="33"/>
  <c r="AH164" i="33"/>
  <c r="AM165" i="33"/>
  <c r="AN165" i="33" s="1"/>
  <c r="AO165" i="33" s="1"/>
  <c r="AH36" i="33"/>
  <c r="AM37" i="33"/>
  <c r="AH214" i="33"/>
  <c r="AM215" i="33"/>
  <c r="AN215" i="33" s="1"/>
  <c r="AO215" i="33" s="1"/>
  <c r="AH241" i="33"/>
  <c r="AG241" i="33" s="1"/>
  <c r="AF241" i="33" s="1"/>
  <c r="AG300" i="33"/>
  <c r="AF300" i="33" s="1"/>
  <c r="AL65" i="33"/>
  <c r="AH140" i="33"/>
  <c r="AM141" i="33"/>
  <c r="AH216" i="33"/>
  <c r="AM217" i="33"/>
  <c r="AN217" i="33" s="1"/>
  <c r="AO217" i="33" s="1"/>
  <c r="AH208" i="33"/>
  <c r="AM209" i="33"/>
  <c r="AH288" i="33"/>
  <c r="AM289" i="33"/>
  <c r="AN289" i="33" s="1"/>
  <c r="AO289" i="33" s="1"/>
  <c r="AH138" i="33"/>
  <c r="AM139" i="33"/>
  <c r="AN139" i="33" s="1"/>
  <c r="AO139" i="33" s="1"/>
  <c r="AH180" i="33"/>
  <c r="AM181" i="33"/>
  <c r="AH278" i="33"/>
  <c r="AM279" i="33"/>
  <c r="AN279" i="33" s="1"/>
  <c r="AO279" i="33" s="1"/>
  <c r="AL189" i="33"/>
  <c r="AM53" i="33"/>
  <c r="AN53" i="33" s="1"/>
  <c r="AO53" i="33" s="1"/>
  <c r="AM73" i="33"/>
  <c r="AN73" i="33" s="1"/>
  <c r="AO73" i="33" s="1"/>
  <c r="AH158" i="33"/>
  <c r="AM159" i="33"/>
  <c r="AN159" i="33" s="1"/>
  <c r="AO159" i="33" s="1"/>
  <c r="AH232" i="33"/>
  <c r="AM233" i="33"/>
  <c r="AH56" i="33"/>
  <c r="AM57" i="33"/>
  <c r="AN57" i="33" s="1"/>
  <c r="AO57" i="33" s="1"/>
  <c r="AH132" i="33"/>
  <c r="AM133" i="33"/>
  <c r="AH116" i="33"/>
  <c r="AM117" i="33"/>
  <c r="AN117" i="33" s="1"/>
  <c r="AO117" i="33" s="1"/>
  <c r="AH190" i="33"/>
  <c r="AM191" i="33"/>
  <c r="AH270" i="33"/>
  <c r="AM271" i="33"/>
  <c r="AN271" i="33" s="1"/>
  <c r="AO271" i="33" s="1"/>
  <c r="AH88" i="33"/>
  <c r="AM89" i="33"/>
  <c r="AN89" i="33" s="1"/>
  <c r="AO89" i="33" s="1"/>
  <c r="AL179" i="33"/>
  <c r="AH23" i="33"/>
  <c r="AG23" i="33" s="1"/>
  <c r="AF23" i="33" s="1"/>
  <c r="AM155" i="33"/>
  <c r="AN155" i="33" s="1"/>
  <c r="AO155" i="33" s="1"/>
  <c r="AM185" i="33"/>
  <c r="AM193" i="33"/>
  <c r="AN193" i="33" s="1"/>
  <c r="AO193" i="33" s="1"/>
  <c r="AM201" i="33"/>
  <c r="AN201" i="33" s="1"/>
  <c r="AO201" i="33" s="1"/>
  <c r="AM203" i="33"/>
  <c r="AM211" i="33"/>
  <c r="AL243" i="33"/>
  <c r="AM259" i="33"/>
  <c r="AH45" i="33"/>
  <c r="AH32" i="33"/>
  <c r="AM33" i="33"/>
  <c r="AH80" i="33"/>
  <c r="AM81" i="33"/>
  <c r="AM109" i="33"/>
  <c r="AM173" i="33"/>
  <c r="AM197" i="33"/>
  <c r="AL229" i="33"/>
  <c r="AM253" i="33"/>
  <c r="AM269" i="33"/>
  <c r="AH105" i="33"/>
  <c r="AG105" i="33" s="1"/>
  <c r="AF105" i="33" s="1"/>
  <c r="AH251" i="33"/>
  <c r="AH97" i="33"/>
  <c r="AG97" i="33" s="1"/>
  <c r="AF97" i="33" s="1"/>
  <c r="AM77" i="33"/>
  <c r="AN77" i="33" s="1"/>
  <c r="AO77" i="33" s="1"/>
  <c r="AH128" i="33"/>
  <c r="AM129" i="33"/>
  <c r="AH152" i="33"/>
  <c r="AM153" i="33"/>
  <c r="AM161" i="33"/>
  <c r="AN161" i="33" s="1"/>
  <c r="AO161" i="33" s="1"/>
  <c r="AM25" i="33"/>
  <c r="AH68" i="33"/>
  <c r="AM69" i="33"/>
  <c r="AN69" i="33" s="1"/>
  <c r="AO69" i="33" s="1"/>
  <c r="AH84" i="33"/>
  <c r="AG84" i="33" s="1"/>
  <c r="AF84" i="33" s="1"/>
  <c r="AM85" i="33"/>
  <c r="AH162" i="33"/>
  <c r="AM163" i="33"/>
  <c r="AM219" i="33"/>
  <c r="AH226" i="33"/>
  <c r="AM227" i="33"/>
  <c r="AH282" i="33"/>
  <c r="AM283" i="33"/>
  <c r="AM291" i="33"/>
  <c r="AH29" i="33"/>
  <c r="AM95" i="33"/>
  <c r="AM119" i="33"/>
  <c r="AM249" i="33"/>
  <c r="AM265" i="33"/>
  <c r="AN265" i="33" s="1"/>
  <c r="AO265" i="33" s="1"/>
  <c r="AM275" i="33"/>
  <c r="AH275" i="33" s="1"/>
  <c r="AM87" i="33"/>
  <c r="AM101" i="33"/>
  <c r="AM103" i="33"/>
  <c r="AM125" i="33"/>
  <c r="AM127" i="33"/>
  <c r="AM135" i="33"/>
  <c r="AM207" i="33"/>
  <c r="AM221" i="33"/>
  <c r="AM223" i="33"/>
  <c r="AM239" i="33"/>
  <c r="AM247" i="33"/>
  <c r="AM263" i="33"/>
  <c r="AM277" i="33"/>
  <c r="AM295" i="33"/>
  <c r="AF273" i="33"/>
  <c r="O4" i="35"/>
  <c r="E7" i="39" s="1"/>
  <c r="AH13" i="33"/>
  <c r="AG13" i="33" s="1"/>
  <c r="M4" i="32" s="1"/>
  <c r="M3" i="32" s="1"/>
  <c r="AH7" i="33"/>
  <c r="AG7" i="33" s="1"/>
  <c r="G4" i="32" s="1"/>
  <c r="G3" i="32" s="1"/>
  <c r="AH10" i="33"/>
  <c r="AG10" i="33" s="1"/>
  <c r="J4" i="32" s="1"/>
  <c r="J3" i="32" s="1"/>
  <c r="AH11" i="33"/>
  <c r="AG11" i="33" s="1"/>
  <c r="K4" i="32" s="1"/>
  <c r="K3" i="32" s="1"/>
  <c r="AH12" i="33"/>
  <c r="AG12" i="33" s="1"/>
  <c r="L4" i="32" s="1"/>
  <c r="L3" i="32" s="1"/>
  <c r="E9" i="32"/>
  <c r="D9" i="32" s="1"/>
  <c r="E13" i="32"/>
  <c r="AL6" i="33"/>
  <c r="AM6" i="33" s="1"/>
  <c r="AN6" i="33" s="1"/>
  <c r="AO6" i="33" s="1"/>
  <c r="K10" i="32"/>
  <c r="N10" i="32"/>
  <c r="G10" i="32"/>
  <c r="J10" i="32"/>
  <c r="L10" i="32"/>
  <c r="M11" i="32"/>
  <c r="M10" i="32" s="1"/>
  <c r="I11" i="32"/>
  <c r="I10" i="32" s="1"/>
  <c r="AL9" i="33"/>
  <c r="AL5" i="33"/>
  <c r="AM5" i="33" s="1"/>
  <c r="AN5" i="33" s="1"/>
  <c r="AO5" i="33" s="1"/>
  <c r="AF27" i="33" l="1"/>
  <c r="AF171" i="33"/>
  <c r="AF14" i="33"/>
  <c r="AF137" i="33"/>
  <c r="AH165" i="33"/>
  <c r="AG165" i="33" s="1"/>
  <c r="AF165" i="33" s="1"/>
  <c r="AH117" i="33"/>
  <c r="AG117" i="33" s="1"/>
  <c r="AF117" i="33" s="1"/>
  <c r="AF196" i="33"/>
  <c r="AH77" i="33"/>
  <c r="AG77" i="33" s="1"/>
  <c r="AF77" i="33" s="1"/>
  <c r="AH215" i="33"/>
  <c r="AG215" i="33" s="1"/>
  <c r="AF215" i="33" s="1"/>
  <c r="AH155" i="33"/>
  <c r="AG155" i="33" s="1"/>
  <c r="AF155" i="33" s="1"/>
  <c r="AH145" i="33"/>
  <c r="AG145" i="33" s="1"/>
  <c r="AF145" i="33" s="1"/>
  <c r="AH279" i="33"/>
  <c r="AG279" i="33" s="1"/>
  <c r="AF279" i="33" s="1"/>
  <c r="AH289" i="33"/>
  <c r="AG289" i="33" s="1"/>
  <c r="AF289" i="33" s="1"/>
  <c r="AH89" i="33"/>
  <c r="AG89" i="33" s="1"/>
  <c r="AF89" i="33" s="1"/>
  <c r="AH159" i="33"/>
  <c r="AG159" i="33" s="1"/>
  <c r="AF159" i="33" s="1"/>
  <c r="AF7" i="33"/>
  <c r="G7" i="32" s="1"/>
  <c r="G14" i="32" s="1"/>
  <c r="G16" i="32" s="1"/>
  <c r="AH271" i="33"/>
  <c r="AG271" i="33" s="1"/>
  <c r="AF271" i="33" s="1"/>
  <c r="AH139" i="33"/>
  <c r="AG139" i="33" s="1"/>
  <c r="AF139" i="33" s="1"/>
  <c r="AH235" i="33"/>
  <c r="AG235" i="33" s="1"/>
  <c r="AF15" i="33"/>
  <c r="N7" i="32" s="1"/>
  <c r="N6" i="32" s="1"/>
  <c r="AH161" i="33"/>
  <c r="AG161" i="33" s="1"/>
  <c r="AF161" i="33" s="1"/>
  <c r="AH169" i="33"/>
  <c r="AG169" i="33" s="1"/>
  <c r="AF169" i="33" s="1"/>
  <c r="AN277" i="33"/>
  <c r="AO277" i="33" s="1"/>
  <c r="AH277" i="33"/>
  <c r="AN249" i="33"/>
  <c r="AO249" i="33" s="1"/>
  <c r="AH249" i="33"/>
  <c r="AN25" i="33"/>
  <c r="AO25" i="33" s="1"/>
  <c r="AH25" i="33"/>
  <c r="AN269" i="33"/>
  <c r="AO269" i="33" s="1"/>
  <c r="AH269" i="33"/>
  <c r="AG269" i="33" s="1"/>
  <c r="AF269" i="33" s="1"/>
  <c r="AN33" i="33"/>
  <c r="AO33" i="33" s="1"/>
  <c r="AH33" i="33"/>
  <c r="AN263" i="33"/>
  <c r="AO263" i="33" s="1"/>
  <c r="AH263" i="33"/>
  <c r="AN125" i="33"/>
  <c r="AO125" i="33" s="1"/>
  <c r="AH125" i="33"/>
  <c r="AN119" i="33"/>
  <c r="AO119" i="33" s="1"/>
  <c r="AH119" i="33"/>
  <c r="AN219" i="33"/>
  <c r="AO219" i="33" s="1"/>
  <c r="AH219" i="33"/>
  <c r="AG219" i="33" s="1"/>
  <c r="AF219" i="33" s="1"/>
  <c r="AH193" i="33"/>
  <c r="AG193" i="33" s="1"/>
  <c r="AF193" i="33" s="1"/>
  <c r="AN253" i="33"/>
  <c r="AO253" i="33" s="1"/>
  <c r="AH253" i="33"/>
  <c r="AN185" i="33"/>
  <c r="AO185" i="33" s="1"/>
  <c r="AH185" i="33"/>
  <c r="AH187" i="33"/>
  <c r="AG187" i="33" s="1"/>
  <c r="AF187" i="33" s="1"/>
  <c r="AH69" i="33"/>
  <c r="AG69" i="33" s="1"/>
  <c r="AF69" i="33" s="1"/>
  <c r="AN259" i="33"/>
  <c r="AO259" i="33" s="1"/>
  <c r="AH259" i="33"/>
  <c r="AN151" i="33"/>
  <c r="AO151" i="33" s="1"/>
  <c r="AH151" i="33"/>
  <c r="AG151" i="33" s="1"/>
  <c r="AF151" i="33" s="1"/>
  <c r="AN247" i="33"/>
  <c r="AO247" i="33" s="1"/>
  <c r="AH247" i="33"/>
  <c r="AN103" i="33"/>
  <c r="AO103" i="33" s="1"/>
  <c r="AH103" i="33"/>
  <c r="AN95" i="33"/>
  <c r="AO95" i="33" s="1"/>
  <c r="AH95" i="33"/>
  <c r="AN163" i="33"/>
  <c r="AO163" i="33" s="1"/>
  <c r="AH163" i="33"/>
  <c r="AN153" i="33"/>
  <c r="AO153" i="33" s="1"/>
  <c r="AH153" i="33"/>
  <c r="AN191" i="33"/>
  <c r="AO191" i="33" s="1"/>
  <c r="AH191" i="33"/>
  <c r="AG191" i="33" s="1"/>
  <c r="AF191" i="33" s="1"/>
  <c r="AH57" i="33"/>
  <c r="AG57" i="33" s="1"/>
  <c r="AF57" i="33" s="1"/>
  <c r="AH53" i="33"/>
  <c r="AG53" i="33" s="1"/>
  <c r="AF53" i="33" s="1"/>
  <c r="AH217" i="33"/>
  <c r="AG217" i="33" s="1"/>
  <c r="AF217" i="33" s="1"/>
  <c r="AH61" i="33"/>
  <c r="AG61" i="33" s="1"/>
  <c r="AF61" i="33" s="1"/>
  <c r="AH93" i="33"/>
  <c r="AG93" i="33" s="1"/>
  <c r="AF93" i="33" s="1"/>
  <c r="AH73" i="33"/>
  <c r="AG73" i="33" s="1"/>
  <c r="AF73" i="33" s="1"/>
  <c r="AN101" i="33"/>
  <c r="AO101" i="33" s="1"/>
  <c r="AH101" i="33"/>
  <c r="AN223" i="33"/>
  <c r="AO223" i="33" s="1"/>
  <c r="AH223" i="33"/>
  <c r="AN291" i="33"/>
  <c r="AO291" i="33" s="1"/>
  <c r="AH291" i="33"/>
  <c r="AG291" i="33" s="1"/>
  <c r="AF291" i="33" s="1"/>
  <c r="AN129" i="33"/>
  <c r="AO129" i="33" s="1"/>
  <c r="AH129" i="33"/>
  <c r="AN173" i="33"/>
  <c r="AO173" i="33" s="1"/>
  <c r="AH173" i="33"/>
  <c r="AN233" i="33"/>
  <c r="AO233" i="33" s="1"/>
  <c r="AH233" i="33"/>
  <c r="AN197" i="33"/>
  <c r="AO197" i="33" s="1"/>
  <c r="AH197" i="33"/>
  <c r="AN87" i="33"/>
  <c r="AO87" i="33" s="1"/>
  <c r="AH87" i="33"/>
  <c r="AN85" i="33"/>
  <c r="AO85" i="33" s="1"/>
  <c r="AH85" i="33"/>
  <c r="AN221" i="33"/>
  <c r="AO221" i="33" s="1"/>
  <c r="AH221" i="33"/>
  <c r="AN283" i="33"/>
  <c r="AO283" i="33" s="1"/>
  <c r="AH283" i="33"/>
  <c r="AH201" i="33"/>
  <c r="AG201" i="33" s="1"/>
  <c r="AF201" i="33" s="1"/>
  <c r="AN109" i="33"/>
  <c r="AO109" i="33" s="1"/>
  <c r="AH109" i="33"/>
  <c r="AG109" i="33" s="1"/>
  <c r="AF109" i="33" s="1"/>
  <c r="AN211" i="33"/>
  <c r="AO211" i="33" s="1"/>
  <c r="AH211" i="33"/>
  <c r="AN141" i="33"/>
  <c r="AO141" i="33" s="1"/>
  <c r="AH141" i="33"/>
  <c r="AN239" i="33"/>
  <c r="AO239" i="33" s="1"/>
  <c r="AH239" i="33"/>
  <c r="AG239" i="33" s="1"/>
  <c r="AF239" i="33" s="1"/>
  <c r="AN207" i="33"/>
  <c r="AO207" i="33" s="1"/>
  <c r="AH207" i="33"/>
  <c r="AN275" i="33"/>
  <c r="AO275" i="33" s="1"/>
  <c r="AG275" i="33" s="1"/>
  <c r="AF275" i="33" s="1"/>
  <c r="AN81" i="33"/>
  <c r="AO81" i="33" s="1"/>
  <c r="AH81" i="33"/>
  <c r="AN203" i="33"/>
  <c r="AO203" i="33" s="1"/>
  <c r="AH203" i="33"/>
  <c r="AN37" i="33"/>
  <c r="AO37" i="33" s="1"/>
  <c r="AH37" i="33"/>
  <c r="AN295" i="33"/>
  <c r="AO295" i="33" s="1"/>
  <c r="AH295" i="33"/>
  <c r="AN135" i="33"/>
  <c r="AO135" i="33" s="1"/>
  <c r="AH135" i="33"/>
  <c r="AN227" i="33"/>
  <c r="AO227" i="33" s="1"/>
  <c r="AH227" i="33"/>
  <c r="AH265" i="33"/>
  <c r="AG265" i="33" s="1"/>
  <c r="AF265" i="33" s="1"/>
  <c r="AN133" i="33"/>
  <c r="AO133" i="33" s="1"/>
  <c r="AH133" i="33"/>
  <c r="AH299" i="33"/>
  <c r="AG299" i="33" s="1"/>
  <c r="AF299" i="33" s="1"/>
  <c r="AN127" i="33"/>
  <c r="AO127" i="33" s="1"/>
  <c r="AH127" i="33"/>
  <c r="AN181" i="33"/>
  <c r="AO181" i="33" s="1"/>
  <c r="AH181" i="33"/>
  <c r="AN209" i="33"/>
  <c r="AO209" i="33" s="1"/>
  <c r="AH209" i="33"/>
  <c r="AN17" i="33"/>
  <c r="AO17" i="33" s="1"/>
  <c r="AH17" i="33"/>
  <c r="AG146" i="33"/>
  <c r="AF146" i="33" s="1"/>
  <c r="AG282" i="33"/>
  <c r="AF282" i="33" s="1"/>
  <c r="AG226" i="33"/>
  <c r="AF226" i="33" s="1"/>
  <c r="AG251" i="33"/>
  <c r="AF251" i="33" s="1"/>
  <c r="AG80" i="33"/>
  <c r="AF80" i="33" s="1"/>
  <c r="AG32" i="33"/>
  <c r="AF32" i="33" s="1"/>
  <c r="AG270" i="33"/>
  <c r="AF270" i="33" s="1"/>
  <c r="AG190" i="33"/>
  <c r="AF190" i="33" s="1"/>
  <c r="AG56" i="33"/>
  <c r="AF56" i="33" s="1"/>
  <c r="AG232" i="33"/>
  <c r="AF232" i="33" s="1"/>
  <c r="AH188" i="33"/>
  <c r="AM189" i="33"/>
  <c r="AN189" i="33" s="1"/>
  <c r="AO189" i="33" s="1"/>
  <c r="AG138" i="33"/>
  <c r="AF138" i="33" s="1"/>
  <c r="AG216" i="33"/>
  <c r="AF216" i="33" s="1"/>
  <c r="AG140" i="33"/>
  <c r="AF140" i="33" s="1"/>
  <c r="AG214" i="33"/>
  <c r="AF214" i="33" s="1"/>
  <c r="AG36" i="33"/>
  <c r="AF36" i="33" s="1"/>
  <c r="AG168" i="33"/>
  <c r="AF168" i="33" s="1"/>
  <c r="AG16" i="33"/>
  <c r="AF16" i="33" s="1"/>
  <c r="AG234" i="33"/>
  <c r="AF234" i="33" s="1"/>
  <c r="AG186" i="33"/>
  <c r="AF186" i="33" s="1"/>
  <c r="AG298" i="33"/>
  <c r="AF298" i="33" s="1"/>
  <c r="AH112" i="33"/>
  <c r="AM113" i="33"/>
  <c r="AN113" i="33" s="1"/>
  <c r="AO113" i="33" s="1"/>
  <c r="AG29" i="33"/>
  <c r="AF29" i="33" s="1"/>
  <c r="AG162" i="33"/>
  <c r="AF162" i="33" s="1"/>
  <c r="AG68" i="33"/>
  <c r="AF68" i="33" s="1"/>
  <c r="AG152" i="33"/>
  <c r="AF152" i="33" s="1"/>
  <c r="AG128" i="33"/>
  <c r="AF128" i="33" s="1"/>
  <c r="AH228" i="33"/>
  <c r="AM229" i="33"/>
  <c r="AN229" i="33" s="1"/>
  <c r="AO229" i="33" s="1"/>
  <c r="AG45" i="33"/>
  <c r="AF45" i="33" s="1"/>
  <c r="AH242" i="33"/>
  <c r="AM243" i="33"/>
  <c r="AN243" i="33" s="1"/>
  <c r="AO243" i="33" s="1"/>
  <c r="AH178" i="33"/>
  <c r="AM179" i="33"/>
  <c r="AN179" i="33" s="1"/>
  <c r="AO179" i="33" s="1"/>
  <c r="AG88" i="33"/>
  <c r="AF88" i="33" s="1"/>
  <c r="AG116" i="33"/>
  <c r="AF116" i="33" s="1"/>
  <c r="AG132" i="33"/>
  <c r="AF132" i="33" s="1"/>
  <c r="AG158" i="33"/>
  <c r="AF158" i="33" s="1"/>
  <c r="AG278" i="33"/>
  <c r="AF278" i="33" s="1"/>
  <c r="AG180" i="33"/>
  <c r="AF180" i="33" s="1"/>
  <c r="AG288" i="33"/>
  <c r="AF288" i="33" s="1"/>
  <c r="AG208" i="33"/>
  <c r="AF208" i="33" s="1"/>
  <c r="AH64" i="33"/>
  <c r="AM65" i="33"/>
  <c r="AN65" i="33" s="1"/>
  <c r="AO65" i="33" s="1"/>
  <c r="AG164" i="33"/>
  <c r="AF164" i="33" s="1"/>
  <c r="AG150" i="33"/>
  <c r="AF150" i="33" s="1"/>
  <c r="AG60" i="33"/>
  <c r="AF60" i="33" s="1"/>
  <c r="AG144" i="33"/>
  <c r="AF144" i="33" s="1"/>
  <c r="AH148" i="33"/>
  <c r="AM149" i="33"/>
  <c r="AN149" i="33" s="1"/>
  <c r="AO149" i="33" s="1"/>
  <c r="AG92" i="33"/>
  <c r="AF92" i="33" s="1"/>
  <c r="AF10" i="33"/>
  <c r="J7" i="32" s="1"/>
  <c r="J14" i="32" s="1"/>
  <c r="J16" i="32" s="1"/>
  <c r="AF12" i="33"/>
  <c r="L7" i="32" s="1"/>
  <c r="L6" i="32" s="1"/>
  <c r="AF13" i="33"/>
  <c r="M7" i="32" s="1"/>
  <c r="M6" i="32" s="1"/>
  <c r="AF11" i="33"/>
  <c r="K7" i="32" s="1"/>
  <c r="K6" i="32" s="1"/>
  <c r="AH6" i="33"/>
  <c r="AM9" i="33"/>
  <c r="AN9" i="33" s="1"/>
  <c r="AO9" i="33" s="1"/>
  <c r="AH8" i="33"/>
  <c r="D13" i="32"/>
  <c r="AG211" i="33" l="1"/>
  <c r="AF211" i="33" s="1"/>
  <c r="AG141" i="33"/>
  <c r="AF141" i="33" s="1"/>
  <c r="AG249" i="33"/>
  <c r="AF249" i="33" s="1"/>
  <c r="AG125" i="33"/>
  <c r="AF125" i="33" s="1"/>
  <c r="AG277" i="33"/>
  <c r="AF277" i="33" s="1"/>
  <c r="AG203" i="33"/>
  <c r="AF203" i="33" s="1"/>
  <c r="AG181" i="33"/>
  <c r="AF181" i="33" s="1"/>
  <c r="AG295" i="33"/>
  <c r="AF295" i="33" s="1"/>
  <c r="AG263" i="33"/>
  <c r="AF263" i="33" s="1"/>
  <c r="AG17" i="33"/>
  <c r="AF17" i="33" s="1"/>
  <c r="AG227" i="33"/>
  <c r="AF227" i="33" s="1"/>
  <c r="AG127" i="33"/>
  <c r="AF127" i="33" s="1"/>
  <c r="AG37" i="33"/>
  <c r="AF37" i="33" s="1"/>
  <c r="AG133" i="33"/>
  <c r="AF133" i="33" s="1"/>
  <c r="AG197" i="33"/>
  <c r="AF197" i="33" s="1"/>
  <c r="AG101" i="33"/>
  <c r="AF101" i="33" s="1"/>
  <c r="AG163" i="33"/>
  <c r="AF163" i="33" s="1"/>
  <c r="AG233" i="33"/>
  <c r="AF233" i="33" s="1"/>
  <c r="AG95" i="33"/>
  <c r="AF95" i="33" s="1"/>
  <c r="AG185" i="33"/>
  <c r="AF185" i="33" s="1"/>
  <c r="AG283" i="33"/>
  <c r="AF283" i="33" s="1"/>
  <c r="AG173" i="33"/>
  <c r="AF173" i="33" s="1"/>
  <c r="AG103" i="33"/>
  <c r="AF103" i="33" s="1"/>
  <c r="AG253" i="33"/>
  <c r="AF253" i="33" s="1"/>
  <c r="AG209" i="33"/>
  <c r="AF209" i="33" s="1"/>
  <c r="AG135" i="33"/>
  <c r="AF135" i="33" s="1"/>
  <c r="AG207" i="33"/>
  <c r="AF207" i="33" s="1"/>
  <c r="AG221" i="33"/>
  <c r="AF221" i="33" s="1"/>
  <c r="AG129" i="33"/>
  <c r="AF129" i="33" s="1"/>
  <c r="AG247" i="33"/>
  <c r="AF247" i="33" s="1"/>
  <c r="AG87" i="33"/>
  <c r="AF87" i="33" s="1"/>
  <c r="AG223" i="33"/>
  <c r="AF223" i="33" s="1"/>
  <c r="AG259" i="33"/>
  <c r="AF259" i="33" s="1"/>
  <c r="G6" i="32"/>
  <c r="G15" i="32"/>
  <c r="G18" i="32" s="1"/>
  <c r="AF235" i="33"/>
  <c r="N14" i="32"/>
  <c r="N16" i="32" s="1"/>
  <c r="AH149" i="33"/>
  <c r="AG149" i="33" s="1"/>
  <c r="AF149" i="33" s="1"/>
  <c r="AH243" i="33"/>
  <c r="AG243" i="33" s="1"/>
  <c r="AF243" i="33" s="1"/>
  <c r="AH229" i="33"/>
  <c r="AG229" i="33" s="1"/>
  <c r="AF229" i="33" s="1"/>
  <c r="AG85" i="33"/>
  <c r="AF85" i="33" s="1"/>
  <c r="AG119" i="33"/>
  <c r="AF119" i="33" s="1"/>
  <c r="AG25" i="33"/>
  <c r="AF25" i="33" s="1"/>
  <c r="AH9" i="33"/>
  <c r="AG9" i="33" s="1"/>
  <c r="I4" i="32" s="1"/>
  <c r="I3" i="32" s="1"/>
  <c r="AG153" i="33"/>
  <c r="AF153" i="33" s="1"/>
  <c r="AG81" i="33"/>
  <c r="AF81" i="33" s="1"/>
  <c r="AH179" i="33"/>
  <c r="AG179" i="33" s="1"/>
  <c r="AF179" i="33" s="1"/>
  <c r="AH189" i="33"/>
  <c r="AG189" i="33" s="1"/>
  <c r="AF189" i="33" s="1"/>
  <c r="AH65" i="33"/>
  <c r="AG65" i="33" s="1"/>
  <c r="AF65" i="33" s="1"/>
  <c r="AH113" i="33"/>
  <c r="AG113" i="33" s="1"/>
  <c r="AF113" i="33" s="1"/>
  <c r="AG33" i="33"/>
  <c r="AF33" i="33" s="1"/>
  <c r="J15" i="32"/>
  <c r="J18" i="32" s="1"/>
  <c r="M14" i="32"/>
  <c r="M16" i="32" s="1"/>
  <c r="L14" i="32"/>
  <c r="L16" i="32" s="1"/>
  <c r="J6" i="32"/>
  <c r="AG148" i="33"/>
  <c r="AF148" i="33" s="1"/>
  <c r="AG64" i="33"/>
  <c r="AF64" i="33" s="1"/>
  <c r="AG242" i="33"/>
  <c r="AF242" i="33" s="1"/>
  <c r="AG112" i="33"/>
  <c r="AF112" i="33" s="1"/>
  <c r="AG178" i="33"/>
  <c r="AF178" i="33" s="1"/>
  <c r="AG228" i="33"/>
  <c r="AF228" i="33" s="1"/>
  <c r="AG188" i="33"/>
  <c r="AF188" i="33" s="1"/>
  <c r="K14" i="32"/>
  <c r="K16" i="32" s="1"/>
  <c r="F11" i="32"/>
  <c r="F10" i="32" s="1"/>
  <c r="AG6" i="33"/>
  <c r="H11" i="32"/>
  <c r="H10" i="32" s="1"/>
  <c r="AG8" i="33"/>
  <c r="H4" i="32" s="1"/>
  <c r="H3" i="32" s="1"/>
  <c r="E11" i="32"/>
  <c r="AG5" i="33"/>
  <c r="N15" i="32" l="1"/>
  <c r="N18" i="32" s="1"/>
  <c r="AF9" i="33"/>
  <c r="I7" i="32" s="1"/>
  <c r="I6" i="32" s="1"/>
  <c r="L15" i="32"/>
  <c r="L18" i="32" s="1"/>
  <c r="M15" i="32"/>
  <c r="M18" i="32" s="1"/>
  <c r="K15" i="32"/>
  <c r="K18" i="32" s="1"/>
  <c r="AF8" i="33"/>
  <c r="H7" i="32" s="1"/>
  <c r="H14" i="32" s="1"/>
  <c r="F4" i="32"/>
  <c r="F3" i="32" s="1"/>
  <c r="AF6" i="33"/>
  <c r="F7" i="32" s="1"/>
  <c r="AF5" i="33"/>
  <c r="E4" i="32"/>
  <c r="E10" i="32"/>
  <c r="D11" i="32"/>
  <c r="D10" i="32" s="1"/>
  <c r="I14" i="32" l="1"/>
  <c r="I15" i="32" s="1"/>
  <c r="E7" i="32"/>
  <c r="E6" i="32" s="1"/>
  <c r="H6" i="32"/>
  <c r="F14" i="32"/>
  <c r="F6" i="32"/>
  <c r="D4" i="32"/>
  <c r="D3" i="32" s="1"/>
  <c r="E3" i="32"/>
  <c r="H16" i="32"/>
  <c r="H15" i="32"/>
  <c r="I16" i="32" l="1"/>
  <c r="I18" i="32" s="1"/>
  <c r="E14" i="32"/>
  <c r="E15" i="32" s="1"/>
  <c r="D7" i="32"/>
  <c r="D6" i="32" s="1"/>
  <c r="F16" i="32"/>
  <c r="F15" i="32"/>
  <c r="H18" i="32"/>
  <c r="E16" i="32" l="1"/>
  <c r="E18" i="32" s="1"/>
  <c r="D14" i="32"/>
  <c r="F18" i="32"/>
  <c r="D15" i="32"/>
  <c r="D16" i="32" l="1"/>
  <c r="D18" i="32" s="1"/>
  <c r="D21" i="32" s="1"/>
  <c r="D23" i="32" s="1"/>
  <c r="E8" i="39" s="1"/>
  <c r="F10" i="28" l="1"/>
  <c r="F11" i="28"/>
  <c r="F12" i="28"/>
  <c r="F13" i="28"/>
  <c r="F28" i="28"/>
  <c r="F29" i="28"/>
  <c r="F30" i="28"/>
  <c r="F31" i="28"/>
  <c r="F46" i="28"/>
  <c r="F47" i="28"/>
  <c r="F48" i="28"/>
  <c r="F49" i="28"/>
  <c r="F64" i="28"/>
  <c r="F65" i="28"/>
  <c r="F66" i="28"/>
  <c r="F67" i="28"/>
  <c r="F82" i="28"/>
  <c r="F83" i="28"/>
  <c r="F84" i="28"/>
  <c r="F85" i="28"/>
  <c r="F15" i="26"/>
  <c r="E9" i="39" s="1"/>
  <c r="F95" i="28" l="1"/>
  <c r="F98" i="28" s="1"/>
  <c r="E4" i="39" s="1"/>
  <c r="E10" i="39" l="1"/>
  <c r="C18" i="39" s="1"/>
  <c r="C20" i="39" l="1"/>
  <c r="C22" i="39" s="1"/>
  <c r="C23" i="39" s="1"/>
  <c r="E26" i="39" l="1"/>
  <c r="E27" i="39" l="1"/>
  <c r="E28" i="39" s="1"/>
  <c r="E29" i="39" s="1"/>
  <c r="E33" i="39" l="1"/>
  <c r="G33" i="39"/>
  <c r="E32" i="39"/>
  <c r="F32" i="39"/>
  <c r="F33" i="39"/>
  <c r="G32" i="39"/>
</calcChain>
</file>

<file path=xl/sharedStrings.xml><?xml version="1.0" encoding="utf-8"?>
<sst xmlns="http://schemas.openxmlformats.org/spreadsheetml/2006/main" count="823" uniqueCount="431">
  <si>
    <t>Firma des Gasnetzbetreibers</t>
  </si>
  <si>
    <t>bitte wählen</t>
  </si>
  <si>
    <t>1.</t>
  </si>
  <si>
    <t>2.</t>
  </si>
  <si>
    <t>3.</t>
  </si>
  <si>
    <t>5.</t>
  </si>
  <si>
    <t>6.</t>
  </si>
  <si>
    <t>7.</t>
  </si>
  <si>
    <t>8.</t>
  </si>
  <si>
    <t>9.</t>
  </si>
  <si>
    <t>10.</t>
  </si>
  <si>
    <t>4.</t>
  </si>
  <si>
    <t>Kalenderjahr</t>
  </si>
  <si>
    <t>Leistung</t>
  </si>
  <si>
    <t>Beschreibung</t>
  </si>
  <si>
    <t>Netzbetreibernummer bei der LRegB</t>
  </si>
  <si>
    <t>Verantwortliche Person
für die Richtigkeit und Vollständigkeit</t>
  </si>
  <si>
    <t>Telefonnummer der verantwortlichen Person</t>
  </si>
  <si>
    <t>E-Mailadresse der verantwortlichen Person</t>
  </si>
  <si>
    <t>Version des Erhebungsbogens</t>
  </si>
  <si>
    <t>Erlöse aus erhobenen Konzessionsabgaben</t>
  </si>
  <si>
    <t>Erlösobergrenze</t>
  </si>
  <si>
    <t>Abweichung</t>
  </si>
  <si>
    <t>Messung</t>
  </si>
  <si>
    <t>Messstellenbetrieb</t>
  </si>
  <si>
    <t>Erlösobergrenze [in €]</t>
  </si>
  <si>
    <r>
      <t xml:space="preserve">Im </t>
    </r>
    <r>
      <rPr>
        <u/>
        <sz val="12"/>
        <rFont val="Arial"/>
        <family val="2"/>
      </rPr>
      <t>Kalenderjahr</t>
    </r>
    <r>
      <rPr>
        <sz val="12"/>
        <rFont val="Arial"/>
        <family val="2"/>
      </rPr>
      <t xml:space="preserve"> tatsächlich entstandene Kosten nach § 11 Abs. 2 Satz 1 Nr. 4 ARegV [in €]</t>
    </r>
  </si>
  <si>
    <r>
      <t xml:space="preserve">In der </t>
    </r>
    <r>
      <rPr>
        <u/>
        <sz val="12"/>
        <rFont val="Arial"/>
        <family val="2"/>
      </rPr>
      <t>Erlösobergrenze des Kalenderjahres</t>
    </r>
    <r>
      <rPr>
        <sz val="12"/>
        <rFont val="Arial"/>
        <family val="2"/>
      </rPr>
      <t xml:space="preserve"> bezüglich der Kosten nach § 11 Abs. 2 Satz 1 Nr. 4 ARegV enthaltene Ansätze [in €]</t>
    </r>
  </si>
  <si>
    <t>Differenz gemäß § 5 Abs. 1 Satz 2 ARegV [in €]</t>
  </si>
  <si>
    <t>1. vorgelagerter Netzbetreiber</t>
  </si>
  <si>
    <t>von</t>
  </si>
  <si>
    <t>bis</t>
  </si>
  <si>
    <t>Einheit</t>
  </si>
  <si>
    <t>kW</t>
  </si>
  <si>
    <t>€/kW</t>
  </si>
  <si>
    <t>Arbeit</t>
  </si>
  <si>
    <t>kWh</t>
  </si>
  <si>
    <t>ct/kWh</t>
  </si>
  <si>
    <t>Sonstiges:</t>
  </si>
  <si>
    <t>2. vorgelagerter Netzbetreiber</t>
  </si>
  <si>
    <t>3. vorgelagerter Netzbetreiber</t>
  </si>
  <si>
    <t>4. vorgelagerter Netzbetreiber</t>
  </si>
  <si>
    <t>5. vorgelagerter Netzbetreiber</t>
  </si>
  <si>
    <t>Differenz gemäß § 5 Abs. 1 Satz 1 ARegV</t>
  </si>
  <si>
    <t>[tt.mm.jjjj]</t>
  </si>
  <si>
    <t>lfd. Nr.</t>
  </si>
  <si>
    <t>Grund</t>
  </si>
  <si>
    <t>Datum des
Schreibens der LRegB</t>
  </si>
  <si>
    <t>Aktenzeichen des
Schreibens der LRegB</t>
  </si>
  <si>
    <t>Sonstige auf dem Regulierungskonto zu verbuchende Beträge</t>
  </si>
  <si>
    <t>erstmaliges Kalenderjahr
in dem der Betrag angefallen ist</t>
  </si>
  <si>
    <t>Betrag
[in €]</t>
  </si>
  <si>
    <t>Werden die Kunden mit Leistungsmessung direkt über die Netzpartizipationsfunktionen abgerechnet?</t>
  </si>
  <si>
    <t>Zeitraum*</t>
  </si>
  <si>
    <t xml:space="preserve">tatsächliche </t>
  </si>
  <si>
    <t>Bezugsmenge</t>
  </si>
  <si>
    <t>Ist-Kosten nach</t>
  </si>
  <si>
    <t>(Ist-Mengen)</t>
  </si>
  <si>
    <t>Entgelt</t>
  </si>
  <si>
    <t>€/a</t>
  </si>
  <si>
    <t>*Bei unterjährigen Entgeltänderungen des vorgelagerten Netzbetreibers, ist für jede Entgeltperiode dies separat einzutragen. Die Entgelte sind entsprechend zeitanteilig aufzuteilen.</t>
  </si>
  <si>
    <t>Mitteilung der für die Führung des Regulierungskontos notwendigen Daten des Kalenderjahres</t>
  </si>
  <si>
    <t>Sonstiges</t>
  </si>
  <si>
    <t>Jahr</t>
  </si>
  <si>
    <t>Summe</t>
  </si>
  <si>
    <t>Abrechnungsrelevante Jahreshöchstlast</t>
  </si>
  <si>
    <t>§ 5 Abs. 1 S. 2 ARegV [€]</t>
  </si>
  <si>
    <t>Verfahrensart</t>
  </si>
  <si>
    <t>NetzId</t>
  </si>
  <si>
    <t>1.a Werden für diese Netzaufnahmen Beträge geltend gemacht, die ursprünglich nicht beim Antragsteller angefallen sind?</t>
  </si>
  <si>
    <t>2.a Werden Beträge für das abgegebene Netzteil in Abzug gebracht?</t>
  </si>
  <si>
    <t>3. Sind seit dem Basisjahr wälzungsfähige Kosten nach § 20b GasNEV für Biogasanlagen angefallen?</t>
  </si>
  <si>
    <t>3.a Wurden diese Beträge in Abzug gebracht?</t>
  </si>
  <si>
    <t>Kosten in €</t>
  </si>
  <si>
    <t>Erforderliche Inanspruchnahme vorgelagerter Netzebenen 
gemäß §11 Abs. 2 Satz 1 Nr. 4 ARegV</t>
  </si>
  <si>
    <t>tatsächlich entstandene Kosten</t>
  </si>
  <si>
    <t>Messtellenbetrieb, zu dem auch die Messung gehört</t>
  </si>
  <si>
    <t>Baukostenzuschüsse/ Netzanschlusskostenbeiträge</t>
  </si>
  <si>
    <t>Kapitalkostenaufschlag nach §10a ARegV</t>
  </si>
  <si>
    <t>Mengenabgleich</t>
  </si>
  <si>
    <t>Position</t>
  </si>
  <si>
    <t>I.</t>
  </si>
  <si>
    <t>kalkulatorische Abschreibungen</t>
  </si>
  <si>
    <t>des Sachanlagevermögens</t>
  </si>
  <si>
    <t>des weiteren Anlagevermögens</t>
  </si>
  <si>
    <t>II.a</t>
  </si>
  <si>
    <t>der BKZ/NAKB</t>
  </si>
  <si>
    <t>II.b</t>
  </si>
  <si>
    <t>II.c</t>
  </si>
  <si>
    <t>kalkulatorische Verzinsungsbasis</t>
  </si>
  <si>
    <t>II.</t>
  </si>
  <si>
    <t>kalkulatorische Verzinsung</t>
  </si>
  <si>
    <t>III.</t>
  </si>
  <si>
    <t>kalkulatorische Gewerbesteuer</t>
  </si>
  <si>
    <t>IV.</t>
  </si>
  <si>
    <t>Ist-Kapitalkostenaufschlag</t>
  </si>
  <si>
    <t>I</t>
  </si>
  <si>
    <t>II</t>
  </si>
  <si>
    <t>III</t>
  </si>
  <si>
    <t>IV</t>
  </si>
  <si>
    <t>V</t>
  </si>
  <si>
    <t>VI</t>
  </si>
  <si>
    <t>VII</t>
  </si>
  <si>
    <t>VIII</t>
  </si>
  <si>
    <t>IX</t>
  </si>
  <si>
    <t>X</t>
  </si>
  <si>
    <t>XI</t>
  </si>
  <si>
    <t>XII</t>
  </si>
  <si>
    <t>XIII</t>
  </si>
  <si>
    <t>XIV</t>
  </si>
  <si>
    <t>XV</t>
  </si>
  <si>
    <t>XVI</t>
  </si>
  <si>
    <t>XVII</t>
  </si>
  <si>
    <t>XVIII</t>
  </si>
  <si>
    <t>XX</t>
  </si>
  <si>
    <t>XXI</t>
  </si>
  <si>
    <t>XXII</t>
  </si>
  <si>
    <t>XXIII</t>
  </si>
  <si>
    <t>XXIV</t>
  </si>
  <si>
    <t>XXV</t>
  </si>
  <si>
    <t>XXVI</t>
  </si>
  <si>
    <t>XXVII</t>
  </si>
  <si>
    <t>XXVIII</t>
  </si>
  <si>
    <t>XXIX</t>
  </si>
  <si>
    <t>XXX</t>
  </si>
  <si>
    <t>XXXI</t>
  </si>
  <si>
    <t>XXXII</t>
  </si>
  <si>
    <t>XXXIII</t>
  </si>
  <si>
    <t>XXXIV</t>
  </si>
  <si>
    <t>XXXV</t>
  </si>
  <si>
    <t>Angaben zur Anlage/Anlagengruppe</t>
  </si>
  <si>
    <t>Angaben zu den Anschaffungs- und Herstellungskosten</t>
  </si>
  <si>
    <t>Angaben zu den Nutzungsdauern</t>
  </si>
  <si>
    <t>Zu berücksichtigende Werte</t>
  </si>
  <si>
    <t>Restwerte zum 31.12.</t>
  </si>
  <si>
    <t>Anlagengruppe</t>
  </si>
  <si>
    <t>Anschaffungs-jahr</t>
  </si>
  <si>
    <t>Abgänge auf Grund von Netzüber-gängen nach § 26 II ARegV nach dem Basisjahr</t>
  </si>
  <si>
    <t>Zugänge, soweit sie nicht Netzübergänge betreffen</t>
  </si>
  <si>
    <t>Abgänge, soweit sie nicht Netzübergänge betreffen</t>
  </si>
  <si>
    <t>Hinzurechnungen</t>
  </si>
  <si>
    <t>Kürzungen</t>
  </si>
  <si>
    <t>davon genehmigte Investitions-maßnahmen</t>
  </si>
  <si>
    <t xml:space="preserve">davon in Kostenwälzung Biogas berücksichtigt
</t>
  </si>
  <si>
    <t>Nutzungs-dauer Unterer Rand</t>
  </si>
  <si>
    <t>Nutzungs-dauer Oberer Rand</t>
  </si>
  <si>
    <t>AK/HK zum 01.01.</t>
  </si>
  <si>
    <t>Zugänge</t>
  </si>
  <si>
    <t>Abgänge</t>
  </si>
  <si>
    <t>Um-
buchungen</t>
  </si>
  <si>
    <t>AK/HK zum 31.12.</t>
  </si>
  <si>
    <t>kumulierte Abschreibungen zum 01.01.</t>
  </si>
  <si>
    <t>Umbuchungen</t>
  </si>
  <si>
    <t>Wertminder-ungen</t>
  </si>
  <si>
    <t>Zuschreibungen</t>
  </si>
  <si>
    <t>kumulierte Abschreibungen zum 31.12.</t>
  </si>
  <si>
    <t>Restwert zum 01.01.</t>
  </si>
  <si>
    <t>Restwert zum 31.12.</t>
  </si>
  <si>
    <t>A.</t>
  </si>
  <si>
    <t>Anlagevermögen</t>
  </si>
  <si>
    <t>Immaterielle Vermögensgegenstände</t>
  </si>
  <si>
    <t>Konzessionen, gewerbliche Schutzrechte und ähnliche Rechte und Werte sowie Lizenzen an solchen Rechten und Werten</t>
  </si>
  <si>
    <t>Geschäfts- oder Firmenwert</t>
  </si>
  <si>
    <t>geleistete Anzahlungen</t>
  </si>
  <si>
    <t>Sachanlagen</t>
  </si>
  <si>
    <t>Grundstücke, grundstücksgleiche Rechte und Bauten einschließlich der Bauten auf fremden Grundstücken</t>
  </si>
  <si>
    <t>technische Anlagen und Maschinen</t>
  </si>
  <si>
    <t>andere Anlagen, Betriebs- und Geschäftsausstattung</t>
  </si>
  <si>
    <t>geleistete Anzahlungen und Anlagen im Bau</t>
  </si>
  <si>
    <t>Finanzanlagen</t>
  </si>
  <si>
    <t>Anteile an verbundenen Unternehmen</t>
  </si>
  <si>
    <t>Ausleihungen an verbundene Unternehmen</t>
  </si>
  <si>
    <t>Beteiligungen</t>
  </si>
  <si>
    <t>Ausleihungen an Unternehmen, mit denen ein Beteiligungsverhältnis besteht</t>
  </si>
  <si>
    <t>Wertpapiere des Anlagevermögens</t>
  </si>
  <si>
    <t>sonstige Ausleihungen</t>
  </si>
  <si>
    <t>davon außerordentliche Abschreibungen</t>
  </si>
  <si>
    <t>Auflösungen</t>
  </si>
  <si>
    <t>Baukostenzuschüsse</t>
  </si>
  <si>
    <t>Netzanschlusskostenbeiträge</t>
  </si>
  <si>
    <t xml:space="preserve">
originäres Netz</t>
  </si>
  <si>
    <t xml:space="preserve">
Netzübergänge nach § 26 ARegV</t>
  </si>
  <si>
    <t>originäres Netz</t>
  </si>
  <si>
    <t>Netzübergänge nach § 26 ARegV</t>
  </si>
  <si>
    <t>2. Baukostenzuschüsse und Netzanschlusskostenbeiträge - historische Zugänge nach dem Basisjahr 2015</t>
  </si>
  <si>
    <t>Historische Zugänge von Baukostenzuschüssen und Netzanschlusskostenbeiträgen</t>
  </si>
  <si>
    <t>Zugangsjahr</t>
  </si>
  <si>
    <t>Zugänge im Zugangsjahr</t>
  </si>
  <si>
    <t xml:space="preserve">Auflösung von Zugängen in einem aus einem Regelverfahren übernommenen Netzteil </t>
  </si>
  <si>
    <t>Zugänge auf Grund von Netzübergängen gemäß § 26 ARegV</t>
  </si>
  <si>
    <t>Abgänge auf Grund von Netzübergängen nach § 26 ARegV</t>
  </si>
  <si>
    <t>Angaben zu den bilanziellen Wertansätzen</t>
  </si>
  <si>
    <t>Vermögensgegenstand</t>
  </si>
  <si>
    <t>Erläuterung</t>
  </si>
  <si>
    <t>Zugänge auf Grund von Netzübergängen gemäß § 26 II ARegV</t>
  </si>
  <si>
    <t>Abgänge auf Grund von Netzübergängen nach § 26 II ARegV</t>
  </si>
  <si>
    <t>Zugänge auf Grund von Netzübergängen gemäß § 26 I ARegV</t>
  </si>
  <si>
    <t>Nutzungsdauer (handelsrechtlich)</t>
  </si>
  <si>
    <t>tatsächlich entstandene Erlöse</t>
  </si>
  <si>
    <t>Ausfüllhilfe</t>
  </si>
  <si>
    <t xml:space="preserve">Auf diesem Tabellenblatt sind der Anlagenspiegel des Gesamtunternehmens und der Tätigkeit Gasverteilung des Netzbetreibers anzugeben. Sofern Verpächter oder Subverpächter vorhanden sind, sind hier auch die jeweiligen Anlagenspiegel der Tätigkeit Gasverteilung für jeden Verpächter bzw. Subverpächter ab der Spalte AU getrennt anzugeben. Die weiteren Anlagenspiegel können bei Bedarf eingeblendet werden. </t>
  </si>
  <si>
    <t>Sofern ein Netzbetreiber im vereinfachten Verfahren nach § 24 ARegV im Rahmen eines Netzübergangs nach § 26 ARegV ein Netz oder ein Netzteil von einem Netzbetreiber aus dem Regelverfahren übernommen hat und im Rahmen dieses Netzübergangs in der Vergangenheit vereinnahmte Baukostenzuschüsse und/oder Netzanschlusskostenbeiträge übertragen worden sind, so ist für den übernommenen Netzteil die 1. Tabelle analog zum Regelverfahren zu befüllen.</t>
  </si>
  <si>
    <t>Tabellenblatt WAV</t>
  </si>
  <si>
    <t>Tabellenblatt BKZ_NAKB</t>
  </si>
  <si>
    <t>Tabellenblatt Anl_Spiegel</t>
  </si>
  <si>
    <t>Tabellenblatt SAV</t>
  </si>
  <si>
    <t>Anlagengruppen</t>
  </si>
  <si>
    <t>Unterer Rand</t>
  </si>
  <si>
    <t>Oberer Rand</t>
  </si>
  <si>
    <t>Jahre</t>
  </si>
  <si>
    <t>WAV-Positionen</t>
  </si>
  <si>
    <t>EK-Zins</t>
  </si>
  <si>
    <t>Investitionsjahre</t>
  </si>
  <si>
    <t>Zeitreihe_1</t>
  </si>
  <si>
    <t>Zeitreihe_2</t>
  </si>
  <si>
    <t>Grundstücksanlagen, Bauten für Transportwesen</t>
  </si>
  <si>
    <t>Selbst geschaffene gewerbliche Schutzrechte und ähnliche Rechte und Werte</t>
  </si>
  <si>
    <t>nach § 7 Abs. 6 NEV</t>
  </si>
  <si>
    <t>Betriebsgebäude</t>
  </si>
  <si>
    <t>entgeltlich erworbene Konzessionen, gewerbliche Schutzrechte und ähnliche Rechte und Werte sowie Lizenzen an solchen Rechten und Werten</t>
  </si>
  <si>
    <t>nach § 7 Abs. 7 NEV</t>
  </si>
  <si>
    <t>Verwaltungsgebäude</t>
  </si>
  <si>
    <t>gewichtet</t>
  </si>
  <si>
    <t>Gleisanlagen, Eisenbahnwagen</t>
  </si>
  <si>
    <t>geleistete Anzahlungen auf immaterielle Vermögensgegenstände</t>
  </si>
  <si>
    <t>avg_10y_2018_BBK01.WU0017</t>
  </si>
  <si>
    <t>Geschäftsausstattung (ohne EDV, Werkzeuge/Geräte); Vermittlungseinrichtungen</t>
  </si>
  <si>
    <t>Grundstücke, grundstücksgleiche Rechte</t>
  </si>
  <si>
    <t>Werkzeuge/Geräte</t>
  </si>
  <si>
    <t>geleistete Anzahlungen und Anlagen im Bau des Sachanlagevermögens</t>
  </si>
  <si>
    <t>Lagereinrichtung</t>
  </si>
  <si>
    <t>Hardware</t>
  </si>
  <si>
    <t>Software</t>
  </si>
  <si>
    <t>Leichtfahrzeuge</t>
  </si>
  <si>
    <t>Schwerfahrzeuge</t>
  </si>
  <si>
    <t>Gasbehälter</t>
  </si>
  <si>
    <t>Erdgasverdichtung</t>
  </si>
  <si>
    <t>Gasreinigungsanlagen</t>
  </si>
  <si>
    <t>Piping und Armaturen</t>
  </si>
  <si>
    <t>Gasmessanlagen</t>
  </si>
  <si>
    <t>Sicherheitseinrichtungen (Erdgasverdichteranlagen)</t>
  </si>
  <si>
    <t>Leit- und Energietechnik (Erdgasverdichteranlagen)</t>
  </si>
  <si>
    <t>Nebenanlagen (Erdgasverdichteranlagen)</t>
  </si>
  <si>
    <t>Verkehrswege</t>
  </si>
  <si>
    <t>Rohrleitungen/HAL Stahl PE ummantelt &lt;= 16 bar</t>
  </si>
  <si>
    <t>Rohrleitungen/HAL Stahl PE ummantelt &gt; 16 bar</t>
  </si>
  <si>
    <t>Rohrleitungen/HAL Stahl kathodisch geschützt &lt;= 16 bar</t>
  </si>
  <si>
    <t>Rohrleitungen/HAL Stahl kathodisch geschützt &gt; 16 bar</t>
  </si>
  <si>
    <t>Rohrleitungen/HAL Stahl bituminiert &lt;= 16 bar</t>
  </si>
  <si>
    <t>Rohrleitungen/HAL Stahl bituminiert &gt; 16 bar</t>
  </si>
  <si>
    <t>Rohrleitungen/HAL Grauguss (&gt; DN 150)</t>
  </si>
  <si>
    <t>Rohrleitungen/HAL Duktiler Guss</t>
  </si>
  <si>
    <t>Rohrleitungen/HAL Polyethylen (PE-HD)</t>
  </si>
  <si>
    <t>Rohrleitungen/HAL Polyvinylchlorid (PVC)</t>
  </si>
  <si>
    <t>Armaturen/Armaturenstationen</t>
  </si>
  <si>
    <t>Molchschleusen</t>
  </si>
  <si>
    <t>Sicherheitseinrichtungen (Rohrleitungen/HAL)</t>
  </si>
  <si>
    <t>Gaszähler der Verteilung</t>
  </si>
  <si>
    <t>Hausdruckregler/Zählerregler</t>
  </si>
  <si>
    <t>Messeinrichtungen</t>
  </si>
  <si>
    <t>Regeleinrichtungen</t>
  </si>
  <si>
    <t>Sicherheitseinrichtungen (Mess-, Regel- und Zähleranlagen)</t>
  </si>
  <si>
    <t>Leit- und Energietechnik (Mess-, Regel- und Zähleranlagen)</t>
  </si>
  <si>
    <t>Verdichter in Gasmischanlagen</t>
  </si>
  <si>
    <t>Nebenanlagen (Mess-, Regel- und Zähleranlagen)</t>
  </si>
  <si>
    <t>Gebäude (Mess-, Regel- und Zähleranlagen)</t>
  </si>
  <si>
    <t>Fernwirkanlagen</t>
  </si>
  <si>
    <t>bei effizienter Leistungserbringung entstehende Kostenveränderung des Messstellenbetriebes</t>
  </si>
  <si>
    <t>Verwendeter EK-Zins</t>
  </si>
  <si>
    <t>nach § 7 Abs. 6 NEV  (Anteil 40%)</t>
  </si>
  <si>
    <t>nach § 7 Abs. 7 NEV  (Anteil 60%)</t>
  </si>
  <si>
    <t>GewSt-Hebesatz</t>
  </si>
  <si>
    <t>Antrag auf Auflösung des Regulierungskontos</t>
  </si>
  <si>
    <t>Bestimmung des Regulierungskontosaldos</t>
  </si>
  <si>
    <t>Mittelwert aus Anfangs- und Endbestand</t>
  </si>
  <si>
    <t>Zinssatz gemäß § 5 Abs. 2 ARegV</t>
  </si>
  <si>
    <t>Verzinsung des Saldos</t>
  </si>
  <si>
    <t>Gesamtsaldo nach Verzinsung</t>
  </si>
  <si>
    <t>Bestimmung der Annuität</t>
  </si>
  <si>
    <t>Barwert (zu verteilender Betrag)</t>
  </si>
  <si>
    <t>Verteilung</t>
  </si>
  <si>
    <t>Umlaufsrenditen festverzinslicher Wertpapiere inländischer Emittenten</t>
  </si>
  <si>
    <t>Anwendung</t>
  </si>
  <si>
    <t>Mittelwert</t>
  </si>
  <si>
    <t>Quelle :</t>
  </si>
  <si>
    <t>Antrag auf Anpassung der Erlösobergrenze nach Maßgabe des § 5 ARegV i.V.m. § 34 Abs. 4 ARegV</t>
  </si>
  <si>
    <t xml:space="preserve">Erhebungsbogen nach § 5 ARegV "Regulierungskonto (Gas)" </t>
  </si>
  <si>
    <t>Netzbezeichnung</t>
  </si>
  <si>
    <t>Kategorie</t>
  </si>
  <si>
    <r>
      <t>Anpassungsbetrag S</t>
    </r>
    <r>
      <rPr>
        <b/>
        <vertAlign val="subscript"/>
        <sz val="11"/>
        <rFont val="Arial"/>
        <family val="2"/>
      </rPr>
      <t>t</t>
    </r>
  </si>
  <si>
    <t>Bestimmung der Jahresdifferenz</t>
  </si>
  <si>
    <t>Anlagenspiegel</t>
  </si>
  <si>
    <t>Differenz</t>
  </si>
  <si>
    <r>
      <t xml:space="preserve">Dieses Tabellenblatt müssen Netzbetreiber, die den Bericht zum "Prüfungsschwerpunkt Kostenschlüsselung" gemäß der Festlegung der LRegB vom 02.06.2015 vorlegen, </t>
    </r>
    <r>
      <rPr>
        <b/>
        <u/>
        <sz val="10.5"/>
        <color rgb="FFFF0000"/>
        <rFont val="Arial"/>
        <family val="2"/>
      </rPr>
      <t>nicht</t>
    </r>
    <r>
      <rPr>
        <b/>
        <sz val="10.5"/>
        <color rgb="FFFF0000"/>
        <rFont val="Arial"/>
        <family val="2"/>
      </rPr>
      <t xml:space="preserve"> ausfüllen.</t>
    </r>
  </si>
  <si>
    <r>
      <rPr>
        <u/>
        <sz val="10.5"/>
        <rFont val="Arial"/>
        <family val="2"/>
      </rPr>
      <t>Netzbetreiber im Regelverfahren</t>
    </r>
    <r>
      <rPr>
        <sz val="10.5"/>
        <rFont val="Arial"/>
        <family val="2"/>
      </rPr>
      <t xml:space="preserve"> haben, unabhängig davon, ob ein Kapitalkostenaufschlag nach § 10a ARegV beantragt bzw. genehmigt wurde, zur Ermittlung der Auflösungserträge die 1. und 2. Tabelle vollständig zu befüllen. Sofern ein Kapitalkostenaufschlag nach §10a ARegV beantragt bzw. genehmigt wurde, dient die 2. Tabelle auch zur Bestimmung der Restwerte der Baukostenzuschüsse und Netzanschlusskostenbeiträge im Rahmen der Abrechnung des Kapitalkostenaufschlages.</t>
    </r>
  </si>
  <si>
    <r>
      <rPr>
        <u/>
        <sz val="10.5"/>
        <rFont val="Arial"/>
        <family val="2"/>
      </rPr>
      <t>Netzbetreiber im vereinfachten Verfahren</t>
    </r>
    <r>
      <rPr>
        <sz val="10.5"/>
        <rFont val="Arial"/>
        <family val="2"/>
      </rPr>
      <t xml:space="preserve"> nach § 24 ARegV, die einen Kapitalkostenaufschlag nach § 10a ARegV beantragt haben bzw. denen ein Kapitalkostenaufschlag nach § 10a ARegV  genehmigt wurde, haben lediglich die 2. Tabelle zu befüllen. Sofern kein Kapitalkostenaufschlag nach § 10a ARegV beantragt bzw. genehmigt wurde, sind in diesem Tabellenblatt keinerlei Angaben erforderlich. </t>
    </r>
  </si>
  <si>
    <t>[€]</t>
  </si>
  <si>
    <t>in der Erlösobergrenze enthaltener Ansatz</t>
  </si>
  <si>
    <t>Ermittlung der Differenz für § 5 Abs. 1 S. 2 ARegV (hier nach § 11 Abs. 2 S. 1 Nr. 13 ARegV)</t>
  </si>
  <si>
    <t>Anteil (Schlüssel) Sparte Gasnetz [%]</t>
  </si>
  <si>
    <t>Historische AK/HK im Anschaffungsjahr im Gesamtunternehmen</t>
  </si>
  <si>
    <t>Historische AK/HK im Anschaffungsjahr in der Sparte Gasnetz</t>
  </si>
  <si>
    <t>IVa</t>
  </si>
  <si>
    <t>IVb</t>
  </si>
  <si>
    <t>IVc</t>
  </si>
  <si>
    <t>Allgemeines</t>
  </si>
  <si>
    <t>I. Angaben zum Netzbetreiber</t>
  </si>
  <si>
    <t>II. Informationen über Netzeigentümer / Verpächter / Netzveränderungen</t>
  </si>
  <si>
    <t>4. Bei Teilnahme am Regelverfahren:</t>
  </si>
  <si>
    <t>Sind in den Anschaffungs- und Herstellungskosten aktivierte Eigenleistungen enthalten, die Personalzusatzkosten nach § 11 Abs. 2 S. 1 Nr. 9 ARegV enthalten?</t>
  </si>
  <si>
    <t>III. Fragen zum Plan-Ist-Abgleich des KKauf</t>
  </si>
  <si>
    <t>Auf dem Tabellenblatt Allgemeines sind die Stammdaten des Netzbetreibers einzutragen. Zudem hat der Netzbetreiber anzugeben, ob die gemeldeten Kapitalkosten originär bei ihm selbst entstehen oder ob diese bei einem oder mehreren Verpächtern entstehen. Zur Plausibilisierung  muss die im Erhebungsbogen angegebene NetzID mit der NetzID des jeweiligen Netzbereichs aus dem Basisjahr übereinstimmen. Die Fragen unter III. sind zwingend zu beantworten. Des Weiteren sind Netzübergänge im Anschreiben zu nennen.</t>
  </si>
  <si>
    <t>Zusammenfassung + Annuität</t>
  </si>
  <si>
    <t xml:space="preserve">Hier sind keine Eintragungen vorzunehmen. </t>
  </si>
  <si>
    <t>Das Tabellenblatt dient der Eingabe der Anschaffungs- und Herstellungskosten je Anschaffungsjahr, Anlagengruppe und NetzID.</t>
  </si>
  <si>
    <r>
      <t>Anschaffungsjahr:</t>
    </r>
    <r>
      <rPr>
        <sz val="10"/>
        <rFont val="Arial"/>
        <family val="2"/>
      </rPr>
      <t xml:space="preserve"> Wählen Sie das Anschaffungsjahr aus der Auswahlliste aus.</t>
    </r>
  </si>
  <si>
    <r>
      <t xml:space="preserve">Zugänge, soweit sie nicht Netzübergänge betreffen: </t>
    </r>
    <r>
      <rPr>
        <sz val="10"/>
        <rFont val="Arial"/>
        <family val="2"/>
      </rPr>
      <t>Hierunter sind bspw. Nachaktivierungen und /oder Zugänge (z.B.  Anlagenkäufe) aus dem nicht-regulierten Bereich darzustellen. Nachaktivierungen sind im  Jahr der Nachaktivierung zu erfassen. Die Position ist zu erläutern.</t>
    </r>
  </si>
  <si>
    <r>
      <t xml:space="preserve">Abgänge, soweit sie nicht Netzübergänge betreffen: </t>
    </r>
    <r>
      <rPr>
        <sz val="10"/>
        <rFont val="Arial"/>
        <family val="2"/>
      </rPr>
      <t>Hierunter sind bspw. außerplanmäßige Anlagenabgänge zu erfassen (Verschrottungen, Havarieren usw.). Die Position ist zu erläutern.</t>
    </r>
  </si>
  <si>
    <r>
      <rPr>
        <b/>
        <sz val="10"/>
        <rFont val="Arial"/>
        <family val="2"/>
      </rPr>
      <t xml:space="preserve">NetzID: </t>
    </r>
    <r>
      <rPr>
        <sz val="10"/>
        <rFont val="Arial"/>
        <family val="2"/>
      </rPr>
      <t>Wählen Sie die NetzID aus der Auswahlliste aus. Die Auswahlliste besteht aus den Angaben in dem Tabellenblatt "Allgemeines".</t>
    </r>
  </si>
  <si>
    <r>
      <rPr>
        <b/>
        <sz val="10"/>
        <rFont val="Arial"/>
        <family val="2"/>
      </rPr>
      <t>Anlagengruppe:</t>
    </r>
    <r>
      <rPr>
        <sz val="10"/>
        <rFont val="Arial"/>
        <family val="2"/>
      </rPr>
      <t xml:space="preserve"> Wählen Sie die Anlagengruppe aus der Auswahlliste aus.</t>
    </r>
  </si>
  <si>
    <r>
      <rPr>
        <b/>
        <sz val="10"/>
        <rFont val="Arial"/>
        <family val="2"/>
      </rPr>
      <t>Anschaffungsjahr:</t>
    </r>
    <r>
      <rPr>
        <sz val="10"/>
        <rFont val="Arial"/>
        <family val="2"/>
      </rPr>
      <t xml:space="preserve"> Wählen Sie das Anschaffungsjahr aus der Auswahlliste aus.</t>
    </r>
  </si>
  <si>
    <r>
      <rPr>
        <b/>
        <sz val="10"/>
        <rFont val="Arial"/>
        <family val="2"/>
      </rPr>
      <t>Zugänge, soweit sie nicht Netzübergänge betreffen:</t>
    </r>
    <r>
      <rPr>
        <sz val="10"/>
        <rFont val="Arial"/>
        <family val="2"/>
      </rPr>
      <t xml:space="preserve"> Hierunter sind bspw. Nachaktivierungen und /oder Zugänge (z.B.  Anlagenkäufe) aus dem nicht-regulierten Bereich darzustellen. Nachaktivierungen sind im  Jahr der Nachaktivierung zu erfassen. Die Position ist zu erläutern.</t>
    </r>
  </si>
  <si>
    <r>
      <rPr>
        <b/>
        <sz val="10"/>
        <rFont val="Arial"/>
        <family val="2"/>
      </rPr>
      <t>Abgänge, soweit sie nicht Netzübergänge betreffen:</t>
    </r>
    <r>
      <rPr>
        <sz val="10"/>
        <rFont val="Arial"/>
        <family val="2"/>
      </rPr>
      <t xml:space="preserve"> Hierunter sind bspw. außerplanmäßige Anlagenabgänge zu erfassen (Verschrottungen, Havarieren usw.). Die Position ist zu erläutern.</t>
    </r>
  </si>
  <si>
    <r>
      <t>Vermögensgegenstand:</t>
    </r>
    <r>
      <rPr>
        <sz val="10"/>
        <rFont val="Arial"/>
        <family val="2"/>
      </rPr>
      <t xml:space="preserve"> Wählen Sie aus der Auswahlliste den entsprechenden Vermögensgegenstand aus.</t>
    </r>
  </si>
  <si>
    <r>
      <t>Erläuterung:</t>
    </r>
    <r>
      <rPr>
        <sz val="10"/>
        <rFont val="Arial"/>
        <family val="2"/>
      </rPr>
      <t xml:space="preserve"> Das Feld dient der näheren Erläuterung des zu berücksichtigenden Vermögengegenstandes und ist zwingend zu befüllen. Hier ist bspw. eine genauere Bezeichnung einzutragen, um welche Art immatereille Vermögensgegenstände es sich handelt.</t>
    </r>
  </si>
  <si>
    <r>
      <t>Nutzungsdauer (handelsrechtlich):</t>
    </r>
    <r>
      <rPr>
        <sz val="10"/>
        <rFont val="Arial"/>
        <family val="2"/>
      </rPr>
      <t xml:space="preserve"> Die handelsrechtliche Nutzungsdauer des Vermögensgegenstandes ist anzugeben.</t>
    </r>
  </si>
  <si>
    <r>
      <t>handelsrechtlicher Wertansatz zum 01.01.20xx:</t>
    </r>
    <r>
      <rPr>
        <sz val="10"/>
        <rFont val="Arial"/>
        <family val="2"/>
      </rPr>
      <t xml:space="preserve"> Es ist der handelsrechtliche Wertansatz zum 01.01. Jahres für den Vermögensgegenstand anzugeben.</t>
    </r>
  </si>
  <si>
    <r>
      <t>Abschreibung 20xx:</t>
    </r>
    <r>
      <rPr>
        <sz val="10"/>
        <rFont val="Arial"/>
        <family val="2"/>
      </rPr>
      <t xml:space="preserve"> Es ist die Abschreibung des Jahres anzugeben.</t>
    </r>
  </si>
  <si>
    <r>
      <t>handelsrechtlicher Wertansatz zum 31.12.20xx:</t>
    </r>
    <r>
      <rPr>
        <sz val="10"/>
        <rFont val="Arial"/>
        <family val="2"/>
      </rPr>
      <t xml:space="preserve"> Es ist der handelsrechtliche Wertansatz zum 31.12. des Jahres für den Vermögensgegenstand anzugeben.</t>
    </r>
  </si>
  <si>
    <r>
      <rPr>
        <b/>
        <sz val="10"/>
        <rFont val="Arial"/>
        <family val="2"/>
      </rPr>
      <t>NetzID:</t>
    </r>
    <r>
      <rPr>
        <sz val="10"/>
        <rFont val="Arial"/>
        <family val="2"/>
      </rPr>
      <t xml:space="preserve"> Wählen Sie die NetzID aus der Auswahlliste aus. Die Auswahlliste besteht aus den Angaben in dem Tabellenblatt "Allgemeines".</t>
    </r>
  </si>
  <si>
    <r>
      <t>Hinzurechnungen:</t>
    </r>
    <r>
      <rPr>
        <sz val="10"/>
        <rFont val="Arial"/>
        <family val="2"/>
      </rPr>
      <t xml:space="preserve"> Eintragungen in diesen Spalten sind im Antrag zu erläutern.</t>
    </r>
  </si>
  <si>
    <r>
      <t>Kürzungen:</t>
    </r>
    <r>
      <rPr>
        <sz val="10"/>
        <rFont val="Arial"/>
        <family val="2"/>
      </rPr>
      <t xml:space="preserve"> Eintragungen in diesen Spalten sind im Antrag zu erläutern.</t>
    </r>
  </si>
  <si>
    <t>!!! Eingabe nur bei Netzteilen im Regelverfahren !!!</t>
  </si>
  <si>
    <t>In der 1. Tabelle sind im Rahmen von Netzübergängen aufgenommene Baukostenzuschüsse und Netzanschlusskostenbeiträge immer getrennt von den historischen Zugängen mit einem positiven Vorzeichen anzugeben. Dementsprechend sind im Rahmen von Netzübergängen abgegebene Baukostenzuschüsse und Netzanschlusskostenbeiträge in den entsprechenden Zellen immer getrennt von den historischen Zugängen mit negativem Vorzeichen anzugeben. Hierbei sind aufgenommene und abgegebene BKZ und NAKB zu saldieren.</t>
  </si>
  <si>
    <t xml:space="preserve">Sofern nach dem Netzübergang in dem übernommenen Netzteil Baukostenzuschüsse und/oder Netzanschlusskostenbeiträge vereinnahmt worden sind, so sind die sich daraus ergebenden Auflösungserträge, unabhängig von den Ansätzen zur Restwertermittlung im Rahmen des Plan-Ist-Abgleichs des Kapitalkostenaufschlags, separat in der Spalte D ab Zelle D33 anzugeben. </t>
  </si>
  <si>
    <t xml:space="preserve">Hier ist das Anlagelagevermögen darzustellen, welches nicht zum Sachanlagevermögen im Sinne der GasNEV/ARegV gehört. 
Grundsätzlich sind für weiteres Anlagevermögen die für Sachanlagen und Baukostenzuschüssen/Netzanschlusskostenbeiträgen dargestellten Ausführungen zu beachten.
</t>
  </si>
  <si>
    <t>Schlüsselbezeichnung; Jahr auf das sich der Schlüssel bezieht</t>
  </si>
  <si>
    <t xml:space="preserve">Ermittlung der Differenz für § 5 Abs. 1a ARegV </t>
  </si>
  <si>
    <r>
      <rPr>
        <b/>
        <sz val="10"/>
        <rFont val="Arial"/>
        <family val="2"/>
      </rPr>
      <t>Anteil (Schlüssel) Sparte Gasnetz [%], Spalte IVa:</t>
    </r>
    <r>
      <rPr>
        <sz val="10"/>
        <rFont val="Arial"/>
        <family val="2"/>
      </rPr>
      <t xml:space="preserve"> Angabe des Schlüsselwertes mit dem die Anschaffungs- und Herstellungskosten der Sparte Gasnetz zugerechnet worden sind. </t>
    </r>
  </si>
  <si>
    <r>
      <t xml:space="preserve">Anteil (Schlüssel) Sparte Gasnetz [%], Spalte IVb: </t>
    </r>
    <r>
      <rPr>
        <sz val="10"/>
        <rFont val="Arial"/>
        <family val="2"/>
      </rPr>
      <t xml:space="preserve">Angabe des Schlüsselwertes mit dem die Anschaffungs- und Herstellungskosten der Sparte Gasnetz zugerechnet worden sind. </t>
    </r>
  </si>
  <si>
    <r>
      <t xml:space="preserve">Schlüsselbezeichnung; Jahr auf das sich der Schlüssel bezieht, Spalte VIb: </t>
    </r>
    <r>
      <rPr>
        <sz val="10"/>
        <rFont val="Arial"/>
        <family val="2"/>
      </rPr>
      <t xml:space="preserve">Angabe, welcher Schlüssel verwendet worden ist. Bei Anschaffungs- und Herstellungskosten, die zu 100 % dem Gasnetz zugerechnet werden, kann diese Angabe entfallen. </t>
    </r>
  </si>
  <si>
    <r>
      <t xml:space="preserve">Schlüsselbezeichnung; Jahr auf das sich der Schlüssel bezieht, Spalte VIc: </t>
    </r>
    <r>
      <rPr>
        <sz val="10"/>
        <rFont val="Arial"/>
        <family val="2"/>
      </rPr>
      <t xml:space="preserve">Angabe, welcher Schlüssel verwendet worden ist. Bei Anschaffungs- und Herstellungskosten, die zu 100 % dem Gasnetz zugerechnet werden, kann diese Angabe entfallen. </t>
    </r>
  </si>
  <si>
    <t>Tabellenblatt</t>
  </si>
  <si>
    <t>Zellbereich</t>
  </si>
  <si>
    <t>Release-Version</t>
  </si>
  <si>
    <t>http://www.bundesbank.de  → Publikationen  →  Statistiken  →  Statistische Fachreihen → Geld- und Kapitalmärkte → Statistische Fachreihe Kapitalmarktkennzahlen</t>
  </si>
  <si>
    <t>Dateienname</t>
  </si>
  <si>
    <t>Hinzurechnungen aus Schlüssel-änderungen</t>
  </si>
  <si>
    <t>Kürzungen aus Schlüssel-änderungen</t>
  </si>
  <si>
    <t>davon für den Aufbau einer seperaten Wasserstoff-infrastruktur</t>
  </si>
  <si>
    <t>XXXVI</t>
  </si>
  <si>
    <t>XXXVII</t>
  </si>
  <si>
    <t>XXXVIII</t>
  </si>
  <si>
    <t>davon Kapitalkosten</t>
  </si>
  <si>
    <t>weitere Hinzurechnungen</t>
  </si>
  <si>
    <t>weitere Kürzungen</t>
  </si>
  <si>
    <r>
      <rPr>
        <b/>
        <sz val="10"/>
        <rFont val="Arial"/>
        <family val="2"/>
      </rPr>
      <t>Hinzurechnungen:</t>
    </r>
    <r>
      <rPr>
        <sz val="10"/>
        <rFont val="Arial"/>
        <family val="2"/>
      </rPr>
      <t xml:space="preserve"> Hierunter sind bspw. Abweichungen durch eventuelle Schlüsseländerungen und aufgrund von Planansätzen auszuweisen. Eintragungen in diesen Spalten sind im Antrag zu erläutern.</t>
    </r>
  </si>
  <si>
    <r>
      <rPr>
        <b/>
        <sz val="10"/>
        <rFont val="Arial"/>
        <family val="2"/>
      </rPr>
      <t xml:space="preserve">Kürzungen: </t>
    </r>
    <r>
      <rPr>
        <sz val="10"/>
        <rFont val="Arial"/>
        <family val="2"/>
      </rPr>
      <t>Hierunter sind bspw. Abweichungen durch eventuelle Schlüsseländerungen und aufgrund von Planansätzen auszuweisen. Eintragungen in diesen Spalten sind im Antrag zu erläutern.</t>
    </r>
  </si>
  <si>
    <t>Anfangsbestand</t>
  </si>
  <si>
    <t>Endbestand (=Saldo der Einzeldifferenzen des Jahres)</t>
  </si>
  <si>
    <t>Verzinsung für die zwei Folgejahre</t>
  </si>
  <si>
    <t>Volatile Kostenanteile gemäß §11 Abs. 5 ARegV</t>
  </si>
  <si>
    <t xml:space="preserve">Differenz nach § 5 Abs. 1 Satz 2 ARegV </t>
  </si>
  <si>
    <t>NB1</t>
  </si>
  <si>
    <t>bite wählen</t>
  </si>
  <si>
    <t>Verpächter</t>
  </si>
  <si>
    <t>anderer Netzbereich</t>
  </si>
  <si>
    <t>Voll-Netzzugang (§ 26 I ARegV) nach dem Basisjahr</t>
  </si>
  <si>
    <t>Teil-Netzzugang (§ 26 II, III ARegV) nach dem Basisjahr</t>
  </si>
  <si>
    <t>Teil-Netzabgang (§ 26 II, III ARegV) nach dem Basisjahr</t>
  </si>
  <si>
    <t>Ehemalige Investitionsmaßnahmen (§ 34 Abs. 7 ARegV)</t>
  </si>
  <si>
    <t>sonstiger Zu- bzw. Abgang</t>
  </si>
  <si>
    <t xml:space="preserve">in der Erlösobergrenze enthaltener Ansatz </t>
  </si>
  <si>
    <t>jährliche Annuität von 2025 bis 2027</t>
  </si>
  <si>
    <t>Ziffer I. Renditen, Tabelle 2a) Umlaufsrenditen nach Wertpapierarten, S. 6</t>
  </si>
  <si>
    <t>2021: Es ist die Nutzungsdauer aus dem letztjährigen Antrag anzugeben.</t>
  </si>
  <si>
    <t>2022: Es ist die Nutzungsdauer aus dem letztjährigen Antrag anzugeben.</t>
  </si>
  <si>
    <r>
      <rPr>
        <b/>
        <sz val="10"/>
        <rFont val="Arial"/>
        <family val="2"/>
      </rPr>
      <t xml:space="preserve">Historische AK/HK im Anschaffungsjahr im Gesamtunternehmen: </t>
    </r>
    <r>
      <rPr>
        <sz val="10"/>
        <rFont val="Arial"/>
        <family val="2"/>
      </rPr>
      <t>Hier sind die</t>
    </r>
    <r>
      <rPr>
        <b/>
        <sz val="10"/>
        <rFont val="Arial"/>
        <family val="2"/>
      </rPr>
      <t xml:space="preserve"> </t>
    </r>
    <r>
      <rPr>
        <sz val="10"/>
        <rFont val="Arial"/>
        <family val="2"/>
      </rPr>
      <t xml:space="preserve">tatsächlichen AK/HK einzutragen. Hierbei sind lediglich die AK/HK nach dem Basisjahr (2020) einzutragen. Dieser Wert ist in Folgeanträgen unverändert beizubehalten. Veränderungen im Wertansatz der Anlage ausgehend von ursprünglichen Ansatz sind über die Spalten "Hinzurechnungen" und "Kürzungen" abzubilden und im Antragsschreiben zu erläutern.  </t>
    </r>
  </si>
  <si>
    <t>GewSt-Hebesatz
(Basisjahr 2020)</t>
  </si>
  <si>
    <t>Regulierungskontosaldo zum 31.12.2023</t>
  </si>
  <si>
    <t>In Erlösobergrenze 2023 enthaltener Ansatz der Kosten für</t>
  </si>
  <si>
    <t>Für das Kalenderjahr 2023 bei effizienter Leistungserbringung enstandene tatsächliche IST-Kosten für</t>
  </si>
  <si>
    <t>Erlöse aus Netzentgelten (Ausspeispunkte ohne Leistungsmessung)</t>
  </si>
  <si>
    <t>Erlöse aus Netzentgelten (Ausspeispunkte mit Leistungsmessung)</t>
  </si>
  <si>
    <t>Preisnachlässe aus Vereinbarungen gemäß § 3 KAV i.V.m. § 18 GasNEV</t>
  </si>
  <si>
    <t>Erlöse aus Sonderformen der Netznutzung (§ 20 GasNEV)</t>
  </si>
  <si>
    <t>Erlöse aus Messung</t>
  </si>
  <si>
    <t>Erlöse aus Messstellenbetrieb</t>
  </si>
  <si>
    <t xml:space="preserve">Unterbrechbare und unterjährige Verträge </t>
  </si>
  <si>
    <t>ausgebuchte Forderungen/Stornierungen (tatsächliche/erwartete Umsatzausfälle)</t>
  </si>
  <si>
    <t>erzielbare Erlöse aus nicht berechneten, durchgeleiteten Mengen</t>
  </si>
  <si>
    <t>sonstige Erlöse aus Entgelten (z.B. Vertragsstrafen, …)</t>
  </si>
  <si>
    <t>(gesonderte Erläuterung erforderlich)</t>
  </si>
  <si>
    <t>Erlöse aus der Auflösung von Ertragszuschüssen</t>
  </si>
  <si>
    <t>Erlöse aus Nebengeschäften</t>
  </si>
  <si>
    <t>Erlösminderungen im Zusammenhang mit Rückstellungsbildung   [ - ]</t>
  </si>
  <si>
    <t>Erlösmehrung im Zusammenhang mit Auflösung von Rückstellungen   [ + ]</t>
  </si>
  <si>
    <t>Mehr-/Mindermengenausgleich</t>
  </si>
  <si>
    <t>ausgebuchte Forderungen/Stornierungen (Gegenbuchung)</t>
  </si>
  <si>
    <t>sonstige zu berücksichtigende Erlöskorrekturen</t>
  </si>
  <si>
    <t>Zwischensumme</t>
  </si>
  <si>
    <t>Weitere Erlöspositionen</t>
  </si>
  <si>
    <t>Summe Weitere Erlöspositionen</t>
  </si>
  <si>
    <t>Umsatzerlöse laut vorstehender Aufstellung</t>
  </si>
  <si>
    <t>Umsatzerlöse laut G&amp;V (Tätikeitenabschluss Gas-Verteilnetz)</t>
  </si>
  <si>
    <t>*Bitte erläutern</t>
  </si>
  <si>
    <t>Umsatzerlöse aus Verteilnetzbetrieb</t>
  </si>
  <si>
    <t>Umsatzerlöse aus Verteilnetzbetrieb
(Netzentgelte incl. Messung und Messstellenbetrieb)</t>
  </si>
  <si>
    <t>Betrag für die Berücksichtigung
 im Regulierungskonto</t>
  </si>
  <si>
    <t>EHB_RegKonto_Gas_2023_BW</t>
  </si>
  <si>
    <t>Reg.Konto 2023</t>
  </si>
  <si>
    <t>Statistische Fachreihe Kapitalmarktkennzahlen der Deutschen Bundesbank, Oktober 2024</t>
  </si>
  <si>
    <t>1. Sind seit dem Basisjahr 2020 Netzteile durch den Netzbetreiber aufgenommen worden?</t>
  </si>
  <si>
    <t>2. Sind seit dem Basisjahr 2020 Netzteile durch den Netzbetreiber abgegeben worden?</t>
  </si>
  <si>
    <t>Anzahl der Mess-
einrichtungen zum 01.01.2023
[Stück]</t>
  </si>
  <si>
    <t>Anzahl der Mess-
einrichtungen zum 31.12.2023
[Stück]</t>
  </si>
  <si>
    <t>NB2</t>
  </si>
  <si>
    <t>LNG Anbindungsanlagen gemäß separater Festlegung</t>
  </si>
  <si>
    <t xml:space="preserve">Zugänge auf Grund von Netzüber-gängen gemäß § 26 II ARegV </t>
  </si>
  <si>
    <t xml:space="preserve">Zugänge auf Grund von Netzüber-gängen gemäß § 26 I ARegV </t>
  </si>
  <si>
    <t>XIX</t>
  </si>
  <si>
    <t>davon zur Herstellung der grundsätzlichen Kompatibilität von Erdgasnetzinfrastruktur mit Wasserstoff, welche über die bloße Zuspeisung im Sinne des 
§ 3 Nr. 19a EnWG hinausgeht</t>
  </si>
  <si>
    <t>1. Baukostenzuschüsse und Netzanschlusskostenbeiträge - historische Zugänge bis zum Basisjahr 2020</t>
  </si>
  <si>
    <t>2023: Es ist die Nutzungsdauer aus dem letztjährigen Antrag oder die Nutzungsdauer unter Beachtung von "KANU" anzugeben</t>
  </si>
  <si>
    <r>
      <t>Historische AK/HK seit dem 01.01.2021 im Gesamtunternehmen:</t>
    </r>
    <r>
      <rPr>
        <sz val="10"/>
        <rFont val="Arial"/>
        <family val="2"/>
      </rPr>
      <t xml:space="preserve"> Tragen Sie die AK/HK der Investitionen seit dem 01.01.2021 ein. Hierbei sind lediglich die AK/HK nach dem Basisjahr (2020) einzutragen. Dieser Wert ist in Folgeanträgen unverändert beizubehalten. Veränderungen im Wertansatz der Anlage ausgehend von ursprünglichen Ansatz sind über die Spalten "Hinzurechnungen" und "Kürzungen" abzubilden.  </t>
    </r>
  </si>
  <si>
    <t>Kostenart</t>
  </si>
  <si>
    <t>Zusatzinformationen</t>
  </si>
  <si>
    <t>Menge</t>
  </si>
  <si>
    <t>Preis</t>
  </si>
  <si>
    <t>Historische AK/HK, der Investitionen seit dem 01.01.2021 im Gesamtunternehmen</t>
  </si>
  <si>
    <t>20.11.2024/LRegB BW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</si>
</sst>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0\ &quot;€&quot;;\-#,##0\ &quot;€&quot;"/>
    <numFmt numFmtId="6" formatCode="#,##0\ &quot;€&quot;;[Red]\-#,##0\ &quot;€&quot;"/>
    <numFmt numFmtId="42" formatCode="_-* #,##0\ &quot;€&quot;_-;\-* #,##0\ &quot;€&quot;_-;_-* &quot;-&quot;\ &quot;€&quot;_-;_-@_-"/>
    <numFmt numFmtId="44" formatCode="_-* #,##0.00\ &quot;€&quot;_-;\-* #,##0.00\ &quot;€&quot;_-;_-* &quot;-&quot;??\ &quot;€&quot;_-;_-@_-"/>
    <numFmt numFmtId="164" formatCode="#,##0.00_ ;[Red]\-#,##0.00\ "/>
    <numFmt numFmtId="165" formatCode="_([$€]* #,##0.00_);_([$€]* \(#,##0.00\);_([$€]* &quot;-&quot;??_);_(@_)"/>
    <numFmt numFmtId="166" formatCode="#,##0_ ;[Red]\-#,##0\ "/>
    <numFmt numFmtId="167" formatCode="#,##0\ &quot;€&quot;"/>
    <numFmt numFmtId="168" formatCode="_-* #,##0\ _€_-;\-* #,##0\ _€_-;_-* &quot;-&quot;??\ _€_-;_-@_-"/>
    <numFmt numFmtId="169" formatCode="0_ ;\-0\ "/>
    <numFmt numFmtId="170" formatCode="_-* #,##0\ _€_-;\-* #,##0\ _€_-;_-* &quot;-&quot;\ _€_-;_-@_-"/>
    <numFmt numFmtId="171" formatCode="0.000%"/>
    <numFmt numFmtId="172" formatCode="_-* #,##0.00\ _€_-;\-* #,##0.00\ _€_-;_-* &quot;-&quot;??\ _€_-;_-@_-"/>
    <numFmt numFmtId="173" formatCode="#,##0\ _€;\-#,##0\ _€"/>
    <numFmt numFmtId="174" formatCode="0.0000%"/>
  </numFmts>
  <fonts count="94" x14ac:knownFonts="1">
    <font>
      <sz val="10"/>
      <name val="Arial"/>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4"/>
      <name val="Arial"/>
      <family val="2"/>
    </font>
    <font>
      <sz val="14"/>
      <name val="Arial"/>
      <family val="2"/>
    </font>
    <font>
      <sz val="12"/>
      <name val="Arial"/>
      <family val="2"/>
    </font>
    <font>
      <b/>
      <sz val="12"/>
      <name val="Arial"/>
      <family val="2"/>
    </font>
    <font>
      <b/>
      <sz val="12"/>
      <name val="Arial"/>
      <family val="2"/>
    </font>
    <font>
      <b/>
      <sz val="11"/>
      <color indexed="10"/>
      <name val="Arial"/>
      <family val="2"/>
    </font>
    <font>
      <sz val="11"/>
      <name val="Arial"/>
      <family val="2"/>
    </font>
    <font>
      <sz val="10"/>
      <color indexed="9"/>
      <name val="Arial"/>
      <family val="2"/>
    </font>
    <font>
      <sz val="8"/>
      <name val="Arial"/>
      <family val="2"/>
    </font>
    <font>
      <sz val="8"/>
      <name val="Arial"/>
      <family val="2"/>
    </font>
    <font>
      <sz val="12"/>
      <name val="Arial"/>
      <family val="2"/>
    </font>
    <font>
      <u/>
      <sz val="12"/>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2"/>
      <color indexed="9"/>
      <name val="Arial"/>
      <family val="2"/>
    </font>
    <font>
      <b/>
      <sz val="12"/>
      <color indexed="9"/>
      <name val="Arial"/>
      <family val="2"/>
    </font>
    <font>
      <sz val="14"/>
      <color indexed="9"/>
      <name val="Arial"/>
      <family val="2"/>
    </font>
    <font>
      <sz val="18"/>
      <name val="Arial"/>
      <family val="2"/>
    </font>
    <font>
      <b/>
      <u/>
      <sz val="10"/>
      <name val="Arial"/>
      <family val="2"/>
    </font>
    <font>
      <b/>
      <sz val="11"/>
      <color theme="1"/>
      <name val="Arial"/>
      <family val="2"/>
    </font>
    <font>
      <sz val="11"/>
      <color indexed="8"/>
      <name val="Arial"/>
      <family val="2"/>
    </font>
    <font>
      <b/>
      <sz val="11"/>
      <color indexed="8"/>
      <name val="Arial"/>
      <family val="2"/>
    </font>
    <font>
      <b/>
      <sz val="11"/>
      <color indexed="63"/>
      <name val="Arial"/>
      <family val="2"/>
    </font>
    <font>
      <b/>
      <sz val="14"/>
      <color indexed="63"/>
      <name val="Arial"/>
      <family val="2"/>
    </font>
    <font>
      <sz val="11"/>
      <color theme="0"/>
      <name val="Calibri"/>
      <family val="2"/>
      <scheme val="minor"/>
    </font>
    <font>
      <b/>
      <sz val="11"/>
      <color rgb="FF3F3F3F"/>
      <name val="Calibri"/>
      <family val="2"/>
      <scheme val="minor"/>
    </font>
    <font>
      <b/>
      <sz val="11"/>
      <color rgb="FFFA7D00"/>
      <name val="Calibri"/>
      <family val="2"/>
      <scheme val="minor"/>
    </font>
    <font>
      <b/>
      <sz val="11"/>
      <name val="Calibri"/>
      <family val="2"/>
      <scheme val="minor"/>
    </font>
    <font>
      <sz val="10"/>
      <name val="Calibri"/>
      <family val="2"/>
      <scheme val="minor"/>
    </font>
    <font>
      <b/>
      <sz val="16"/>
      <name val="Arial"/>
      <family val="2"/>
    </font>
    <font>
      <sz val="11"/>
      <color rgb="FF3F3F76"/>
      <name val="Calibri"/>
      <family val="2"/>
      <scheme val="minor"/>
    </font>
    <font>
      <b/>
      <sz val="10"/>
      <name val="Calibri"/>
      <family val="2"/>
      <scheme val="minor"/>
    </font>
    <font>
      <sz val="10"/>
      <color indexed="12"/>
      <name val="Calibri"/>
      <family val="2"/>
      <scheme val="minor"/>
    </font>
    <font>
      <b/>
      <sz val="9"/>
      <name val="Calibri"/>
      <family val="2"/>
      <scheme val="minor"/>
    </font>
    <font>
      <sz val="9"/>
      <name val="Calibri"/>
      <family val="2"/>
      <scheme val="minor"/>
    </font>
    <font>
      <b/>
      <sz val="16"/>
      <color theme="1"/>
      <name val="Arial"/>
      <family val="2"/>
    </font>
    <font>
      <sz val="11"/>
      <color rgb="FF3F3F76"/>
      <name val="Arial"/>
      <family val="2"/>
    </font>
    <font>
      <b/>
      <vertAlign val="subscript"/>
      <sz val="11"/>
      <name val="Arial"/>
      <family val="2"/>
    </font>
    <font>
      <b/>
      <sz val="14"/>
      <color rgb="FFFF0000"/>
      <name val="Arial"/>
      <family val="2"/>
    </font>
    <font>
      <sz val="11"/>
      <color theme="1"/>
      <name val="Arial"/>
      <family val="2"/>
    </font>
    <font>
      <b/>
      <sz val="11"/>
      <color theme="0"/>
      <name val="Arial"/>
      <family val="2"/>
    </font>
    <font>
      <b/>
      <sz val="14"/>
      <color theme="0"/>
      <name val="Arial"/>
      <family val="2"/>
    </font>
    <font>
      <sz val="11"/>
      <color theme="0"/>
      <name val="Arial"/>
      <family val="2"/>
    </font>
    <font>
      <b/>
      <sz val="11"/>
      <color rgb="FF3F3F3F"/>
      <name val="Arial"/>
      <family val="2"/>
    </font>
    <font>
      <b/>
      <sz val="14"/>
      <color theme="1"/>
      <name val="Arial"/>
      <family val="2"/>
    </font>
    <font>
      <sz val="12"/>
      <color theme="1"/>
      <name val="Arial"/>
      <family val="2"/>
    </font>
    <font>
      <b/>
      <sz val="11"/>
      <color rgb="FFFA7D00"/>
      <name val="Arial"/>
      <family val="2"/>
    </font>
    <font>
      <b/>
      <sz val="10"/>
      <name val="Arial"/>
      <family val="2"/>
    </font>
    <font>
      <sz val="10.5"/>
      <name val="Arial"/>
      <family val="2"/>
    </font>
    <font>
      <b/>
      <sz val="16"/>
      <color theme="0"/>
      <name val="Arial"/>
      <family val="2"/>
    </font>
    <font>
      <b/>
      <sz val="10.5"/>
      <name val="Arial"/>
      <family val="2"/>
    </font>
    <font>
      <b/>
      <sz val="10.5"/>
      <color rgb="FFFF0000"/>
      <name val="Arial"/>
      <family val="2"/>
    </font>
    <font>
      <b/>
      <u/>
      <sz val="10.5"/>
      <color rgb="FFFF0000"/>
      <name val="Arial"/>
      <family val="2"/>
    </font>
    <font>
      <u/>
      <sz val="10.5"/>
      <name val="Arial"/>
      <family val="2"/>
    </font>
    <font>
      <b/>
      <u/>
      <sz val="10.5"/>
      <name val="Arial"/>
      <family val="2"/>
    </font>
    <font>
      <b/>
      <sz val="14"/>
      <name val="Calibri"/>
      <family val="2"/>
      <scheme val="minor"/>
    </font>
    <font>
      <sz val="11"/>
      <name val="Calibri"/>
      <family val="2"/>
      <scheme val="minor"/>
    </font>
    <font>
      <b/>
      <sz val="16"/>
      <name val="Calibri"/>
      <family val="2"/>
      <scheme val="minor"/>
    </font>
    <font>
      <sz val="8"/>
      <name val="Calibri"/>
      <family val="2"/>
      <scheme val="minor"/>
    </font>
    <font>
      <sz val="10"/>
      <color rgb="FFFF0000"/>
      <name val="Arial"/>
      <family val="2"/>
    </font>
    <font>
      <b/>
      <sz val="16"/>
      <color rgb="FFFF0000"/>
      <name val="Calibri"/>
      <family val="2"/>
      <scheme val="minor"/>
    </font>
    <font>
      <b/>
      <sz val="10"/>
      <color rgb="FFFF0000"/>
      <name val="Arial"/>
      <family val="2"/>
    </font>
    <font>
      <sz val="11"/>
      <color rgb="FFFF0000"/>
      <name val="Arial"/>
      <family val="2"/>
    </font>
    <font>
      <b/>
      <sz val="12"/>
      <color rgb="FFFF0000"/>
      <name val="Arial"/>
      <family val="2"/>
    </font>
    <font>
      <sz val="24"/>
      <color rgb="FFFF0000"/>
      <name val="Arial"/>
      <family val="2"/>
    </font>
    <font>
      <sz val="16"/>
      <color rgb="FFFF0000"/>
      <name val="Arial"/>
      <family val="2"/>
    </font>
    <font>
      <sz val="10"/>
      <color rgb="FFFF0000"/>
      <name val="Calibri"/>
      <family val="2"/>
      <scheme val="minor"/>
    </font>
    <font>
      <sz val="11"/>
      <name val="Calibri"/>
      <family val="2"/>
    </font>
    <font>
      <b/>
      <sz val="12"/>
      <name val="Calibri"/>
      <family val="2"/>
      <scheme val="minor"/>
    </font>
    <font>
      <sz val="11"/>
      <color rgb="FF9C0006"/>
      <name val="Calibri"/>
      <family val="2"/>
      <scheme val="minor"/>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2F2F2"/>
      </patternFill>
    </fill>
    <fill>
      <patternFill patternType="solid">
        <fgColor theme="4" tint="0.79998168889431442"/>
        <bgColor indexed="65"/>
      </patternFill>
    </fill>
    <fill>
      <patternFill patternType="solid">
        <fgColor theme="5" tint="0.79998168889431442"/>
        <bgColor indexed="65"/>
      </patternFill>
    </fill>
    <fill>
      <patternFill patternType="gray0625">
        <fgColor theme="1"/>
        <bgColor theme="0" tint="-4.9989318521683403E-2"/>
      </patternFill>
    </fill>
    <fill>
      <patternFill patternType="solid">
        <fgColor theme="5"/>
      </patternFill>
    </fill>
    <fill>
      <patternFill patternType="lightUp"/>
    </fill>
    <fill>
      <patternFill patternType="solid">
        <fgColor theme="5" tint="0.39997558519241921"/>
        <bgColor indexed="65"/>
      </patternFill>
    </fill>
    <fill>
      <patternFill patternType="solid">
        <fgColor theme="7" tint="0.79998168889431442"/>
        <bgColor indexed="64"/>
      </patternFill>
    </fill>
    <fill>
      <patternFill patternType="solid">
        <fgColor theme="4" tint="0.39997558519241921"/>
        <bgColor indexed="65"/>
      </patternFill>
    </fill>
    <fill>
      <patternFill patternType="solid">
        <fgColor rgb="FFFFCC99"/>
      </patternFill>
    </fill>
    <fill>
      <patternFill patternType="solid">
        <fgColor indexed="43"/>
        <bgColor indexed="64"/>
      </patternFill>
    </fill>
    <fill>
      <patternFill patternType="solid">
        <fgColor rgb="FFFFFF66"/>
        <bgColor indexed="64"/>
      </patternFill>
    </fill>
    <fill>
      <patternFill patternType="solid">
        <fgColor rgb="FFC0C0C0"/>
        <bgColor indexed="64"/>
      </patternFill>
    </fill>
    <fill>
      <patternFill patternType="solid">
        <fgColor theme="6" tint="0.79998168889431442"/>
        <bgColor indexed="65"/>
      </patternFill>
    </fill>
    <fill>
      <patternFill patternType="solid">
        <fgColor theme="4" tint="0.39997558519241921"/>
        <bgColor indexed="64"/>
      </patternFill>
    </fill>
    <fill>
      <patternFill patternType="solid">
        <fgColor indexed="47"/>
        <bgColor indexed="64"/>
      </patternFill>
    </fill>
    <fill>
      <patternFill patternType="gray0625">
        <bgColor rgb="FFFFFF66"/>
      </patternFill>
    </fill>
    <fill>
      <patternFill patternType="solid">
        <fgColor theme="4" tint="0.59999389629810485"/>
        <bgColor indexed="64"/>
      </patternFill>
    </fill>
    <fill>
      <patternFill patternType="solid">
        <fgColor theme="5" tint="0.59999389629810485"/>
        <bgColor indexed="65"/>
      </patternFill>
    </fill>
    <fill>
      <patternFill patternType="solid">
        <fgColor rgb="FFFFC7CE"/>
      </patternFill>
    </fill>
    <fill>
      <patternFill patternType="solid">
        <fgColor theme="4" tint="0.59999389629810485"/>
        <bgColor indexed="65"/>
      </patternFill>
    </fill>
    <fill>
      <patternFill patternType="solid">
        <fgColor theme="6" tint="0.59999389629810485"/>
        <bgColor indexed="65"/>
      </patternFill>
    </fill>
  </fills>
  <borders count="8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double">
        <color indexed="64"/>
      </bottom>
      <diagonal/>
    </border>
    <border>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right style="thin">
        <color rgb="FF7F7F7F"/>
      </right>
      <top/>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style="thin">
        <color rgb="FF7F7F7F"/>
      </right>
      <top/>
      <bottom style="thin">
        <color rgb="FF7F7F7F"/>
      </bottom>
      <diagonal/>
    </border>
    <border>
      <left style="thin">
        <color rgb="FF7F7F7F"/>
      </left>
      <right style="thin">
        <color rgb="FF7F7F7F"/>
      </right>
      <top/>
      <bottom style="thin">
        <color rgb="FF7F7F7F"/>
      </bottom>
      <diagonal/>
    </border>
    <border>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3F3F3F"/>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rgb="FF3F3F3F"/>
      </left>
      <right style="thin">
        <color rgb="FF3F3F3F"/>
      </right>
      <top style="thin">
        <color rgb="FF3F3F3F"/>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7F7F7F"/>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s>
  <cellStyleXfs count="79">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20" borderId="1" applyNumberFormat="0" applyAlignment="0" applyProtection="0"/>
    <xf numFmtId="0" fontId="24" fillId="20" borderId="2" applyNumberFormat="0" applyAlignment="0" applyProtection="0"/>
    <xf numFmtId="0" fontId="25" fillId="7" borderId="2" applyNumberFormat="0" applyAlignment="0" applyProtection="0"/>
    <xf numFmtId="0" fontId="26" fillId="0" borderId="3" applyNumberFormat="0" applyFill="0" applyAlignment="0" applyProtection="0"/>
    <xf numFmtId="0" fontId="27" fillId="0" borderId="0" applyNumberFormat="0" applyFill="0" applyBorder="0" applyAlignment="0" applyProtection="0"/>
    <xf numFmtId="165" fontId="6" fillId="0" borderId="0" applyFont="0" applyFill="0" applyBorder="0" applyAlignment="0" applyProtection="0"/>
    <xf numFmtId="0" fontId="28" fillId="4" borderId="0" applyNumberFormat="0" applyBorder="0" applyAlignment="0" applyProtection="0"/>
    <xf numFmtId="0" fontId="29" fillId="21" borderId="0" applyNumberFormat="0" applyBorder="0" applyAlignment="0" applyProtection="0"/>
    <xf numFmtId="49" fontId="6" fillId="0" borderId="0"/>
    <xf numFmtId="0" fontId="15" fillId="22" borderId="4" applyNumberFormat="0" applyFont="0" applyAlignment="0" applyProtection="0"/>
    <xf numFmtId="9" fontId="6" fillId="0" borderId="0" applyFont="0" applyFill="0" applyBorder="0" applyAlignment="0" applyProtection="0"/>
    <xf numFmtId="0" fontId="30" fillId="3" borderId="0" applyNumberFormat="0" applyBorder="0" applyAlignment="0" applyProtection="0"/>
    <xf numFmtId="0" fontId="7" fillId="0" borderId="0"/>
    <xf numFmtId="0" fontId="7" fillId="0" borderId="0"/>
    <xf numFmtId="0" fontId="31" fillId="0" borderId="0" applyNumberFormat="0" applyFill="0" applyBorder="0" applyAlignment="0" applyProtection="0"/>
    <xf numFmtId="0" fontId="32" fillId="0" borderId="5"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4" fillId="0" borderId="0" applyNumberFormat="0" applyFill="0" applyBorder="0" applyAlignment="0" applyProtection="0"/>
    <xf numFmtId="0" fontId="35" fillId="0" borderId="8" applyNumberFormat="0" applyFill="0" applyAlignment="0" applyProtection="0"/>
    <xf numFmtId="0" fontId="36" fillId="0" borderId="0" applyNumberFormat="0" applyFill="0" applyBorder="0" applyAlignment="0" applyProtection="0"/>
    <xf numFmtId="0" fontId="37" fillId="23" borderId="9" applyNumberFormat="0" applyAlignment="0" applyProtection="0"/>
    <xf numFmtId="0" fontId="6" fillId="0" borderId="0"/>
    <xf numFmtId="0" fontId="5" fillId="0" borderId="0"/>
    <xf numFmtId="0" fontId="48" fillId="29" borderId="0" applyNumberFormat="0" applyBorder="0" applyAlignment="0" applyProtection="0"/>
    <xf numFmtId="0" fontId="49" fillId="30" borderId="44" applyNumberFormat="0" applyAlignment="0" applyProtection="0"/>
    <xf numFmtId="0" fontId="50" fillId="30" borderId="41" applyNumberFormat="0" applyAlignment="0" applyProtection="0"/>
    <xf numFmtId="0" fontId="4" fillId="31" borderId="0" applyNumberFormat="0" applyBorder="0" applyAlignment="0" applyProtection="0"/>
    <xf numFmtId="0" fontId="4" fillId="32" borderId="0" applyNumberFormat="0" applyBorder="0" applyAlignment="0" applyProtection="0"/>
    <xf numFmtId="0" fontId="48" fillId="34" borderId="0" applyNumberFormat="0" applyBorder="0" applyAlignment="0" applyProtection="0"/>
    <xf numFmtId="0" fontId="48" fillId="36" borderId="0" applyNumberFormat="0" applyBorder="0" applyAlignment="0" applyProtection="0"/>
    <xf numFmtId="0" fontId="3" fillId="0" borderId="0"/>
    <xf numFmtId="9" fontId="3" fillId="0" borderId="0" applyFont="0" applyFill="0" applyBorder="0" applyAlignment="0" applyProtection="0"/>
    <xf numFmtId="0" fontId="48" fillId="38" borderId="0" applyNumberFormat="0" applyBorder="0" applyAlignment="0" applyProtection="0"/>
    <xf numFmtId="172" fontId="6" fillId="0" borderId="0" applyFont="0" applyFill="0" applyBorder="0" applyAlignment="0" applyProtection="0"/>
    <xf numFmtId="0" fontId="54" fillId="39" borderId="41" applyNumberFormat="0" applyAlignment="0" applyProtection="0"/>
    <xf numFmtId="0" fontId="6" fillId="0" borderId="0"/>
    <xf numFmtId="9"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43" borderId="0" applyNumberFormat="0" applyBorder="0" applyAlignment="0" applyProtection="0"/>
    <xf numFmtId="0" fontId="7" fillId="0" borderId="0"/>
    <xf numFmtId="170" fontId="80" fillId="47" borderId="0">
      <alignment horizontal="left" vertical="center"/>
    </xf>
    <xf numFmtId="0" fontId="91" fillId="0" borderId="0"/>
    <xf numFmtId="170" fontId="3" fillId="48" borderId="15">
      <alignment horizontal="left" vertical="center"/>
      <protection locked="0"/>
    </xf>
    <xf numFmtId="0" fontId="93" fillId="49" borderId="0" applyNumberFormat="0" applyBorder="0" applyAlignment="0" applyProtection="0"/>
    <xf numFmtId="170" fontId="92" fillId="44" borderId="0" applyNumberFormat="0" applyBorder="0">
      <alignment horizontal="left" vertical="center"/>
    </xf>
    <xf numFmtId="170" fontId="80" fillId="47" borderId="0" applyNumberFormat="0" applyBorder="0">
      <alignment horizontal="left" vertical="center"/>
    </xf>
    <xf numFmtId="0" fontId="3" fillId="50" borderId="0" applyNumberFormat="0" applyBorder="0" applyAlignment="0" applyProtection="0"/>
    <xf numFmtId="0" fontId="3" fillId="48" borderId="0" applyNumberFormat="0" applyBorder="0" applyAlignment="0" applyProtection="0"/>
    <xf numFmtId="0" fontId="3" fillId="51" borderId="0" applyNumberFormat="0" applyBorder="0" applyAlignment="0" applyProtection="0"/>
    <xf numFmtId="170" fontId="49" fillId="30" borderId="44" applyAlignment="0" applyProtection="0"/>
  </cellStyleXfs>
  <cellXfs count="533">
    <xf numFmtId="0" fontId="0" fillId="0" borderId="0" xfId="0"/>
    <xf numFmtId="0" fontId="6" fillId="24" borderId="0" xfId="0" applyFont="1" applyFill="1" applyBorder="1" applyAlignment="1" applyProtection="1">
      <alignment vertical="center"/>
    </xf>
    <xf numFmtId="0" fontId="10" fillId="24" borderId="0" xfId="0" applyFont="1" applyFill="1" applyBorder="1" applyAlignment="1" applyProtection="1">
      <alignment horizontal="centerContinuous"/>
    </xf>
    <xf numFmtId="0" fontId="8" fillId="24" borderId="0" xfId="0" applyFont="1" applyFill="1" applyBorder="1" applyAlignment="1" applyProtection="1">
      <alignment horizontal="left" vertical="center"/>
    </xf>
    <xf numFmtId="0" fontId="8" fillId="24" borderId="0" xfId="0" applyFont="1" applyFill="1" applyBorder="1" applyAlignment="1" applyProtection="1">
      <alignment horizontal="left" wrapText="1"/>
    </xf>
    <xf numFmtId="0" fontId="14" fillId="24" borderId="0" xfId="0" applyFont="1" applyFill="1" applyBorder="1" applyAlignment="1" applyProtection="1">
      <alignment horizontal="left" vertical="center" wrapText="1"/>
    </xf>
    <xf numFmtId="0" fontId="6" fillId="24" borderId="0" xfId="0" applyFont="1" applyFill="1" applyBorder="1" applyProtection="1"/>
    <xf numFmtId="0" fontId="16" fillId="24" borderId="0" xfId="0" applyFont="1" applyFill="1" applyBorder="1" applyAlignment="1" applyProtection="1">
      <alignment vertical="center"/>
    </xf>
    <xf numFmtId="0" fontId="16" fillId="24" borderId="0" xfId="0" applyFont="1" applyFill="1" applyBorder="1" applyProtection="1"/>
    <xf numFmtId="0" fontId="12" fillId="0" borderId="0" xfId="0" applyFont="1" applyProtection="1"/>
    <xf numFmtId="0" fontId="19" fillId="0" borderId="0" xfId="0" applyFont="1" applyProtection="1"/>
    <xf numFmtId="0" fontId="13" fillId="0" borderId="11" xfId="0" applyFont="1" applyBorder="1" applyProtection="1"/>
    <xf numFmtId="0" fontId="19" fillId="0" borderId="12" xfId="0" applyFont="1" applyFill="1" applyBorder="1" applyProtection="1"/>
    <xf numFmtId="0" fontId="19" fillId="0" borderId="12" xfId="0" applyFont="1" applyBorder="1" applyProtection="1"/>
    <xf numFmtId="0" fontId="19" fillId="0" borderId="13" xfId="0" applyFont="1" applyBorder="1" applyProtection="1"/>
    <xf numFmtId="0" fontId="13" fillId="0" borderId="14" xfId="0" applyFont="1" applyFill="1" applyBorder="1" applyProtection="1"/>
    <xf numFmtId="0" fontId="19" fillId="0" borderId="0" xfId="0" applyFont="1" applyBorder="1" applyProtection="1"/>
    <xf numFmtId="0" fontId="19" fillId="0" borderId="10" xfId="0" applyFont="1" applyBorder="1" applyProtection="1"/>
    <xf numFmtId="0" fontId="19" fillId="0" borderId="0" xfId="0" applyFont="1" applyFill="1" applyBorder="1" applyProtection="1">
      <protection locked="0"/>
    </xf>
    <xf numFmtId="0" fontId="19" fillId="0" borderId="14" xfId="0" applyFont="1" applyBorder="1" applyProtection="1"/>
    <xf numFmtId="0" fontId="13" fillId="0" borderId="0" xfId="0" applyFont="1" applyBorder="1" applyAlignment="1" applyProtection="1">
      <alignment horizontal="center"/>
    </xf>
    <xf numFmtId="0" fontId="13" fillId="0" borderId="14" xfId="0" applyFont="1" applyBorder="1" applyProtection="1"/>
    <xf numFmtId="164" fontId="19" fillId="0" borderId="0" xfId="0" applyNumberFormat="1" applyFont="1" applyBorder="1" applyProtection="1"/>
    <xf numFmtId="0" fontId="19" fillId="0" borderId="31" xfId="0" applyFont="1" applyBorder="1" applyProtection="1"/>
    <xf numFmtId="0" fontId="19" fillId="0" borderId="32" xfId="0" applyFont="1" applyBorder="1" applyProtection="1"/>
    <xf numFmtId="0" fontId="9" fillId="0" borderId="0" xfId="0" applyFont="1" applyProtection="1"/>
    <xf numFmtId="0" fontId="19" fillId="0" borderId="11" xfId="0" applyFont="1" applyBorder="1" applyProtection="1"/>
    <xf numFmtId="0" fontId="19" fillId="24" borderId="14" xfId="0" applyFont="1" applyFill="1" applyBorder="1" applyAlignment="1">
      <alignment vertical="center" wrapText="1"/>
    </xf>
    <xf numFmtId="0" fontId="19" fillId="0" borderId="17" xfId="0" applyFont="1" applyBorder="1" applyProtection="1"/>
    <xf numFmtId="0" fontId="19" fillId="0" borderId="35" xfId="0" applyFont="1" applyBorder="1" applyProtection="1"/>
    <xf numFmtId="0" fontId="19" fillId="0" borderId="36" xfId="0" applyFont="1" applyBorder="1" applyProtection="1"/>
    <xf numFmtId="0" fontId="19" fillId="24" borderId="14" xfId="0" applyFont="1" applyFill="1" applyBorder="1" applyAlignment="1">
      <alignment vertical="center"/>
    </xf>
    <xf numFmtId="0" fontId="13" fillId="24" borderId="14" xfId="0" applyFont="1" applyFill="1" applyBorder="1" applyAlignment="1">
      <alignment horizontal="left"/>
    </xf>
    <xf numFmtId="0" fontId="19" fillId="0" borderId="16" xfId="0" applyFont="1" applyBorder="1" applyProtection="1"/>
    <xf numFmtId="0" fontId="19" fillId="0" borderId="18" xfId="0" applyFont="1" applyBorder="1" applyProtection="1"/>
    <xf numFmtId="0" fontId="19" fillId="24" borderId="0" xfId="0" applyFont="1" applyFill="1" applyBorder="1" applyAlignment="1">
      <alignment vertical="center" wrapText="1"/>
    </xf>
    <xf numFmtId="0" fontId="13" fillId="24" borderId="0" xfId="0" applyFont="1" applyFill="1" applyBorder="1" applyAlignment="1">
      <alignment horizontal="left"/>
    </xf>
    <xf numFmtId="0" fontId="19" fillId="24" borderId="0" xfId="0" applyFont="1" applyFill="1" applyBorder="1" applyProtection="1"/>
    <xf numFmtId="0" fontId="13" fillId="24" borderId="15" xfId="0" applyFont="1" applyFill="1" applyBorder="1" applyAlignment="1" applyProtection="1">
      <alignment horizontal="center" vertical="top"/>
    </xf>
    <xf numFmtId="0" fontId="13" fillId="24" borderId="15" xfId="0" applyFont="1" applyFill="1" applyBorder="1" applyAlignment="1" applyProtection="1">
      <alignment horizontal="center" vertical="top" wrapText="1"/>
    </xf>
    <xf numFmtId="0" fontId="13" fillId="24" borderId="0" xfId="0" applyFont="1" applyFill="1" applyBorder="1" applyAlignment="1" applyProtection="1">
      <alignment horizontal="center" vertical="top"/>
    </xf>
    <xf numFmtId="0" fontId="19" fillId="24" borderId="15" xfId="0" applyFont="1" applyFill="1" applyBorder="1" applyProtection="1"/>
    <xf numFmtId="0" fontId="38" fillId="24" borderId="0" xfId="0" applyFont="1" applyFill="1" applyBorder="1" applyProtection="1"/>
    <xf numFmtId="0" fontId="39" fillId="24" borderId="0" xfId="0" applyFont="1" applyFill="1" applyBorder="1" applyAlignment="1" applyProtection="1">
      <alignment horizontal="center" vertical="top"/>
    </xf>
    <xf numFmtId="0" fontId="40" fillId="24" borderId="0" xfId="0" applyFont="1" applyFill="1" applyBorder="1" applyProtection="1"/>
    <xf numFmtId="0" fontId="13" fillId="0" borderId="10" xfId="0" applyFont="1" applyFill="1" applyBorder="1" applyAlignment="1" applyProtection="1">
      <alignment horizontal="center" wrapText="1"/>
    </xf>
    <xf numFmtId="0" fontId="19" fillId="0" borderId="15" xfId="0" applyFont="1" applyBorder="1" applyProtection="1"/>
    <xf numFmtId="0" fontId="19" fillId="0" borderId="15" xfId="0" applyFont="1" applyFill="1" applyBorder="1" applyProtection="1">
      <protection locked="0"/>
    </xf>
    <xf numFmtId="0" fontId="18" fillId="0" borderId="0" xfId="0" applyFont="1" applyProtection="1"/>
    <xf numFmtId="0" fontId="7" fillId="24" borderId="14" xfId="0" applyFont="1" applyFill="1" applyBorder="1" applyProtection="1"/>
    <xf numFmtId="0" fontId="0" fillId="24" borderId="0" xfId="0" applyFill="1" applyBorder="1" applyProtection="1">
      <protection locked="0"/>
    </xf>
    <xf numFmtId="0" fontId="41" fillId="0" borderId="0" xfId="0" applyFont="1" applyAlignment="1" applyProtection="1">
      <alignment vertical="center"/>
    </xf>
    <xf numFmtId="0" fontId="41"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vertical="center"/>
    </xf>
    <xf numFmtId="0" fontId="9" fillId="0" borderId="0" xfId="0" applyFont="1" applyFill="1" applyBorder="1" applyAlignment="1">
      <alignment vertical="center"/>
    </xf>
    <xf numFmtId="0" fontId="42" fillId="0" borderId="0" xfId="0" applyFont="1" applyFill="1" applyAlignment="1" applyProtection="1">
      <alignment vertical="center"/>
    </xf>
    <xf numFmtId="0" fontId="19" fillId="0" borderId="0" xfId="0" applyFont="1" applyFill="1" applyBorder="1" applyProtection="1"/>
    <xf numFmtId="0" fontId="9" fillId="0" borderId="0" xfId="0" applyFont="1" applyFill="1" applyBorder="1" applyProtection="1"/>
    <xf numFmtId="0" fontId="12" fillId="0" borderId="10" xfId="0" applyFont="1" applyFill="1" applyBorder="1" applyAlignment="1" applyProtection="1">
      <alignment horizontal="center" wrapText="1"/>
    </xf>
    <xf numFmtId="3" fontId="19" fillId="0" borderId="0" xfId="0" applyNumberFormat="1" applyFont="1" applyFill="1" applyAlignment="1">
      <alignment horizontal="left"/>
    </xf>
    <xf numFmtId="3" fontId="19" fillId="0" borderId="0" xfId="0" applyNumberFormat="1" applyFont="1" applyProtection="1"/>
    <xf numFmtId="3" fontId="19" fillId="0" borderId="12" xfId="0" applyNumberFormat="1" applyFont="1" applyBorder="1" applyProtection="1"/>
    <xf numFmtId="3" fontId="13" fillId="0" borderId="0" xfId="0" applyNumberFormat="1" applyFont="1" applyBorder="1" applyAlignment="1" applyProtection="1">
      <alignment horizontal="center"/>
    </xf>
    <xf numFmtId="3" fontId="19" fillId="0" borderId="0" xfId="0" applyNumberFormat="1" applyFont="1" applyBorder="1" applyProtection="1"/>
    <xf numFmtId="3" fontId="13" fillId="0" borderId="0" xfId="0" applyNumberFormat="1" applyFont="1" applyBorder="1" applyAlignment="1" applyProtection="1">
      <alignment horizontal="center" vertical="center" wrapText="1"/>
    </xf>
    <xf numFmtId="3" fontId="19" fillId="0" borderId="32" xfId="0" applyNumberFormat="1" applyFont="1" applyBorder="1" applyProtection="1"/>
    <xf numFmtId="3" fontId="19" fillId="0" borderId="36" xfId="0" applyNumberFormat="1" applyFont="1" applyBorder="1" applyProtection="1"/>
    <xf numFmtId="3" fontId="19" fillId="0" borderId="17" xfId="0" applyNumberFormat="1" applyFont="1" applyBorder="1" applyProtection="1"/>
    <xf numFmtId="3" fontId="13" fillId="0" borderId="39" xfId="0" applyNumberFormat="1" applyFont="1" applyBorder="1" applyAlignment="1" applyProtection="1">
      <alignment horizontal="center" wrapText="1"/>
    </xf>
    <xf numFmtId="0" fontId="9" fillId="24" borderId="0" xfId="0" applyFont="1" applyFill="1" applyBorder="1" applyAlignment="1" applyProtection="1"/>
    <xf numFmtId="0" fontId="43" fillId="0" borderId="15" xfId="1" applyFont="1" applyFill="1" applyBorder="1" applyAlignment="1" applyProtection="1">
      <alignment horizontal="center" vertical="center" wrapText="1"/>
    </xf>
    <xf numFmtId="0" fontId="11" fillId="0" borderId="15" xfId="0" applyFont="1" applyFill="1" applyBorder="1" applyAlignment="1" applyProtection="1">
      <alignment vertical="center"/>
    </xf>
    <xf numFmtId="0" fontId="11" fillId="0" borderId="0" xfId="0" applyFont="1" applyFill="1" applyBorder="1" applyAlignment="1" applyProtection="1">
      <alignment vertical="center"/>
    </xf>
    <xf numFmtId="44" fontId="11" fillId="0" borderId="0" xfId="0" applyNumberFormat="1" applyFont="1" applyFill="1" applyBorder="1" applyAlignment="1" applyProtection="1">
      <alignment horizontal="right" vertical="center"/>
    </xf>
    <xf numFmtId="4" fontId="11" fillId="0" borderId="0" xfId="0" applyNumberFormat="1" applyFont="1" applyFill="1" applyBorder="1" applyAlignment="1" applyProtection="1">
      <alignment horizontal="right" vertical="center"/>
    </xf>
    <xf numFmtId="0" fontId="6" fillId="0" borderId="0" xfId="0" applyFont="1" applyFill="1" applyBorder="1" applyProtection="1"/>
    <xf numFmtId="167" fontId="7" fillId="0" borderId="0" xfId="0" applyNumberFormat="1" applyFont="1" applyFill="1" applyBorder="1" applyAlignment="1" applyProtection="1">
      <alignment vertical="center" wrapText="1"/>
    </xf>
    <xf numFmtId="42" fontId="46" fillId="0" borderId="1" xfId="25" applyNumberFormat="1" applyFont="1" applyFill="1" applyProtection="1"/>
    <xf numFmtId="0" fontId="9" fillId="27" borderId="21" xfId="0" applyFont="1" applyFill="1" applyBorder="1" applyAlignment="1" applyProtection="1">
      <alignment horizontal="left" vertical="center"/>
    </xf>
    <xf numFmtId="0" fontId="9" fillId="27" borderId="39" xfId="0" applyFont="1" applyFill="1" applyBorder="1" applyAlignment="1" applyProtection="1">
      <alignment horizontal="left" vertical="center"/>
    </xf>
    <xf numFmtId="6" fontId="47" fillId="0" borderId="43" xfId="25" applyNumberFormat="1" applyFont="1" applyFill="1" applyBorder="1" applyAlignment="1" applyProtection="1"/>
    <xf numFmtId="0" fontId="8" fillId="0" borderId="15" xfId="19" applyFont="1" applyFill="1" applyBorder="1" applyAlignment="1" applyProtection="1">
      <alignment vertical="center"/>
    </xf>
    <xf numFmtId="0" fontId="43" fillId="0" borderId="15" xfId="1" applyFont="1" applyFill="1" applyBorder="1" applyAlignment="1" applyProtection="1">
      <alignment horizontal="center" wrapText="1"/>
    </xf>
    <xf numFmtId="0" fontId="8" fillId="0" borderId="15" xfId="19" applyFont="1" applyFill="1" applyBorder="1" applyAlignment="1" applyProtection="1"/>
    <xf numFmtId="0" fontId="52" fillId="0" borderId="0" xfId="47" applyFont="1"/>
    <xf numFmtId="3" fontId="19" fillId="0" borderId="34" xfId="0" applyNumberFormat="1" applyFont="1" applyBorder="1" applyProtection="1"/>
    <xf numFmtId="3" fontId="19" fillId="0" borderId="28" xfId="0" applyNumberFormat="1" applyFont="1" applyBorder="1" applyProtection="1"/>
    <xf numFmtId="3" fontId="19" fillId="0" borderId="28" xfId="0" applyNumberFormat="1" applyFont="1" applyFill="1" applyBorder="1" applyProtection="1">
      <protection locked="0"/>
    </xf>
    <xf numFmtId="3" fontId="19" fillId="0" borderId="10" xfId="0" applyNumberFormat="1" applyFont="1" applyBorder="1" applyProtection="1"/>
    <xf numFmtId="3" fontId="19" fillId="0" borderId="33" xfId="0" applyNumberFormat="1" applyFont="1" applyBorder="1" applyProtection="1"/>
    <xf numFmtId="3" fontId="19" fillId="0" borderId="13" xfId="0" applyNumberFormat="1" applyFont="1" applyBorder="1" applyProtection="1"/>
    <xf numFmtId="3" fontId="19" fillId="0" borderId="37" xfId="0" applyNumberFormat="1" applyFont="1" applyBorder="1" applyProtection="1"/>
    <xf numFmtId="3" fontId="19" fillId="0" borderId="34" xfId="0" applyNumberFormat="1" applyFont="1" applyFill="1" applyBorder="1" applyAlignment="1" applyProtection="1">
      <alignment vertical="center"/>
      <protection locked="0"/>
    </xf>
    <xf numFmtId="3" fontId="19" fillId="0" borderId="10" xfId="0" applyNumberFormat="1" applyFont="1" applyFill="1" applyBorder="1" applyAlignment="1" applyProtection="1">
      <alignment vertical="center"/>
      <protection locked="0"/>
    </xf>
    <xf numFmtId="3" fontId="9" fillId="24" borderId="38" xfId="0" applyNumberFormat="1" applyFont="1" applyFill="1" applyBorder="1"/>
    <xf numFmtId="3" fontId="19" fillId="24" borderId="0" xfId="0" applyNumberFormat="1" applyFont="1" applyFill="1" applyBorder="1" applyAlignment="1" applyProtection="1">
      <alignment vertical="center"/>
      <protection locked="0"/>
    </xf>
    <xf numFmtId="0" fontId="9" fillId="24" borderId="0" xfId="0" applyFont="1" applyFill="1" applyBorder="1" applyAlignment="1" applyProtection="1">
      <alignment horizontal="center" wrapText="1"/>
    </xf>
    <xf numFmtId="0" fontId="51" fillId="0" borderId="0" xfId="61" applyFont="1"/>
    <xf numFmtId="0" fontId="52" fillId="0" borderId="0" xfId="61" applyFont="1"/>
    <xf numFmtId="0" fontId="52" fillId="0" borderId="72" xfId="61" applyFont="1" applyBorder="1" applyAlignment="1">
      <alignment horizontal="center"/>
    </xf>
    <xf numFmtId="0" fontId="55" fillId="0" borderId="72" xfId="61" applyFont="1" applyBorder="1" applyAlignment="1">
      <alignment horizontal="center"/>
    </xf>
    <xf numFmtId="0" fontId="52" fillId="0" borderId="73" xfId="61" applyFont="1" applyBorder="1" applyAlignment="1">
      <alignment horizontal="center"/>
    </xf>
    <xf numFmtId="0" fontId="55" fillId="0" borderId="73" xfId="61" applyFont="1" applyBorder="1" applyAlignment="1">
      <alignment horizontal="center"/>
    </xf>
    <xf numFmtId="0" fontId="52" fillId="0" borderId="74" xfId="61" applyFont="1" applyBorder="1" applyAlignment="1">
      <alignment horizontal="center"/>
    </xf>
    <xf numFmtId="0" fontId="52" fillId="25" borderId="74" xfId="61" applyFont="1" applyFill="1" applyBorder="1" applyAlignment="1">
      <alignment horizontal="center" vertical="center" wrapText="1"/>
    </xf>
    <xf numFmtId="0" fontId="52" fillId="0" borderId="15" xfId="61" applyFont="1" applyBorder="1" applyAlignment="1">
      <alignment horizontal="center"/>
    </xf>
    <xf numFmtId="0" fontId="57" fillId="0" borderId="0" xfId="61" applyFont="1"/>
    <xf numFmtId="0" fontId="6" fillId="0" borderId="0" xfId="0" applyFont="1"/>
    <xf numFmtId="0" fontId="6" fillId="24" borderId="0" xfId="0" applyFont="1" applyFill="1" applyBorder="1" applyAlignment="1" applyProtection="1"/>
    <xf numFmtId="0" fontId="11" fillId="24" borderId="0" xfId="0" applyFont="1" applyFill="1" applyBorder="1" applyAlignment="1" applyProtection="1">
      <alignment vertical="top"/>
    </xf>
    <xf numFmtId="0" fontId="38" fillId="24" borderId="0" xfId="0" applyFont="1" applyFill="1" applyBorder="1" applyAlignment="1" applyProtection="1">
      <alignment vertical="top"/>
    </xf>
    <xf numFmtId="3" fontId="12" fillId="24" borderId="0" xfId="0" applyNumberFormat="1" applyFont="1" applyFill="1" applyBorder="1" applyAlignment="1"/>
    <xf numFmtId="3" fontId="39" fillId="24" borderId="0" xfId="0" applyNumberFormat="1" applyFont="1" applyFill="1" applyBorder="1" applyAlignment="1"/>
    <xf numFmtId="0" fontId="12" fillId="24" borderId="0" xfId="0" applyFont="1" applyFill="1" applyBorder="1" applyAlignment="1" applyProtection="1">
      <alignment vertical="center"/>
    </xf>
    <xf numFmtId="4" fontId="8" fillId="0" borderId="0" xfId="0" applyNumberFormat="1" applyFont="1" applyFill="1" applyBorder="1" applyAlignment="1" applyProtection="1">
      <alignment horizontal="center" vertical="center"/>
      <protection locked="0"/>
    </xf>
    <xf numFmtId="10" fontId="6" fillId="26" borderId="41" xfId="0" applyNumberFormat="1" applyFont="1" applyFill="1" applyBorder="1" applyAlignment="1" applyProtection="1">
      <alignment horizontal="center" vertical="center"/>
      <protection locked="0"/>
    </xf>
    <xf numFmtId="0" fontId="6" fillId="0" borderId="0" xfId="0" applyFont="1" applyFill="1" applyProtection="1"/>
    <xf numFmtId="0" fontId="59" fillId="0" borderId="21" xfId="56" applyFont="1" applyBorder="1" applyAlignment="1" applyProtection="1">
      <alignment vertical="center"/>
    </xf>
    <xf numFmtId="0" fontId="59" fillId="0" borderId="39" xfId="56" applyFont="1" applyBorder="1" applyAlignment="1" applyProtection="1">
      <alignment vertical="center"/>
    </xf>
    <xf numFmtId="0" fontId="59" fillId="0" borderId="43" xfId="56" applyFont="1" applyBorder="1" applyAlignment="1" applyProtection="1">
      <alignment vertical="center"/>
    </xf>
    <xf numFmtId="0" fontId="6" fillId="0" borderId="39" xfId="0" applyFont="1" applyBorder="1"/>
    <xf numFmtId="0" fontId="12" fillId="41" borderId="15" xfId="0" applyNumberFormat="1" applyFont="1" applyFill="1" applyBorder="1" applyAlignment="1" applyProtection="1">
      <alignment horizontal="center" vertical="center" wrapText="1"/>
      <protection locked="0"/>
    </xf>
    <xf numFmtId="0" fontId="12" fillId="41" borderId="15" xfId="0" applyNumberFormat="1" applyFont="1" applyFill="1" applyBorder="1" applyAlignment="1">
      <alignment horizontal="center" vertical="center"/>
    </xf>
    <xf numFmtId="0" fontId="53" fillId="41" borderId="15" xfId="0" applyNumberFormat="1" applyFont="1" applyFill="1" applyBorder="1" applyAlignment="1" applyProtection="1">
      <alignment horizontal="center" vertical="center"/>
      <protection locked="0"/>
    </xf>
    <xf numFmtId="0" fontId="8" fillId="41" borderId="15" xfId="0" applyNumberFormat="1" applyFont="1" applyFill="1" applyBorder="1" applyAlignment="1" applyProtection="1">
      <alignment horizontal="center" vertical="center"/>
      <protection locked="0"/>
    </xf>
    <xf numFmtId="3" fontId="8" fillId="41" borderId="15" xfId="0" applyNumberFormat="1" applyFont="1" applyFill="1" applyBorder="1" applyAlignment="1" applyProtection="1">
      <alignment horizontal="center" vertical="center"/>
      <protection locked="0"/>
    </xf>
    <xf numFmtId="0" fontId="12" fillId="24" borderId="19" xfId="0" applyFont="1" applyFill="1" applyBorder="1" applyAlignment="1" applyProtection="1">
      <alignment horizontal="left" vertical="center"/>
    </xf>
    <xf numFmtId="0" fontId="12" fillId="24" borderId="15" xfId="0" applyFont="1" applyFill="1" applyBorder="1" applyAlignment="1" applyProtection="1">
      <alignment horizontal="left" vertical="center" wrapText="1"/>
    </xf>
    <xf numFmtId="0" fontId="12" fillId="24" borderId="15" xfId="0" applyFont="1" applyFill="1" applyBorder="1" applyAlignment="1">
      <alignment horizontal="left" vertical="center"/>
    </xf>
    <xf numFmtId="0" fontId="12" fillId="24" borderId="15" xfId="38" applyFont="1" applyFill="1" applyBorder="1" applyAlignment="1" applyProtection="1">
      <alignment horizontal="left" vertical="center" wrapText="1"/>
    </xf>
    <xf numFmtId="0" fontId="12" fillId="24" borderId="19" xfId="0" applyFont="1" applyFill="1" applyBorder="1" applyAlignment="1" applyProtection="1">
      <alignment horizontal="left" vertical="center" wrapText="1"/>
    </xf>
    <xf numFmtId="168" fontId="6" fillId="41" borderId="19" xfId="2" applyNumberFormat="1" applyFont="1" applyFill="1" applyBorder="1" applyAlignment="1" applyProtection="1">
      <alignment horizontal="left" vertical="center"/>
      <protection locked="0"/>
    </xf>
    <xf numFmtId="10" fontId="2" fillId="41" borderId="15" xfId="0" applyNumberFormat="1" applyFont="1" applyFill="1" applyBorder="1" applyAlignment="1" applyProtection="1">
      <alignment horizontal="center" vertical="center"/>
      <protection locked="0"/>
    </xf>
    <xf numFmtId="168" fontId="2" fillId="41" borderId="19" xfId="2" applyNumberFormat="1" applyFont="1" applyFill="1" applyBorder="1" applyAlignment="1" applyProtection="1">
      <alignment horizontal="center" vertical="center"/>
      <protection locked="0"/>
    </xf>
    <xf numFmtId="0" fontId="45" fillId="0" borderId="15" xfId="1" applyFont="1" applyFill="1" applyBorder="1" applyAlignment="1" applyProtection="1">
      <alignment horizontal="center" vertical="center" wrapText="1"/>
    </xf>
    <xf numFmtId="0" fontId="45" fillId="0" borderId="19" xfId="1" applyFont="1" applyFill="1" applyBorder="1" applyAlignment="1" applyProtection="1">
      <alignment horizontal="center" vertical="center"/>
    </xf>
    <xf numFmtId="169" fontId="6" fillId="41" borderId="15" xfId="2" applyNumberFormat="1" applyFont="1" applyFill="1" applyBorder="1" applyAlignment="1" applyProtection="1">
      <alignment horizontal="center" vertical="center"/>
      <protection locked="0"/>
    </xf>
    <xf numFmtId="0" fontId="9" fillId="24" borderId="19" xfId="0" applyFont="1" applyFill="1" applyBorder="1" applyAlignment="1" applyProtection="1"/>
    <xf numFmtId="0" fontId="8" fillId="24" borderId="25" xfId="0" applyFont="1" applyFill="1" applyBorder="1" applyAlignment="1" applyProtection="1">
      <alignment horizontal="left" vertical="center"/>
    </xf>
    <xf numFmtId="0" fontId="6" fillId="24" borderId="26" xfId="0" applyFont="1" applyFill="1" applyBorder="1" applyProtection="1"/>
    <xf numFmtId="0" fontId="6" fillId="24" borderId="25" xfId="0" applyFont="1" applyFill="1" applyBorder="1" applyProtection="1"/>
    <xf numFmtId="0" fontId="6" fillId="0" borderId="0" xfId="0" applyFont="1" applyBorder="1"/>
    <xf numFmtId="0" fontId="16" fillId="24" borderId="26" xfId="0" applyFont="1" applyFill="1" applyBorder="1" applyProtection="1"/>
    <xf numFmtId="169" fontId="6" fillId="0" borderId="15" xfId="2" applyNumberFormat="1" applyFont="1" applyFill="1" applyBorder="1" applyAlignment="1" applyProtection="1">
      <alignment horizontal="center" vertical="center"/>
      <protection locked="0"/>
    </xf>
    <xf numFmtId="168" fontId="6" fillId="0" borderId="19" xfId="2" applyNumberFormat="1" applyFont="1" applyFill="1" applyBorder="1" applyAlignment="1" applyProtection="1">
      <alignment horizontal="left" vertical="center"/>
      <protection locked="0"/>
    </xf>
    <xf numFmtId="0" fontId="6" fillId="0" borderId="0" xfId="47" applyFont="1"/>
    <xf numFmtId="0" fontId="12" fillId="38" borderId="0" xfId="58" applyFont="1"/>
    <xf numFmtId="0" fontId="8" fillId="38" borderId="0" xfId="58" applyFont="1" applyBorder="1"/>
    <xf numFmtId="0" fontId="8" fillId="0" borderId="0" xfId="58" applyFont="1" applyFill="1" applyBorder="1"/>
    <xf numFmtId="166" fontId="8" fillId="0" borderId="0" xfId="59" applyNumberFormat="1" applyFont="1" applyFill="1" applyBorder="1"/>
    <xf numFmtId="0" fontId="7" fillId="0" borderId="35" xfId="47" applyFont="1" applyFill="1" applyBorder="1" applyAlignment="1" applyProtection="1">
      <alignment horizontal="left" vertical="center"/>
    </xf>
    <xf numFmtId="166" fontId="60" fillId="0" borderId="0" xfId="60" applyNumberFormat="1" applyFont="1" applyFill="1" applyBorder="1"/>
    <xf numFmtId="0" fontId="7" fillId="0" borderId="63" xfId="47" applyFont="1" applyFill="1" applyBorder="1" applyAlignment="1" applyProtection="1">
      <alignment horizontal="left" vertical="center"/>
    </xf>
    <xf numFmtId="0" fontId="17" fillId="0" borderId="64" xfId="47" applyFont="1" applyBorder="1"/>
    <xf numFmtId="0" fontId="17" fillId="0" borderId="0" xfId="47" applyFont="1" applyFill="1" applyBorder="1"/>
    <xf numFmtId="0" fontId="7" fillId="0" borderId="65" xfId="47" applyFont="1" applyFill="1" applyBorder="1" applyAlignment="1" applyProtection="1">
      <alignment horizontal="left" vertical="center"/>
    </xf>
    <xf numFmtId="166" fontId="7" fillId="0" borderId="0" xfId="59" applyNumberFormat="1" applyFont="1" applyFill="1" applyBorder="1"/>
    <xf numFmtId="10" fontId="7" fillId="0" borderId="28" xfId="47" applyNumberFormat="1" applyFont="1" applyBorder="1"/>
    <xf numFmtId="10" fontId="7" fillId="0" borderId="0" xfId="47" applyNumberFormat="1" applyFont="1" applyFill="1" applyBorder="1"/>
    <xf numFmtId="0" fontId="8" fillId="0" borderId="31" xfId="47" applyFont="1" applyFill="1" applyBorder="1" applyAlignment="1" applyProtection="1">
      <alignment horizontal="left" vertical="center"/>
    </xf>
    <xf numFmtId="164" fontId="8" fillId="24" borderId="54" xfId="47" applyNumberFormat="1" applyFont="1" applyFill="1" applyBorder="1" applyAlignment="1" applyProtection="1">
      <alignment horizontal="left" vertical="center"/>
    </xf>
    <xf numFmtId="0" fontId="6" fillId="0" borderId="66" xfId="47" applyFont="1" applyBorder="1"/>
    <xf numFmtId="164" fontId="8" fillId="24" borderId="68" xfId="47" applyNumberFormat="1" applyFont="1" applyFill="1" applyBorder="1" applyAlignment="1" applyProtection="1">
      <alignment horizontal="left" vertical="center"/>
    </xf>
    <xf numFmtId="164" fontId="8" fillId="24" borderId="66" xfId="47" applyNumberFormat="1" applyFont="1" applyFill="1" applyBorder="1" applyAlignment="1" applyProtection="1">
      <alignment horizontal="left" vertical="center"/>
    </xf>
    <xf numFmtId="0" fontId="7" fillId="0" borderId="0" xfId="47" applyFont="1"/>
    <xf numFmtId="0" fontId="17" fillId="0" borderId="12" xfId="47" applyFont="1" applyBorder="1"/>
    <xf numFmtId="0" fontId="9" fillId="0" borderId="0" xfId="47" applyFont="1" applyAlignment="1">
      <alignment horizontal="left"/>
    </xf>
    <xf numFmtId="0" fontId="19" fillId="41" borderId="15" xfId="0" applyFont="1" applyFill="1" applyBorder="1" applyProtection="1">
      <protection locked="0"/>
    </xf>
    <xf numFmtId="14" fontId="19" fillId="41" borderId="15" xfId="0" applyNumberFormat="1" applyFont="1" applyFill="1" applyBorder="1" applyProtection="1">
      <protection locked="0"/>
    </xf>
    <xf numFmtId="164" fontId="19" fillId="41" borderId="15" xfId="0" applyNumberFormat="1" applyFont="1" applyFill="1" applyBorder="1" applyProtection="1">
      <protection locked="0"/>
    </xf>
    <xf numFmtId="3" fontId="19" fillId="41" borderId="15" xfId="0" applyNumberFormat="1" applyFont="1" applyFill="1" applyBorder="1" applyProtection="1">
      <protection locked="0"/>
    </xf>
    <xf numFmtId="0" fontId="19" fillId="41" borderId="29" xfId="0" applyFont="1" applyFill="1" applyBorder="1" applyProtection="1">
      <protection locked="0"/>
    </xf>
    <xf numFmtId="0" fontId="19" fillId="41" borderId="26" xfId="0" applyFont="1" applyFill="1" applyBorder="1" applyProtection="1">
      <protection locked="0"/>
    </xf>
    <xf numFmtId="3" fontId="19" fillId="41" borderId="28" xfId="0" applyNumberFormat="1" applyFont="1" applyFill="1" applyBorder="1" applyProtection="1">
      <protection locked="0"/>
    </xf>
    <xf numFmtId="3" fontId="19" fillId="41" borderId="34" xfId="0" applyNumberFormat="1" applyFont="1" applyFill="1" applyBorder="1" applyAlignment="1" applyProtection="1">
      <alignment vertical="center"/>
      <protection locked="0"/>
    </xf>
    <xf numFmtId="44" fontId="44" fillId="41" borderId="15" xfId="2" applyNumberFormat="1" applyFont="1" applyFill="1" applyBorder="1" applyAlignment="1" applyProtection="1">
      <alignment horizontal="right" vertical="center"/>
      <protection locked="0"/>
    </xf>
    <xf numFmtId="0" fontId="6" fillId="0" borderId="0" xfId="47" applyFont="1" applyProtection="1"/>
    <xf numFmtId="0" fontId="6" fillId="0" borderId="0" xfId="47" applyFont="1" applyFill="1" applyProtection="1"/>
    <xf numFmtId="0" fontId="52" fillId="0" borderId="0" xfId="47" applyFont="1" applyProtection="1"/>
    <xf numFmtId="10" fontId="52" fillId="0" borderId="0" xfId="47" applyNumberFormat="1" applyFont="1" applyProtection="1"/>
    <xf numFmtId="0" fontId="55" fillId="42" borderId="0" xfId="47" applyFont="1" applyFill="1" applyAlignment="1" applyProtection="1">
      <alignment horizontal="center"/>
    </xf>
    <xf numFmtId="0" fontId="9" fillId="0" borderId="0" xfId="47" applyFont="1" applyFill="1" applyProtection="1"/>
    <xf numFmtId="0" fontId="7" fillId="0" borderId="0" xfId="47" applyFont="1" applyFill="1" applyProtection="1"/>
    <xf numFmtId="0" fontId="64" fillId="0" borderId="0" xfId="49" applyFont="1" applyFill="1" applyBorder="1" applyProtection="1"/>
    <xf numFmtId="0" fontId="64" fillId="0" borderId="0" xfId="49" applyFont="1" applyFill="1" applyBorder="1" applyAlignment="1" applyProtection="1">
      <alignment horizontal="center"/>
    </xf>
    <xf numFmtId="1" fontId="64" fillId="0" borderId="0" xfId="49" applyNumberFormat="1" applyFont="1" applyFill="1" applyBorder="1" applyAlignment="1" applyProtection="1">
      <alignment horizontal="center" wrapText="1"/>
    </xf>
    <xf numFmtId="0" fontId="7" fillId="0" borderId="0" xfId="47" applyFont="1" applyFill="1" applyBorder="1" applyProtection="1"/>
    <xf numFmtId="0" fontId="64" fillId="29" borderId="19" xfId="49" applyFont="1" applyBorder="1" applyAlignment="1" applyProtection="1">
      <alignment horizontal="center" vertical="top"/>
    </xf>
    <xf numFmtId="0" fontId="65" fillId="29" borderId="26" xfId="49" applyFont="1" applyBorder="1" applyAlignment="1" applyProtection="1">
      <alignment horizontal="left" vertical="center"/>
    </xf>
    <xf numFmtId="0" fontId="64" fillId="29" borderId="15" xfId="49" applyFont="1" applyBorder="1" applyAlignment="1" applyProtection="1">
      <alignment horizontal="left" vertical="center"/>
    </xf>
    <xf numFmtId="0" fontId="10" fillId="0" borderId="0" xfId="47" applyFont="1" applyFill="1" applyProtection="1"/>
    <xf numFmtId="0" fontId="10" fillId="0" borderId="0" xfId="47" applyFont="1" applyProtection="1"/>
    <xf numFmtId="0" fontId="63" fillId="31" borderId="21" xfId="52" applyFont="1" applyBorder="1" applyAlignment="1" applyProtection="1">
      <alignment horizontal="center" vertical="top"/>
    </xf>
    <xf numFmtId="0" fontId="63" fillId="31" borderId="43" xfId="52" applyFont="1" applyBorder="1" applyAlignment="1" applyProtection="1">
      <alignment horizontal="left" vertical="top"/>
    </xf>
    <xf numFmtId="0" fontId="63" fillId="31" borderId="15" xfId="52" applyFont="1" applyBorder="1" applyAlignment="1" applyProtection="1">
      <alignment horizontal="center" vertical="center" wrapText="1"/>
    </xf>
    <xf numFmtId="0" fontId="7" fillId="0" borderId="0" xfId="47" applyFont="1" applyProtection="1"/>
    <xf numFmtId="0" fontId="66" fillId="0" borderId="0" xfId="47" applyFont="1" applyFill="1" applyBorder="1" applyAlignment="1" applyProtection="1">
      <alignment vertical="center"/>
    </xf>
    <xf numFmtId="0" fontId="65" fillId="34" borderId="15" xfId="54" applyFont="1" applyBorder="1" applyProtection="1"/>
    <xf numFmtId="0" fontId="6" fillId="27" borderId="0" xfId="47" applyFont="1" applyFill="1" applyProtection="1"/>
    <xf numFmtId="49" fontId="8" fillId="0" borderId="15" xfId="47" applyNumberFormat="1" applyFont="1" applyFill="1" applyBorder="1" applyAlignment="1" applyProtection="1">
      <alignment horizontal="left" vertical="center" wrapText="1"/>
    </xf>
    <xf numFmtId="0" fontId="8" fillId="0" borderId="15" xfId="47" applyFont="1" applyFill="1" applyBorder="1" applyAlignment="1" applyProtection="1">
      <alignment vertical="center" wrapText="1"/>
    </xf>
    <xf numFmtId="170" fontId="67" fillId="30" borderId="44" xfId="50" applyNumberFormat="1" applyFont="1" applyAlignment="1" applyProtection="1">
      <alignment vertical="center"/>
    </xf>
    <xf numFmtId="49" fontId="7" fillId="0" borderId="15" xfId="47" applyNumberFormat="1" applyFont="1" applyFill="1" applyBorder="1" applyAlignment="1" applyProtection="1">
      <alignment horizontal="center" vertical="center" wrapText="1"/>
    </xf>
    <xf numFmtId="0" fontId="7" fillId="0" borderId="15" xfId="47" applyFont="1" applyFill="1" applyBorder="1" applyAlignment="1" applyProtection="1">
      <alignment horizontal="left" vertical="center" wrapText="1"/>
    </xf>
    <xf numFmtId="170" fontId="63" fillId="32" borderId="45" xfId="53" applyNumberFormat="1" applyFont="1" applyBorder="1" applyAlignment="1" applyProtection="1">
      <alignment horizontal="center" vertical="center"/>
      <protection locked="0"/>
    </xf>
    <xf numFmtId="170" fontId="63" fillId="32" borderId="46" xfId="53" applyNumberFormat="1" applyFont="1" applyBorder="1" applyAlignment="1" applyProtection="1">
      <alignment horizontal="center" vertical="center"/>
      <protection locked="0"/>
    </xf>
    <xf numFmtId="170" fontId="67" fillId="30" borderId="44" xfId="50" applyNumberFormat="1" applyFont="1" applyAlignment="1" applyProtection="1">
      <alignment horizontal="center" vertical="center"/>
    </xf>
    <xf numFmtId="49" fontId="7" fillId="0" borderId="15" xfId="47" applyNumberFormat="1" applyFont="1" applyFill="1" applyBorder="1" applyAlignment="1" applyProtection="1">
      <alignment horizontal="right" vertical="center" wrapText="1"/>
    </xf>
    <xf numFmtId="0" fontId="7" fillId="0" borderId="15" xfId="47" applyFont="1" applyFill="1" applyBorder="1" applyAlignment="1" applyProtection="1">
      <alignment vertical="center" wrapText="1"/>
    </xf>
    <xf numFmtId="170" fontId="63" fillId="32" borderId="47" xfId="53" applyNumberFormat="1" applyFont="1" applyBorder="1" applyAlignment="1" applyProtection="1">
      <alignment vertical="center"/>
      <protection locked="0"/>
    </xf>
    <xf numFmtId="170" fontId="63" fillId="32" borderId="41" xfId="53" applyNumberFormat="1" applyFont="1" applyBorder="1" applyAlignment="1" applyProtection="1">
      <alignment vertical="center"/>
      <protection locked="0"/>
    </xf>
    <xf numFmtId="0" fontId="7" fillId="0" borderId="15" xfId="47" applyFont="1" applyBorder="1" applyAlignment="1" applyProtection="1">
      <alignment vertical="center"/>
    </xf>
    <xf numFmtId="0" fontId="8" fillId="0" borderId="15" xfId="47" applyFont="1" applyFill="1" applyBorder="1" applyAlignment="1" applyProtection="1">
      <alignment horizontal="left" vertical="center" wrapText="1"/>
    </xf>
    <xf numFmtId="170" fontId="7" fillId="35" borderId="25" xfId="47" applyNumberFormat="1" applyFont="1" applyFill="1" applyBorder="1" applyAlignment="1" applyProtection="1">
      <alignment vertical="center"/>
    </xf>
    <xf numFmtId="170" fontId="7" fillId="35" borderId="26" xfId="47" applyNumberFormat="1" applyFont="1" applyFill="1" applyBorder="1" applyAlignment="1" applyProtection="1">
      <alignment vertical="center"/>
    </xf>
    <xf numFmtId="170" fontId="7" fillId="35" borderId="19" xfId="47" applyNumberFormat="1" applyFont="1" applyFill="1" applyBorder="1" applyAlignment="1" applyProtection="1">
      <alignment vertical="center"/>
    </xf>
    <xf numFmtId="170" fontId="63" fillId="32" borderId="48" xfId="53" applyNumberFormat="1" applyFont="1" applyBorder="1" applyAlignment="1" applyProtection="1">
      <alignment vertical="center"/>
      <protection locked="0"/>
    </xf>
    <xf numFmtId="170" fontId="6" fillId="27" borderId="0" xfId="47" applyNumberFormat="1" applyFont="1" applyFill="1" applyProtection="1"/>
    <xf numFmtId="170" fontId="6" fillId="0" borderId="0" xfId="47" applyNumberFormat="1" applyFont="1" applyFill="1" applyProtection="1"/>
    <xf numFmtId="0" fontId="7" fillId="27" borderId="0" xfId="47" applyFont="1" applyFill="1" applyProtection="1"/>
    <xf numFmtId="0" fontId="68" fillId="0" borderId="0" xfId="47" applyFont="1" applyFill="1" applyProtection="1"/>
    <xf numFmtId="0" fontId="6" fillId="0" borderId="0" xfId="47" applyFont="1" applyFill="1"/>
    <xf numFmtId="0" fontId="64" fillId="29" borderId="19" xfId="49" applyFont="1" applyBorder="1" applyAlignment="1" applyProtection="1">
      <alignment horizontal="left"/>
    </xf>
    <xf numFmtId="0" fontId="64" fillId="29" borderId="25" xfId="49" applyFont="1" applyBorder="1" applyAlignment="1" applyProtection="1">
      <alignment horizontal="center"/>
    </xf>
    <xf numFmtId="0" fontId="64" fillId="29" borderId="26" xfId="49" applyFont="1" applyBorder="1" applyAlignment="1" applyProtection="1">
      <alignment horizontal="center"/>
    </xf>
    <xf numFmtId="0" fontId="64" fillId="29" borderId="15" xfId="49" applyFont="1" applyBorder="1" applyAlignment="1" applyProtection="1">
      <alignment horizontal="center"/>
    </xf>
    <xf numFmtId="0" fontId="69" fillId="0" borderId="0" xfId="47" applyFont="1" applyFill="1"/>
    <xf numFmtId="0" fontId="69" fillId="0" borderId="0" xfId="47" applyFont="1"/>
    <xf numFmtId="0" fontId="63" fillId="27" borderId="26" xfId="47" applyFont="1" applyFill="1" applyBorder="1" applyProtection="1"/>
    <xf numFmtId="0" fontId="7" fillId="27" borderId="19" xfId="47" applyFont="1" applyFill="1" applyBorder="1" applyProtection="1"/>
    <xf numFmtId="0" fontId="7" fillId="27" borderId="25" xfId="47" applyFont="1" applyFill="1" applyBorder="1" applyProtection="1"/>
    <xf numFmtId="0" fontId="7" fillId="27" borderId="26" xfId="47" applyFont="1" applyFill="1" applyBorder="1" applyProtection="1"/>
    <xf numFmtId="0" fontId="43" fillId="37" borderId="50" xfId="56" applyFont="1" applyFill="1" applyBorder="1" applyProtection="1"/>
    <xf numFmtId="0" fontId="43" fillId="37" borderId="51" xfId="56" applyFont="1" applyFill="1" applyBorder="1" applyProtection="1"/>
    <xf numFmtId="0" fontId="6" fillId="0" borderId="0" xfId="47" quotePrefix="1" applyFont="1"/>
    <xf numFmtId="0" fontId="63" fillId="0" borderId="29" xfId="56" applyFont="1" applyBorder="1" applyProtection="1"/>
    <xf numFmtId="0" fontId="63" fillId="0" borderId="52" xfId="56" applyFont="1" applyBorder="1" applyProtection="1"/>
    <xf numFmtId="0" fontId="63" fillId="0" borderId="54" xfId="56" applyFont="1" applyBorder="1" applyProtection="1"/>
    <xf numFmtId="0" fontId="68" fillId="0" borderId="0" xfId="47" applyFont="1" applyFill="1" applyAlignment="1" applyProtection="1">
      <alignment vertical="center"/>
    </xf>
    <xf numFmtId="1" fontId="64" fillId="29" borderId="15" xfId="49" applyNumberFormat="1" applyFont="1" applyBorder="1" applyAlignment="1" applyProtection="1">
      <alignment horizontal="center" wrapText="1"/>
    </xf>
    <xf numFmtId="0" fontId="64" fillId="29" borderId="19" xfId="49" applyFont="1" applyBorder="1" applyAlignment="1" applyProtection="1">
      <alignment vertical="center"/>
    </xf>
    <xf numFmtId="0" fontId="64" fillId="29" borderId="25" xfId="49" applyFont="1" applyBorder="1" applyAlignment="1" applyProtection="1">
      <alignment vertical="center"/>
    </xf>
    <xf numFmtId="0" fontId="64" fillId="29" borderId="26" xfId="49" applyFont="1" applyBorder="1" applyAlignment="1" applyProtection="1">
      <alignment vertical="center"/>
    </xf>
    <xf numFmtId="0" fontId="64" fillId="29" borderId="19" xfId="49" applyFont="1" applyBorder="1" applyAlignment="1" applyProtection="1"/>
    <xf numFmtId="0" fontId="64" fillId="29" borderId="25" xfId="49" applyFont="1" applyBorder="1" applyAlignment="1" applyProtection="1"/>
    <xf numFmtId="0" fontId="64" fillId="29" borderId="26" xfId="49" applyFont="1" applyBorder="1" applyAlignment="1" applyProtection="1"/>
    <xf numFmtId="0" fontId="63" fillId="31" borderId="15" xfId="52" applyFont="1" applyBorder="1" applyAlignment="1" applyProtection="1">
      <alignment vertical="center" wrapText="1"/>
    </xf>
    <xf numFmtId="0" fontId="6" fillId="0" borderId="0" xfId="47" applyFont="1" applyFill="1" applyBorder="1" applyAlignment="1" applyProtection="1">
      <alignment vertical="center" wrapText="1"/>
    </xf>
    <xf numFmtId="0" fontId="6" fillId="0" borderId="0" xfId="47" applyFont="1" applyAlignment="1" applyProtection="1">
      <alignment vertical="center" wrapText="1"/>
    </xf>
    <xf numFmtId="168" fontId="63" fillId="32" borderId="41" xfId="53" applyNumberFormat="1" applyFont="1" applyBorder="1" applyProtection="1">
      <protection locked="0"/>
    </xf>
    <xf numFmtId="1" fontId="63" fillId="32" borderId="41" xfId="53" applyNumberFormat="1" applyFont="1" applyBorder="1" applyProtection="1">
      <protection locked="0"/>
    </xf>
    <xf numFmtId="5" fontId="63" fillId="32" borderId="41" xfId="53" applyNumberFormat="1" applyFont="1" applyBorder="1" applyProtection="1">
      <protection locked="0"/>
    </xf>
    <xf numFmtId="5" fontId="67" fillId="30" borderId="44" xfId="50" applyNumberFormat="1" applyFont="1" applyProtection="1"/>
    <xf numFmtId="1" fontId="70" fillId="30" borderId="41" xfId="51" applyNumberFormat="1" applyFont="1" applyAlignment="1" applyProtection="1">
      <alignment horizontal="center" vertical="center"/>
    </xf>
    <xf numFmtId="1" fontId="67" fillId="33" borderId="44" xfId="50" applyNumberFormat="1" applyFont="1" applyFill="1" applyAlignment="1" applyProtection="1">
      <alignment horizontal="center"/>
      <protection locked="0"/>
    </xf>
    <xf numFmtId="5" fontId="70" fillId="30" borderId="41" xfId="51" applyNumberFormat="1" applyFont="1" applyProtection="1"/>
    <xf numFmtId="168" fontId="7" fillId="0" borderId="0" xfId="47" applyNumberFormat="1" applyFont="1" applyFill="1" applyBorder="1" applyProtection="1"/>
    <xf numFmtId="168" fontId="7" fillId="0" borderId="0" xfId="47" applyNumberFormat="1" applyFont="1" applyProtection="1"/>
    <xf numFmtId="1" fontId="6" fillId="0" borderId="0" xfId="47" applyNumberFormat="1" applyFont="1" applyFill="1" applyProtection="1"/>
    <xf numFmtId="1" fontId="6" fillId="0" borderId="0" xfId="47" applyNumberFormat="1" applyFont="1" applyProtection="1"/>
    <xf numFmtId="0" fontId="9" fillId="0" borderId="0" xfId="47" applyFont="1" applyFill="1" applyBorder="1" applyAlignment="1" applyProtection="1">
      <alignment horizontal="left" vertical="center"/>
    </xf>
    <xf numFmtId="0" fontId="7" fillId="0" borderId="0" xfId="47" applyFont="1" applyFill="1" applyBorder="1" applyAlignment="1" applyProtection="1">
      <alignment horizontal="centerContinuous" vertical="center"/>
    </xf>
    <xf numFmtId="0" fontId="12" fillId="0" borderId="0" xfId="47" applyFont="1" applyFill="1" applyBorder="1" applyAlignment="1" applyProtection="1">
      <alignment horizontal="left" vertical="center"/>
    </xf>
    <xf numFmtId="0" fontId="64" fillId="29" borderId="15" xfId="49" applyFont="1" applyBorder="1" applyAlignment="1" applyProtection="1">
      <alignment horizontal="centerContinuous" vertical="center"/>
    </xf>
    <xf numFmtId="0" fontId="64" fillId="29" borderId="15" xfId="49" applyFont="1" applyBorder="1" applyAlignment="1" applyProtection="1">
      <alignment horizontal="centerContinuous" vertical="center" wrapText="1"/>
    </xf>
    <xf numFmtId="0" fontId="64" fillId="29" borderId="20" xfId="49" applyFont="1" applyBorder="1" applyAlignment="1" applyProtection="1">
      <alignment horizontal="center" vertical="center"/>
    </xf>
    <xf numFmtId="0" fontId="63" fillId="31" borderId="15" xfId="52" applyFont="1" applyBorder="1" applyAlignment="1" applyProtection="1">
      <alignment horizontal="center" vertical="center"/>
    </xf>
    <xf numFmtId="0" fontId="64" fillId="29" borderId="22" xfId="49" applyFont="1" applyBorder="1" applyAlignment="1" applyProtection="1">
      <alignment horizontal="center" vertical="center"/>
    </xf>
    <xf numFmtId="0" fontId="66" fillId="36" borderId="15" xfId="55" applyFont="1" applyBorder="1" applyAlignment="1" applyProtection="1">
      <alignment horizontal="center"/>
    </xf>
    <xf numFmtId="167" fontId="67" fillId="30" borderId="44" xfId="50" applyNumberFormat="1" applyFont="1" applyProtection="1"/>
    <xf numFmtId="167" fontId="70" fillId="30" borderId="41" xfId="51" applyNumberFormat="1" applyFont="1" applyProtection="1"/>
    <xf numFmtId="0" fontId="62" fillId="0" borderId="0" xfId="48" applyFont="1"/>
    <xf numFmtId="0" fontId="66" fillId="34" borderId="15" xfId="54" applyFont="1" applyBorder="1" applyAlignment="1" applyProtection="1">
      <alignment horizontal="center"/>
    </xf>
    <xf numFmtId="0" fontId="8" fillId="0" borderId="0" xfId="47" applyFont="1" applyFill="1" applyBorder="1" applyProtection="1"/>
    <xf numFmtId="0" fontId="8" fillId="0" borderId="0" xfId="47" applyFont="1" applyFill="1" applyProtection="1"/>
    <xf numFmtId="0" fontId="8" fillId="0" borderId="0" xfId="47" applyFont="1" applyProtection="1"/>
    <xf numFmtId="0" fontId="66" fillId="0" borderId="36" xfId="54" applyFont="1" applyFill="1" applyBorder="1" applyAlignment="1" applyProtection="1">
      <alignment horizontal="center"/>
    </xf>
    <xf numFmtId="164" fontId="67" fillId="0" borderId="49" xfId="50" applyNumberFormat="1" applyFont="1" applyFill="1" applyBorder="1" applyProtection="1"/>
    <xf numFmtId="164" fontId="67" fillId="0" borderId="0" xfId="50" applyNumberFormat="1" applyFont="1" applyFill="1" applyBorder="1" applyProtection="1"/>
    <xf numFmtId="0" fontId="12" fillId="0" borderId="39" xfId="47" applyFont="1" applyFill="1" applyBorder="1" applyProtection="1"/>
    <xf numFmtId="0" fontId="66" fillId="0" borderId="39" xfId="54" applyFont="1" applyFill="1" applyBorder="1" applyAlignment="1" applyProtection="1">
      <alignment horizontal="center"/>
    </xf>
    <xf numFmtId="164" fontId="67" fillId="0" borderId="39" xfId="50" applyNumberFormat="1" applyFont="1" applyFill="1" applyBorder="1" applyProtection="1"/>
    <xf numFmtId="0" fontId="8" fillId="0" borderId="39" xfId="47" applyFont="1" applyFill="1" applyBorder="1" applyProtection="1"/>
    <xf numFmtId="0" fontId="64" fillId="29" borderId="15" xfId="49" applyFont="1" applyBorder="1" applyProtection="1"/>
    <xf numFmtId="0" fontId="64" fillId="29" borderId="19" xfId="49" applyFont="1" applyBorder="1" applyAlignment="1" applyProtection="1">
      <alignment horizontal="centerContinuous" vertical="center"/>
    </xf>
    <xf numFmtId="0" fontId="64" fillId="29" borderId="25" xfId="49" applyFont="1" applyBorder="1" applyAlignment="1" applyProtection="1">
      <alignment horizontal="centerContinuous"/>
    </xf>
    <xf numFmtId="0" fontId="64" fillId="29" borderId="26" xfId="49" applyFont="1" applyBorder="1" applyAlignment="1" applyProtection="1">
      <alignment horizontal="centerContinuous"/>
    </xf>
    <xf numFmtId="166" fontId="67" fillId="30" borderId="44" xfId="50" applyNumberFormat="1" applyFont="1" applyProtection="1"/>
    <xf numFmtId="167" fontId="67" fillId="30" borderId="44" xfId="50" applyNumberFormat="1" applyFont="1" applyAlignment="1" applyProtection="1">
      <alignment horizontal="right"/>
    </xf>
    <xf numFmtId="167" fontId="67" fillId="26" borderId="44" xfId="50" applyNumberFormat="1" applyFont="1" applyFill="1" applyAlignment="1" applyProtection="1">
      <alignment horizontal="right"/>
    </xf>
    <xf numFmtId="169" fontId="63" fillId="32" borderId="41" xfId="53" applyNumberFormat="1" applyFont="1" applyBorder="1" applyProtection="1">
      <protection locked="0"/>
    </xf>
    <xf numFmtId="167" fontId="63" fillId="32" borderId="41" xfId="53" applyNumberFormat="1" applyFont="1" applyBorder="1" applyProtection="1">
      <protection locked="0"/>
    </xf>
    <xf numFmtId="0" fontId="64" fillId="29" borderId="15" xfId="49" applyFont="1" applyBorder="1" applyAlignment="1" applyProtection="1">
      <alignment vertical="center"/>
    </xf>
    <xf numFmtId="168" fontId="7" fillId="32" borderId="41" xfId="53" applyNumberFormat="1" applyFont="1" applyBorder="1" applyProtection="1">
      <protection locked="0"/>
    </xf>
    <xf numFmtId="168" fontId="6" fillId="32" borderId="41" xfId="53" applyNumberFormat="1" applyFont="1" applyBorder="1" applyProtection="1">
      <protection locked="0"/>
    </xf>
    <xf numFmtId="0" fontId="19" fillId="41" borderId="15" xfId="0" applyFont="1" applyFill="1" applyBorder="1" applyAlignment="1" applyProtection="1">
      <alignment horizontal="right"/>
      <protection locked="0"/>
    </xf>
    <xf numFmtId="1" fontId="19" fillId="41" borderId="15" xfId="0" applyNumberFormat="1" applyFont="1" applyFill="1" applyBorder="1" applyAlignment="1" applyProtection="1">
      <alignment horizontal="right"/>
      <protection locked="0"/>
    </xf>
    <xf numFmtId="167" fontId="13" fillId="24" borderId="30" xfId="0" applyNumberFormat="1" applyFont="1" applyFill="1" applyBorder="1"/>
    <xf numFmtId="6" fontId="7" fillId="0" borderId="61" xfId="47" applyNumberFormat="1" applyFont="1" applyBorder="1"/>
    <xf numFmtId="6" fontId="60" fillId="41" borderId="62" xfId="60" applyNumberFormat="1" applyFont="1" applyFill="1" applyBorder="1"/>
    <xf numFmtId="6" fontId="7" fillId="0" borderId="28" xfId="59" applyNumberFormat="1" applyFont="1" applyBorder="1"/>
    <xf numFmtId="6" fontId="8" fillId="0" borderId="33" xfId="59" applyNumberFormat="1" applyFont="1" applyBorder="1"/>
    <xf numFmtId="6" fontId="7" fillId="0" borderId="67" xfId="47" applyNumberFormat="1" applyFont="1" applyFill="1" applyBorder="1" applyAlignment="1" applyProtection="1">
      <alignment horizontal="right" vertical="center"/>
    </xf>
    <xf numFmtId="6" fontId="7" fillId="0" borderId="69" xfId="59" applyNumberFormat="1" applyFont="1" applyBorder="1"/>
    <xf numFmtId="6" fontId="7" fillId="0" borderId="70" xfId="59" applyNumberFormat="1" applyFont="1" applyBorder="1"/>
    <xf numFmtId="6" fontId="8" fillId="0" borderId="71" xfId="59" applyNumberFormat="1" applyFont="1" applyBorder="1"/>
    <xf numFmtId="6" fontId="8" fillId="0" borderId="66" xfId="59" applyNumberFormat="1" applyFont="1" applyBorder="1"/>
    <xf numFmtId="0" fontId="11" fillId="27" borderId="19" xfId="0" applyFont="1" applyFill="1" applyBorder="1" applyAlignment="1" applyProtection="1">
      <alignment vertical="center" wrapText="1"/>
    </xf>
    <xf numFmtId="167" fontId="11" fillId="27" borderId="25" xfId="0" applyNumberFormat="1" applyFont="1" applyFill="1" applyBorder="1" applyAlignment="1" applyProtection="1">
      <alignment horizontal="left" vertical="center"/>
    </xf>
    <xf numFmtId="167" fontId="11" fillId="27" borderId="25" xfId="0" applyNumberFormat="1" applyFont="1" applyFill="1" applyBorder="1" applyAlignment="1" applyProtection="1">
      <alignment horizontal="left" vertical="center" wrapText="1"/>
    </xf>
    <xf numFmtId="0" fontId="11" fillId="27" borderId="19" xfId="0" applyFont="1" applyFill="1" applyBorder="1" applyAlignment="1" applyProtection="1">
      <alignment horizontal="left" vertical="center" wrapText="1"/>
    </xf>
    <xf numFmtId="167" fontId="11" fillId="27" borderId="0" xfId="0" applyNumberFormat="1" applyFont="1" applyFill="1" applyBorder="1" applyAlignment="1" applyProtection="1">
      <alignment horizontal="left" vertical="center"/>
    </xf>
    <xf numFmtId="167" fontId="11" fillId="27" borderId="0" xfId="0" applyNumberFormat="1" applyFont="1" applyFill="1" applyBorder="1" applyAlignment="1" applyProtection="1">
      <alignment horizontal="left" vertical="center" wrapText="1"/>
    </xf>
    <xf numFmtId="6" fontId="11" fillId="0" borderId="26" xfId="26" applyNumberFormat="1" applyFont="1" applyFill="1" applyBorder="1" applyAlignment="1" applyProtection="1">
      <alignment vertical="center"/>
    </xf>
    <xf numFmtId="6" fontId="11" fillId="0" borderId="40" xfId="26" applyNumberFormat="1" applyFont="1" applyFill="1" applyBorder="1" applyAlignment="1" applyProtection="1">
      <alignment vertical="center"/>
    </xf>
    <xf numFmtId="0" fontId="9" fillId="38" borderId="0" xfId="58" applyFont="1" applyBorder="1"/>
    <xf numFmtId="5" fontId="71" fillId="30" borderId="44" xfId="50" applyNumberFormat="1" applyFont="1" applyProtection="1"/>
    <xf numFmtId="5" fontId="71" fillId="30" borderId="41" xfId="51" applyNumberFormat="1" applyFont="1" applyProtection="1"/>
    <xf numFmtId="168" fontId="71" fillId="0" borderId="44" xfId="50" applyNumberFormat="1" applyFont="1" applyFill="1" applyProtection="1"/>
    <xf numFmtId="0" fontId="43" fillId="27" borderId="21" xfId="47" applyFont="1" applyFill="1" applyBorder="1" applyProtection="1"/>
    <xf numFmtId="0" fontId="43" fillId="27" borderId="39" xfId="47" applyFont="1" applyFill="1" applyBorder="1" applyProtection="1"/>
    <xf numFmtId="0" fontId="43" fillId="27" borderId="43" xfId="47" applyFont="1" applyFill="1" applyBorder="1" applyProtection="1"/>
    <xf numFmtId="0" fontId="43" fillId="27" borderId="19" xfId="47" applyFont="1" applyFill="1" applyBorder="1" applyProtection="1"/>
    <xf numFmtId="0" fontId="43" fillId="27" borderId="25" xfId="47" applyFont="1" applyFill="1" applyBorder="1" applyProtection="1"/>
    <xf numFmtId="0" fontId="43" fillId="27" borderId="26" xfId="47" applyFont="1" applyFill="1" applyBorder="1" applyProtection="1"/>
    <xf numFmtId="0" fontId="43" fillId="27" borderId="23" xfId="47" applyFont="1" applyFill="1" applyBorder="1" applyProtection="1"/>
    <xf numFmtId="0" fontId="43" fillId="27" borderId="36" xfId="47" applyFont="1" applyFill="1" applyBorder="1" applyProtection="1"/>
    <xf numFmtId="0" fontId="43" fillId="27" borderId="27" xfId="47" applyFont="1" applyFill="1" applyBorder="1" applyProtection="1"/>
    <xf numFmtId="0" fontId="63" fillId="27" borderId="27" xfId="47" applyFont="1" applyFill="1" applyBorder="1" applyProtection="1"/>
    <xf numFmtId="0" fontId="6" fillId="0" borderId="0" xfId="47" applyFont="1" applyBorder="1"/>
    <xf numFmtId="10" fontId="1" fillId="0" borderId="15" xfId="57" applyNumberFormat="1" applyFont="1" applyFill="1" applyBorder="1" applyAlignment="1" applyProtection="1">
      <alignment horizontal="right" vertical="center"/>
      <protection locked="0"/>
    </xf>
    <xf numFmtId="0" fontId="43" fillId="41" borderId="56" xfId="47" applyFont="1" applyFill="1" applyBorder="1" applyProtection="1"/>
    <xf numFmtId="0" fontId="43" fillId="41" borderId="57" xfId="47" applyFont="1" applyFill="1" applyBorder="1" applyProtection="1"/>
    <xf numFmtId="0" fontId="63" fillId="41" borderId="58" xfId="47" applyFont="1" applyFill="1" applyBorder="1" applyProtection="1"/>
    <xf numFmtId="5" fontId="71" fillId="41" borderId="59" xfId="50" applyNumberFormat="1" applyFont="1" applyFill="1" applyBorder="1" applyProtection="1"/>
    <xf numFmtId="0" fontId="6" fillId="0" borderId="0" xfId="47" applyFont="1" applyFill="1" applyBorder="1"/>
    <xf numFmtId="0" fontId="72" fillId="0" borderId="0" xfId="47" applyFont="1" applyFill="1" applyBorder="1"/>
    <xf numFmtId="0" fontId="73" fillId="29" borderId="19" xfId="49" applyFont="1" applyBorder="1" applyAlignment="1">
      <alignment vertical="center"/>
    </xf>
    <xf numFmtId="0" fontId="73" fillId="29" borderId="25" xfId="49" applyFont="1" applyBorder="1" applyAlignment="1">
      <alignment vertical="center"/>
    </xf>
    <xf numFmtId="0" fontId="73" fillId="29" borderId="25" xfId="49" applyFont="1" applyBorder="1" applyAlignment="1">
      <alignment vertical="center" wrapText="1"/>
    </xf>
    <xf numFmtId="0" fontId="73" fillId="29" borderId="26" xfId="49" applyFont="1" applyBorder="1" applyAlignment="1">
      <alignment vertical="center" wrapText="1"/>
    </xf>
    <xf numFmtId="0" fontId="73" fillId="0" borderId="0" xfId="49" applyFont="1" applyFill="1" applyBorder="1" applyAlignment="1">
      <alignment vertical="center" wrapText="1"/>
    </xf>
    <xf numFmtId="0" fontId="6" fillId="0" borderId="23" xfId="47" applyFont="1" applyFill="1" applyBorder="1"/>
    <xf numFmtId="0" fontId="72" fillId="0" borderId="36" xfId="47" applyFont="1" applyFill="1" applyBorder="1" applyAlignment="1">
      <alignment horizontal="left" vertical="top"/>
    </xf>
    <xf numFmtId="0" fontId="72" fillId="0" borderId="27" xfId="47" applyFont="1" applyFill="1" applyBorder="1" applyAlignment="1">
      <alignment horizontal="left" vertical="top"/>
    </xf>
    <xf numFmtId="0" fontId="6" fillId="0" borderId="24" xfId="47" applyFont="1" applyFill="1" applyBorder="1"/>
    <xf numFmtId="0" fontId="72" fillId="0" borderId="0" xfId="47" applyFont="1" applyFill="1" applyBorder="1" applyAlignment="1">
      <alignment horizontal="left" vertical="top"/>
    </xf>
    <xf numFmtId="0" fontId="72" fillId="0" borderId="40" xfId="47" applyFont="1" applyFill="1" applyBorder="1" applyAlignment="1">
      <alignment horizontal="left" vertical="top"/>
    </xf>
    <xf numFmtId="0" fontId="6" fillId="0" borderId="40" xfId="47" applyFont="1" applyFill="1" applyBorder="1"/>
    <xf numFmtId="0" fontId="6" fillId="0" borderId="24" xfId="47" applyFont="1" applyBorder="1"/>
    <xf numFmtId="0" fontId="72" fillId="0" borderId="0" xfId="47" applyFont="1" applyFill="1" applyBorder="1" applyAlignment="1">
      <alignment horizontal="left" vertical="top" wrapText="1"/>
    </xf>
    <xf numFmtId="0" fontId="72" fillId="0" borderId="40" xfId="47" applyFont="1" applyFill="1" applyBorder="1" applyAlignment="1">
      <alignment horizontal="left" vertical="top" wrapText="1"/>
    </xf>
    <xf numFmtId="0" fontId="6" fillId="0" borderId="21" xfId="47" applyFont="1" applyBorder="1"/>
    <xf numFmtId="0" fontId="72" fillId="0" borderId="39" xfId="47" applyFont="1" applyFill="1" applyBorder="1" applyAlignment="1">
      <alignment horizontal="left" vertical="top" wrapText="1"/>
    </xf>
    <xf numFmtId="0" fontId="72" fillId="0" borderId="43" xfId="47" applyFont="1" applyFill="1" applyBorder="1" applyAlignment="1">
      <alignment horizontal="left" vertical="top" wrapText="1"/>
    </xf>
    <xf numFmtId="0" fontId="72" fillId="0" borderId="0" xfId="47" applyFont="1" applyFill="1" applyBorder="1" applyAlignment="1">
      <alignment horizontal="left" vertical="top" wrapText="1"/>
    </xf>
    <xf numFmtId="0" fontId="72" fillId="0" borderId="40" xfId="47" applyFont="1" applyFill="1" applyBorder="1" applyAlignment="1">
      <alignment horizontal="left" vertical="top" wrapText="1"/>
    </xf>
    <xf numFmtId="0" fontId="7" fillId="28" borderId="76" xfId="0" applyFont="1" applyFill="1" applyBorder="1" applyAlignment="1" applyProtection="1">
      <alignment horizontal="center" vertical="center"/>
    </xf>
    <xf numFmtId="3" fontId="6" fillId="0" borderId="34" xfId="0" applyNumberFormat="1" applyFont="1" applyFill="1" applyBorder="1" applyAlignment="1" applyProtection="1">
      <alignment vertical="center"/>
    </xf>
    <xf numFmtId="3" fontId="6" fillId="41" borderId="34" xfId="0" applyNumberFormat="1" applyFont="1" applyFill="1" applyBorder="1" applyAlignment="1" applyProtection="1">
      <alignment vertical="center"/>
      <protection locked="0"/>
    </xf>
    <xf numFmtId="3" fontId="6" fillId="0" borderId="78" xfId="0" applyNumberFormat="1" applyFont="1" applyFill="1" applyBorder="1" applyAlignment="1" applyProtection="1">
      <alignment vertical="center"/>
    </xf>
    <xf numFmtId="0" fontId="11" fillId="27" borderId="23" xfId="0" applyFont="1" applyFill="1" applyBorder="1" applyAlignment="1">
      <alignment vertical="center" wrapText="1"/>
    </xf>
    <xf numFmtId="0" fontId="6" fillId="0" borderId="65" xfId="0" applyFont="1" applyFill="1" applyBorder="1" applyAlignment="1" applyProtection="1">
      <alignment vertical="center"/>
    </xf>
    <xf numFmtId="0" fontId="6" fillId="0" borderId="25" xfId="0" applyFont="1" applyBorder="1" applyAlignment="1" applyProtection="1">
      <alignment vertical="center"/>
    </xf>
    <xf numFmtId="0" fontId="6" fillId="0" borderId="26" xfId="0" applyFont="1" applyBorder="1" applyAlignment="1" applyProtection="1">
      <alignment vertical="center"/>
    </xf>
    <xf numFmtId="0" fontId="6" fillId="0" borderId="35" xfId="0" applyFont="1" applyFill="1" applyBorder="1" applyAlignment="1" applyProtection="1">
      <alignment vertical="center"/>
    </xf>
    <xf numFmtId="3" fontId="6" fillId="40" borderId="80" xfId="0" applyNumberFormat="1" applyFont="1" applyFill="1" applyBorder="1" applyAlignment="1" applyProtection="1">
      <alignment vertical="center"/>
      <protection locked="0"/>
    </xf>
    <xf numFmtId="0" fontId="6" fillId="0" borderId="31" xfId="0" applyFont="1" applyFill="1" applyBorder="1" applyAlignment="1" applyProtection="1">
      <alignment vertical="center"/>
    </xf>
    <xf numFmtId="0" fontId="6" fillId="0" borderId="32" xfId="0" applyFont="1" applyBorder="1" applyAlignment="1" applyProtection="1">
      <alignment vertical="center"/>
    </xf>
    <xf numFmtId="0" fontId="6" fillId="0" borderId="77" xfId="0" applyFont="1" applyBorder="1" applyAlignment="1" applyProtection="1">
      <alignment vertical="center"/>
    </xf>
    <xf numFmtId="0" fontId="11" fillId="27" borderId="81" xfId="0" applyFont="1" applyFill="1" applyBorder="1" applyAlignment="1" applyProtection="1">
      <alignment horizontal="left" vertical="center" wrapText="1"/>
    </xf>
    <xf numFmtId="167" fontId="11" fillId="27" borderId="32" xfId="0" applyNumberFormat="1" applyFont="1" applyFill="1" applyBorder="1" applyAlignment="1" applyProtection="1">
      <alignment horizontal="left" vertical="center" wrapText="1"/>
    </xf>
    <xf numFmtId="6" fontId="11" fillId="0" borderId="77" xfId="2" applyNumberFormat="1" applyFont="1" applyFill="1" applyBorder="1" applyAlignment="1" applyProtection="1">
      <alignment horizontal="right" vertical="center"/>
      <protection locked="0"/>
    </xf>
    <xf numFmtId="5" fontId="63" fillId="0" borderId="41" xfId="53" applyNumberFormat="1" applyFont="1" applyFill="1" applyBorder="1" applyProtection="1">
      <protection locked="0"/>
    </xf>
    <xf numFmtId="0" fontId="74" fillId="0" borderId="36" xfId="47" applyFont="1" applyFill="1" applyBorder="1" applyAlignment="1">
      <alignment horizontal="left" vertical="top"/>
    </xf>
    <xf numFmtId="0" fontId="74" fillId="0" borderId="0" xfId="47" applyFont="1" applyFill="1" applyBorder="1" applyAlignment="1">
      <alignment horizontal="left" vertical="top" wrapText="1"/>
    </xf>
    <xf numFmtId="0" fontId="6" fillId="0" borderId="0" xfId="47" applyFont="1" applyFill="1" applyBorder="1" applyAlignment="1">
      <alignment wrapText="1"/>
    </xf>
    <xf numFmtId="0" fontId="6" fillId="0" borderId="0" xfId="47" applyFont="1" applyAlignment="1">
      <alignment wrapText="1"/>
    </xf>
    <xf numFmtId="0" fontId="6" fillId="0" borderId="24" xfId="47" applyFont="1" applyBorder="1" applyAlignment="1">
      <alignment wrapText="1"/>
    </xf>
    <xf numFmtId="0" fontId="78" fillId="0" borderId="0" xfId="47" applyFont="1" applyFill="1" applyBorder="1" applyAlignment="1">
      <alignment horizontal="left" vertical="top"/>
    </xf>
    <xf numFmtId="167" fontId="63" fillId="32" borderId="41" xfId="53" applyNumberFormat="1" applyFont="1" applyBorder="1" applyAlignment="1" applyProtection="1">
      <alignment horizontal="right" vertical="center" wrapText="1"/>
      <protection locked="0"/>
    </xf>
    <xf numFmtId="167" fontId="67" fillId="30" borderId="44" xfId="50" applyNumberFormat="1" applyFont="1" applyAlignment="1" applyProtection="1">
      <alignment horizontal="right" vertical="center" wrapText="1"/>
    </xf>
    <xf numFmtId="167" fontId="67" fillId="26" borderId="44" xfId="50" applyNumberFormat="1" applyFont="1" applyFill="1" applyAlignment="1" applyProtection="1">
      <alignment horizontal="right" vertical="center" wrapText="1"/>
    </xf>
    <xf numFmtId="173" fontId="63" fillId="32" borderId="41" xfId="53" applyNumberFormat="1" applyFont="1" applyBorder="1" applyProtection="1">
      <protection locked="0"/>
    </xf>
    <xf numFmtId="0" fontId="64" fillId="29" borderId="19" xfId="49" applyFont="1" applyBorder="1" applyAlignment="1" applyProtection="1">
      <alignment horizontal="center"/>
    </xf>
    <xf numFmtId="0" fontId="17" fillId="0" borderId="0" xfId="0" applyFont="1" applyFill="1"/>
    <xf numFmtId="0" fontId="6" fillId="0" borderId="0" xfId="47"/>
    <xf numFmtId="0" fontId="11" fillId="0" borderId="15" xfId="0" applyFont="1" applyFill="1" applyBorder="1" applyAlignment="1" applyProtection="1">
      <alignment horizontal="left" vertical="center" indent="2"/>
    </xf>
    <xf numFmtId="164" fontId="8" fillId="24" borderId="68" xfId="47" applyNumberFormat="1" applyFont="1" applyFill="1" applyBorder="1" applyAlignment="1" applyProtection="1">
      <alignment horizontal="left" vertical="center"/>
    </xf>
    <xf numFmtId="0" fontId="6" fillId="0" borderId="35" xfId="0" applyFont="1" applyFill="1" applyBorder="1" applyAlignment="1" applyProtection="1">
      <alignment horizontal="left" vertical="center"/>
    </xf>
    <xf numFmtId="0" fontId="6" fillId="0" borderId="27" xfId="0" applyFont="1" applyBorder="1" applyAlignment="1" applyProtection="1">
      <alignment vertical="center"/>
    </xf>
    <xf numFmtId="0" fontId="6" fillId="0" borderId="31" xfId="0" applyFont="1" applyFill="1" applyBorder="1" applyAlignment="1" applyProtection="1">
      <alignment horizontal="left" vertical="center"/>
    </xf>
    <xf numFmtId="0" fontId="6" fillId="0" borderId="77" xfId="0" applyFont="1" applyBorder="1" applyAlignment="1" applyProtection="1">
      <alignment vertical="center"/>
    </xf>
    <xf numFmtId="0" fontId="7" fillId="0" borderId="60" xfId="47" applyFont="1" applyFill="1" applyBorder="1" applyAlignment="1" applyProtection="1">
      <alignment horizontal="left" vertical="center"/>
    </xf>
    <xf numFmtId="0" fontId="80" fillId="0" borderId="0" xfId="47" applyFont="1" applyFill="1" applyBorder="1" applyAlignment="1" applyProtection="1">
      <alignment horizontal="left"/>
    </xf>
    <xf numFmtId="0" fontId="80" fillId="0" borderId="0" xfId="47" applyFont="1" applyBorder="1" applyAlignment="1" applyProtection="1">
      <alignment horizontal="left"/>
    </xf>
    <xf numFmtId="0" fontId="80" fillId="0" borderId="0" xfId="47" applyFont="1" applyBorder="1" applyProtection="1"/>
    <xf numFmtId="0" fontId="82" fillId="0" borderId="0" xfId="47" applyFont="1" applyBorder="1" applyProtection="1"/>
    <xf numFmtId="0" fontId="82" fillId="0" borderId="0" xfId="47" applyFont="1" applyFill="1" applyBorder="1" applyProtection="1"/>
    <xf numFmtId="0" fontId="58" fillId="0" borderId="0" xfId="61" applyFont="1" applyFill="1"/>
    <xf numFmtId="0" fontId="52" fillId="0" borderId="0" xfId="61" applyFont="1" applyFill="1"/>
    <xf numFmtId="0" fontId="71" fillId="0" borderId="0" xfId="0" applyFont="1" applyAlignment="1">
      <alignment horizontal="center" wrapText="1"/>
    </xf>
    <xf numFmtId="0" fontId="81" fillId="0" borderId="0" xfId="47" applyFont="1" applyFill="1" applyBorder="1" applyAlignment="1" applyProtection="1">
      <alignment vertical="center"/>
    </xf>
    <xf numFmtId="0" fontId="71" fillId="0" borderId="0" xfId="0" applyFont="1" applyAlignment="1">
      <alignment horizontal="left" wrapText="1"/>
    </xf>
    <xf numFmtId="0" fontId="11" fillId="0" borderId="19" xfId="0" applyFont="1" applyFill="1" applyBorder="1" applyAlignment="1" applyProtection="1">
      <alignment vertical="center" wrapText="1"/>
    </xf>
    <xf numFmtId="167" fontId="11" fillId="0" borderId="25" xfId="0" applyNumberFormat="1" applyFont="1" applyFill="1" applyBorder="1" applyAlignment="1" applyProtection="1">
      <alignment horizontal="left" vertical="center"/>
    </xf>
    <xf numFmtId="167" fontId="11" fillId="0" borderId="25" xfId="0" applyNumberFormat="1" applyFont="1" applyFill="1" applyBorder="1" applyAlignment="1" applyProtection="1">
      <alignment horizontal="left" vertical="center" wrapText="1"/>
    </xf>
    <xf numFmtId="0" fontId="12" fillId="44" borderId="0" xfId="58" applyFont="1" applyFill="1" applyBorder="1"/>
    <xf numFmtId="0" fontId="12" fillId="44" borderId="17" xfId="58" applyFont="1" applyFill="1" applyBorder="1"/>
    <xf numFmtId="0" fontId="83" fillId="0" borderId="0" xfId="47" applyFont="1"/>
    <xf numFmtId="3" fontId="6" fillId="26" borderId="34" xfId="0" applyNumberFormat="1" applyFont="1" applyFill="1" applyBorder="1" applyAlignment="1" applyProtection="1">
      <alignment vertical="center"/>
    </xf>
    <xf numFmtId="0" fontId="6" fillId="26" borderId="15" xfId="0" applyFont="1" applyFill="1" applyBorder="1" applyAlignment="1" applyProtection="1">
      <alignment vertical="center"/>
    </xf>
    <xf numFmtId="0" fontId="71" fillId="0" borderId="0" xfId="0" applyFont="1" applyFill="1" applyAlignment="1">
      <alignment horizontal="left" wrapText="1"/>
    </xf>
    <xf numFmtId="0" fontId="17" fillId="0" borderId="0" xfId="0" applyFont="1" applyFill="1" applyBorder="1" applyAlignment="1" applyProtection="1">
      <alignment horizontal="right" vertical="top"/>
    </xf>
    <xf numFmtId="0" fontId="83" fillId="0" borderId="0" xfId="47" applyFont="1" applyFill="1" applyBorder="1"/>
    <xf numFmtId="0" fontId="83" fillId="0" borderId="0" xfId="0" applyFont="1"/>
    <xf numFmtId="0" fontId="84" fillId="0" borderId="0" xfId="61" applyFont="1" applyFill="1"/>
    <xf numFmtId="0" fontId="85" fillId="0" borderId="0" xfId="0" applyFont="1"/>
    <xf numFmtId="0" fontId="6" fillId="0" borderId="0" xfId="68" applyFont="1" applyFill="1" applyAlignment="1" applyProtection="1">
      <alignment vertical="center"/>
    </xf>
    <xf numFmtId="0" fontId="7" fillId="0" borderId="0" xfId="68" applyFill="1" applyAlignment="1" applyProtection="1">
      <alignment horizontal="center" vertical="center"/>
    </xf>
    <xf numFmtId="0" fontId="8" fillId="0" borderId="0" xfId="68" applyFont="1" applyFill="1" applyBorder="1" applyAlignment="1" applyProtection="1">
      <alignment horizontal="center" vertical="center" wrapText="1"/>
    </xf>
    <xf numFmtId="0" fontId="8" fillId="0" borderId="0" xfId="68" applyFont="1" applyFill="1" applyBorder="1" applyAlignment="1" applyProtection="1">
      <alignment horizontal="left" vertical="center"/>
    </xf>
    <xf numFmtId="0" fontId="7" fillId="0" borderId="0" xfId="68" applyFill="1" applyAlignment="1" applyProtection="1">
      <alignment vertical="center"/>
    </xf>
    <xf numFmtId="0" fontId="7" fillId="0" borderId="0" xfId="68" applyFill="1" applyAlignment="1" applyProtection="1"/>
    <xf numFmtId="0" fontId="7" fillId="0" borderId="0" xfId="68" applyAlignment="1">
      <alignment horizontal="center"/>
    </xf>
    <xf numFmtId="0" fontId="7" fillId="0" borderId="0" xfId="68"/>
    <xf numFmtId="0" fontId="9" fillId="0" borderId="0" xfId="68" applyFont="1" applyFill="1" applyAlignment="1" applyProtection="1">
      <alignment horizontal="left" vertical="center"/>
    </xf>
    <xf numFmtId="1" fontId="8" fillId="0" borderId="0" xfId="68" applyNumberFormat="1" applyFont="1" applyBorder="1" applyAlignment="1" applyProtection="1">
      <alignment horizontal="center"/>
    </xf>
    <xf numFmtId="0" fontId="11" fillId="0" borderId="0" xfId="68" applyFont="1" applyAlignment="1">
      <alignment horizontal="center"/>
    </xf>
    <xf numFmtId="0" fontId="11" fillId="24" borderId="15" xfId="68" applyFont="1" applyFill="1" applyBorder="1" applyAlignment="1" applyProtection="1">
      <alignment vertical="center"/>
    </xf>
    <xf numFmtId="0" fontId="11" fillId="0" borderId="0" xfId="68" applyFont="1"/>
    <xf numFmtId="0" fontId="12" fillId="24" borderId="15" xfId="68" applyFont="1" applyFill="1" applyBorder="1" applyAlignment="1" applyProtection="1">
      <alignment vertical="center" wrapText="1"/>
    </xf>
    <xf numFmtId="167" fontId="12" fillId="45" borderId="15" xfId="68" applyNumberFormat="1" applyFont="1" applyFill="1" applyBorder="1" applyAlignment="1" applyProtection="1">
      <alignment horizontal="right"/>
      <protection locked="0"/>
    </xf>
    <xf numFmtId="0" fontId="12" fillId="24" borderId="15" xfId="68" applyFont="1" applyFill="1" applyBorder="1" applyAlignment="1" applyProtection="1">
      <alignment vertical="center"/>
    </xf>
    <xf numFmtId="167" fontId="12" fillId="0" borderId="15" xfId="68" applyNumberFormat="1" applyFont="1" applyFill="1" applyBorder="1" applyAlignment="1" applyProtection="1">
      <alignment horizontal="right"/>
      <protection locked="0"/>
    </xf>
    <xf numFmtId="167" fontId="11" fillId="0" borderId="15" xfId="68" applyNumberFormat="1" applyFont="1" applyFill="1" applyBorder="1" applyAlignment="1" applyProtection="1">
      <alignment horizontal="right"/>
      <protection locked="0"/>
    </xf>
    <xf numFmtId="0" fontId="12" fillId="24" borderId="15" xfId="37" applyFont="1" applyFill="1" applyBorder="1"/>
    <xf numFmtId="0" fontId="11" fillId="24" borderId="15" xfId="37" applyFont="1" applyFill="1" applyBorder="1"/>
    <xf numFmtId="0" fontId="10" fillId="0" borderId="0" xfId="68" applyFont="1" applyFill="1" applyAlignment="1" applyProtection="1"/>
    <xf numFmtId="1" fontId="9" fillId="0" borderId="0" xfId="68" applyNumberFormat="1" applyFont="1" applyBorder="1" applyAlignment="1" applyProtection="1">
      <alignment horizontal="center"/>
    </xf>
    <xf numFmtId="0" fontId="12" fillId="24" borderId="0" xfId="0" applyFont="1" applyFill="1" applyBorder="1" applyAlignment="1">
      <alignment vertical="center"/>
    </xf>
    <xf numFmtId="4" fontId="11" fillId="24" borderId="15" xfId="37" applyNumberFormat="1" applyFont="1" applyFill="1" applyBorder="1"/>
    <xf numFmtId="4" fontId="12" fillId="24" borderId="15" xfId="37" applyNumberFormat="1" applyFont="1" applyFill="1" applyBorder="1"/>
    <xf numFmtId="167" fontId="11" fillId="41" borderId="15" xfId="68" applyNumberFormat="1" applyFont="1" applyFill="1" applyBorder="1" applyAlignment="1" applyProtection="1">
      <alignment horizontal="right"/>
      <protection locked="0"/>
    </xf>
    <xf numFmtId="167" fontId="12" fillId="41" borderId="15" xfId="68" applyNumberFormat="1" applyFont="1" applyFill="1" applyBorder="1" applyAlignment="1" applyProtection="1">
      <alignment horizontal="right"/>
      <protection locked="0"/>
    </xf>
    <xf numFmtId="167" fontId="11" fillId="46" borderId="15" xfId="68" applyNumberFormat="1" applyFont="1" applyFill="1" applyBorder="1" applyAlignment="1" applyProtection="1">
      <alignment horizontal="right"/>
      <protection locked="0"/>
    </xf>
    <xf numFmtId="0" fontId="11" fillId="0" borderId="15" xfId="68" applyFont="1" applyFill="1" applyBorder="1" applyAlignment="1" applyProtection="1">
      <alignment vertical="center"/>
    </xf>
    <xf numFmtId="167" fontId="12" fillId="45" borderId="15" xfId="68" applyNumberFormat="1" applyFont="1" applyFill="1" applyBorder="1" applyAlignment="1" applyProtection="1">
      <alignment horizontal="left" wrapText="1"/>
      <protection locked="0"/>
    </xf>
    <xf numFmtId="0" fontId="87" fillId="0" borderId="0" xfId="0" applyFont="1"/>
    <xf numFmtId="0" fontId="7" fillId="0" borderId="0" xfId="68" applyFont="1" applyFill="1" applyAlignment="1" applyProtection="1">
      <alignment vertical="center"/>
    </xf>
    <xf numFmtId="0" fontId="7" fillId="0" borderId="0" xfId="68" applyFont="1"/>
    <xf numFmtId="0" fontId="11" fillId="41" borderId="15" xfId="68" applyFont="1" applyFill="1" applyBorder="1" applyAlignment="1" applyProtection="1">
      <alignment vertical="center"/>
    </xf>
    <xf numFmtId="0" fontId="85" fillId="0" borderId="0" xfId="47" applyFont="1"/>
    <xf numFmtId="10" fontId="6" fillId="0" borderId="0" xfId="47" applyNumberFormat="1" applyFont="1"/>
    <xf numFmtId="0" fontId="88" fillId="0" borderId="0" xfId="47" applyFont="1" applyFill="1" applyProtection="1"/>
    <xf numFmtId="0" fontId="89" fillId="0" borderId="0" xfId="47" applyFont="1"/>
    <xf numFmtId="171" fontId="6" fillId="0" borderId="0" xfId="35" applyNumberFormat="1" applyFont="1"/>
    <xf numFmtId="10" fontId="63" fillId="0" borderId="34" xfId="56" applyNumberFormat="1" applyFont="1" applyBorder="1" applyProtection="1"/>
    <xf numFmtId="10" fontId="63" fillId="0" borderId="53" xfId="56" applyNumberFormat="1" applyFont="1" applyBorder="1" applyProtection="1"/>
    <xf numFmtId="174" fontId="56" fillId="40" borderId="73" xfId="61" applyNumberFormat="1" applyFont="1" applyFill="1" applyBorder="1" applyAlignment="1" applyProtection="1">
      <alignment horizontal="center"/>
      <protection locked="0"/>
    </xf>
    <xf numFmtId="174" fontId="55" fillId="26" borderId="15" xfId="62" applyNumberFormat="1" applyFont="1" applyFill="1" applyBorder="1" applyAlignment="1">
      <alignment horizontal="center"/>
    </xf>
    <xf numFmtId="0" fontId="52" fillId="26" borderId="0" xfId="47" applyFont="1" applyFill="1" applyProtection="1"/>
    <xf numFmtId="171" fontId="3" fillId="26" borderId="0" xfId="35" applyNumberFormat="1" applyFont="1" applyFill="1" applyProtection="1"/>
    <xf numFmtId="0" fontId="62" fillId="0" borderId="0" xfId="47" applyFont="1" applyProtection="1"/>
    <xf numFmtId="0" fontId="85" fillId="0" borderId="0" xfId="47" applyFont="1" applyFill="1" applyBorder="1"/>
    <xf numFmtId="0" fontId="86" fillId="0" borderId="0" xfId="47" applyFont="1" applyProtection="1"/>
    <xf numFmtId="0" fontId="86" fillId="0" borderId="0" xfId="47" applyFont="1" applyFill="1" applyProtection="1"/>
    <xf numFmtId="167" fontId="7" fillId="0" borderId="0" xfId="47" applyNumberFormat="1" applyFont="1" applyProtection="1"/>
    <xf numFmtId="0" fontId="85" fillId="0" borderId="0" xfId="47" applyFont="1" applyFill="1" applyProtection="1"/>
    <xf numFmtId="0" fontId="52" fillId="0" borderId="0" xfId="47" applyFont="1" applyFill="1" applyProtection="1"/>
    <xf numFmtId="0" fontId="90" fillId="0" borderId="0" xfId="47" applyFont="1" applyProtection="1"/>
    <xf numFmtId="9" fontId="6" fillId="0" borderId="0" xfId="47" applyNumberFormat="1" applyFont="1"/>
    <xf numFmtId="0" fontId="52" fillId="0" borderId="0" xfId="47" applyFont="1" applyFill="1"/>
    <xf numFmtId="0" fontId="55" fillId="0" borderId="0" xfId="47" applyFont="1" applyFill="1" applyAlignment="1">
      <alignment horizontal="center"/>
    </xf>
    <xf numFmtId="0" fontId="55" fillId="0" borderId="0" xfId="47" applyFont="1" applyFill="1"/>
    <xf numFmtId="0" fontId="91" fillId="0" borderId="0" xfId="70"/>
    <xf numFmtId="0" fontId="8" fillId="0" borderId="15" xfId="19" applyFont="1" applyFill="1" applyBorder="1" applyAlignment="1" applyProtection="1">
      <alignment horizontal="center"/>
    </xf>
    <xf numFmtId="0" fontId="8" fillId="0" borderId="15" xfId="19" applyFont="1" applyFill="1" applyBorder="1" applyAlignment="1" applyProtection="1">
      <alignment horizontal="left"/>
    </xf>
    <xf numFmtId="4" fontId="82" fillId="0" borderId="15" xfId="47" applyNumberFormat="1" applyFont="1" applyBorder="1" applyProtection="1"/>
    <xf numFmtId="0" fontId="82" fillId="26" borderId="15" xfId="47" applyFont="1" applyFill="1" applyBorder="1" applyProtection="1"/>
    <xf numFmtId="10" fontId="7" fillId="0" borderId="55" xfId="57" applyNumberFormat="1" applyFont="1" applyBorder="1" applyProtection="1"/>
    <xf numFmtId="0" fontId="71" fillId="0" borderId="0" xfId="47" applyFont="1" applyFill="1" applyBorder="1" applyAlignment="1">
      <alignment horizontal="left" vertical="center" wrapText="1"/>
    </xf>
    <xf numFmtId="0" fontId="6" fillId="0" borderId="0" xfId="47" applyFont="1" applyFill="1" applyBorder="1" applyAlignment="1">
      <alignment horizontal="left" vertical="center" wrapText="1"/>
    </xf>
    <xf numFmtId="0" fontId="6" fillId="0" borderId="40" xfId="47" applyFont="1" applyFill="1" applyBorder="1" applyAlignment="1">
      <alignment horizontal="left" vertical="center" wrapText="1"/>
    </xf>
    <xf numFmtId="0" fontId="6" fillId="0" borderId="0" xfId="47" applyFont="1" applyFill="1" applyBorder="1" applyAlignment="1">
      <alignment horizontal="left" wrapText="1"/>
    </xf>
    <xf numFmtId="0" fontId="6" fillId="0" borderId="40" xfId="47" applyFont="1" applyFill="1" applyBorder="1" applyAlignment="1">
      <alignment horizontal="left" wrapText="1"/>
    </xf>
    <xf numFmtId="0" fontId="72" fillId="0" borderId="0" xfId="47" applyFont="1" applyFill="1" applyBorder="1" applyAlignment="1">
      <alignment horizontal="left" vertical="top" wrapText="1"/>
    </xf>
    <xf numFmtId="0" fontId="72" fillId="0" borderId="40" xfId="47" applyFont="1" applyFill="1" applyBorder="1" applyAlignment="1">
      <alignment horizontal="left" vertical="top" wrapText="1"/>
    </xf>
    <xf numFmtId="0" fontId="78" fillId="0" borderId="0" xfId="47" applyFont="1" applyFill="1" applyBorder="1" applyAlignment="1">
      <alignment horizontal="left" vertical="top" wrapText="1"/>
    </xf>
    <xf numFmtId="4" fontId="71" fillId="0" borderId="0" xfId="0" applyNumberFormat="1" applyFont="1" applyFill="1" applyBorder="1" applyAlignment="1" applyProtection="1">
      <alignment horizontal="left" vertical="top" wrapText="1"/>
    </xf>
    <xf numFmtId="4" fontId="71" fillId="0" borderId="40" xfId="0" applyNumberFormat="1" applyFont="1" applyFill="1" applyBorder="1" applyAlignment="1" applyProtection="1">
      <alignment horizontal="left" vertical="top" wrapText="1"/>
    </xf>
    <xf numFmtId="0" fontId="75" fillId="0" borderId="0" xfId="47" applyFont="1" applyFill="1" applyBorder="1" applyAlignment="1">
      <alignment horizontal="left" vertical="top" wrapText="1"/>
    </xf>
    <xf numFmtId="0" fontId="75" fillId="0" borderId="40" xfId="47" applyFont="1" applyFill="1" applyBorder="1" applyAlignment="1">
      <alignment horizontal="left" vertical="top" wrapText="1"/>
    </xf>
    <xf numFmtId="4" fontId="6" fillId="24" borderId="0" xfId="0" applyNumberFormat="1" applyFont="1" applyFill="1" applyBorder="1" applyAlignment="1" applyProtection="1">
      <alignment horizontal="left" vertical="top" wrapText="1"/>
    </xf>
    <xf numFmtId="4" fontId="6" fillId="24" borderId="40" xfId="0" applyNumberFormat="1" applyFont="1" applyFill="1" applyBorder="1" applyAlignment="1" applyProtection="1">
      <alignment horizontal="left" vertical="top" wrapText="1"/>
    </xf>
    <xf numFmtId="4" fontId="71" fillId="24" borderId="0" xfId="0" applyNumberFormat="1" applyFont="1" applyFill="1" applyBorder="1" applyAlignment="1" applyProtection="1">
      <alignment horizontal="left" vertical="top" wrapText="1"/>
    </xf>
    <xf numFmtId="4" fontId="71" fillId="24" borderId="40" xfId="0" applyNumberFormat="1" applyFont="1" applyFill="1" applyBorder="1" applyAlignment="1" applyProtection="1">
      <alignment horizontal="left" vertical="top" wrapText="1"/>
    </xf>
    <xf numFmtId="4" fontId="71" fillId="0" borderId="0" xfId="0" applyNumberFormat="1" applyFont="1" applyFill="1" applyBorder="1" applyAlignment="1" applyProtection="1">
      <alignment horizontal="left" vertical="center" wrapText="1"/>
    </xf>
    <xf numFmtId="4" fontId="71" fillId="0" borderId="40" xfId="0" applyNumberFormat="1" applyFont="1" applyFill="1" applyBorder="1" applyAlignment="1" applyProtection="1">
      <alignment horizontal="left" vertical="center" wrapText="1"/>
    </xf>
    <xf numFmtId="0" fontId="53" fillId="24" borderId="23" xfId="0" applyFont="1" applyFill="1" applyBorder="1" applyAlignment="1" applyProtection="1">
      <alignment horizontal="left" vertical="center" wrapText="1"/>
    </xf>
    <xf numFmtId="0" fontId="53" fillId="24" borderId="36" xfId="0" applyFont="1" applyFill="1" applyBorder="1" applyAlignment="1" applyProtection="1">
      <alignment horizontal="left" vertical="center" wrapText="1"/>
    </xf>
    <xf numFmtId="0" fontId="53" fillId="24" borderId="27" xfId="0" applyFont="1" applyFill="1" applyBorder="1" applyAlignment="1" applyProtection="1">
      <alignment horizontal="left" vertical="center" wrapText="1"/>
    </xf>
    <xf numFmtId="0" fontId="9" fillId="24" borderId="19" xfId="0" applyFont="1" applyFill="1" applyBorder="1" applyAlignment="1" applyProtection="1">
      <alignment horizontal="left"/>
    </xf>
    <xf numFmtId="0" fontId="9" fillId="24" borderId="26" xfId="0" applyFont="1" applyFill="1" applyBorder="1" applyAlignment="1" applyProtection="1">
      <alignment horizontal="left"/>
    </xf>
    <xf numFmtId="0" fontId="6" fillId="0" borderId="0" xfId="0" applyFont="1" applyAlignment="1">
      <alignment horizontal="left" wrapText="1"/>
    </xf>
    <xf numFmtId="0" fontId="6" fillId="0" borderId="42" xfId="0" applyFont="1" applyBorder="1" applyAlignment="1">
      <alignment horizontal="left" wrapText="1"/>
    </xf>
    <xf numFmtId="0" fontId="8" fillId="38" borderId="0" xfId="58" applyFont="1" applyBorder="1" applyAlignment="1">
      <alignment horizontal="left"/>
    </xf>
    <xf numFmtId="164" fontId="8" fillId="24" borderId="68" xfId="47" applyNumberFormat="1" applyFont="1" applyFill="1" applyBorder="1" applyAlignment="1" applyProtection="1">
      <alignment horizontal="left" vertical="center"/>
    </xf>
    <xf numFmtId="164" fontId="8" fillId="24" borderId="66" xfId="47" applyNumberFormat="1" applyFont="1" applyFill="1" applyBorder="1" applyAlignment="1" applyProtection="1">
      <alignment horizontal="left" vertical="center"/>
    </xf>
    <xf numFmtId="0" fontId="9" fillId="0" borderId="0" xfId="68" applyFont="1" applyFill="1" applyAlignment="1" applyProtection="1">
      <alignment horizontal="left" vertical="center"/>
    </xf>
    <xf numFmtId="0" fontId="8" fillId="26" borderId="19" xfId="19" applyFont="1" applyFill="1" applyBorder="1" applyAlignment="1" applyProtection="1">
      <alignment horizontal="center"/>
    </xf>
    <xf numFmtId="0" fontId="8" fillId="26" borderId="26" xfId="19" applyFont="1" applyFill="1" applyBorder="1" applyAlignment="1" applyProtection="1">
      <alignment horizontal="center"/>
    </xf>
    <xf numFmtId="0" fontId="7" fillId="28" borderId="60" xfId="0" applyFont="1" applyFill="1" applyBorder="1" applyAlignment="1" applyProtection="1">
      <alignment horizontal="center" vertical="center" wrapText="1"/>
    </xf>
    <xf numFmtId="0" fontId="7" fillId="28" borderId="75" xfId="0" applyFont="1" applyFill="1" applyBorder="1" applyAlignment="1" applyProtection="1">
      <alignment horizontal="center" vertical="center" wrapText="1"/>
    </xf>
    <xf numFmtId="0" fontId="79" fillId="0" borderId="0" xfId="47" applyFont="1" applyFill="1" applyBorder="1" applyAlignment="1" applyProtection="1">
      <alignment horizontal="left" vertical="center" wrapText="1"/>
    </xf>
    <xf numFmtId="0" fontId="6" fillId="0" borderId="65"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wrapText="1"/>
    </xf>
    <xf numFmtId="0" fontId="8" fillId="0" borderId="19" xfId="19" applyFont="1" applyFill="1" applyBorder="1" applyAlignment="1" applyProtection="1">
      <alignment horizontal="left"/>
    </xf>
    <xf numFmtId="0" fontId="8" fillId="0" borderId="26" xfId="19" applyFont="1" applyFill="1" applyBorder="1" applyAlignment="1" applyProtection="1">
      <alignment horizontal="left"/>
    </xf>
    <xf numFmtId="0" fontId="6" fillId="0" borderId="0" xfId="0" applyFont="1" applyAlignment="1" applyProtection="1">
      <alignment horizontal="left" vertical="center"/>
    </xf>
    <xf numFmtId="0" fontId="7" fillId="28" borderId="60" xfId="0" applyFont="1" applyFill="1" applyBorder="1" applyAlignment="1" applyProtection="1">
      <alignment horizontal="left" vertical="center" wrapText="1"/>
    </xf>
    <xf numFmtId="0" fontId="7" fillId="28" borderId="75" xfId="0" applyFont="1" applyFill="1" applyBorder="1" applyAlignment="1" applyProtection="1">
      <alignment vertical="center" wrapText="1"/>
    </xf>
    <xf numFmtId="0" fontId="6" fillId="0" borderId="35" xfId="0" applyFont="1" applyFill="1" applyBorder="1" applyAlignment="1" applyProtection="1">
      <alignment horizontal="left" vertical="center"/>
    </xf>
    <xf numFmtId="0" fontId="6" fillId="0" borderId="27" xfId="0" applyFont="1" applyBorder="1" applyAlignment="1" applyProtection="1">
      <alignment vertical="center"/>
    </xf>
    <xf numFmtId="0" fontId="6" fillId="0" borderId="31" xfId="0" applyFont="1" applyFill="1" applyBorder="1" applyAlignment="1" applyProtection="1">
      <alignment horizontal="left" vertical="center"/>
    </xf>
    <xf numFmtId="0" fontId="6" fillId="0" borderId="77" xfId="0" applyFont="1" applyBorder="1" applyAlignment="1" applyProtection="1">
      <alignment vertical="center"/>
    </xf>
    <xf numFmtId="0" fontId="64" fillId="29" borderId="19" xfId="49" applyFont="1" applyBorder="1" applyAlignment="1" applyProtection="1">
      <alignment horizontal="center" vertical="center" wrapText="1"/>
    </xf>
    <xf numFmtId="0" fontId="64" fillId="29" borderId="25" xfId="49" applyFont="1" applyBorder="1" applyAlignment="1" applyProtection="1">
      <alignment horizontal="center" vertical="center" wrapText="1"/>
    </xf>
    <xf numFmtId="0" fontId="64" fillId="29" borderId="26" xfId="49" applyFont="1" applyBorder="1" applyAlignment="1" applyProtection="1">
      <alignment horizontal="center" vertical="center" wrapText="1"/>
    </xf>
    <xf numFmtId="0" fontId="7" fillId="28" borderId="79" xfId="0" applyFont="1" applyFill="1" applyBorder="1" applyAlignment="1" applyProtection="1">
      <alignment horizontal="left" vertical="center" wrapText="1"/>
    </xf>
    <xf numFmtId="0" fontId="7" fillId="28" borderId="75" xfId="0" applyFont="1" applyFill="1" applyBorder="1" applyAlignment="1" applyProtection="1">
      <alignment horizontal="left" vertical="center" wrapText="1"/>
    </xf>
    <xf numFmtId="0" fontId="64" fillId="29" borderId="15" xfId="49" applyFont="1" applyBorder="1" applyAlignment="1" applyProtection="1">
      <alignment horizontal="left" vertical="center"/>
    </xf>
  </cellXfs>
  <cellStyles count="79">
    <cellStyle name="20 % - Akzent1" xfId="1" builtinId="30" customBuiltin="1"/>
    <cellStyle name="20 % - Akzent1 2" xfId="52"/>
    <cellStyle name="20 % - Akzent1 3" xfId="66"/>
    <cellStyle name="20 % - Akzent2" xfId="2" builtinId="34" customBuiltin="1"/>
    <cellStyle name="20 % - Akzent2 2" xfId="53"/>
    <cellStyle name="20 % - Akzent2 3" xfId="65"/>
    <cellStyle name="20 % - Akzent3" xfId="3" builtinId="38" customBuiltin="1"/>
    <cellStyle name="20 % - Akzent3 2" xfId="67"/>
    <cellStyle name="20 % - Akzent4" xfId="4" builtinId="42" customBuiltin="1"/>
    <cellStyle name="20 % - Akzent5" xfId="5" builtinId="46" customBuiltin="1"/>
    <cellStyle name="20 % - Akzent6" xfId="6" builtinId="50" customBuiltin="1"/>
    <cellStyle name="40 % - Akzent1" xfId="7" builtinId="31" customBuiltin="1"/>
    <cellStyle name="40 % - Akzent1 2" xfId="75"/>
    <cellStyle name="40 % - Akzent2" xfId="8" builtinId="35" customBuiltin="1"/>
    <cellStyle name="40 % - Akzent2 2" xfId="76"/>
    <cellStyle name="40 % - Akzent3" xfId="9" builtinId="39" customBuiltin="1"/>
    <cellStyle name="40 % - Akzent3 2" xfId="77"/>
    <cellStyle name="40 % - Akzent4" xfId="10" builtinId="43" customBuiltin="1"/>
    <cellStyle name="40 % - Akzent5" xfId="11" builtinId="47" customBuiltin="1"/>
    <cellStyle name="40 % - Akzent6" xfId="12" builtinId="51" customBuiltin="1"/>
    <cellStyle name="60 % - Akzent1" xfId="13" builtinId="32" customBuiltin="1"/>
    <cellStyle name="60 % - Akzent1 2" xfId="58"/>
    <cellStyle name="60 % - Akzent2" xfId="14" builtinId="36" customBuiltin="1"/>
    <cellStyle name="60 % - Akzent2 2" xfId="55"/>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1 2" xfId="49"/>
    <cellStyle name="Akzent2" xfId="20" builtinId="33" customBuiltin="1"/>
    <cellStyle name="Akzent2 2" xfId="54"/>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Ausgabe 2" xfId="50"/>
    <cellStyle name="Ausgabe 2 2" xfId="78"/>
    <cellStyle name="Berechnung" xfId="26" builtinId="22" customBuiltin="1"/>
    <cellStyle name="Berechnung 2" xfId="51"/>
    <cellStyle name="Comma [0]" xfId="63"/>
    <cellStyle name="Currency [0]" xfId="64"/>
    <cellStyle name="Eingabe" xfId="27" builtinId="20" customBuiltin="1"/>
    <cellStyle name="Eingabe 2" xfId="60"/>
    <cellStyle name="Eingabefeld1" xfId="71"/>
    <cellStyle name="Ergebnis" xfId="28" builtinId="25" customBuiltin="1"/>
    <cellStyle name="Erklärender Text" xfId="29" builtinId="53" customBuiltin="1"/>
    <cellStyle name="Euro" xfId="30"/>
    <cellStyle name="Gut" xfId="31" builtinId="26" customBuiltin="1"/>
    <cellStyle name="Komma 2" xfId="59"/>
    <cellStyle name="Neutral" xfId="32" builtinId="28" customBuiltin="1"/>
    <cellStyle name="Normal_erfassungsmatrix 04" xfId="33"/>
    <cellStyle name="Notiz" xfId="34" builtinId="10" customBuiltin="1"/>
    <cellStyle name="Prozent" xfId="35" builtinId="5"/>
    <cellStyle name="Prozent 3" xfId="57"/>
    <cellStyle name="Prozent 4" xfId="62"/>
    <cellStyle name="Schlecht" xfId="36" builtinId="27" customBuiltin="1"/>
    <cellStyle name="Schlecht 2" xfId="72"/>
    <cellStyle name="Standard" xfId="0" builtinId="0"/>
    <cellStyle name="Standard 12" xfId="48"/>
    <cellStyle name="Standard 2" xfId="47"/>
    <cellStyle name="Standard 2 2" xfId="68"/>
    <cellStyle name="Standard 3" xfId="70"/>
    <cellStyle name="Standard 4" xfId="56"/>
    <cellStyle name="Standard 6" xfId="61"/>
    <cellStyle name="Standard_Erhebungsbogen gemäß § 28 Nr. 3 und 4 ARegV (Gas)" xfId="37"/>
    <cellStyle name="Standard_Fragebogen zu § 19 Abs. 3 StromNEV" xfId="38"/>
    <cellStyle name="Tablehead1" xfId="73"/>
    <cellStyle name="Tablehead3" xfId="69"/>
    <cellStyle name="Tablehead3 2" xfId="74"/>
    <cellStyle name="Überschrift" xfId="39" builtinId="15" customBuiltin="1"/>
    <cellStyle name="Überschrift 1" xfId="40" builtinId="16" customBuiltin="1"/>
    <cellStyle name="Überschrift 2" xfId="41" builtinId="17" customBuiltin="1"/>
    <cellStyle name="Überschrift 3" xfId="42" builtinId="18" customBuiltin="1"/>
    <cellStyle name="Überschrift 4" xfId="43" builtinId="19" customBuiltin="1"/>
    <cellStyle name="Verknüpfte Zelle" xfId="44" builtinId="24" customBuiltin="1"/>
    <cellStyle name="Warnender Text" xfId="45" builtinId="11" customBuiltin="1"/>
    <cellStyle name="Zelle überprüfen" xfId="46" builtinId="23" customBuiltin="1"/>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FFFF00"/>
      <color rgb="FFFFFF66"/>
      <color rgb="FFFFFFCC"/>
      <color rgb="FFC0C0C0"/>
      <color rgb="FF66FF66"/>
      <color rgb="FF66FF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395111</xdr:colOff>
      <xdr:row>6</xdr:row>
      <xdr:rowOff>65851</xdr:rowOff>
    </xdr:from>
    <xdr:to>
      <xdr:col>10</xdr:col>
      <xdr:colOff>301037</xdr:colOff>
      <xdr:row>13</xdr:row>
      <xdr:rowOff>9406</xdr:rowOff>
    </xdr:to>
    <xdr:sp macro="" textlink="">
      <xdr:nvSpPr>
        <xdr:cNvPr id="3" name="Textfeld 2"/>
        <xdr:cNvSpPr txBox="1"/>
      </xdr:nvSpPr>
      <xdr:spPr>
        <a:xfrm>
          <a:off x="10489259" y="1307629"/>
          <a:ext cx="3857037" cy="222955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50000"/>
            </a:lnSpc>
          </a:pPr>
          <a:r>
            <a:rPr lang="de-DE" sz="1200" b="1" baseline="0">
              <a:latin typeface="Arial" panose="020B0604020202020204" pitchFamily="34" charset="0"/>
              <a:cs typeface="Arial" panose="020B0604020202020204" pitchFamily="34" charset="0"/>
            </a:rPr>
            <a:t>Änderungen an der Struktur des EHB bzw. den darin enthaltenen Rechenformeln sind grundsätzlich unzulässig. Sollten Änderungen dennoch erforderlich sein, so ist dies im Rahmen des Antrags zum Reguierungskonto transparent und nachvollziehbar mitzuteilen.</a:t>
          </a:r>
          <a:endParaRPr lang="de-DE" sz="12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xdr:colOff>
      <xdr:row>22</xdr:row>
      <xdr:rowOff>114300</xdr:rowOff>
    </xdr:from>
    <xdr:to>
      <xdr:col>4</xdr:col>
      <xdr:colOff>647700</xdr:colOff>
      <xdr:row>23</xdr:row>
      <xdr:rowOff>137160</xdr:rowOff>
    </xdr:to>
    <xdr:cxnSp macro="">
      <xdr:nvCxnSpPr>
        <xdr:cNvPr id="2" name="Gewinkelte Verbindung 4"/>
        <xdr:cNvCxnSpPr/>
      </xdr:nvCxnSpPr>
      <xdr:spPr>
        <a:xfrm>
          <a:off x="6477000" y="1943100"/>
          <a:ext cx="1950720" cy="21336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507999</xdr:colOff>
      <xdr:row>29</xdr:row>
      <xdr:rowOff>37630</xdr:rowOff>
    </xdr:from>
    <xdr:to>
      <xdr:col>6</xdr:col>
      <xdr:colOff>1337731</xdr:colOff>
      <xdr:row>30</xdr:row>
      <xdr:rowOff>18275</xdr:rowOff>
    </xdr:to>
    <xdr:sp macro="" textlink="">
      <xdr:nvSpPr>
        <xdr:cNvPr id="3" name="Geschweifte Klammer links 2"/>
        <xdr:cNvSpPr/>
      </xdr:nvSpPr>
      <xdr:spPr>
        <a:xfrm rot="5400000">
          <a:off x="9977482" y="1617147"/>
          <a:ext cx="331165" cy="3710092"/>
        </a:xfrm>
        <a:prstGeom prst="leftBrace">
          <a:avLst>
            <a:gd name="adj1" fmla="val 128751"/>
            <a:gd name="adj2" fmla="val 86980"/>
          </a:avLst>
        </a:prstGeom>
        <a:noFill/>
        <a:ln w="12700" cap="flat" cmpd="sng" algn="ctr">
          <a:solidFill>
            <a:srgbClr val="5B9BD5"/>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t4/Ref49/Referatsablage/Netz_Gas%20und%20Strom/Regulierungskonto/2022_Saldo%20zum%2031.12.2021/BNetzA/BK9_EHB_Regulierungsko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k.bwl.net\um\Referate\Abt4\Ref49\Referatsablage\Rundschreiben\Rundschreiben%20LRegB\2024\2024-0x%20RegK%202023\BNetzA\EHB_Regulierungskonto_Gas_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RB_NRW_RegKonto_Gas_2020_f&#252;r%20EOG%202022-2024_V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füllhilfe"/>
      <sheetName val="A_Stammdaten"/>
      <sheetName val="A1_GuV"/>
      <sheetName val="A1a_Detailabfrage_GuV"/>
      <sheetName val="A1b_vorgel_Netzkosten"/>
      <sheetName val="B_Messstellenbetrieb"/>
      <sheetName val="C1_Treibenergie"/>
      <sheetName val="C2_KOLA"/>
      <sheetName val="C3_KOMBI"/>
      <sheetName val="C4_KOKOS"/>
      <sheetName val="D_Kapazitaetsueberlassung"/>
      <sheetName val="E_KKAuf"/>
      <sheetName val="F_SAV"/>
      <sheetName val="F1_Anl_Spiegel"/>
      <sheetName val="F2_BKZ_NAKB"/>
      <sheetName val="F3_WAV"/>
      <sheetName val="G_Annuität"/>
      <sheetName val="Changelog"/>
      <sheetName val="List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t="str">
            <v>Grundstücksanlagen, Bauten für Transportwesen</v>
          </cell>
          <cell r="E2" t="str">
            <v>Selbst geschaffene gewerbliche Schutzrechte und ähnliche Rechte und Werte</v>
          </cell>
          <cell r="H2">
            <v>2016</v>
          </cell>
        </row>
        <row r="3">
          <cell r="A3" t="str">
            <v>Betriebsgebäude</v>
          </cell>
          <cell r="E3" t="str">
            <v>entgeltlich erworbene Konzessionen, gewerbliche Schutzrechte und ähnliche Rechte und Werte sowie Lizenzen an solchen Rechten und Werten</v>
          </cell>
          <cell r="H3">
            <v>2017</v>
          </cell>
        </row>
        <row r="4">
          <cell r="A4" t="str">
            <v>Verwaltungsgebäude</v>
          </cell>
          <cell r="E4" t="str">
            <v>Geschäfts- oder Firmenwert</v>
          </cell>
          <cell r="H4">
            <v>2018</v>
          </cell>
        </row>
        <row r="5">
          <cell r="A5" t="str">
            <v>Gleisanlagen, Eisenbahnwagen</v>
          </cell>
          <cell r="E5" t="str">
            <v>geleistete Anzahlungen auf immaterielle Vermögensgegenstände</v>
          </cell>
          <cell r="H5">
            <v>2019</v>
          </cell>
        </row>
        <row r="6">
          <cell r="A6" t="str">
            <v>Geschäftsausstattung (ohne EDV, Werkzeuge/Geräte); Vermittlungseinrichtungen</v>
          </cell>
          <cell r="E6" t="str">
            <v>Grundstücke, grundstücksgleiche Rechte</v>
          </cell>
          <cell r="H6">
            <v>2020</v>
          </cell>
        </row>
        <row r="7">
          <cell r="A7" t="str">
            <v>Werkzeuge/Geräte</v>
          </cell>
          <cell r="E7" t="str">
            <v>geleistete Anzahlungen und Anlagen im Bau des Sachanlagevermögens</v>
          </cell>
          <cell r="H7">
            <v>2021</v>
          </cell>
        </row>
        <row r="8">
          <cell r="A8" t="str">
            <v>Lagereinrichtung</v>
          </cell>
          <cell r="H8">
            <v>2022</v>
          </cell>
        </row>
        <row r="9">
          <cell r="A9" t="str">
            <v>Hardware</v>
          </cell>
        </row>
        <row r="10">
          <cell r="A10" t="str">
            <v>Software</v>
          </cell>
        </row>
        <row r="11">
          <cell r="A11" t="str">
            <v>Leichtfahrzeuge</v>
          </cell>
        </row>
        <row r="12">
          <cell r="A12" t="str">
            <v>Schwerfahrzeuge</v>
          </cell>
        </row>
        <row r="13">
          <cell r="A13" t="str">
            <v>Gasbehälter</v>
          </cell>
        </row>
        <row r="14">
          <cell r="A14" t="str">
            <v>Erdgasverdichtung</v>
          </cell>
        </row>
        <row r="15">
          <cell r="A15" t="str">
            <v>Gasreinigungsanlagen</v>
          </cell>
        </row>
        <row r="16">
          <cell r="A16" t="str">
            <v>Piping und Armaturen</v>
          </cell>
        </row>
        <row r="17">
          <cell r="A17" t="str">
            <v>Gasmessanlagen</v>
          </cell>
        </row>
        <row r="18">
          <cell r="A18" t="str">
            <v>Sicherheitseinrichtungen (Erdgasverdichteranlagen)</v>
          </cell>
        </row>
        <row r="19">
          <cell r="A19" t="str">
            <v>Leit- und Energietechnik (Erdgasverdichteranlagen)</v>
          </cell>
        </row>
        <row r="20">
          <cell r="A20" t="str">
            <v>Nebenanlagen (Erdgasverdichteranlagen)</v>
          </cell>
        </row>
        <row r="21">
          <cell r="A21" t="str">
            <v>Verkehrswege</v>
          </cell>
        </row>
        <row r="22">
          <cell r="A22" t="str">
            <v>Rohrleitungen/HAL Stahl PE ummantelt &lt;= 16 bar</v>
          </cell>
        </row>
        <row r="23">
          <cell r="A23" t="str">
            <v>Rohrleitungen/HAL Stahl PE ummantelt &gt; 16 bar</v>
          </cell>
        </row>
        <row r="24">
          <cell r="A24" t="str">
            <v>Rohrleitungen/HAL Stahl kathodisch geschützt &lt;= 16 bar</v>
          </cell>
        </row>
        <row r="25">
          <cell r="A25" t="str">
            <v>Rohrleitungen/HAL Stahl kathodisch geschützt &gt; 16 bar</v>
          </cell>
        </row>
        <row r="26">
          <cell r="A26" t="str">
            <v>Rohrleitungen/HAL Stahl bituminiert &lt;= 16 bar</v>
          </cell>
        </row>
        <row r="27">
          <cell r="A27" t="str">
            <v>Rohrleitungen/HAL Stahl bituminiert &gt; 16 bar</v>
          </cell>
        </row>
        <row r="28">
          <cell r="A28" t="str">
            <v>Rohrleitungen/HAL Grauguss (&gt; DN 150)</v>
          </cell>
        </row>
        <row r="29">
          <cell r="A29" t="str">
            <v>Rohrleitungen/HAL Duktiler Guss</v>
          </cell>
        </row>
        <row r="30">
          <cell r="A30" t="str">
            <v>Rohrleitungen/HAL Polyethylen (PE-HD)</v>
          </cell>
        </row>
        <row r="31">
          <cell r="A31" t="str">
            <v>Rohrleitungen/HAL Polyvinylchlorid (PVC)</v>
          </cell>
        </row>
        <row r="32">
          <cell r="A32" t="str">
            <v>Armaturen/Armaturenstationen</v>
          </cell>
        </row>
        <row r="33">
          <cell r="A33" t="str">
            <v>Molchschleusen</v>
          </cell>
        </row>
        <row r="34">
          <cell r="A34" t="str">
            <v>Sicherheitseinrichtungen (Rohrleitungen/HAL)</v>
          </cell>
        </row>
        <row r="35">
          <cell r="A35" t="str">
            <v>Gaszähler der Verteilung</v>
          </cell>
        </row>
        <row r="36">
          <cell r="A36" t="str">
            <v>Hausdruckregler/Zählerregler</v>
          </cell>
        </row>
        <row r="37">
          <cell r="A37" t="str">
            <v>Messeinrichtungen</v>
          </cell>
        </row>
        <row r="38">
          <cell r="A38" t="str">
            <v>Regeleinrichtungen</v>
          </cell>
        </row>
        <row r="39">
          <cell r="A39" t="str">
            <v>Sicherheitseinrichtungen (Mess-, Regel- und Zähleranlagen)</v>
          </cell>
        </row>
        <row r="40">
          <cell r="A40" t="str">
            <v>Leit- und Energietechnik (Mess-, Regel- und Zähleranlagen)</v>
          </cell>
        </row>
        <row r="41">
          <cell r="A41" t="str">
            <v>Verdichter in Gasmischanlagen</v>
          </cell>
        </row>
        <row r="42">
          <cell r="A42" t="str">
            <v>Nebenanlagen (Mess-, Regel- und Zähleranlagen)</v>
          </cell>
        </row>
        <row r="43">
          <cell r="A43" t="str">
            <v>Gebäude (Mess-, Regel- und Zähleranlagen)</v>
          </cell>
        </row>
        <row r="44">
          <cell r="A44" t="str">
            <v>Fernwirkanlagen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füllhilfe"/>
      <sheetName val="A_Stammdaten"/>
      <sheetName val="A1_GuV"/>
      <sheetName val="A1a_Detailabfrage_GuV"/>
      <sheetName val="A1b_vorgel_Netzkosten"/>
      <sheetName val="B_Messstellenbetrieb"/>
      <sheetName val="C1_Treibenergie"/>
      <sheetName val="C2_KOLA"/>
      <sheetName val="C3_KOMBI"/>
      <sheetName val="C4_KOKOS"/>
      <sheetName val="C5_VOLKER"/>
      <sheetName val="D_KKAuf"/>
      <sheetName val="E_SAV"/>
      <sheetName val="E1_Anl_Spiegel"/>
      <sheetName val="E2_BKZ"/>
      <sheetName val="E3_WAV"/>
      <sheetName val="E4_Anmerkungen"/>
      <sheetName val="G_Annuität"/>
      <sheetName val="Listen"/>
      <sheetName val="Changelog"/>
    </sheetNames>
    <sheetDataSet>
      <sheetData sheetId="0"/>
      <sheetData sheetId="1">
        <row r="19">
          <cell r="A19" t="str">
            <v>NB1</v>
          </cell>
        </row>
        <row r="20">
          <cell r="A20"/>
        </row>
        <row r="21">
          <cell r="A21"/>
        </row>
        <row r="22">
          <cell r="A22"/>
        </row>
        <row r="23">
          <cell r="A23"/>
        </row>
        <row r="24">
          <cell r="A24"/>
        </row>
        <row r="25">
          <cell r="A25"/>
        </row>
        <row r="26">
          <cell r="A26"/>
        </row>
        <row r="27">
          <cell r="A27"/>
        </row>
        <row r="28">
          <cell r="A28"/>
        </row>
        <row r="29">
          <cell r="A29"/>
        </row>
        <row r="30">
          <cell r="A30"/>
        </row>
        <row r="31">
          <cell r="A31"/>
        </row>
        <row r="32">
          <cell r="A32"/>
        </row>
        <row r="33">
          <cell r="A33"/>
        </row>
        <row r="34">
          <cell r="A34"/>
        </row>
        <row r="35">
          <cell r="A35"/>
        </row>
        <row r="36">
          <cell r="A36"/>
        </row>
        <row r="37">
          <cell r="A37"/>
        </row>
        <row r="38">
          <cell r="A38"/>
        </row>
        <row r="39">
          <cell r="A39"/>
        </row>
        <row r="40">
          <cell r="A40"/>
        </row>
        <row r="41">
          <cell r="A41"/>
        </row>
        <row r="42">
          <cell r="A42"/>
        </row>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row r="73">
          <cell r="A73"/>
        </row>
        <row r="74">
          <cell r="A74"/>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row r="107">
          <cell r="A107"/>
        </row>
        <row r="108">
          <cell r="A108"/>
        </row>
        <row r="109">
          <cell r="A109"/>
        </row>
        <row r="110">
          <cell r="A110"/>
        </row>
        <row r="111">
          <cell r="A111"/>
        </row>
        <row r="112">
          <cell r="A112"/>
        </row>
        <row r="113">
          <cell r="A113"/>
        </row>
        <row r="114">
          <cell r="A114"/>
        </row>
        <row r="115">
          <cell r="A115"/>
        </row>
        <row r="116">
          <cell r="A116"/>
        </row>
        <row r="117">
          <cell r="A117"/>
        </row>
        <row r="118">
          <cell r="A118"/>
        </row>
        <row r="119">
          <cell r="A119"/>
        </row>
        <row r="120">
          <cell r="A120"/>
        </row>
        <row r="121">
          <cell r="A121"/>
        </row>
        <row r="122">
          <cell r="A122"/>
        </row>
        <row r="123">
          <cell r="A123"/>
        </row>
        <row r="124">
          <cell r="A124"/>
        </row>
        <row r="125">
          <cell r="A125"/>
        </row>
        <row r="126">
          <cell r="A126"/>
        </row>
        <row r="127">
          <cell r="A127"/>
        </row>
        <row r="128">
          <cell r="A128"/>
        </row>
        <row r="129">
          <cell r="A129"/>
        </row>
        <row r="130">
          <cell r="A130"/>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t="str">
            <v>Grundstücksanlagen, Bauten für Transportwesen</v>
          </cell>
          <cell r="P2" t="str">
            <v>Arbeitsentgelt (§ 18 GasNEV)</v>
          </cell>
        </row>
        <row r="3">
          <cell r="P3" t="str">
            <v>Leistungsentgelt (§ 18 GasNEV)</v>
          </cell>
        </row>
        <row r="4">
          <cell r="P4" t="str">
            <v>Gesondertes Entgelt (§ 20 Abs. 2 GasNEV)</v>
          </cell>
        </row>
        <row r="5">
          <cell r="P5" t="str">
            <v>Kapazitätsentgelt (§ 15 GasNEV)</v>
          </cell>
        </row>
      </sheetData>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Stammdaten"/>
      <sheetName val="B_Umsatzerlöse laut G&amp;V (Gas)"/>
      <sheetName val="C1_vorgelagerte_Netzkosten"/>
      <sheetName val="C2_Kapazitaetsueberlassung"/>
      <sheetName val="D_Messstellenbetrieb_Messung"/>
      <sheetName val="E1_KKAuf"/>
      <sheetName val="E2_SAV"/>
      <sheetName val="E3_BKZ_NAKB"/>
      <sheetName val="E4_WAV"/>
      <sheetName val="E5_Anl_Spiegel"/>
      <sheetName val="Gas - Reg.Konto"/>
      <sheetName val="Verzinsung Reg.Konto"/>
      <sheetName val="Liste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C3" t="str">
            <v>Bitte Firma des Netzbetreibers eintragen!</v>
          </cell>
        </row>
      </sheetData>
      <sheetData sheetId="11" refreshError="1"/>
      <sheetData sheetId="12">
        <row r="2">
          <cell r="E2" t="str">
            <v>Selbst geschaffene gewerbliche Schutzrechte und ähnliche Rechte und Werte</v>
          </cell>
        </row>
        <row r="3">
          <cell r="E3" t="str">
            <v>entgeltlich erworbene Konzessionen, gewerbliche Schutzrechte und ähnliche Rechte und Werte sowie Lizenzen an solchen Rechten und Werten</v>
          </cell>
        </row>
        <row r="4">
          <cell r="E4" t="str">
            <v>Geschäfts- oder Firmenwert</v>
          </cell>
        </row>
        <row r="5">
          <cell r="E5" t="str">
            <v>geleistete Anzahlungen auf immaterielle Vermögensgegenstände</v>
          </cell>
        </row>
        <row r="6">
          <cell r="E6" t="str">
            <v>Grundstücke, grundstücksgleiche Rechte</v>
          </cell>
        </row>
        <row r="7">
          <cell r="E7" t="str">
            <v>geleistete Anzahlungen und Anlagen im Bau des Sachanlagevermögens</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bundesbank.de/de/publikationen/statistiken/statistische-beiheft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6"/>
  <sheetViews>
    <sheetView workbookViewId="0">
      <selection activeCell="C27" sqref="C27"/>
    </sheetView>
  </sheetViews>
  <sheetFormatPr baseColWidth="10" defaultRowHeight="12.75" x14ac:dyDescent="0.2"/>
  <cols>
    <col min="1" max="1" width="28" bestFit="1" customWidth="1"/>
    <col min="2" max="2" width="27.85546875" customWidth="1"/>
    <col min="3" max="3" width="32.42578125" bestFit="1" customWidth="1"/>
    <col min="4" max="4" width="81.42578125" bestFit="1" customWidth="1"/>
    <col min="5" max="5" width="17.85546875" bestFit="1" customWidth="1"/>
  </cols>
  <sheetData>
    <row r="1" spans="1:4" x14ac:dyDescent="0.2">
      <c r="A1" t="s">
        <v>346</v>
      </c>
      <c r="B1" s="387" t="s">
        <v>342</v>
      </c>
      <c r="C1" s="387" t="s">
        <v>343</v>
      </c>
      <c r="D1" s="387" t="s">
        <v>14</v>
      </c>
    </row>
    <row r="2" spans="1:4" ht="15" x14ac:dyDescent="0.25">
      <c r="A2" s="108" t="s">
        <v>409</v>
      </c>
      <c r="B2" s="416"/>
      <c r="C2" s="416"/>
      <c r="D2" s="476" t="s">
        <v>344</v>
      </c>
    </row>
    <row r="6" spans="1:4" ht="15.75" x14ac:dyDescent="0.25">
      <c r="A6" s="449"/>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9" tint="0.59999389629810485"/>
    <pageSetUpPr fitToPage="1"/>
  </sheetPr>
  <dimension ref="A1:O30"/>
  <sheetViews>
    <sheetView showGridLines="0" topLeftCell="A22" zoomScaleNormal="100" workbookViewId="0">
      <selection activeCell="I30" sqref="I30"/>
    </sheetView>
  </sheetViews>
  <sheetFormatPr baseColWidth="10" defaultColWidth="11.42578125" defaultRowHeight="12.75" x14ac:dyDescent="0.2"/>
  <cols>
    <col min="1" max="1" width="4.42578125" style="146" bestFit="1" customWidth="1"/>
    <col min="2" max="2" width="8.42578125" style="146" customWidth="1"/>
    <col min="3" max="3" width="35.42578125" style="146" customWidth="1"/>
    <col min="4" max="4" width="15.42578125" style="146" customWidth="1"/>
    <col min="5" max="5" width="13.140625" style="146" bestFit="1" customWidth="1"/>
    <col min="6" max="6" width="14.42578125" style="146" bestFit="1" customWidth="1"/>
    <col min="7" max="14" width="11.5703125" style="146" bestFit="1" customWidth="1"/>
    <col min="15" max="15" width="11.42578125" style="222" customWidth="1"/>
    <col min="16" max="16" width="11.42578125" style="146" customWidth="1"/>
    <col min="17" max="16384" width="11.42578125" style="146"/>
  </cols>
  <sheetData>
    <row r="1" spans="1:15" s="222" customFormat="1" ht="23.45" customHeight="1" x14ac:dyDescent="0.2">
      <c r="A1" s="239" t="str">
        <f>"Berechnung des Ist-Kapitalkostenaufschlag " &amp;Allgemeines!C12</f>
        <v>Berechnung des Ist-Kapitalkostenaufschlag 2023</v>
      </c>
      <c r="B1" s="178"/>
      <c r="C1" s="178"/>
      <c r="D1" s="178"/>
      <c r="E1" s="178"/>
      <c r="F1" s="178"/>
      <c r="G1" s="178"/>
      <c r="H1" s="178"/>
      <c r="I1" s="178"/>
      <c r="J1" s="178"/>
      <c r="K1" s="178"/>
      <c r="L1" s="178"/>
      <c r="M1" s="178"/>
      <c r="N1" s="178"/>
    </row>
    <row r="2" spans="1:15" ht="15" x14ac:dyDescent="0.25">
      <c r="A2" s="223" t="s">
        <v>80</v>
      </c>
      <c r="B2" s="224"/>
      <c r="C2" s="225"/>
      <c r="D2" s="226" t="s">
        <v>64</v>
      </c>
      <c r="E2" s="226" t="str">
        <f>Allgemeines!B22</f>
        <v>NB1</v>
      </c>
      <c r="F2" s="226" t="str">
        <f>Allgemeines!B23</f>
        <v>NB2</v>
      </c>
      <c r="G2" s="226">
        <f>Allgemeines!B24</f>
        <v>0</v>
      </c>
      <c r="H2" s="226">
        <f>Allgemeines!B25</f>
        <v>0</v>
      </c>
      <c r="I2" s="226">
        <f>Allgemeines!B26</f>
        <v>0</v>
      </c>
      <c r="J2" s="226">
        <f>Allgemeines!B27</f>
        <v>0</v>
      </c>
      <c r="K2" s="226">
        <f>Allgemeines!B28</f>
        <v>0</v>
      </c>
      <c r="L2" s="226">
        <f>Allgemeines!B29</f>
        <v>0</v>
      </c>
      <c r="M2" s="226">
        <f>Allgemeines!B30</f>
        <v>0</v>
      </c>
      <c r="N2" s="226">
        <f>Allgemeines!B31</f>
        <v>0</v>
      </c>
    </row>
    <row r="3" spans="1:15" s="228" customFormat="1" ht="18" customHeight="1" x14ac:dyDescent="0.25">
      <c r="A3" s="320" t="s">
        <v>81</v>
      </c>
      <c r="B3" s="321" t="s">
        <v>82</v>
      </c>
      <c r="C3" s="322"/>
      <c r="D3" s="317">
        <f>SUM(D4:D5)</f>
        <v>0</v>
      </c>
      <c r="E3" s="317">
        <f>SUM(E4:E5)</f>
        <v>0</v>
      </c>
      <c r="F3" s="317">
        <f t="shared" ref="F3:N3" si="0">SUM(F4:F5)</f>
        <v>0</v>
      </c>
      <c r="G3" s="317">
        <f t="shared" si="0"/>
        <v>0</v>
      </c>
      <c r="H3" s="317">
        <f t="shared" si="0"/>
        <v>0</v>
      </c>
      <c r="I3" s="317">
        <f t="shared" si="0"/>
        <v>0</v>
      </c>
      <c r="J3" s="317">
        <f t="shared" si="0"/>
        <v>0</v>
      </c>
      <c r="K3" s="317">
        <f t="shared" si="0"/>
        <v>0</v>
      </c>
      <c r="L3" s="317">
        <f t="shared" si="0"/>
        <v>0</v>
      </c>
      <c r="M3" s="317">
        <f t="shared" si="0"/>
        <v>0</v>
      </c>
      <c r="N3" s="317">
        <f t="shared" si="0"/>
        <v>0</v>
      </c>
      <c r="O3" s="227"/>
    </row>
    <row r="4" spans="1:15" ht="18" customHeight="1" x14ac:dyDescent="0.2">
      <c r="A4" s="230"/>
      <c r="B4" s="231"/>
      <c r="C4" s="229" t="s">
        <v>83</v>
      </c>
      <c r="D4" s="317">
        <f>SUM(E4:N4)</f>
        <v>0</v>
      </c>
      <c r="E4" s="318">
        <f>SUMIF(SAV!$A$5:$A$300,KKAuf!E$2,SAV!$AG$5:$AG$300)</f>
        <v>0</v>
      </c>
      <c r="F4" s="318">
        <f>SUMIF(SAV!$A$5:$A$300,KKAuf!F$2,SAV!$AG$5:$AG$300)</f>
        <v>0</v>
      </c>
      <c r="G4" s="318">
        <f>SUMIF(SAV!$A$5:$A$300,KKAuf!G$2,SAV!$AG$5:$AG$300)</f>
        <v>0</v>
      </c>
      <c r="H4" s="318">
        <f>SUMIF(SAV!$A$5:$A$300,KKAuf!H$2,SAV!$AG$5:$AG$300)</f>
        <v>0</v>
      </c>
      <c r="I4" s="318">
        <f>SUMIF(SAV!$A$5:$A$300,KKAuf!I$2,SAV!$AG$5:$AG$300)</f>
        <v>0</v>
      </c>
      <c r="J4" s="318">
        <f>SUMIF(SAV!$A$5:$A$300,KKAuf!J$2,SAV!$AG$5:$AG$300)</f>
        <v>0</v>
      </c>
      <c r="K4" s="318">
        <f>SUMIF(SAV!$A$5:$A$300,KKAuf!K$2,SAV!$AG$5:$AG$300)</f>
        <v>0</v>
      </c>
      <c r="L4" s="318">
        <f>SUMIF(SAV!$A$5:$A$300,KKAuf!L$2,SAV!$AG$5:$AG$300)</f>
        <v>0</v>
      </c>
      <c r="M4" s="318">
        <f>SUMIF(SAV!$A$5:$A$300,KKAuf!M$2,SAV!$AG$5:$AG$300)</f>
        <v>0</v>
      </c>
      <c r="N4" s="318">
        <f>SUMIF(SAV!$A$5:$A$300,KKAuf!N$2,SAV!$AG$5:$AG$300)</f>
        <v>0</v>
      </c>
    </row>
    <row r="5" spans="1:15" ht="18" customHeight="1" x14ac:dyDescent="0.2">
      <c r="A5" s="230"/>
      <c r="B5" s="231"/>
      <c r="C5" s="229" t="s">
        <v>84</v>
      </c>
      <c r="D5" s="317">
        <f>SUM(E5:N5)</f>
        <v>0</v>
      </c>
      <c r="E5" s="318">
        <f>SUMIFS(WAV!$Q$5:$Q$100,WAV!$A$5:$A$100,E$2,WAV!$D$5:$D$100,"&gt;2015",WAV!$D$5:$D$100,"&lt;="&amp;Allgemeines!$C$12)</f>
        <v>0</v>
      </c>
      <c r="F5" s="318">
        <f>SUMIFS(WAV!$Q$5:$Q$100,WAV!$A$5:$A$100,F$2,WAV!$D$5:$D$100,"&gt;2015",WAV!$D$5:$D$100,"&lt;="&amp;Allgemeines!$C$12)</f>
        <v>0</v>
      </c>
      <c r="G5" s="318">
        <f>SUMIFS(WAV!$Q$5:$Q$100,WAV!$A$5:$A$100,G$2,WAV!$D$5:$D$100,"&gt;2015",WAV!$D$5:$D$100,"&lt;="&amp;Allgemeines!$C$12)</f>
        <v>0</v>
      </c>
      <c r="H5" s="318">
        <f>SUMIFS(WAV!$Q$5:$Q$100,WAV!$A$5:$A$100,H$2,WAV!$D$5:$D$100,"&gt;2015",WAV!$D$5:$D$100,"&lt;="&amp;Allgemeines!$C$12)</f>
        <v>0</v>
      </c>
      <c r="I5" s="318">
        <f>SUMIFS(WAV!$Q$5:$Q$100,WAV!$A$5:$A$100,I$2,WAV!$D$5:$D$100,"&gt;2015",WAV!$D$5:$D$100,"&lt;="&amp;Allgemeines!$C$12)</f>
        <v>0</v>
      </c>
      <c r="J5" s="318">
        <f>SUMIFS(WAV!$Q$5:$Q$100,WAV!$A$5:$A$100,J$2,WAV!$D$5:$D$100,"&gt;2015",WAV!$D$5:$D$100,"&lt;="&amp;Allgemeines!$C$12)</f>
        <v>0</v>
      </c>
      <c r="K5" s="318">
        <f>SUMIFS(WAV!$Q$5:$Q$100,WAV!$A$5:$A$100,K$2,WAV!$D$5:$D$100,"&gt;2015",WAV!$D$5:$D$100,"&lt;="&amp;Allgemeines!$C$12)</f>
        <v>0</v>
      </c>
      <c r="L5" s="318">
        <f>SUMIFS(WAV!$Q$5:$Q$100,WAV!$A$5:$A$100,L$2,WAV!$D$5:$D$100,"&gt;2015",WAV!$D$5:$D$100,"&lt;="&amp;Allgemeines!$C$12)</f>
        <v>0</v>
      </c>
      <c r="M5" s="318">
        <f>SUMIFS(WAV!$Q$5:$Q$100,WAV!$A$5:$A$100,M$2,WAV!$D$5:$D$100,"&gt;2015",WAV!$D$5:$D$100,"&lt;="&amp;Allgemeines!$C$12)</f>
        <v>0</v>
      </c>
      <c r="N5" s="318">
        <f>SUMIFS(WAV!$Q$5:$Q$100,WAV!$A$5:$A$100,N$2,WAV!$D$5:$D$100,"&gt;2015",WAV!$D$5:$D$100,"&lt;="&amp;Allgemeines!$C$12)</f>
        <v>0</v>
      </c>
    </row>
    <row r="6" spans="1:15" ht="18" customHeight="1" x14ac:dyDescent="0.2">
      <c r="A6" s="230" t="s">
        <v>85</v>
      </c>
      <c r="B6" s="231" t="str">
        <f>"kalkulatorische Restwerte zum 01.01."&amp;Allgemeines!C12</f>
        <v>kalkulatorische Restwerte zum 01.01.2023</v>
      </c>
      <c r="C6" s="232"/>
      <c r="D6" s="317">
        <f>SUM(D7:D8,-D9)</f>
        <v>0</v>
      </c>
      <c r="E6" s="317">
        <f>SUM(E7:E8,-E9)</f>
        <v>0</v>
      </c>
      <c r="F6" s="317">
        <f t="shared" ref="F6:N6" si="1">SUM(F7:F8,-F9)</f>
        <v>0</v>
      </c>
      <c r="G6" s="317">
        <f t="shared" si="1"/>
        <v>0</v>
      </c>
      <c r="H6" s="317">
        <f t="shared" si="1"/>
        <v>0</v>
      </c>
      <c r="I6" s="317">
        <f t="shared" si="1"/>
        <v>0</v>
      </c>
      <c r="J6" s="317">
        <f t="shared" si="1"/>
        <v>0</v>
      </c>
      <c r="K6" s="317">
        <f t="shared" si="1"/>
        <v>0</v>
      </c>
      <c r="L6" s="317">
        <f t="shared" si="1"/>
        <v>0</v>
      </c>
      <c r="M6" s="317">
        <f t="shared" si="1"/>
        <v>0</v>
      </c>
      <c r="N6" s="317">
        <f t="shared" si="1"/>
        <v>0</v>
      </c>
    </row>
    <row r="7" spans="1:15" ht="18" customHeight="1" x14ac:dyDescent="0.2">
      <c r="A7" s="230"/>
      <c r="B7" s="231"/>
      <c r="C7" s="232" t="s">
        <v>83</v>
      </c>
      <c r="D7" s="317">
        <f>SUM(E7:N7)</f>
        <v>0</v>
      </c>
      <c r="E7" s="318">
        <f>SUMIF(SAV!$A$5:$A$300,KKAuf!E$2,SAV!$AF$5:$AF$300)</f>
        <v>0</v>
      </c>
      <c r="F7" s="318">
        <f>SUMIF(SAV!$A$5:$A$300,KKAuf!F$2,SAV!$AF$5:$AF$300)</f>
        <v>0</v>
      </c>
      <c r="G7" s="318">
        <f>SUMIF(SAV!$A$5:$A$300,KKAuf!G$2,SAV!$AF$5:$AF$300)</f>
        <v>0</v>
      </c>
      <c r="H7" s="318">
        <f>SUMIF(SAV!$A$5:$A$300,KKAuf!H$2,SAV!$AF$5:$AF$300)</f>
        <v>0</v>
      </c>
      <c r="I7" s="318">
        <f>SUMIF(SAV!$A$5:$A$300,KKAuf!I$2,SAV!$AF$5:$AF$300)</f>
        <v>0</v>
      </c>
      <c r="J7" s="318">
        <f>SUMIF(SAV!$A$5:$A$300,KKAuf!J$2,SAV!$AF$5:$AF$300)</f>
        <v>0</v>
      </c>
      <c r="K7" s="318">
        <f>SUMIF(SAV!$A$5:$A$300,KKAuf!K$2,SAV!$AF$5:$AF$300)</f>
        <v>0</v>
      </c>
      <c r="L7" s="318">
        <f>SUMIF(SAV!$A$5:$A$300,KKAuf!L$2,SAV!$AF$5:$AF$300)</f>
        <v>0</v>
      </c>
      <c r="M7" s="318">
        <f>SUMIF(SAV!$A$5:$A$300,KKAuf!M$2,SAV!$AF$5:$AF$300)</f>
        <v>0</v>
      </c>
      <c r="N7" s="318">
        <f>SUMIF(SAV!$A$5:$A$300,KKAuf!N$2,SAV!$AF$5:$AF$300)</f>
        <v>0</v>
      </c>
    </row>
    <row r="8" spans="1:15" ht="18" customHeight="1" x14ac:dyDescent="0.2">
      <c r="A8" s="230"/>
      <c r="B8" s="231"/>
      <c r="C8" s="232" t="s">
        <v>84</v>
      </c>
      <c r="D8" s="317">
        <f>SUM(E8:N8)</f>
        <v>0</v>
      </c>
      <c r="E8" s="318">
        <f>SUMIFS(WAV!$P$5:$P$100,WAV!$A$5:$A$100,E$2,WAV!$D$5:$D$100,"&gt;2015",WAV!$D$5:$D$100,"&lt;="&amp;Allgemeines!$C$12)</f>
        <v>0</v>
      </c>
      <c r="F8" s="318">
        <f>SUMIFS(WAV!$P$5:$P$100,WAV!$A$5:$A$100,F$2,WAV!$D$5:$D$100,"&gt;2015",WAV!$D$5:$D$100,"&lt;="&amp;Allgemeines!$C$12)</f>
        <v>0</v>
      </c>
      <c r="G8" s="318">
        <f>SUMIFS(WAV!$P$5:$P$100,WAV!$A$5:$A$100,G$2,WAV!$D$5:$D$100,"&gt;2015",WAV!$D$5:$D$100,"&lt;="&amp;Allgemeines!$C$12)</f>
        <v>0</v>
      </c>
      <c r="H8" s="318">
        <f>SUMIFS(WAV!$P$5:$P$100,WAV!$A$5:$A$100,H$2,WAV!$D$5:$D$100,"&gt;2015",WAV!$D$5:$D$100,"&lt;="&amp;Allgemeines!$C$12)</f>
        <v>0</v>
      </c>
      <c r="I8" s="318">
        <f>SUMIFS(WAV!$P$5:$P$100,WAV!$A$5:$A$100,I$2,WAV!$D$5:$D$100,"&gt;2015",WAV!$D$5:$D$100,"&lt;="&amp;Allgemeines!$C$12)</f>
        <v>0</v>
      </c>
      <c r="J8" s="318">
        <f>SUMIFS(WAV!$P$5:$P$100,WAV!$A$5:$A$100,J$2,WAV!$D$5:$D$100,"&gt;2015",WAV!$D$5:$D$100,"&lt;="&amp;Allgemeines!$C$12)</f>
        <v>0</v>
      </c>
      <c r="K8" s="318">
        <f>SUMIFS(WAV!$P$5:$P$100,WAV!$A$5:$A$100,K$2,WAV!$D$5:$D$100,"&gt;2015",WAV!$D$5:$D$100,"&lt;="&amp;Allgemeines!$C$12)</f>
        <v>0</v>
      </c>
      <c r="L8" s="318">
        <f>SUMIFS(WAV!$P$5:$P$100,WAV!$A$5:$A$100,L$2,WAV!$D$5:$D$100,"&gt;2015",WAV!$D$5:$D$100,"&lt;="&amp;Allgemeines!$C$12)</f>
        <v>0</v>
      </c>
      <c r="M8" s="318">
        <f>SUMIFS(WAV!$P$5:$P$100,WAV!$A$5:$A$100,M$2,WAV!$D$5:$D$100,"&gt;2015",WAV!$D$5:$D$100,"&lt;="&amp;Allgemeines!$C$12)</f>
        <v>0</v>
      </c>
      <c r="N8" s="318">
        <f>SUMIFS(WAV!$P$5:$P$100,WAV!$A$5:$A$100,N$2,WAV!$D$5:$D$100,"&gt;2015",WAV!$D$5:$D$100,"&lt;="&amp;Allgemeines!$C$12)</f>
        <v>0</v>
      </c>
    </row>
    <row r="9" spans="1:15" ht="18" customHeight="1" x14ac:dyDescent="0.2">
      <c r="A9" s="230"/>
      <c r="B9" s="231"/>
      <c r="C9" s="232" t="s">
        <v>86</v>
      </c>
      <c r="D9" s="317">
        <f>SUM(E9:N9)</f>
        <v>0</v>
      </c>
      <c r="E9" s="318">
        <f>SUMIFS(BKZ_NAKB!$J$29:$J$57,BKZ_NAKB!$A$29:$A$57,E2)</f>
        <v>0</v>
      </c>
      <c r="F9" s="318">
        <f>SUMIFS(BKZ_NAKB!$J$29:$J$57,BKZ_NAKB!$A$29:$A$57,F2)</f>
        <v>0</v>
      </c>
      <c r="G9" s="318">
        <f>SUMIFS(BKZ_NAKB!$J$29:$J$57,BKZ_NAKB!$A$29:$A$57,G2)</f>
        <v>0</v>
      </c>
      <c r="H9" s="318">
        <f>SUMIFS(BKZ_NAKB!$J$29:$J$57,BKZ_NAKB!$A$29:$A$57,H2)</f>
        <v>0</v>
      </c>
      <c r="I9" s="318">
        <f>SUMIFS(BKZ_NAKB!$J$29:$J$57,BKZ_NAKB!$A$29:$A$57,I2)</f>
        <v>0</v>
      </c>
      <c r="J9" s="318">
        <f>SUMIFS(BKZ_NAKB!$J$29:$J$57,BKZ_NAKB!$A$29:$A$57,J2)</f>
        <v>0</v>
      </c>
      <c r="K9" s="318">
        <f>SUMIFS(BKZ_NAKB!$J$29:$J$57,BKZ_NAKB!$A$29:$A$57,K2)</f>
        <v>0</v>
      </c>
      <c r="L9" s="318">
        <f>SUMIFS(BKZ_NAKB!$J$29:$J$57,BKZ_NAKB!$A$29:$A$57,L2)</f>
        <v>0</v>
      </c>
      <c r="M9" s="318">
        <f>SUMIFS(BKZ_NAKB!$J$29:$J$57,BKZ_NAKB!$A$29:$A$57,M2)</f>
        <v>0</v>
      </c>
      <c r="N9" s="318">
        <f>SUMIFS(BKZ_NAKB!$J$29:$J$57,BKZ_NAKB!$A$29:$A$57,N2)</f>
        <v>0</v>
      </c>
    </row>
    <row r="10" spans="1:15" ht="18" customHeight="1" x14ac:dyDescent="0.2">
      <c r="A10" s="230" t="s">
        <v>87</v>
      </c>
      <c r="B10" s="231" t="str">
        <f>"kalkulatorische Restwerte zum 31.12."&amp;Allgemeines!C12</f>
        <v>kalkulatorische Restwerte zum 31.12.2023</v>
      </c>
      <c r="C10" s="232"/>
      <c r="D10" s="317">
        <f>SUM(D11:D12,-D13)</f>
        <v>0</v>
      </c>
      <c r="E10" s="317">
        <f>SUM(E11:E12,-E13)</f>
        <v>0</v>
      </c>
      <c r="F10" s="317">
        <f t="shared" ref="F10:N10" si="2">SUM(F11:F12,-F13)</f>
        <v>0</v>
      </c>
      <c r="G10" s="317">
        <f t="shared" si="2"/>
        <v>0</v>
      </c>
      <c r="H10" s="317">
        <f t="shared" si="2"/>
        <v>0</v>
      </c>
      <c r="I10" s="317">
        <f t="shared" si="2"/>
        <v>0</v>
      </c>
      <c r="J10" s="317">
        <f t="shared" si="2"/>
        <v>0</v>
      </c>
      <c r="K10" s="317">
        <f t="shared" si="2"/>
        <v>0</v>
      </c>
      <c r="L10" s="317">
        <f t="shared" si="2"/>
        <v>0</v>
      </c>
      <c r="M10" s="317">
        <f t="shared" si="2"/>
        <v>0</v>
      </c>
      <c r="N10" s="317">
        <f t="shared" si="2"/>
        <v>0</v>
      </c>
    </row>
    <row r="11" spans="1:15" ht="18" customHeight="1" x14ac:dyDescent="0.2">
      <c r="A11" s="230"/>
      <c r="B11" s="231"/>
      <c r="C11" s="232" t="s">
        <v>83</v>
      </c>
      <c r="D11" s="317">
        <f t="shared" ref="D11:D16" si="3">SUM(E11:N11)</f>
        <v>0</v>
      </c>
      <c r="E11" s="318">
        <f>SUMIF(SAV!$A$5:$A$300,KKAuf!E$2,SAV!$AH$5:$AH$300)</f>
        <v>0</v>
      </c>
      <c r="F11" s="318">
        <f>SUMIF(SAV!$A$5:$A$300,KKAuf!F$2,SAV!$AH$5:$AH$300)</f>
        <v>0</v>
      </c>
      <c r="G11" s="318">
        <f>SUMIF(SAV!$A$5:$A$300,KKAuf!G$2,SAV!$AH$5:$AH$300)</f>
        <v>0</v>
      </c>
      <c r="H11" s="318">
        <f>SUMIF(SAV!$A$5:$A$300,KKAuf!H$2,SAV!$AH$5:$AH$300)</f>
        <v>0</v>
      </c>
      <c r="I11" s="318">
        <f>SUMIF(SAV!$A$5:$A$300,KKAuf!I$2,SAV!$AH$5:$AH$300)</f>
        <v>0</v>
      </c>
      <c r="J11" s="318">
        <f>SUMIF(SAV!$A$5:$A$300,KKAuf!J$2,SAV!$AH$5:$AH$300)</f>
        <v>0</v>
      </c>
      <c r="K11" s="318">
        <f>SUMIF(SAV!$A$5:$A$300,KKAuf!K$2,SAV!$AH$5:$AH$300)</f>
        <v>0</v>
      </c>
      <c r="L11" s="318">
        <f>SUMIF(SAV!$A$5:$A$300,KKAuf!L$2,SAV!$AH$5:$AH$300)</f>
        <v>0</v>
      </c>
      <c r="M11" s="318">
        <f>SUMIF(SAV!$A$5:$A$300,KKAuf!M$2,SAV!$AH$5:$AH$300)</f>
        <v>0</v>
      </c>
      <c r="N11" s="318">
        <f>SUMIF(SAV!$A$5:$A$300,KKAuf!N$2,SAV!$AH$5:$AH$300)</f>
        <v>0</v>
      </c>
    </row>
    <row r="12" spans="1:15" ht="18" customHeight="1" x14ac:dyDescent="0.2">
      <c r="A12" s="230"/>
      <c r="B12" s="231"/>
      <c r="C12" s="232" t="s">
        <v>84</v>
      </c>
      <c r="D12" s="317">
        <f t="shared" si="3"/>
        <v>0</v>
      </c>
      <c r="E12" s="318">
        <f>SUMIFS(WAV!$R$5:$R$100,WAV!$A$5:$A$100,E$2,WAV!$D$5:$D$100,"&gt;2015",WAV!$D$5:$D$100,"&lt;="&amp;Allgemeines!$C$12)</f>
        <v>0</v>
      </c>
      <c r="F12" s="318">
        <f>SUMIFS(WAV!$R$5:$R$100,WAV!$A$5:$A$100,F$2,WAV!$D$5:$D$100,"&gt;2015",WAV!$D$5:$D$100,"&lt;="&amp;Allgemeines!$C$12)</f>
        <v>0</v>
      </c>
      <c r="G12" s="318">
        <f>SUMIFS(WAV!$R$5:$R$100,WAV!$A$5:$A$100,G$2,WAV!$D$5:$D$100,"&gt;2015",WAV!$D$5:$D$100,"&lt;="&amp;Allgemeines!$C$12)</f>
        <v>0</v>
      </c>
      <c r="H12" s="318">
        <f>SUMIFS(WAV!$R$5:$R$100,WAV!$A$5:$A$100,H$2,WAV!$D$5:$D$100,"&gt;2015",WAV!$D$5:$D$100,"&lt;="&amp;Allgemeines!$C$12)</f>
        <v>0</v>
      </c>
      <c r="I12" s="318">
        <f>SUMIFS(WAV!$R$5:$R$100,WAV!$A$5:$A$100,I$2,WAV!$D$5:$D$100,"&gt;2015",WAV!$D$5:$D$100,"&lt;="&amp;Allgemeines!$C$12)</f>
        <v>0</v>
      </c>
      <c r="J12" s="318">
        <f>SUMIFS(WAV!$R$5:$R$100,WAV!$A$5:$A$100,J$2,WAV!$D$5:$D$100,"&gt;2015",WAV!$D$5:$D$100,"&lt;="&amp;Allgemeines!$C$12)</f>
        <v>0</v>
      </c>
      <c r="K12" s="318">
        <f>SUMIFS(WAV!$R$5:$R$100,WAV!$A$5:$A$100,K$2,WAV!$D$5:$D$100,"&gt;2015",WAV!$D$5:$D$100,"&lt;="&amp;Allgemeines!$C$12)</f>
        <v>0</v>
      </c>
      <c r="L12" s="318">
        <f>SUMIFS(WAV!$R$5:$R$100,WAV!$A$5:$A$100,L$2,WAV!$D$5:$D$100,"&gt;2015",WAV!$D$5:$D$100,"&lt;="&amp;Allgemeines!$C$12)</f>
        <v>0</v>
      </c>
      <c r="M12" s="318">
        <f>SUMIFS(WAV!$R$5:$R$100,WAV!$A$5:$A$100,M$2,WAV!$D$5:$D$100,"&gt;2015",WAV!$D$5:$D$100,"&lt;="&amp;Allgemeines!$C$12)</f>
        <v>0</v>
      </c>
      <c r="N12" s="318">
        <f>SUMIFS(WAV!$R$5:$R$100,WAV!$A$5:$A$100,N$2,WAV!$D$5:$D$100,"&gt;2015",WAV!$D$5:$D$100,"&lt;="&amp;Allgemeines!$C$12)</f>
        <v>0</v>
      </c>
    </row>
    <row r="13" spans="1:15" ht="18" customHeight="1" x14ac:dyDescent="0.2">
      <c r="A13" s="230"/>
      <c r="B13" s="231"/>
      <c r="C13" s="232" t="s">
        <v>86</v>
      </c>
      <c r="D13" s="317">
        <f t="shared" si="3"/>
        <v>0</v>
      </c>
      <c r="E13" s="318">
        <f>SUMIFS(BKZ_NAKB!$K$29:$K$57,BKZ_NAKB!$A$29:$A$57,E2)</f>
        <v>0</v>
      </c>
      <c r="F13" s="318">
        <f>SUMIFS(BKZ_NAKB!$K$29:$K$57,BKZ_NAKB!$A$29:$A$57,F2)</f>
        <v>0</v>
      </c>
      <c r="G13" s="318">
        <f>SUMIFS(BKZ_NAKB!$K$29:$K$57,BKZ_NAKB!$A$29:$A$57,G2)</f>
        <v>0</v>
      </c>
      <c r="H13" s="318">
        <f>SUMIFS(BKZ_NAKB!$K$29:$K$57,BKZ_NAKB!$A$29:$A$57,H2)</f>
        <v>0</v>
      </c>
      <c r="I13" s="318">
        <f>SUMIFS(BKZ_NAKB!$K$29:$K$57,BKZ_NAKB!$A$29:$A$57,I2)</f>
        <v>0</v>
      </c>
      <c r="J13" s="318">
        <f>SUMIFS(BKZ_NAKB!$K$29:$K$57,BKZ_NAKB!$A$29:$A$57,J2)</f>
        <v>0</v>
      </c>
      <c r="K13" s="318">
        <f>SUMIFS(BKZ_NAKB!$K$29:$K$57,BKZ_NAKB!$A$29:$A$57,K2)</f>
        <v>0</v>
      </c>
      <c r="L13" s="318">
        <f>SUMIFS(BKZ_NAKB!$K$29:$K$57,BKZ_NAKB!$A$29:$A$57,L2)</f>
        <v>0</v>
      </c>
      <c r="M13" s="318">
        <f>SUMIFS(BKZ_NAKB!$K$29:$K$57,BKZ_NAKB!$A$29:$A$57,M2)</f>
        <v>0</v>
      </c>
      <c r="N13" s="318">
        <f>SUMIFS(BKZ_NAKB!$K$29:$K$57,BKZ_NAKB!$A$29:$A$57,N2)</f>
        <v>0</v>
      </c>
    </row>
    <row r="14" spans="1:15" ht="18" customHeight="1" x14ac:dyDescent="0.2">
      <c r="A14" s="230" t="s">
        <v>88</v>
      </c>
      <c r="B14" s="231" t="s">
        <v>89</v>
      </c>
      <c r="C14" s="232"/>
      <c r="D14" s="317">
        <f t="shared" si="3"/>
        <v>0</v>
      </c>
      <c r="E14" s="317">
        <f>AVERAGE(SUM(E7:E8,-E9),SUM(E11:E12,-E13))</f>
        <v>0</v>
      </c>
      <c r="F14" s="317">
        <f t="shared" ref="F14:N14" si="4">AVERAGE(SUM(F7:F8,-F9),SUM(F11:F12,-F13))</f>
        <v>0</v>
      </c>
      <c r="G14" s="317">
        <f t="shared" si="4"/>
        <v>0</v>
      </c>
      <c r="H14" s="317">
        <f t="shared" si="4"/>
        <v>0</v>
      </c>
      <c r="I14" s="317">
        <f t="shared" si="4"/>
        <v>0</v>
      </c>
      <c r="J14" s="317">
        <f t="shared" si="4"/>
        <v>0</v>
      </c>
      <c r="K14" s="317">
        <f t="shared" si="4"/>
        <v>0</v>
      </c>
      <c r="L14" s="317">
        <f t="shared" si="4"/>
        <v>0</v>
      </c>
      <c r="M14" s="317">
        <f t="shared" si="4"/>
        <v>0</v>
      </c>
      <c r="N14" s="317">
        <f t="shared" si="4"/>
        <v>0</v>
      </c>
    </row>
    <row r="15" spans="1:15" s="228" customFormat="1" ht="18" customHeight="1" x14ac:dyDescent="0.25">
      <c r="A15" s="323" t="s">
        <v>90</v>
      </c>
      <c r="B15" s="324" t="s">
        <v>91</v>
      </c>
      <c r="C15" s="325"/>
      <c r="D15" s="317">
        <f t="shared" si="3"/>
        <v>0</v>
      </c>
      <c r="E15" s="318">
        <f t="shared" ref="E15:N15" si="5">E14*$D$29</f>
        <v>0</v>
      </c>
      <c r="F15" s="318">
        <f t="shared" si="5"/>
        <v>0</v>
      </c>
      <c r="G15" s="318">
        <f t="shared" si="5"/>
        <v>0</v>
      </c>
      <c r="H15" s="318">
        <f t="shared" si="5"/>
        <v>0</v>
      </c>
      <c r="I15" s="318">
        <f t="shared" si="5"/>
        <v>0</v>
      </c>
      <c r="J15" s="318">
        <f t="shared" si="5"/>
        <v>0</v>
      </c>
      <c r="K15" s="318">
        <f t="shared" si="5"/>
        <v>0</v>
      </c>
      <c r="L15" s="318">
        <f t="shared" si="5"/>
        <v>0</v>
      </c>
      <c r="M15" s="318">
        <f t="shared" si="5"/>
        <v>0</v>
      </c>
      <c r="N15" s="318">
        <f t="shared" si="5"/>
        <v>0</v>
      </c>
      <c r="O15" s="227"/>
    </row>
    <row r="16" spans="1:15" s="228" customFormat="1" ht="18" customHeight="1" x14ac:dyDescent="0.25">
      <c r="A16" s="326" t="s">
        <v>92</v>
      </c>
      <c r="B16" s="327" t="s">
        <v>93</v>
      </c>
      <c r="C16" s="328"/>
      <c r="D16" s="317">
        <f t="shared" si="3"/>
        <v>0</v>
      </c>
      <c r="E16" s="318">
        <f t="shared" ref="E16:N16" si="6">E14*0.4*$D$27*0.035*E17</f>
        <v>0</v>
      </c>
      <c r="F16" s="318">
        <f t="shared" si="6"/>
        <v>0</v>
      </c>
      <c r="G16" s="318">
        <f t="shared" si="6"/>
        <v>0</v>
      </c>
      <c r="H16" s="318">
        <f t="shared" si="6"/>
        <v>0</v>
      </c>
      <c r="I16" s="318">
        <f t="shared" si="6"/>
        <v>0</v>
      </c>
      <c r="J16" s="318">
        <f t="shared" si="6"/>
        <v>0</v>
      </c>
      <c r="K16" s="318">
        <f t="shared" si="6"/>
        <v>0</v>
      </c>
      <c r="L16" s="318">
        <f t="shared" si="6"/>
        <v>0</v>
      </c>
      <c r="M16" s="318">
        <f t="shared" si="6"/>
        <v>0</v>
      </c>
      <c r="N16" s="318">
        <f t="shared" si="6"/>
        <v>0</v>
      </c>
      <c r="O16" s="227"/>
    </row>
    <row r="17" spans="1:15" s="228" customFormat="1" ht="18" customHeight="1" x14ac:dyDescent="0.25">
      <c r="A17" s="326"/>
      <c r="B17" s="327"/>
      <c r="C17" s="329" t="s">
        <v>271</v>
      </c>
      <c r="D17" s="319"/>
      <c r="E17" s="331">
        <f>Allgemeines!E22</f>
        <v>0</v>
      </c>
      <c r="F17" s="331">
        <f>Allgemeines!E23</f>
        <v>0</v>
      </c>
      <c r="G17" s="331">
        <f>Allgemeines!E24</f>
        <v>0</v>
      </c>
      <c r="H17" s="331">
        <f>Allgemeines!E25</f>
        <v>0</v>
      </c>
      <c r="I17" s="331">
        <f>Allgemeines!E26</f>
        <v>0</v>
      </c>
      <c r="J17" s="331">
        <f>Allgemeines!E27</f>
        <v>0</v>
      </c>
      <c r="K17" s="331">
        <f>Allgemeines!E28</f>
        <v>0</v>
      </c>
      <c r="L17" s="331">
        <f>Allgemeines!E29</f>
        <v>0</v>
      </c>
      <c r="M17" s="331">
        <f>Allgemeines!E30</f>
        <v>0</v>
      </c>
      <c r="N17" s="331">
        <f>Allgemeines!E31</f>
        <v>0</v>
      </c>
      <c r="O17" s="227"/>
    </row>
    <row r="18" spans="1:15" s="228" customFormat="1" ht="22.35" customHeight="1" thickBot="1" x14ac:dyDescent="0.3">
      <c r="A18" s="332" t="s">
        <v>94</v>
      </c>
      <c r="B18" s="333" t="s">
        <v>95</v>
      </c>
      <c r="C18" s="334"/>
      <c r="D18" s="335">
        <f>SUM(D3,D15:D16)</f>
        <v>0</v>
      </c>
      <c r="E18" s="335">
        <f>SUM(E3,E15:E16)</f>
        <v>0</v>
      </c>
      <c r="F18" s="335">
        <f t="shared" ref="F18:N18" si="7">SUM(F3,F15:F16)</f>
        <v>0</v>
      </c>
      <c r="G18" s="335">
        <f t="shared" si="7"/>
        <v>0</v>
      </c>
      <c r="H18" s="335">
        <f t="shared" si="7"/>
        <v>0</v>
      </c>
      <c r="I18" s="335">
        <f t="shared" si="7"/>
        <v>0</v>
      </c>
      <c r="J18" s="335">
        <f t="shared" si="7"/>
        <v>0</v>
      </c>
      <c r="K18" s="335">
        <f t="shared" si="7"/>
        <v>0</v>
      </c>
      <c r="L18" s="335">
        <f t="shared" si="7"/>
        <v>0</v>
      </c>
      <c r="M18" s="335">
        <f t="shared" si="7"/>
        <v>0</v>
      </c>
      <c r="N18" s="335">
        <f t="shared" si="7"/>
        <v>0</v>
      </c>
      <c r="O18" s="227"/>
    </row>
    <row r="19" spans="1:15" s="222" customFormat="1" ht="14.25" thickTop="1" thickBot="1" x14ac:dyDescent="0.25"/>
    <row r="20" spans="1:15" ht="54.75" customHeight="1" x14ac:dyDescent="0.2">
      <c r="B20" s="521" t="s">
        <v>337</v>
      </c>
      <c r="C20" s="522"/>
      <c r="D20" s="358" t="s">
        <v>296</v>
      </c>
    </row>
    <row r="21" spans="1:15" ht="20.45" customHeight="1" x14ac:dyDescent="0.2">
      <c r="B21" s="523" t="s">
        <v>75</v>
      </c>
      <c r="C21" s="524"/>
      <c r="D21" s="359">
        <f>D18</f>
        <v>0</v>
      </c>
      <c r="E21" s="235"/>
    </row>
    <row r="22" spans="1:15" x14ac:dyDescent="0.2">
      <c r="B22" s="523" t="s">
        <v>297</v>
      </c>
      <c r="C22" s="524"/>
      <c r="D22" s="360"/>
      <c r="F22" s="235"/>
    </row>
    <row r="23" spans="1:15" ht="13.5" thickBot="1" x14ac:dyDescent="0.25">
      <c r="B23" s="525" t="s">
        <v>292</v>
      </c>
      <c r="C23" s="526"/>
      <c r="D23" s="361">
        <f>D21-D22</f>
        <v>0</v>
      </c>
      <c r="F23" s="235"/>
    </row>
    <row r="25" spans="1:15" ht="13.5" thickBot="1" x14ac:dyDescent="0.25"/>
    <row r="26" spans="1:15" ht="15" x14ac:dyDescent="0.25">
      <c r="C26" s="233" t="s">
        <v>268</v>
      </c>
      <c r="D26" s="234"/>
    </row>
    <row r="27" spans="1:15" ht="14.25" x14ac:dyDescent="0.2">
      <c r="C27" s="236" t="s">
        <v>269</v>
      </c>
      <c r="D27" s="458">
        <v>5.0700000000000002E-2</v>
      </c>
      <c r="F27" s="453"/>
      <c r="H27" s="454"/>
      <c r="I27" s="457"/>
    </row>
    <row r="28" spans="1:15" ht="21" thickBot="1" x14ac:dyDescent="0.35">
      <c r="C28" s="237" t="s">
        <v>270</v>
      </c>
      <c r="D28" s="459">
        <v>2.0299999999999999E-2</v>
      </c>
      <c r="F28" s="456"/>
      <c r="H28" s="454"/>
      <c r="I28" s="457"/>
    </row>
    <row r="29" spans="1:15" ht="15" thickBot="1" x14ac:dyDescent="0.25">
      <c r="C29" s="238" t="s">
        <v>222</v>
      </c>
      <c r="D29" s="481">
        <v>3.2500000000000001E-2</v>
      </c>
      <c r="F29" s="410"/>
      <c r="H29" s="472"/>
      <c r="I29" s="457"/>
    </row>
    <row r="30" spans="1:15" x14ac:dyDescent="0.2">
      <c r="F30" s="410"/>
    </row>
  </sheetData>
  <mergeCells count="4">
    <mergeCell ref="B20:C20"/>
    <mergeCell ref="B21:C21"/>
    <mergeCell ref="B22:C22"/>
    <mergeCell ref="B23:C23"/>
  </mergeCells>
  <conditionalFormatting sqref="E17:N17">
    <cfRule type="expression" dxfId="0" priority="2">
      <formula>OR($B$12="Dienstleister",$B$12="Subverpächter")</formula>
    </cfRule>
  </conditionalFormatting>
  <pageMargins left="0.48" right="0.44" top="0.45" bottom="0.78740157480314965" header="0.31496062992125984" footer="0.31496062992125984"/>
  <pageSetup paperSize="9" scale="75" orientation="landscape" r:id="rId1"/>
  <headerFooter>
    <oddFooter>&amp;L&amp;D&amp;R&amp;A_&amp;F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9" tint="0.59999389629810485"/>
    <pageSetUpPr fitToPage="1"/>
  </sheetPr>
  <dimension ref="A1:AR301"/>
  <sheetViews>
    <sheetView showGridLines="0" topLeftCell="V1" zoomScale="90" zoomScaleNormal="90" workbookViewId="0">
      <pane ySplit="4" topLeftCell="A265" activePane="bottomLeft" state="frozen"/>
      <selection activeCell="N42" sqref="N42"/>
      <selection pane="bottomLeft" activeCell="AH6" sqref="AH6"/>
    </sheetView>
  </sheetViews>
  <sheetFormatPr baseColWidth="10" defaultColWidth="9.140625" defaultRowHeight="12.75" x14ac:dyDescent="0.2"/>
  <cols>
    <col min="1" max="1" width="9.140625" style="177" customWidth="1"/>
    <col min="2" max="2" width="49.42578125" style="177" customWidth="1"/>
    <col min="3" max="3" width="14.42578125" style="260" customWidth="1"/>
    <col min="4" max="4" width="21.42578125" style="177" customWidth="1"/>
    <col min="5" max="5" width="17.42578125" style="177" customWidth="1"/>
    <col min="6" max="6" width="21.42578125" style="177" customWidth="1"/>
    <col min="7" max="7" width="17.42578125" style="177" customWidth="1"/>
    <col min="8" max="10" width="19.42578125" style="177" customWidth="1"/>
    <col min="11" max="20" width="17.42578125" style="177" customWidth="1"/>
    <col min="21" max="21" width="27.140625" style="177" customWidth="1"/>
    <col min="22" max="22" width="25.140625" style="177" customWidth="1"/>
    <col min="23" max="24" width="10.5703125" style="177" customWidth="1"/>
    <col min="25" max="31" width="6.42578125" style="177" customWidth="1"/>
    <col min="32" max="32" width="13.85546875" style="177" customWidth="1"/>
    <col min="33" max="33" width="16.42578125" style="177" customWidth="1"/>
    <col min="34" max="34" width="13.42578125" style="177" customWidth="1"/>
    <col min="35" max="35" width="12.42578125" style="177" customWidth="1"/>
    <col min="36" max="36" width="13.42578125" style="177" customWidth="1"/>
    <col min="37" max="37" width="12.42578125" style="177" customWidth="1"/>
    <col min="38" max="38" width="13.42578125" style="177" customWidth="1"/>
    <col min="39" max="39" width="11.5703125" style="177" customWidth="1"/>
    <col min="40" max="40" width="13.85546875" style="177" customWidth="1"/>
    <col min="41" max="41" width="13" style="177" customWidth="1"/>
    <col min="42" max="42" width="6.42578125" style="199" customWidth="1"/>
    <col min="43" max="43" width="16.42578125" style="177" customWidth="1"/>
    <col min="44" max="44" width="23.42578125" style="177" customWidth="1"/>
    <col min="45" max="45" width="16.85546875" style="177" customWidth="1"/>
    <col min="46" max="16384" width="9.140625" style="177"/>
  </cols>
  <sheetData>
    <row r="1" spans="1:44" s="199" customFormat="1" ht="25.15" customHeight="1" x14ac:dyDescent="0.4">
      <c r="A1" s="239" t="str">
        <f>"Sachanlagevermögen " &amp;Allgemeines!C12</f>
        <v>Sachanlagevermögen 2023</v>
      </c>
      <c r="B1" s="178"/>
      <c r="C1" s="455"/>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221"/>
      <c r="AE1" s="178"/>
      <c r="AF1" s="178"/>
      <c r="AG1" s="178"/>
      <c r="AH1" s="178"/>
      <c r="AI1" s="178"/>
      <c r="AJ1" s="178"/>
      <c r="AK1" s="178"/>
      <c r="AL1" s="178"/>
      <c r="AM1" s="178"/>
      <c r="AN1" s="178"/>
      <c r="AO1" s="178"/>
      <c r="AP1" s="178"/>
    </row>
    <row r="2" spans="1:44" ht="15" x14ac:dyDescent="0.25">
      <c r="A2" s="226" t="s">
        <v>96</v>
      </c>
      <c r="B2" s="226" t="s">
        <v>97</v>
      </c>
      <c r="C2" s="240" t="s">
        <v>98</v>
      </c>
      <c r="D2" s="226" t="s">
        <v>99</v>
      </c>
      <c r="E2" s="226" t="s">
        <v>302</v>
      </c>
      <c r="F2" s="226" t="s">
        <v>303</v>
      </c>
      <c r="G2" s="226" t="s">
        <v>304</v>
      </c>
      <c r="H2" s="226" t="s">
        <v>100</v>
      </c>
      <c r="I2" s="226" t="s">
        <v>101</v>
      </c>
      <c r="J2" s="226" t="s">
        <v>102</v>
      </c>
      <c r="K2" s="226" t="s">
        <v>103</v>
      </c>
      <c r="L2" s="240" t="s">
        <v>104</v>
      </c>
      <c r="M2" s="240" t="s">
        <v>105</v>
      </c>
      <c r="N2" s="240" t="s">
        <v>106</v>
      </c>
      <c r="O2" s="240" t="s">
        <v>107</v>
      </c>
      <c r="P2" s="240" t="s">
        <v>108</v>
      </c>
      <c r="Q2" s="240" t="s">
        <v>109</v>
      </c>
      <c r="R2" s="226" t="s">
        <v>110</v>
      </c>
      <c r="S2" s="226" t="s">
        <v>111</v>
      </c>
      <c r="T2" s="226" t="s">
        <v>112</v>
      </c>
      <c r="U2" s="226" t="s">
        <v>113</v>
      </c>
      <c r="V2" s="226" t="s">
        <v>420</v>
      </c>
      <c r="W2" s="226" t="s">
        <v>114</v>
      </c>
      <c r="X2" s="226" t="s">
        <v>115</v>
      </c>
      <c r="Y2" s="226" t="s">
        <v>116</v>
      </c>
      <c r="Z2" s="226" t="s">
        <v>117</v>
      </c>
      <c r="AA2" s="226" t="s">
        <v>118</v>
      </c>
      <c r="AB2" s="226" t="s">
        <v>119</v>
      </c>
      <c r="AC2" s="226" t="s">
        <v>120</v>
      </c>
      <c r="AD2" s="226" t="s">
        <v>121</v>
      </c>
      <c r="AE2" s="226" t="s">
        <v>122</v>
      </c>
      <c r="AF2" s="226" t="s">
        <v>123</v>
      </c>
      <c r="AG2" s="226" t="s">
        <v>124</v>
      </c>
      <c r="AH2" s="226" t="s">
        <v>125</v>
      </c>
      <c r="AI2" s="226" t="s">
        <v>126</v>
      </c>
      <c r="AJ2" s="226" t="s">
        <v>127</v>
      </c>
      <c r="AK2" s="226" t="s">
        <v>128</v>
      </c>
      <c r="AL2" s="226" t="s">
        <v>129</v>
      </c>
      <c r="AM2" s="226" t="s">
        <v>350</v>
      </c>
      <c r="AN2" s="226" t="s">
        <v>351</v>
      </c>
      <c r="AO2" s="226" t="s">
        <v>352</v>
      </c>
      <c r="AP2" s="178"/>
    </row>
    <row r="3" spans="1:44" ht="15" x14ac:dyDescent="0.25">
      <c r="A3" s="241" t="s">
        <v>130</v>
      </c>
      <c r="B3" s="242"/>
      <c r="C3" s="243"/>
      <c r="D3" s="241" t="s">
        <v>131</v>
      </c>
      <c r="E3" s="242"/>
      <c r="F3" s="242"/>
      <c r="G3" s="242"/>
      <c r="H3" s="242"/>
      <c r="I3" s="242"/>
      <c r="J3" s="242"/>
      <c r="K3" s="242"/>
      <c r="L3" s="242"/>
      <c r="M3" s="242"/>
      <c r="N3" s="242"/>
      <c r="O3" s="242"/>
      <c r="P3" s="242"/>
      <c r="Q3" s="242"/>
      <c r="R3" s="242"/>
      <c r="S3" s="242"/>
      <c r="T3" s="242"/>
      <c r="U3" s="242"/>
      <c r="V3" s="242"/>
      <c r="W3" s="244" t="s">
        <v>132</v>
      </c>
      <c r="X3" s="245"/>
      <c r="Y3" s="245"/>
      <c r="Z3" s="245"/>
      <c r="AA3" s="245"/>
      <c r="AB3" s="245"/>
      <c r="AC3" s="245"/>
      <c r="AD3" s="245"/>
      <c r="AE3" s="246"/>
      <c r="AF3" s="244" t="s">
        <v>133</v>
      </c>
      <c r="AG3" s="245"/>
      <c r="AH3" s="246"/>
      <c r="AI3" s="244"/>
      <c r="AJ3" s="245"/>
      <c r="AK3" s="245"/>
      <c r="AL3" s="245"/>
      <c r="AM3" s="245"/>
      <c r="AN3" s="245"/>
      <c r="AO3" s="246"/>
      <c r="AP3" s="178"/>
    </row>
    <row r="4" spans="1:44" s="249" customFormat="1" ht="128.25" x14ac:dyDescent="0.2">
      <c r="A4" s="195" t="s">
        <v>68</v>
      </c>
      <c r="B4" s="195" t="s">
        <v>135</v>
      </c>
      <c r="C4" s="195" t="s">
        <v>136</v>
      </c>
      <c r="D4" s="195" t="s">
        <v>300</v>
      </c>
      <c r="E4" s="195" t="s">
        <v>299</v>
      </c>
      <c r="F4" s="195" t="s">
        <v>336</v>
      </c>
      <c r="G4" s="195" t="s">
        <v>301</v>
      </c>
      <c r="H4" s="195" t="s">
        <v>418</v>
      </c>
      <c r="I4" s="195" t="s">
        <v>137</v>
      </c>
      <c r="J4" s="195" t="s">
        <v>419</v>
      </c>
      <c r="K4" s="195" t="s">
        <v>138</v>
      </c>
      <c r="L4" s="195" t="s">
        <v>139</v>
      </c>
      <c r="M4" s="195" t="s">
        <v>347</v>
      </c>
      <c r="N4" s="195" t="s">
        <v>354</v>
      </c>
      <c r="O4" s="195" t="s">
        <v>348</v>
      </c>
      <c r="P4" s="195" t="s">
        <v>355</v>
      </c>
      <c r="Q4" s="195" t="str">
        <f>"Historische AK/HK zum Stand 31.12."&amp;Allgemeines!C12</f>
        <v>Historische AK/HK zum Stand 31.12.2023</v>
      </c>
      <c r="R4" s="195" t="s">
        <v>142</v>
      </c>
      <c r="S4" s="195" t="s">
        <v>143</v>
      </c>
      <c r="T4" s="195" t="s">
        <v>349</v>
      </c>
      <c r="U4" s="195" t="s">
        <v>421</v>
      </c>
      <c r="V4" s="195" t="str">
        <f>"Historische AK/HK zum Stand 31.12."&amp;Allgemeines!C12&amp;"  bereinigt um Investitionsmaßnahmen, Biogaskosten und Wasserstoff"</f>
        <v>Historische AK/HK zum Stand 31.12.2023  bereinigt um Investitionsmaßnahmen, Biogaskosten und Wasserstoff</v>
      </c>
      <c r="W4" s="247" t="s">
        <v>144</v>
      </c>
      <c r="X4" s="247" t="s">
        <v>145</v>
      </c>
      <c r="Y4" s="195">
        <v>2016</v>
      </c>
      <c r="Z4" s="195">
        <v>2017</v>
      </c>
      <c r="AA4" s="195">
        <v>2018</v>
      </c>
      <c r="AB4" s="195">
        <v>2019</v>
      </c>
      <c r="AC4" s="195">
        <v>2020</v>
      </c>
      <c r="AD4" s="195">
        <v>2021</v>
      </c>
      <c r="AE4" s="195">
        <v>2022</v>
      </c>
      <c r="AF4" s="195" t="str">
        <f>"Restwert zum 01.01."&amp;Allgemeines!C12</f>
        <v>Restwert zum 01.01.2023</v>
      </c>
      <c r="AG4" s="195" t="str">
        <f>"Abschreibungen "&amp;Allgemeines!C12</f>
        <v>Abschreibungen 2023</v>
      </c>
      <c r="AH4" s="195" t="str">
        <f>"Restwert zum 31.12."&amp;Allgemeines!C12</f>
        <v>Restwert zum 31.12.2023</v>
      </c>
      <c r="AI4" s="195">
        <v>2021</v>
      </c>
      <c r="AJ4" s="195">
        <v>2022</v>
      </c>
      <c r="AK4" s="195">
        <v>2023</v>
      </c>
      <c r="AL4" s="195">
        <v>2024</v>
      </c>
      <c r="AM4" s="195">
        <v>2025</v>
      </c>
      <c r="AN4" s="195">
        <v>2026</v>
      </c>
      <c r="AO4" s="195">
        <v>2027</v>
      </c>
      <c r="AP4" s="248"/>
    </row>
    <row r="5" spans="1:44" s="196" customFormat="1" ht="15" x14ac:dyDescent="0.25">
      <c r="A5" s="250"/>
      <c r="B5" s="250"/>
      <c r="C5" s="251"/>
      <c r="D5" s="252"/>
      <c r="E5" s="384"/>
      <c r="F5" s="252"/>
      <c r="G5" s="374">
        <f t="shared" ref="G5:G68" si="0">D5*E5/100</f>
        <v>0</v>
      </c>
      <c r="H5" s="252"/>
      <c r="I5" s="252"/>
      <c r="J5" s="252"/>
      <c r="K5" s="252"/>
      <c r="L5" s="252"/>
      <c r="M5" s="252"/>
      <c r="N5" s="252"/>
      <c r="O5" s="252"/>
      <c r="P5" s="252"/>
      <c r="Q5" s="253">
        <f>IF(C5&gt;Allgemeines!$C$12,0,SUM(G5,H5,J5,K5,M5,N5)-SUM(I5,L5,O5,P5))</f>
        <v>0</v>
      </c>
      <c r="R5" s="252"/>
      <c r="S5" s="252"/>
      <c r="T5" s="252"/>
      <c r="U5" s="252"/>
      <c r="V5" s="253">
        <f>Q5-R5-S5-T5-U5</f>
        <v>0</v>
      </c>
      <c r="W5" s="254">
        <f>IF(ISBLANK($B5),0,VLOOKUP($B5,Listen!$A$2:$C$45,2,FALSE))</f>
        <v>0</v>
      </c>
      <c r="X5" s="254">
        <f>IF(ISBLANK($B5),0,VLOOKUP($B5,Listen!$A$2:$C$45,3,FALSE))</f>
        <v>0</v>
      </c>
      <c r="Y5" s="255">
        <f t="shared" ref="Y5:AE20" si="1">$W5</f>
        <v>0</v>
      </c>
      <c r="Z5" s="255">
        <f t="shared" si="1"/>
        <v>0</v>
      </c>
      <c r="AA5" s="255">
        <f t="shared" si="1"/>
        <v>0</v>
      </c>
      <c r="AB5" s="255">
        <f t="shared" si="1"/>
        <v>0</v>
      </c>
      <c r="AC5" s="255">
        <f t="shared" si="1"/>
        <v>0</v>
      </c>
      <c r="AD5" s="255">
        <f t="shared" si="1"/>
        <v>0</v>
      </c>
      <c r="AE5" s="255">
        <f t="shared" si="1"/>
        <v>0</v>
      </c>
      <c r="AF5" s="253">
        <f>AH5+AG5</f>
        <v>0</v>
      </c>
      <c r="AG5" s="256">
        <f>IF(C5=Allgemeines!$C$12,SAV!$V5-SAV!$AH5,HLOOKUP(Allgemeines!$C$12-1,$AI$4:$AO$300,ROW(C5)-3,FALSE)-$AH5)</f>
        <v>0</v>
      </c>
      <c r="AH5" s="256">
        <f>HLOOKUP(Allgemeines!$C$12,$AI$4:$AO$300,ROW(C5)-3,FALSE)</f>
        <v>0</v>
      </c>
      <c r="AI5" s="253">
        <f t="shared" ref="AI5:AI68" si="2">IF(OR($C5=0,$V5=0),0,IF($C5&lt;=AI$4,$V5-$V5/Y5*(AI$4-$C5+1),0))</f>
        <v>0</v>
      </c>
      <c r="AJ5" s="253">
        <f t="shared" ref="AJ5:AJ68" si="3">IF(OR($C5=0,$V5=0,Z5-(AJ$4-$C5)=0),0,IF($C5&lt;AJ$4,AI5-AI5/(Z5-(AJ$4-$C5)),IF($C5=AJ$4,$V5-$V5/Z5,0)))</f>
        <v>0</v>
      </c>
      <c r="AK5" s="253">
        <f t="shared" ref="AK5:AK68" si="4">IF(OR($C5=0,$V5=0,AA5-(AK$4-$C5)=0),0,IF($C5&lt;AK$4,AJ5-AJ5/(AA5-(AK$4-$C5)),IF($C5=AK$4,$V5-$V5/AA5,0)))</f>
        <v>0</v>
      </c>
      <c r="AL5" s="253">
        <f t="shared" ref="AL5:AL68" si="5">IF(OR($C5=0,$V5=0,AB5-(AL$4-$C5)=0),0,IF($C5&lt;AL$4,AK5-AK5/(AB5-(AL$4-$C5)),IF($C5=AL$4,$V5-$V5/AB5,0)))</f>
        <v>0</v>
      </c>
      <c r="AM5" s="253">
        <f t="shared" ref="AM5:AM68" si="6">IF(OR($C5=0,$V5=0,AC5-(AM$4-$C5)=0),0,IF($C5&lt;AM$4,AL5-AL5/(AC5-(AM$4-$C5)),IF($C5=AM$4,$V5-$V5/AC5,0)))</f>
        <v>0</v>
      </c>
      <c r="AN5" s="253">
        <f t="shared" ref="AN5:AN68" si="7">IF(OR($C5=0,$V5=0,AD5-(AN$4-$C5)=0),0,IF($C5&lt;AN$4,AM5-AM5/(AD5-(AN$4-$C5)),IF($C5=AN$4,$V5-$V5/AD5,0)))</f>
        <v>0</v>
      </c>
      <c r="AO5" s="253">
        <f t="shared" ref="AO5:AO68" si="8">IF(OR($C5=0,$V5=0,AE5-(AO$4-$C5)=0),0,IF($C5&lt;AO$4,AN5-AN5/(AE5-(AO$4-$C5)),IF($C5=AO$4,$V5-$V5/AE5,0)))</f>
        <v>0</v>
      </c>
      <c r="AP5" s="257"/>
      <c r="AR5" s="258"/>
    </row>
    <row r="6" spans="1:44" s="196" customFormat="1" ht="15" x14ac:dyDescent="0.25">
      <c r="A6" s="250"/>
      <c r="B6" s="250"/>
      <c r="C6" s="251"/>
      <c r="D6" s="252"/>
      <c r="E6" s="384"/>
      <c r="F6" s="252"/>
      <c r="G6" s="374">
        <f t="shared" si="0"/>
        <v>0</v>
      </c>
      <c r="H6" s="252"/>
      <c r="I6" s="252"/>
      <c r="J6" s="252"/>
      <c r="K6" s="252"/>
      <c r="L6" s="252"/>
      <c r="M6" s="252"/>
      <c r="N6" s="252"/>
      <c r="O6" s="252"/>
      <c r="P6" s="252"/>
      <c r="Q6" s="253">
        <f>IF(C6&gt;Allgemeines!$C$12,0,SUM(G6,H6,J6,K6,M6,N6)-SUM(I6,L6,O6,P6))</f>
        <v>0</v>
      </c>
      <c r="R6" s="252"/>
      <c r="S6" s="252"/>
      <c r="T6" s="252"/>
      <c r="U6" s="252"/>
      <c r="V6" s="253">
        <f t="shared" ref="V6:V69" si="9">Q6-R6-S6-T6-U6</f>
        <v>0</v>
      </c>
      <c r="W6" s="254">
        <f>IF(ISBLANK($B6),0,VLOOKUP($B6,Listen!$A$2:$C$45,2,FALSE))</f>
        <v>0</v>
      </c>
      <c r="X6" s="254">
        <f>IF(ISBLANK($B6),0,VLOOKUP($B6,Listen!$A$2:$C$45,3,FALSE))</f>
        <v>0</v>
      </c>
      <c r="Y6" s="255">
        <f t="shared" si="1"/>
        <v>0</v>
      </c>
      <c r="Z6" s="255">
        <f t="shared" si="1"/>
        <v>0</v>
      </c>
      <c r="AA6" s="255">
        <f t="shared" si="1"/>
        <v>0</v>
      </c>
      <c r="AB6" s="255">
        <f t="shared" si="1"/>
        <v>0</v>
      </c>
      <c r="AC6" s="255">
        <f t="shared" si="1"/>
        <v>0</v>
      </c>
      <c r="AD6" s="255">
        <f t="shared" si="1"/>
        <v>0</v>
      </c>
      <c r="AE6" s="255">
        <f t="shared" si="1"/>
        <v>0</v>
      </c>
      <c r="AF6" s="253">
        <f t="shared" ref="AF6:AF69" si="10">AH6+AG6</f>
        <v>0</v>
      </c>
      <c r="AG6" s="256">
        <f>IF(C6=Allgemeines!$C$12,SAV!$V6-SAV!$AH6,HLOOKUP(Allgemeines!$C$12-1,$AI$4:$AO$300,ROW(C6)-3,FALSE)-$AH6)</f>
        <v>0</v>
      </c>
      <c r="AH6" s="256">
        <f>HLOOKUP(Allgemeines!$C$12,$AI$4:$AO$300,ROW(C6)-3,FALSE)</f>
        <v>0</v>
      </c>
      <c r="AI6" s="253">
        <f t="shared" si="2"/>
        <v>0</v>
      </c>
      <c r="AJ6" s="253">
        <f t="shared" si="3"/>
        <v>0</v>
      </c>
      <c r="AK6" s="253">
        <f t="shared" si="4"/>
        <v>0</v>
      </c>
      <c r="AL6" s="253">
        <f t="shared" si="5"/>
        <v>0</v>
      </c>
      <c r="AM6" s="253">
        <f t="shared" si="6"/>
        <v>0</v>
      </c>
      <c r="AN6" s="253">
        <f t="shared" si="7"/>
        <v>0</v>
      </c>
      <c r="AO6" s="253">
        <f t="shared" si="8"/>
        <v>0</v>
      </c>
      <c r="AP6" s="257"/>
    </row>
    <row r="7" spans="1:44" s="196" customFormat="1" ht="15" x14ac:dyDescent="0.25">
      <c r="A7" s="250"/>
      <c r="B7" s="250"/>
      <c r="C7" s="251"/>
      <c r="D7" s="252"/>
      <c r="E7" s="384"/>
      <c r="F7" s="252"/>
      <c r="G7" s="374">
        <f t="shared" si="0"/>
        <v>0</v>
      </c>
      <c r="H7" s="252"/>
      <c r="I7" s="252"/>
      <c r="J7" s="252"/>
      <c r="K7" s="252"/>
      <c r="L7" s="252"/>
      <c r="M7" s="252"/>
      <c r="N7" s="252"/>
      <c r="O7" s="252"/>
      <c r="P7" s="252"/>
      <c r="Q7" s="253">
        <f>IF(C7&gt;Allgemeines!$C$12,0,SUM(G7,H7,J7,K7,M7,N7)-SUM(I7,L7,O7,P7))</f>
        <v>0</v>
      </c>
      <c r="R7" s="252"/>
      <c r="S7" s="252"/>
      <c r="T7" s="252"/>
      <c r="U7" s="252"/>
      <c r="V7" s="253">
        <f t="shared" si="9"/>
        <v>0</v>
      </c>
      <c r="W7" s="254">
        <f>IF(ISBLANK($B7),0,VLOOKUP($B7,Listen!$A$2:$C$45,2,FALSE))</f>
        <v>0</v>
      </c>
      <c r="X7" s="254">
        <f>IF(ISBLANK($B7),0,VLOOKUP($B7,Listen!$A$2:$C$45,3,FALSE))</f>
        <v>0</v>
      </c>
      <c r="Y7" s="255">
        <f t="shared" si="1"/>
        <v>0</v>
      </c>
      <c r="Z7" s="255">
        <f t="shared" si="1"/>
        <v>0</v>
      </c>
      <c r="AA7" s="255">
        <f t="shared" si="1"/>
        <v>0</v>
      </c>
      <c r="AB7" s="255">
        <f t="shared" si="1"/>
        <v>0</v>
      </c>
      <c r="AC7" s="255">
        <f t="shared" si="1"/>
        <v>0</v>
      </c>
      <c r="AD7" s="255">
        <f t="shared" si="1"/>
        <v>0</v>
      </c>
      <c r="AE7" s="255">
        <f t="shared" si="1"/>
        <v>0</v>
      </c>
      <c r="AF7" s="253">
        <f t="shared" si="10"/>
        <v>0</v>
      </c>
      <c r="AG7" s="256">
        <f>IF(C7=Allgemeines!$C$12,SAV!$V7-SAV!$AH7,HLOOKUP(Allgemeines!$C$12-1,$AI$4:$AO$300,ROW(C7)-3,FALSE)-$AH7)</f>
        <v>0</v>
      </c>
      <c r="AH7" s="256">
        <f>HLOOKUP(Allgemeines!$C$12,$AI$4:$AO$300,ROW(C7)-3,FALSE)</f>
        <v>0</v>
      </c>
      <c r="AI7" s="253">
        <f t="shared" si="2"/>
        <v>0</v>
      </c>
      <c r="AJ7" s="253">
        <f t="shared" si="3"/>
        <v>0</v>
      </c>
      <c r="AK7" s="253">
        <f t="shared" si="4"/>
        <v>0</v>
      </c>
      <c r="AL7" s="253">
        <f t="shared" si="5"/>
        <v>0</v>
      </c>
      <c r="AM7" s="253">
        <f t="shared" si="6"/>
        <v>0</v>
      </c>
      <c r="AN7" s="253">
        <f t="shared" si="7"/>
        <v>0</v>
      </c>
      <c r="AO7" s="253">
        <f t="shared" si="8"/>
        <v>0</v>
      </c>
      <c r="AP7" s="257"/>
    </row>
    <row r="8" spans="1:44" s="196" customFormat="1" ht="15" x14ac:dyDescent="0.25">
      <c r="A8" s="250"/>
      <c r="B8" s="250"/>
      <c r="C8" s="251"/>
      <c r="D8" s="252"/>
      <c r="E8" s="384"/>
      <c r="F8" s="252"/>
      <c r="G8" s="374">
        <f t="shared" si="0"/>
        <v>0</v>
      </c>
      <c r="H8" s="252"/>
      <c r="I8" s="252"/>
      <c r="J8" s="252"/>
      <c r="K8" s="252"/>
      <c r="L8" s="252"/>
      <c r="M8" s="252"/>
      <c r="N8" s="252"/>
      <c r="O8" s="252"/>
      <c r="P8" s="252"/>
      <c r="Q8" s="253">
        <f>IF(C8&gt;Allgemeines!$C$12,0,SUM(G8,H8,J8,K8,M8,N8)-SUM(I8,L8,O8,P8))</f>
        <v>0</v>
      </c>
      <c r="R8" s="252"/>
      <c r="S8" s="252"/>
      <c r="T8" s="252"/>
      <c r="U8" s="252"/>
      <c r="V8" s="253">
        <f t="shared" si="9"/>
        <v>0</v>
      </c>
      <c r="W8" s="254">
        <f>IF(ISBLANK($B8),0,VLOOKUP($B8,Listen!$A$2:$C$45,2,FALSE))</f>
        <v>0</v>
      </c>
      <c r="X8" s="254">
        <f>IF(ISBLANK($B8),0,VLOOKUP($B8,Listen!$A$2:$C$45,3,FALSE))</f>
        <v>0</v>
      </c>
      <c r="Y8" s="255">
        <f t="shared" si="1"/>
        <v>0</v>
      </c>
      <c r="Z8" s="255">
        <f t="shared" si="1"/>
        <v>0</v>
      </c>
      <c r="AA8" s="255">
        <f t="shared" si="1"/>
        <v>0</v>
      </c>
      <c r="AB8" s="255">
        <f t="shared" si="1"/>
        <v>0</v>
      </c>
      <c r="AC8" s="255">
        <f t="shared" si="1"/>
        <v>0</v>
      </c>
      <c r="AD8" s="255">
        <f t="shared" si="1"/>
        <v>0</v>
      </c>
      <c r="AE8" s="255">
        <f t="shared" si="1"/>
        <v>0</v>
      </c>
      <c r="AF8" s="253">
        <f t="shared" si="10"/>
        <v>0</v>
      </c>
      <c r="AG8" s="256">
        <f>IF(C8=Allgemeines!$C$12,SAV!$V8-SAV!$AH8,HLOOKUP(Allgemeines!$C$12-1,$AI$4:$AO$300,ROW(C8)-3,FALSE)-$AH8)</f>
        <v>0</v>
      </c>
      <c r="AH8" s="256">
        <f>HLOOKUP(Allgemeines!$C$12,$AI$4:$AO$300,ROW(C8)-3,FALSE)</f>
        <v>0</v>
      </c>
      <c r="AI8" s="253">
        <f t="shared" si="2"/>
        <v>0</v>
      </c>
      <c r="AJ8" s="253">
        <f t="shared" si="3"/>
        <v>0</v>
      </c>
      <c r="AK8" s="253">
        <f t="shared" si="4"/>
        <v>0</v>
      </c>
      <c r="AL8" s="253">
        <f t="shared" si="5"/>
        <v>0</v>
      </c>
      <c r="AM8" s="253">
        <f t="shared" si="6"/>
        <v>0</v>
      </c>
      <c r="AN8" s="253">
        <f t="shared" si="7"/>
        <v>0</v>
      </c>
      <c r="AO8" s="253">
        <f t="shared" si="8"/>
        <v>0</v>
      </c>
      <c r="AP8" s="257"/>
    </row>
    <row r="9" spans="1:44" s="196" customFormat="1" ht="15" x14ac:dyDescent="0.25">
      <c r="A9" s="250"/>
      <c r="B9" s="250"/>
      <c r="C9" s="251"/>
      <c r="D9" s="252"/>
      <c r="E9" s="384"/>
      <c r="F9" s="252"/>
      <c r="G9" s="374">
        <f t="shared" si="0"/>
        <v>0</v>
      </c>
      <c r="H9" s="252"/>
      <c r="I9" s="252"/>
      <c r="J9" s="252"/>
      <c r="K9" s="252"/>
      <c r="L9" s="252"/>
      <c r="M9" s="252"/>
      <c r="N9" s="252"/>
      <c r="O9" s="252"/>
      <c r="P9" s="252"/>
      <c r="Q9" s="253">
        <f>IF(C9&gt;Allgemeines!$C$12,0,SUM(G9,H9,J9,K9,M9,N9)-SUM(I9,L9,O9,P9))</f>
        <v>0</v>
      </c>
      <c r="R9" s="252"/>
      <c r="S9" s="252"/>
      <c r="T9" s="252"/>
      <c r="U9" s="252"/>
      <c r="V9" s="253">
        <f t="shared" si="9"/>
        <v>0</v>
      </c>
      <c r="W9" s="254">
        <f>IF(ISBLANK($B9),0,VLOOKUP($B9,Listen!$A$2:$C$45,2,FALSE))</f>
        <v>0</v>
      </c>
      <c r="X9" s="254">
        <f>IF(ISBLANK($B9),0,VLOOKUP($B9,Listen!$A$2:$C$45,3,FALSE))</f>
        <v>0</v>
      </c>
      <c r="Y9" s="255">
        <f t="shared" si="1"/>
        <v>0</v>
      </c>
      <c r="Z9" s="255">
        <f t="shared" si="1"/>
        <v>0</v>
      </c>
      <c r="AA9" s="255">
        <f t="shared" si="1"/>
        <v>0</v>
      </c>
      <c r="AB9" s="255">
        <f t="shared" si="1"/>
        <v>0</v>
      </c>
      <c r="AC9" s="255">
        <f t="shared" si="1"/>
        <v>0</v>
      </c>
      <c r="AD9" s="255">
        <f t="shared" si="1"/>
        <v>0</v>
      </c>
      <c r="AE9" s="255">
        <f t="shared" si="1"/>
        <v>0</v>
      </c>
      <c r="AF9" s="253">
        <f t="shared" si="10"/>
        <v>0</v>
      </c>
      <c r="AG9" s="256">
        <f>IF(C9=Allgemeines!$C$12,SAV!$V9-SAV!$AH9,HLOOKUP(Allgemeines!$C$12-1,$AI$4:$AO$300,ROW(C9)-3,FALSE)-$AH9)</f>
        <v>0</v>
      </c>
      <c r="AH9" s="256">
        <f>HLOOKUP(Allgemeines!$C$12,$AI$4:$AO$300,ROW(C9)-3,FALSE)</f>
        <v>0</v>
      </c>
      <c r="AI9" s="253">
        <f t="shared" si="2"/>
        <v>0</v>
      </c>
      <c r="AJ9" s="253">
        <f t="shared" si="3"/>
        <v>0</v>
      </c>
      <c r="AK9" s="253">
        <f t="shared" si="4"/>
        <v>0</v>
      </c>
      <c r="AL9" s="253">
        <f t="shared" si="5"/>
        <v>0</v>
      </c>
      <c r="AM9" s="253">
        <f t="shared" si="6"/>
        <v>0</v>
      </c>
      <c r="AN9" s="253">
        <f t="shared" si="7"/>
        <v>0</v>
      </c>
      <c r="AO9" s="253">
        <f t="shared" si="8"/>
        <v>0</v>
      </c>
      <c r="AP9" s="257"/>
    </row>
    <row r="10" spans="1:44" s="196" customFormat="1" ht="15" x14ac:dyDescent="0.25">
      <c r="A10" s="250"/>
      <c r="B10" s="250"/>
      <c r="C10" s="251"/>
      <c r="D10" s="252"/>
      <c r="E10" s="384"/>
      <c r="F10" s="252"/>
      <c r="G10" s="374">
        <f t="shared" si="0"/>
        <v>0</v>
      </c>
      <c r="H10" s="252"/>
      <c r="I10" s="252"/>
      <c r="J10" s="252"/>
      <c r="K10" s="252"/>
      <c r="L10" s="252"/>
      <c r="M10" s="252"/>
      <c r="N10" s="252"/>
      <c r="O10" s="252"/>
      <c r="P10" s="252"/>
      <c r="Q10" s="253">
        <f>IF(C10&gt;Allgemeines!$C$12,0,SUM(G10,H10,J10,K10,M10,N10)-SUM(I10,L10,O10,P10))</f>
        <v>0</v>
      </c>
      <c r="R10" s="252"/>
      <c r="S10" s="252"/>
      <c r="T10" s="252"/>
      <c r="U10" s="252"/>
      <c r="V10" s="253">
        <f t="shared" si="9"/>
        <v>0</v>
      </c>
      <c r="W10" s="254">
        <f>IF(ISBLANK($B10),0,VLOOKUP($B10,Listen!$A$2:$C$45,2,FALSE))</f>
        <v>0</v>
      </c>
      <c r="X10" s="254">
        <f>IF(ISBLANK($B10),0,VLOOKUP($B10,Listen!$A$2:$C$45,3,FALSE))</f>
        <v>0</v>
      </c>
      <c r="Y10" s="255">
        <f t="shared" si="1"/>
        <v>0</v>
      </c>
      <c r="Z10" s="255">
        <f t="shared" si="1"/>
        <v>0</v>
      </c>
      <c r="AA10" s="255">
        <f t="shared" si="1"/>
        <v>0</v>
      </c>
      <c r="AB10" s="255">
        <f t="shared" si="1"/>
        <v>0</v>
      </c>
      <c r="AC10" s="255">
        <f t="shared" si="1"/>
        <v>0</v>
      </c>
      <c r="AD10" s="255">
        <f t="shared" si="1"/>
        <v>0</v>
      </c>
      <c r="AE10" s="255">
        <f t="shared" si="1"/>
        <v>0</v>
      </c>
      <c r="AF10" s="253">
        <f t="shared" si="10"/>
        <v>0</v>
      </c>
      <c r="AG10" s="256">
        <f>IF(C10=Allgemeines!$C$12,SAV!$V10-SAV!$AH10,HLOOKUP(Allgemeines!$C$12-1,$AI$4:$AO$300,ROW(C10)-3,FALSE)-$AH10)</f>
        <v>0</v>
      </c>
      <c r="AH10" s="256">
        <f>HLOOKUP(Allgemeines!$C$12,$AI$4:$AO$300,ROW(C10)-3,FALSE)</f>
        <v>0</v>
      </c>
      <c r="AI10" s="253">
        <f t="shared" si="2"/>
        <v>0</v>
      </c>
      <c r="AJ10" s="253">
        <f t="shared" si="3"/>
        <v>0</v>
      </c>
      <c r="AK10" s="253">
        <f t="shared" si="4"/>
        <v>0</v>
      </c>
      <c r="AL10" s="253">
        <f t="shared" si="5"/>
        <v>0</v>
      </c>
      <c r="AM10" s="253">
        <f t="shared" si="6"/>
        <v>0</v>
      </c>
      <c r="AN10" s="253">
        <f t="shared" si="7"/>
        <v>0</v>
      </c>
      <c r="AO10" s="253">
        <f t="shared" si="8"/>
        <v>0</v>
      </c>
      <c r="AP10" s="257"/>
    </row>
    <row r="11" spans="1:44" s="196" customFormat="1" ht="15" x14ac:dyDescent="0.25">
      <c r="A11" s="250"/>
      <c r="B11" s="250"/>
      <c r="C11" s="251"/>
      <c r="D11" s="252"/>
      <c r="E11" s="384"/>
      <c r="F11" s="252"/>
      <c r="G11" s="374">
        <f t="shared" si="0"/>
        <v>0</v>
      </c>
      <c r="H11" s="252"/>
      <c r="I11" s="252"/>
      <c r="J11" s="252"/>
      <c r="K11" s="252"/>
      <c r="L11" s="252"/>
      <c r="M11" s="252"/>
      <c r="N11" s="252"/>
      <c r="O11" s="252"/>
      <c r="P11" s="252"/>
      <c r="Q11" s="253">
        <f>IF(C11&gt;Allgemeines!$C$12,0,SUM(G11,H11,J11,K11,M11,N11)-SUM(I11,L11,O11,P11))</f>
        <v>0</v>
      </c>
      <c r="R11" s="252"/>
      <c r="S11" s="252"/>
      <c r="T11" s="252"/>
      <c r="U11" s="252"/>
      <c r="V11" s="253">
        <f t="shared" si="9"/>
        <v>0</v>
      </c>
      <c r="W11" s="254">
        <f>IF(ISBLANK($B11),0,VLOOKUP($B11,Listen!$A$2:$C$45,2,FALSE))</f>
        <v>0</v>
      </c>
      <c r="X11" s="254">
        <f>IF(ISBLANK($B11),0,VLOOKUP($B11,Listen!$A$2:$C$45,3,FALSE))</f>
        <v>0</v>
      </c>
      <c r="Y11" s="255">
        <f t="shared" si="1"/>
        <v>0</v>
      </c>
      <c r="Z11" s="255">
        <f t="shared" si="1"/>
        <v>0</v>
      </c>
      <c r="AA11" s="255">
        <f t="shared" si="1"/>
        <v>0</v>
      </c>
      <c r="AB11" s="255">
        <f t="shared" si="1"/>
        <v>0</v>
      </c>
      <c r="AC11" s="255">
        <f t="shared" si="1"/>
        <v>0</v>
      </c>
      <c r="AD11" s="255">
        <f t="shared" si="1"/>
        <v>0</v>
      </c>
      <c r="AE11" s="255">
        <f t="shared" si="1"/>
        <v>0</v>
      </c>
      <c r="AF11" s="253">
        <f t="shared" si="10"/>
        <v>0</v>
      </c>
      <c r="AG11" s="256">
        <f>IF(C11=Allgemeines!$C$12,SAV!$V11-SAV!$AH11,HLOOKUP(Allgemeines!$C$12-1,$AI$4:$AO$300,ROW(C11)-3,FALSE)-$AH11)</f>
        <v>0</v>
      </c>
      <c r="AH11" s="256">
        <f>HLOOKUP(Allgemeines!$C$12,$AI$4:$AO$300,ROW(C11)-3,FALSE)</f>
        <v>0</v>
      </c>
      <c r="AI11" s="253">
        <f t="shared" si="2"/>
        <v>0</v>
      </c>
      <c r="AJ11" s="253">
        <f t="shared" si="3"/>
        <v>0</v>
      </c>
      <c r="AK11" s="253">
        <f t="shared" si="4"/>
        <v>0</v>
      </c>
      <c r="AL11" s="253">
        <f t="shared" si="5"/>
        <v>0</v>
      </c>
      <c r="AM11" s="253">
        <f t="shared" si="6"/>
        <v>0</v>
      </c>
      <c r="AN11" s="253">
        <f t="shared" si="7"/>
        <v>0</v>
      </c>
      <c r="AO11" s="253">
        <f t="shared" si="8"/>
        <v>0</v>
      </c>
      <c r="AP11" s="257"/>
    </row>
    <row r="12" spans="1:44" s="196" customFormat="1" ht="15" x14ac:dyDescent="0.25">
      <c r="A12" s="250"/>
      <c r="B12" s="250"/>
      <c r="C12" s="251"/>
      <c r="D12" s="252"/>
      <c r="E12" s="384"/>
      <c r="F12" s="252"/>
      <c r="G12" s="374">
        <f t="shared" si="0"/>
        <v>0</v>
      </c>
      <c r="H12" s="252"/>
      <c r="I12" s="252"/>
      <c r="J12" s="252"/>
      <c r="K12" s="252"/>
      <c r="L12" s="252"/>
      <c r="M12" s="252"/>
      <c r="N12" s="252"/>
      <c r="O12" s="252"/>
      <c r="P12" s="252"/>
      <c r="Q12" s="253">
        <f>IF(C12&gt;Allgemeines!$C$12,0,SUM(G12,H12,J12,K12,M12,N12)-SUM(I12,L12,O12,P12))</f>
        <v>0</v>
      </c>
      <c r="R12" s="252"/>
      <c r="S12" s="252"/>
      <c r="T12" s="252"/>
      <c r="U12" s="252"/>
      <c r="V12" s="253">
        <f t="shared" si="9"/>
        <v>0</v>
      </c>
      <c r="W12" s="254">
        <f>IF(ISBLANK($B12),0,VLOOKUP($B12,Listen!$A$2:$C$45,2,FALSE))</f>
        <v>0</v>
      </c>
      <c r="X12" s="254">
        <f>IF(ISBLANK($B12),0,VLOOKUP($B12,Listen!$A$2:$C$45,3,FALSE))</f>
        <v>0</v>
      </c>
      <c r="Y12" s="255">
        <f t="shared" si="1"/>
        <v>0</v>
      </c>
      <c r="Z12" s="255">
        <f t="shared" si="1"/>
        <v>0</v>
      </c>
      <c r="AA12" s="255">
        <f t="shared" si="1"/>
        <v>0</v>
      </c>
      <c r="AB12" s="255">
        <f t="shared" si="1"/>
        <v>0</v>
      </c>
      <c r="AC12" s="255">
        <f t="shared" si="1"/>
        <v>0</v>
      </c>
      <c r="AD12" s="255">
        <f t="shared" si="1"/>
        <v>0</v>
      </c>
      <c r="AE12" s="255">
        <f t="shared" si="1"/>
        <v>0</v>
      </c>
      <c r="AF12" s="253">
        <f t="shared" si="10"/>
        <v>0</v>
      </c>
      <c r="AG12" s="256">
        <f>IF(C12=Allgemeines!$C$12,SAV!$V12-SAV!$AH12,HLOOKUP(Allgemeines!$C$12-1,$AI$4:$AO$300,ROW(C12)-3,FALSE)-$AH12)</f>
        <v>0</v>
      </c>
      <c r="AH12" s="256">
        <f>HLOOKUP(Allgemeines!$C$12,$AI$4:$AO$300,ROW(C12)-3,FALSE)</f>
        <v>0</v>
      </c>
      <c r="AI12" s="253">
        <f t="shared" si="2"/>
        <v>0</v>
      </c>
      <c r="AJ12" s="253">
        <f t="shared" si="3"/>
        <v>0</v>
      </c>
      <c r="AK12" s="253">
        <f t="shared" si="4"/>
        <v>0</v>
      </c>
      <c r="AL12" s="253">
        <f t="shared" si="5"/>
        <v>0</v>
      </c>
      <c r="AM12" s="253">
        <f t="shared" si="6"/>
        <v>0</v>
      </c>
      <c r="AN12" s="253">
        <f t="shared" si="7"/>
        <v>0</v>
      </c>
      <c r="AO12" s="253">
        <f t="shared" si="8"/>
        <v>0</v>
      </c>
      <c r="AP12" s="257"/>
    </row>
    <row r="13" spans="1:44" s="196" customFormat="1" ht="15" x14ac:dyDescent="0.25">
      <c r="A13" s="250"/>
      <c r="B13" s="250"/>
      <c r="C13" s="251"/>
      <c r="D13" s="252"/>
      <c r="E13" s="384"/>
      <c r="F13" s="252"/>
      <c r="G13" s="374">
        <f t="shared" si="0"/>
        <v>0</v>
      </c>
      <c r="H13" s="252"/>
      <c r="I13" s="252"/>
      <c r="J13" s="252"/>
      <c r="K13" s="252"/>
      <c r="L13" s="252"/>
      <c r="M13" s="252"/>
      <c r="N13" s="252"/>
      <c r="O13" s="252"/>
      <c r="P13" s="252"/>
      <c r="Q13" s="253">
        <f>IF(C13&gt;Allgemeines!$C$12,0,SUM(G13,H13,J13,K13,M13,N13)-SUM(I13,L13,O13,P13))</f>
        <v>0</v>
      </c>
      <c r="R13" s="252"/>
      <c r="S13" s="252"/>
      <c r="T13" s="252"/>
      <c r="U13" s="252"/>
      <c r="V13" s="253">
        <f t="shared" si="9"/>
        <v>0</v>
      </c>
      <c r="W13" s="254">
        <f>IF(ISBLANK($B13),0,VLOOKUP($B13,Listen!$A$2:$C$45,2,FALSE))</f>
        <v>0</v>
      </c>
      <c r="X13" s="254">
        <f>IF(ISBLANK($B13),0,VLOOKUP($B13,Listen!$A$2:$C$45,3,FALSE))</f>
        <v>0</v>
      </c>
      <c r="Y13" s="255">
        <f t="shared" si="1"/>
        <v>0</v>
      </c>
      <c r="Z13" s="255">
        <f t="shared" si="1"/>
        <v>0</v>
      </c>
      <c r="AA13" s="255">
        <f t="shared" si="1"/>
        <v>0</v>
      </c>
      <c r="AB13" s="255">
        <f t="shared" si="1"/>
        <v>0</v>
      </c>
      <c r="AC13" s="255">
        <f t="shared" si="1"/>
        <v>0</v>
      </c>
      <c r="AD13" s="255">
        <f t="shared" si="1"/>
        <v>0</v>
      </c>
      <c r="AE13" s="255">
        <f t="shared" si="1"/>
        <v>0</v>
      </c>
      <c r="AF13" s="253">
        <f t="shared" si="10"/>
        <v>0</v>
      </c>
      <c r="AG13" s="256">
        <f>IF(C13=Allgemeines!$C$12,SAV!$V13-SAV!$AH13,HLOOKUP(Allgemeines!$C$12-1,$AI$4:$AO$300,ROW(C13)-3,FALSE)-$AH13)</f>
        <v>0</v>
      </c>
      <c r="AH13" s="256">
        <f>HLOOKUP(Allgemeines!$C$12,$AI$4:$AO$300,ROW(C13)-3,FALSE)</f>
        <v>0</v>
      </c>
      <c r="AI13" s="253">
        <f t="shared" si="2"/>
        <v>0</v>
      </c>
      <c r="AJ13" s="253">
        <f t="shared" si="3"/>
        <v>0</v>
      </c>
      <c r="AK13" s="253">
        <f t="shared" si="4"/>
        <v>0</v>
      </c>
      <c r="AL13" s="253">
        <f t="shared" si="5"/>
        <v>0</v>
      </c>
      <c r="AM13" s="253">
        <f t="shared" si="6"/>
        <v>0</v>
      </c>
      <c r="AN13" s="253">
        <f t="shared" si="7"/>
        <v>0</v>
      </c>
      <c r="AO13" s="253">
        <f t="shared" si="8"/>
        <v>0</v>
      </c>
      <c r="AP13" s="257"/>
    </row>
    <row r="14" spans="1:44" s="196" customFormat="1" ht="15" x14ac:dyDescent="0.25">
      <c r="A14" s="250"/>
      <c r="B14" s="250"/>
      <c r="C14" s="251"/>
      <c r="D14" s="252"/>
      <c r="E14" s="384"/>
      <c r="F14" s="252"/>
      <c r="G14" s="374">
        <f t="shared" si="0"/>
        <v>0</v>
      </c>
      <c r="H14" s="252"/>
      <c r="I14" s="252"/>
      <c r="J14" s="252"/>
      <c r="K14" s="252"/>
      <c r="L14" s="252"/>
      <c r="M14" s="252"/>
      <c r="N14" s="252"/>
      <c r="O14" s="252"/>
      <c r="P14" s="252"/>
      <c r="Q14" s="253">
        <f>IF(C14&gt;Allgemeines!$C$12,0,SUM(G14,H14,J14,K14,M14,N14)-SUM(I14,L14,O14,P14))</f>
        <v>0</v>
      </c>
      <c r="R14" s="252"/>
      <c r="S14" s="252"/>
      <c r="T14" s="252"/>
      <c r="U14" s="252"/>
      <c r="V14" s="253">
        <f t="shared" si="9"/>
        <v>0</v>
      </c>
      <c r="W14" s="254">
        <f>IF(ISBLANK($B14),0,VLOOKUP($B14,Listen!$A$2:$C$45,2,FALSE))</f>
        <v>0</v>
      </c>
      <c r="X14" s="254">
        <f>IF(ISBLANK($B14),0,VLOOKUP($B14,Listen!$A$2:$C$45,3,FALSE))</f>
        <v>0</v>
      </c>
      <c r="Y14" s="255">
        <f t="shared" si="1"/>
        <v>0</v>
      </c>
      <c r="Z14" s="255">
        <f t="shared" si="1"/>
        <v>0</v>
      </c>
      <c r="AA14" s="255">
        <f t="shared" si="1"/>
        <v>0</v>
      </c>
      <c r="AB14" s="255">
        <f t="shared" si="1"/>
        <v>0</v>
      </c>
      <c r="AC14" s="255">
        <f t="shared" si="1"/>
        <v>0</v>
      </c>
      <c r="AD14" s="255">
        <f t="shared" si="1"/>
        <v>0</v>
      </c>
      <c r="AE14" s="255">
        <f t="shared" si="1"/>
        <v>0</v>
      </c>
      <c r="AF14" s="253">
        <f t="shared" si="10"/>
        <v>0</v>
      </c>
      <c r="AG14" s="256">
        <f>IF(C14=Allgemeines!$C$12,SAV!$V14-SAV!$AH14,HLOOKUP(Allgemeines!$C$12-1,$AI$4:$AO$300,ROW(C14)-3,FALSE)-$AH14)</f>
        <v>0</v>
      </c>
      <c r="AH14" s="256">
        <f>HLOOKUP(Allgemeines!$C$12,$AI$4:$AO$300,ROW(C14)-3,FALSE)</f>
        <v>0</v>
      </c>
      <c r="AI14" s="253">
        <f t="shared" si="2"/>
        <v>0</v>
      </c>
      <c r="AJ14" s="253">
        <f t="shared" si="3"/>
        <v>0</v>
      </c>
      <c r="AK14" s="253">
        <f t="shared" si="4"/>
        <v>0</v>
      </c>
      <c r="AL14" s="253">
        <f t="shared" si="5"/>
        <v>0</v>
      </c>
      <c r="AM14" s="253">
        <f t="shared" si="6"/>
        <v>0</v>
      </c>
      <c r="AN14" s="253">
        <f t="shared" si="7"/>
        <v>0</v>
      </c>
      <c r="AO14" s="253">
        <f t="shared" si="8"/>
        <v>0</v>
      </c>
      <c r="AP14" s="183"/>
    </row>
    <row r="15" spans="1:44" s="196" customFormat="1" ht="15" x14ac:dyDescent="0.25">
      <c r="A15" s="250"/>
      <c r="B15" s="250"/>
      <c r="C15" s="251"/>
      <c r="D15" s="252"/>
      <c r="E15" s="384"/>
      <c r="F15" s="252"/>
      <c r="G15" s="374">
        <f t="shared" si="0"/>
        <v>0</v>
      </c>
      <c r="H15" s="252"/>
      <c r="I15" s="252"/>
      <c r="J15" s="252"/>
      <c r="K15" s="252"/>
      <c r="L15" s="252"/>
      <c r="M15" s="252"/>
      <c r="N15" s="252"/>
      <c r="O15" s="252"/>
      <c r="P15" s="252"/>
      <c r="Q15" s="253">
        <f>IF(C15&gt;Allgemeines!$C$12,0,SUM(G15,H15,J15,K15,M15,N15)-SUM(I15,L15,O15,P15))</f>
        <v>0</v>
      </c>
      <c r="R15" s="252"/>
      <c r="S15" s="252"/>
      <c r="T15" s="252"/>
      <c r="U15" s="252"/>
      <c r="V15" s="253">
        <f t="shared" si="9"/>
        <v>0</v>
      </c>
      <c r="W15" s="254">
        <f>IF(ISBLANK($B15),0,VLOOKUP($B15,Listen!$A$2:$C$45,2,FALSE))</f>
        <v>0</v>
      </c>
      <c r="X15" s="254">
        <f>IF(ISBLANK($B15),0,VLOOKUP($B15,Listen!$A$2:$C$45,3,FALSE))</f>
        <v>0</v>
      </c>
      <c r="Y15" s="255">
        <f t="shared" si="1"/>
        <v>0</v>
      </c>
      <c r="Z15" s="255">
        <f t="shared" si="1"/>
        <v>0</v>
      </c>
      <c r="AA15" s="255">
        <f t="shared" si="1"/>
        <v>0</v>
      </c>
      <c r="AB15" s="255">
        <f t="shared" si="1"/>
        <v>0</v>
      </c>
      <c r="AC15" s="255">
        <f t="shared" si="1"/>
        <v>0</v>
      </c>
      <c r="AD15" s="255">
        <f t="shared" si="1"/>
        <v>0</v>
      </c>
      <c r="AE15" s="255">
        <f t="shared" si="1"/>
        <v>0</v>
      </c>
      <c r="AF15" s="253">
        <f t="shared" si="10"/>
        <v>0</v>
      </c>
      <c r="AG15" s="256">
        <f>IF(C15=Allgemeines!$C$12,SAV!$V15-SAV!$AH15,HLOOKUP(Allgemeines!$C$12-1,$AI$4:$AO$300,ROW(C15)-3,FALSE)-$AH15)</f>
        <v>0</v>
      </c>
      <c r="AH15" s="256">
        <f>HLOOKUP(Allgemeines!$C$12,$AI$4:$AO$300,ROW(C15)-3,FALSE)</f>
        <v>0</v>
      </c>
      <c r="AI15" s="253">
        <f t="shared" si="2"/>
        <v>0</v>
      </c>
      <c r="AJ15" s="253">
        <f t="shared" si="3"/>
        <v>0</v>
      </c>
      <c r="AK15" s="253">
        <f t="shared" si="4"/>
        <v>0</v>
      </c>
      <c r="AL15" s="253">
        <f t="shared" si="5"/>
        <v>0</v>
      </c>
      <c r="AM15" s="253">
        <f t="shared" si="6"/>
        <v>0</v>
      </c>
      <c r="AN15" s="253">
        <f t="shared" si="7"/>
        <v>0</v>
      </c>
      <c r="AO15" s="253">
        <f t="shared" si="8"/>
        <v>0</v>
      </c>
      <c r="AP15" s="183"/>
    </row>
    <row r="16" spans="1:44" s="196" customFormat="1" ht="15" x14ac:dyDescent="0.25">
      <c r="A16" s="250"/>
      <c r="B16" s="250"/>
      <c r="C16" s="251"/>
      <c r="D16" s="252"/>
      <c r="E16" s="384"/>
      <c r="F16" s="252"/>
      <c r="G16" s="374">
        <f t="shared" si="0"/>
        <v>0</v>
      </c>
      <c r="H16" s="252"/>
      <c r="I16" s="252"/>
      <c r="J16" s="252"/>
      <c r="K16" s="252"/>
      <c r="L16" s="252"/>
      <c r="M16" s="252"/>
      <c r="N16" s="252"/>
      <c r="O16" s="252"/>
      <c r="P16" s="252"/>
      <c r="Q16" s="253">
        <f>IF(C16&gt;Allgemeines!$C$12,0,SUM(G16,H16,J16,K16,M16,N16)-SUM(I16,L16,O16,P16))</f>
        <v>0</v>
      </c>
      <c r="R16" s="252"/>
      <c r="S16" s="252"/>
      <c r="T16" s="252"/>
      <c r="U16" s="252"/>
      <c r="V16" s="253">
        <f t="shared" si="9"/>
        <v>0</v>
      </c>
      <c r="W16" s="254">
        <f>IF(ISBLANK($B16),0,VLOOKUP($B16,Listen!$A$2:$C$45,2,FALSE))</f>
        <v>0</v>
      </c>
      <c r="X16" s="254">
        <f>IF(ISBLANK($B16),0,VLOOKUP($B16,Listen!$A$2:$C$45,3,FALSE))</f>
        <v>0</v>
      </c>
      <c r="Y16" s="255">
        <f t="shared" si="1"/>
        <v>0</v>
      </c>
      <c r="Z16" s="255">
        <f t="shared" si="1"/>
        <v>0</v>
      </c>
      <c r="AA16" s="255">
        <f t="shared" si="1"/>
        <v>0</v>
      </c>
      <c r="AB16" s="255">
        <f t="shared" si="1"/>
        <v>0</v>
      </c>
      <c r="AC16" s="255">
        <f t="shared" si="1"/>
        <v>0</v>
      </c>
      <c r="AD16" s="255">
        <f t="shared" si="1"/>
        <v>0</v>
      </c>
      <c r="AE16" s="255">
        <f t="shared" si="1"/>
        <v>0</v>
      </c>
      <c r="AF16" s="253">
        <f t="shared" si="10"/>
        <v>0</v>
      </c>
      <c r="AG16" s="256">
        <f>IF(C16=Allgemeines!$C$12,SAV!$V16-SAV!$AH16,HLOOKUP(Allgemeines!$C$12-1,$AI$4:$AO$300,ROW(C16)-3,FALSE)-$AH16)</f>
        <v>0</v>
      </c>
      <c r="AH16" s="256">
        <f>HLOOKUP(Allgemeines!$C$12,$AI$4:$AO$300,ROW(C16)-3,FALSE)</f>
        <v>0</v>
      </c>
      <c r="AI16" s="253">
        <f t="shared" si="2"/>
        <v>0</v>
      </c>
      <c r="AJ16" s="253">
        <f t="shared" si="3"/>
        <v>0</v>
      </c>
      <c r="AK16" s="253">
        <f t="shared" si="4"/>
        <v>0</v>
      </c>
      <c r="AL16" s="253">
        <f t="shared" si="5"/>
        <v>0</v>
      </c>
      <c r="AM16" s="253">
        <f t="shared" si="6"/>
        <v>0</v>
      </c>
      <c r="AN16" s="253">
        <f t="shared" si="7"/>
        <v>0</v>
      </c>
      <c r="AO16" s="253">
        <f t="shared" si="8"/>
        <v>0</v>
      </c>
      <c r="AP16" s="183"/>
    </row>
    <row r="17" spans="1:42" s="196" customFormat="1" ht="15" x14ac:dyDescent="0.25">
      <c r="A17" s="250"/>
      <c r="B17" s="250"/>
      <c r="C17" s="251"/>
      <c r="D17" s="252"/>
      <c r="E17" s="384"/>
      <c r="F17" s="252"/>
      <c r="G17" s="374">
        <f t="shared" si="0"/>
        <v>0</v>
      </c>
      <c r="H17" s="252"/>
      <c r="I17" s="252"/>
      <c r="J17" s="252"/>
      <c r="K17" s="252"/>
      <c r="L17" s="252"/>
      <c r="M17" s="252"/>
      <c r="N17" s="252"/>
      <c r="O17" s="252"/>
      <c r="P17" s="252"/>
      <c r="Q17" s="253">
        <f>IF(C17&gt;Allgemeines!$C$12,0,SUM(G17,H17,J17,K17,M17,N17)-SUM(I17,L17,O17,P17))</f>
        <v>0</v>
      </c>
      <c r="R17" s="252"/>
      <c r="S17" s="252"/>
      <c r="T17" s="252"/>
      <c r="U17" s="252"/>
      <c r="V17" s="253">
        <f t="shared" si="9"/>
        <v>0</v>
      </c>
      <c r="W17" s="254">
        <f>IF(ISBLANK($B17),0,VLOOKUP($B17,Listen!$A$2:$C$45,2,FALSE))</f>
        <v>0</v>
      </c>
      <c r="X17" s="254">
        <f>IF(ISBLANK($B17),0,VLOOKUP($B17,Listen!$A$2:$C$45,3,FALSE))</f>
        <v>0</v>
      </c>
      <c r="Y17" s="255">
        <f t="shared" si="1"/>
        <v>0</v>
      </c>
      <c r="Z17" s="255">
        <f t="shared" si="1"/>
        <v>0</v>
      </c>
      <c r="AA17" s="255">
        <f t="shared" si="1"/>
        <v>0</v>
      </c>
      <c r="AB17" s="255">
        <f t="shared" si="1"/>
        <v>0</v>
      </c>
      <c r="AC17" s="255">
        <f t="shared" si="1"/>
        <v>0</v>
      </c>
      <c r="AD17" s="255">
        <f t="shared" si="1"/>
        <v>0</v>
      </c>
      <c r="AE17" s="255">
        <f t="shared" si="1"/>
        <v>0</v>
      </c>
      <c r="AF17" s="253">
        <f t="shared" si="10"/>
        <v>0</v>
      </c>
      <c r="AG17" s="256">
        <f>IF(C17=Allgemeines!$C$12,SAV!$V17-SAV!$AH17,HLOOKUP(Allgemeines!$C$12-1,$AI$4:$AO$300,ROW(C17)-3,FALSE)-$AH17)</f>
        <v>0</v>
      </c>
      <c r="AH17" s="256">
        <f>HLOOKUP(Allgemeines!$C$12,$AI$4:$AO$300,ROW(C17)-3,FALSE)</f>
        <v>0</v>
      </c>
      <c r="AI17" s="253">
        <f t="shared" si="2"/>
        <v>0</v>
      </c>
      <c r="AJ17" s="253">
        <f t="shared" si="3"/>
        <v>0</v>
      </c>
      <c r="AK17" s="253">
        <f t="shared" si="4"/>
        <v>0</v>
      </c>
      <c r="AL17" s="253">
        <f t="shared" si="5"/>
        <v>0</v>
      </c>
      <c r="AM17" s="253">
        <f t="shared" si="6"/>
        <v>0</v>
      </c>
      <c r="AN17" s="253">
        <f t="shared" si="7"/>
        <v>0</v>
      </c>
      <c r="AO17" s="253">
        <f t="shared" si="8"/>
        <v>0</v>
      </c>
      <c r="AP17" s="183"/>
    </row>
    <row r="18" spans="1:42" s="196" customFormat="1" ht="15" x14ac:dyDescent="0.25">
      <c r="A18" s="250"/>
      <c r="B18" s="250"/>
      <c r="C18" s="251"/>
      <c r="D18" s="252"/>
      <c r="E18" s="384"/>
      <c r="F18" s="252"/>
      <c r="G18" s="374">
        <f t="shared" si="0"/>
        <v>0</v>
      </c>
      <c r="H18" s="252"/>
      <c r="I18" s="252"/>
      <c r="J18" s="252"/>
      <c r="K18" s="252"/>
      <c r="L18" s="252"/>
      <c r="M18" s="252"/>
      <c r="N18" s="252"/>
      <c r="O18" s="252"/>
      <c r="P18" s="252"/>
      <c r="Q18" s="253">
        <f>IF(C18&gt;Allgemeines!$C$12,0,SUM(G18,H18,J18,K18,M18,N18)-SUM(I18,L18,O18,P18))</f>
        <v>0</v>
      </c>
      <c r="R18" s="252"/>
      <c r="S18" s="252"/>
      <c r="T18" s="252"/>
      <c r="U18" s="252"/>
      <c r="V18" s="253">
        <f t="shared" si="9"/>
        <v>0</v>
      </c>
      <c r="W18" s="254">
        <f>IF(ISBLANK($B18),0,VLOOKUP($B18,Listen!$A$2:$C$45,2,FALSE))</f>
        <v>0</v>
      </c>
      <c r="X18" s="254">
        <f>IF(ISBLANK($B18),0,VLOOKUP($B18,Listen!$A$2:$C$45,3,FALSE))</f>
        <v>0</v>
      </c>
      <c r="Y18" s="255">
        <f t="shared" si="1"/>
        <v>0</v>
      </c>
      <c r="Z18" s="255">
        <f t="shared" si="1"/>
        <v>0</v>
      </c>
      <c r="AA18" s="255">
        <f t="shared" si="1"/>
        <v>0</v>
      </c>
      <c r="AB18" s="255">
        <f t="shared" si="1"/>
        <v>0</v>
      </c>
      <c r="AC18" s="255">
        <f t="shared" si="1"/>
        <v>0</v>
      </c>
      <c r="AD18" s="255">
        <f t="shared" si="1"/>
        <v>0</v>
      </c>
      <c r="AE18" s="255">
        <f t="shared" si="1"/>
        <v>0</v>
      </c>
      <c r="AF18" s="253">
        <f t="shared" si="10"/>
        <v>0</v>
      </c>
      <c r="AG18" s="256">
        <f>IF(C18=Allgemeines!$C$12,SAV!$V18-SAV!$AH18,HLOOKUP(Allgemeines!$C$12-1,$AI$4:$AO$300,ROW(C18)-3,FALSE)-$AH18)</f>
        <v>0</v>
      </c>
      <c r="AH18" s="256">
        <f>HLOOKUP(Allgemeines!$C$12,$AI$4:$AO$300,ROW(C18)-3,FALSE)</f>
        <v>0</v>
      </c>
      <c r="AI18" s="253">
        <f t="shared" si="2"/>
        <v>0</v>
      </c>
      <c r="AJ18" s="253">
        <f t="shared" si="3"/>
        <v>0</v>
      </c>
      <c r="AK18" s="253">
        <f t="shared" si="4"/>
        <v>0</v>
      </c>
      <c r="AL18" s="253">
        <f t="shared" si="5"/>
        <v>0</v>
      </c>
      <c r="AM18" s="253">
        <f t="shared" si="6"/>
        <v>0</v>
      </c>
      <c r="AN18" s="253">
        <f t="shared" si="7"/>
        <v>0</v>
      </c>
      <c r="AO18" s="253">
        <f t="shared" si="8"/>
        <v>0</v>
      </c>
      <c r="AP18" s="183"/>
    </row>
    <row r="19" spans="1:42" s="196" customFormat="1" ht="15" x14ac:dyDescent="0.25">
      <c r="A19" s="250"/>
      <c r="B19" s="250"/>
      <c r="C19" s="251"/>
      <c r="D19" s="252"/>
      <c r="E19" s="384"/>
      <c r="F19" s="252"/>
      <c r="G19" s="374">
        <f t="shared" si="0"/>
        <v>0</v>
      </c>
      <c r="H19" s="252"/>
      <c r="I19" s="252"/>
      <c r="J19" s="252"/>
      <c r="K19" s="252"/>
      <c r="L19" s="252"/>
      <c r="M19" s="252"/>
      <c r="N19" s="252"/>
      <c r="O19" s="252"/>
      <c r="P19" s="252"/>
      <c r="Q19" s="253">
        <f>IF(C19&gt;Allgemeines!$C$12,0,SUM(G19,H19,J19,K19,M19,N19)-SUM(I19,L19,O19,P19))</f>
        <v>0</v>
      </c>
      <c r="R19" s="252"/>
      <c r="S19" s="252"/>
      <c r="T19" s="252"/>
      <c r="U19" s="252"/>
      <c r="V19" s="253">
        <f t="shared" si="9"/>
        <v>0</v>
      </c>
      <c r="W19" s="254">
        <f>IF(ISBLANK($B19),0,VLOOKUP($B19,Listen!$A$2:$C$45,2,FALSE))</f>
        <v>0</v>
      </c>
      <c r="X19" s="254">
        <f>IF(ISBLANK($B19),0,VLOOKUP($B19,Listen!$A$2:$C$45,3,FALSE))</f>
        <v>0</v>
      </c>
      <c r="Y19" s="255">
        <f t="shared" si="1"/>
        <v>0</v>
      </c>
      <c r="Z19" s="255">
        <f t="shared" si="1"/>
        <v>0</v>
      </c>
      <c r="AA19" s="255">
        <f t="shared" si="1"/>
        <v>0</v>
      </c>
      <c r="AB19" s="255">
        <f t="shared" si="1"/>
        <v>0</v>
      </c>
      <c r="AC19" s="255">
        <f t="shared" si="1"/>
        <v>0</v>
      </c>
      <c r="AD19" s="255">
        <f t="shared" si="1"/>
        <v>0</v>
      </c>
      <c r="AE19" s="255">
        <f t="shared" si="1"/>
        <v>0</v>
      </c>
      <c r="AF19" s="253">
        <f t="shared" si="10"/>
        <v>0</v>
      </c>
      <c r="AG19" s="256">
        <f>IF(C19=Allgemeines!$C$12,SAV!$V19-SAV!$AH19,HLOOKUP(Allgemeines!$C$12-1,$AI$4:$AO$300,ROW(C19)-3,FALSE)-$AH19)</f>
        <v>0</v>
      </c>
      <c r="AH19" s="256">
        <f>HLOOKUP(Allgemeines!$C$12,$AI$4:$AO$300,ROW(C19)-3,FALSE)</f>
        <v>0</v>
      </c>
      <c r="AI19" s="253">
        <f t="shared" si="2"/>
        <v>0</v>
      </c>
      <c r="AJ19" s="253">
        <f t="shared" si="3"/>
        <v>0</v>
      </c>
      <c r="AK19" s="253">
        <f t="shared" si="4"/>
        <v>0</v>
      </c>
      <c r="AL19" s="253">
        <f t="shared" si="5"/>
        <v>0</v>
      </c>
      <c r="AM19" s="253">
        <f t="shared" si="6"/>
        <v>0</v>
      </c>
      <c r="AN19" s="253">
        <f t="shared" si="7"/>
        <v>0</v>
      </c>
      <c r="AO19" s="253">
        <f t="shared" si="8"/>
        <v>0</v>
      </c>
      <c r="AP19" s="183"/>
    </row>
    <row r="20" spans="1:42" s="196" customFormat="1" ht="15" x14ac:dyDescent="0.25">
      <c r="A20" s="250"/>
      <c r="B20" s="250"/>
      <c r="C20" s="251"/>
      <c r="D20" s="252"/>
      <c r="E20" s="384"/>
      <c r="F20" s="252"/>
      <c r="G20" s="374">
        <f t="shared" si="0"/>
        <v>0</v>
      </c>
      <c r="H20" s="252"/>
      <c r="I20" s="252"/>
      <c r="J20" s="252"/>
      <c r="K20" s="252"/>
      <c r="L20" s="252"/>
      <c r="M20" s="252"/>
      <c r="N20" s="252"/>
      <c r="O20" s="252"/>
      <c r="P20" s="252"/>
      <c r="Q20" s="253">
        <f>IF(C20&gt;Allgemeines!$C$12,0,SUM(G20,H20,J20,K20,M20,N20)-SUM(I20,L20,O20,P20))</f>
        <v>0</v>
      </c>
      <c r="R20" s="252"/>
      <c r="S20" s="252"/>
      <c r="T20" s="252"/>
      <c r="U20" s="252"/>
      <c r="V20" s="253">
        <f t="shared" si="9"/>
        <v>0</v>
      </c>
      <c r="W20" s="254">
        <f>IF(ISBLANK($B20),0,VLOOKUP($B20,Listen!$A$2:$C$45,2,FALSE))</f>
        <v>0</v>
      </c>
      <c r="X20" s="254">
        <f>IF(ISBLANK($B20),0,VLOOKUP($B20,Listen!$A$2:$C$45,3,FALSE))</f>
        <v>0</v>
      </c>
      <c r="Y20" s="255">
        <f t="shared" si="1"/>
        <v>0</v>
      </c>
      <c r="Z20" s="255">
        <f t="shared" si="1"/>
        <v>0</v>
      </c>
      <c r="AA20" s="255">
        <f t="shared" si="1"/>
        <v>0</v>
      </c>
      <c r="AB20" s="255">
        <f t="shared" si="1"/>
        <v>0</v>
      </c>
      <c r="AC20" s="255">
        <f t="shared" si="1"/>
        <v>0</v>
      </c>
      <c r="AD20" s="255">
        <f t="shared" si="1"/>
        <v>0</v>
      </c>
      <c r="AE20" s="255">
        <f t="shared" si="1"/>
        <v>0</v>
      </c>
      <c r="AF20" s="253">
        <f t="shared" si="10"/>
        <v>0</v>
      </c>
      <c r="AG20" s="256">
        <f>IF(C20=Allgemeines!$C$12,SAV!$V20-SAV!$AH20,HLOOKUP(Allgemeines!$C$12-1,$AI$4:$AO$300,ROW(C20)-3,FALSE)-$AH20)</f>
        <v>0</v>
      </c>
      <c r="AH20" s="256">
        <f>HLOOKUP(Allgemeines!$C$12,$AI$4:$AO$300,ROW(C20)-3,FALSE)</f>
        <v>0</v>
      </c>
      <c r="AI20" s="253">
        <f t="shared" si="2"/>
        <v>0</v>
      </c>
      <c r="AJ20" s="253">
        <f t="shared" si="3"/>
        <v>0</v>
      </c>
      <c r="AK20" s="253">
        <f t="shared" si="4"/>
        <v>0</v>
      </c>
      <c r="AL20" s="253">
        <f t="shared" si="5"/>
        <v>0</v>
      </c>
      <c r="AM20" s="253">
        <f t="shared" si="6"/>
        <v>0</v>
      </c>
      <c r="AN20" s="253">
        <f t="shared" si="7"/>
        <v>0</v>
      </c>
      <c r="AO20" s="253">
        <f t="shared" si="8"/>
        <v>0</v>
      </c>
      <c r="AP20" s="183"/>
    </row>
    <row r="21" spans="1:42" s="196" customFormat="1" ht="15" x14ac:dyDescent="0.25">
      <c r="A21" s="250"/>
      <c r="B21" s="250"/>
      <c r="C21" s="251"/>
      <c r="D21" s="252"/>
      <c r="E21" s="384"/>
      <c r="F21" s="252"/>
      <c r="G21" s="374">
        <f t="shared" si="0"/>
        <v>0</v>
      </c>
      <c r="H21" s="252"/>
      <c r="I21" s="252"/>
      <c r="J21" s="252"/>
      <c r="K21" s="252"/>
      <c r="L21" s="252"/>
      <c r="M21" s="252"/>
      <c r="N21" s="252"/>
      <c r="O21" s="252"/>
      <c r="P21" s="252"/>
      <c r="Q21" s="253">
        <f>IF(C21&gt;Allgemeines!$C$12,0,SUM(G21,H21,J21,K21,M21,N21)-SUM(I21,L21,O21,P21))</f>
        <v>0</v>
      </c>
      <c r="R21" s="252"/>
      <c r="S21" s="252"/>
      <c r="T21" s="252"/>
      <c r="U21" s="252"/>
      <c r="V21" s="253">
        <f t="shared" si="9"/>
        <v>0</v>
      </c>
      <c r="W21" s="254">
        <f>IF(ISBLANK($B21),0,VLOOKUP($B21,Listen!$A$2:$C$45,2,FALSE))</f>
        <v>0</v>
      </c>
      <c r="X21" s="254">
        <f>IF(ISBLANK($B21),0,VLOOKUP($B21,Listen!$A$2:$C$45,3,FALSE))</f>
        <v>0</v>
      </c>
      <c r="Y21" s="255">
        <f t="shared" ref="Y21:AE37" si="11">$W21</f>
        <v>0</v>
      </c>
      <c r="Z21" s="255">
        <f t="shared" si="11"/>
        <v>0</v>
      </c>
      <c r="AA21" s="255">
        <f t="shared" si="11"/>
        <v>0</v>
      </c>
      <c r="AB21" s="255">
        <f t="shared" si="11"/>
        <v>0</v>
      </c>
      <c r="AC21" s="255">
        <f t="shared" si="11"/>
        <v>0</v>
      </c>
      <c r="AD21" s="255">
        <f t="shared" si="11"/>
        <v>0</v>
      </c>
      <c r="AE21" s="255">
        <f t="shared" si="11"/>
        <v>0</v>
      </c>
      <c r="AF21" s="253">
        <f t="shared" si="10"/>
        <v>0</v>
      </c>
      <c r="AG21" s="256">
        <f>IF(C21=Allgemeines!$C$12,SAV!$V21-SAV!$AH21,HLOOKUP(Allgemeines!$C$12-1,$AI$4:$AO$300,ROW(C21)-3,FALSE)-$AH21)</f>
        <v>0</v>
      </c>
      <c r="AH21" s="256">
        <f>HLOOKUP(Allgemeines!$C$12,$AI$4:$AO$300,ROW(C21)-3,FALSE)</f>
        <v>0</v>
      </c>
      <c r="AI21" s="253">
        <f t="shared" si="2"/>
        <v>0</v>
      </c>
      <c r="AJ21" s="253">
        <f t="shared" si="3"/>
        <v>0</v>
      </c>
      <c r="AK21" s="253">
        <f t="shared" si="4"/>
        <v>0</v>
      </c>
      <c r="AL21" s="253">
        <f t="shared" si="5"/>
        <v>0</v>
      </c>
      <c r="AM21" s="253">
        <f t="shared" si="6"/>
        <v>0</v>
      </c>
      <c r="AN21" s="253">
        <f t="shared" si="7"/>
        <v>0</v>
      </c>
      <c r="AO21" s="253">
        <f t="shared" si="8"/>
        <v>0</v>
      </c>
      <c r="AP21" s="183"/>
    </row>
    <row r="22" spans="1:42" s="196" customFormat="1" ht="15" x14ac:dyDescent="0.25">
      <c r="A22" s="250"/>
      <c r="B22" s="250"/>
      <c r="C22" s="251"/>
      <c r="D22" s="252"/>
      <c r="E22" s="384"/>
      <c r="F22" s="252"/>
      <c r="G22" s="374">
        <f t="shared" si="0"/>
        <v>0</v>
      </c>
      <c r="H22" s="252"/>
      <c r="I22" s="252"/>
      <c r="J22" s="252"/>
      <c r="K22" s="252"/>
      <c r="L22" s="252"/>
      <c r="M22" s="252"/>
      <c r="N22" s="252"/>
      <c r="O22" s="252"/>
      <c r="P22" s="252"/>
      <c r="Q22" s="253">
        <f>IF(C22&gt;Allgemeines!$C$12,0,SUM(G22,H22,J22,K22,M22,N22)-SUM(I22,L22,O22,P22))</f>
        <v>0</v>
      </c>
      <c r="R22" s="252"/>
      <c r="S22" s="252"/>
      <c r="T22" s="252"/>
      <c r="U22" s="252"/>
      <c r="V22" s="253">
        <f t="shared" si="9"/>
        <v>0</v>
      </c>
      <c r="W22" s="254">
        <f>IF(ISBLANK($B22),0,VLOOKUP($B22,Listen!$A$2:$C$45,2,FALSE))</f>
        <v>0</v>
      </c>
      <c r="X22" s="254">
        <f>IF(ISBLANK($B22),0,VLOOKUP($B22,Listen!$A$2:$C$45,3,FALSE))</f>
        <v>0</v>
      </c>
      <c r="Y22" s="255">
        <f t="shared" si="11"/>
        <v>0</v>
      </c>
      <c r="Z22" s="255">
        <f t="shared" si="11"/>
        <v>0</v>
      </c>
      <c r="AA22" s="255">
        <f t="shared" si="11"/>
        <v>0</v>
      </c>
      <c r="AB22" s="255">
        <f t="shared" si="11"/>
        <v>0</v>
      </c>
      <c r="AC22" s="255">
        <f t="shared" si="11"/>
        <v>0</v>
      </c>
      <c r="AD22" s="255">
        <f t="shared" si="11"/>
        <v>0</v>
      </c>
      <c r="AE22" s="255">
        <f t="shared" si="11"/>
        <v>0</v>
      </c>
      <c r="AF22" s="253">
        <f t="shared" si="10"/>
        <v>0</v>
      </c>
      <c r="AG22" s="256">
        <f>IF(C22=Allgemeines!$C$12,SAV!$V22-SAV!$AH22,HLOOKUP(Allgemeines!$C$12-1,$AI$4:$AO$300,ROW(C22)-3,FALSE)-$AH22)</f>
        <v>0</v>
      </c>
      <c r="AH22" s="256">
        <f>HLOOKUP(Allgemeines!$C$12,$AI$4:$AO$300,ROW(C22)-3,FALSE)</f>
        <v>0</v>
      </c>
      <c r="AI22" s="253">
        <f t="shared" si="2"/>
        <v>0</v>
      </c>
      <c r="AJ22" s="253">
        <f t="shared" si="3"/>
        <v>0</v>
      </c>
      <c r="AK22" s="253">
        <f t="shared" si="4"/>
        <v>0</v>
      </c>
      <c r="AL22" s="253">
        <f t="shared" si="5"/>
        <v>0</v>
      </c>
      <c r="AM22" s="253">
        <f t="shared" si="6"/>
        <v>0</v>
      </c>
      <c r="AN22" s="253">
        <f t="shared" si="7"/>
        <v>0</v>
      </c>
      <c r="AO22" s="253">
        <f t="shared" si="8"/>
        <v>0</v>
      </c>
      <c r="AP22" s="183"/>
    </row>
    <row r="23" spans="1:42" s="196" customFormat="1" ht="15" x14ac:dyDescent="0.25">
      <c r="A23" s="250"/>
      <c r="B23" s="250"/>
      <c r="C23" s="251"/>
      <c r="D23" s="252"/>
      <c r="E23" s="384"/>
      <c r="F23" s="252"/>
      <c r="G23" s="374">
        <f t="shared" si="0"/>
        <v>0</v>
      </c>
      <c r="H23" s="252"/>
      <c r="I23" s="252"/>
      <c r="J23" s="252"/>
      <c r="K23" s="252"/>
      <c r="L23" s="252"/>
      <c r="M23" s="252"/>
      <c r="N23" s="252"/>
      <c r="O23" s="252"/>
      <c r="P23" s="252"/>
      <c r="Q23" s="253">
        <f>IF(C23&gt;Allgemeines!$C$12,0,SUM(G23,H23,J23,K23,M23,N23)-SUM(I23,L23,O23,P23))</f>
        <v>0</v>
      </c>
      <c r="R23" s="252"/>
      <c r="S23" s="252"/>
      <c r="T23" s="252"/>
      <c r="U23" s="252"/>
      <c r="V23" s="253">
        <f t="shared" si="9"/>
        <v>0</v>
      </c>
      <c r="W23" s="254">
        <f>IF(ISBLANK($B23),0,VLOOKUP($B23,Listen!$A$2:$C$45,2,FALSE))</f>
        <v>0</v>
      </c>
      <c r="X23" s="254">
        <f>IF(ISBLANK($B23),0,VLOOKUP($B23,Listen!$A$2:$C$45,3,FALSE))</f>
        <v>0</v>
      </c>
      <c r="Y23" s="255">
        <f t="shared" si="11"/>
        <v>0</v>
      </c>
      <c r="Z23" s="255">
        <f t="shared" si="11"/>
        <v>0</v>
      </c>
      <c r="AA23" s="255">
        <f t="shared" si="11"/>
        <v>0</v>
      </c>
      <c r="AB23" s="255">
        <f t="shared" si="11"/>
        <v>0</v>
      </c>
      <c r="AC23" s="255">
        <f t="shared" si="11"/>
        <v>0</v>
      </c>
      <c r="AD23" s="255">
        <f t="shared" si="11"/>
        <v>0</v>
      </c>
      <c r="AE23" s="255">
        <f t="shared" si="11"/>
        <v>0</v>
      </c>
      <c r="AF23" s="253">
        <f t="shared" si="10"/>
        <v>0</v>
      </c>
      <c r="AG23" s="256">
        <f>IF(C23=Allgemeines!$C$12,SAV!$V23-SAV!$AH23,HLOOKUP(Allgemeines!$C$12-1,$AI$4:$AO$300,ROW(C23)-3,FALSE)-$AH23)</f>
        <v>0</v>
      </c>
      <c r="AH23" s="256">
        <f>HLOOKUP(Allgemeines!$C$12,$AI$4:$AO$300,ROW(C23)-3,FALSE)</f>
        <v>0</v>
      </c>
      <c r="AI23" s="253">
        <f t="shared" si="2"/>
        <v>0</v>
      </c>
      <c r="AJ23" s="253">
        <f t="shared" si="3"/>
        <v>0</v>
      </c>
      <c r="AK23" s="253">
        <f t="shared" si="4"/>
        <v>0</v>
      </c>
      <c r="AL23" s="253">
        <f t="shared" si="5"/>
        <v>0</v>
      </c>
      <c r="AM23" s="253">
        <f t="shared" si="6"/>
        <v>0</v>
      </c>
      <c r="AN23" s="253">
        <f t="shared" si="7"/>
        <v>0</v>
      </c>
      <c r="AO23" s="253">
        <f t="shared" si="8"/>
        <v>0</v>
      </c>
      <c r="AP23" s="183"/>
    </row>
    <row r="24" spans="1:42" s="196" customFormat="1" ht="15" x14ac:dyDescent="0.25">
      <c r="A24" s="250"/>
      <c r="B24" s="250"/>
      <c r="C24" s="251"/>
      <c r="D24" s="252"/>
      <c r="E24" s="384"/>
      <c r="F24" s="252"/>
      <c r="G24" s="374">
        <f t="shared" si="0"/>
        <v>0</v>
      </c>
      <c r="H24" s="252"/>
      <c r="I24" s="252"/>
      <c r="J24" s="252"/>
      <c r="K24" s="252"/>
      <c r="L24" s="252"/>
      <c r="M24" s="252"/>
      <c r="N24" s="252"/>
      <c r="O24" s="252"/>
      <c r="P24" s="252"/>
      <c r="Q24" s="253">
        <f>IF(C24&gt;Allgemeines!$C$12,0,SUM(G24,H24,J24,K24,M24,N24)-SUM(I24,L24,O24,P24))</f>
        <v>0</v>
      </c>
      <c r="R24" s="252"/>
      <c r="S24" s="252"/>
      <c r="T24" s="252"/>
      <c r="U24" s="252"/>
      <c r="V24" s="253">
        <f t="shared" si="9"/>
        <v>0</v>
      </c>
      <c r="W24" s="254">
        <f>IF(ISBLANK($B24),0,VLOOKUP($B24,Listen!$A$2:$C$45,2,FALSE))</f>
        <v>0</v>
      </c>
      <c r="X24" s="254">
        <f>IF(ISBLANK($B24),0,VLOOKUP($B24,Listen!$A$2:$C$45,3,FALSE))</f>
        <v>0</v>
      </c>
      <c r="Y24" s="255">
        <f t="shared" si="11"/>
        <v>0</v>
      </c>
      <c r="Z24" s="255">
        <f t="shared" si="11"/>
        <v>0</v>
      </c>
      <c r="AA24" s="255">
        <f t="shared" si="11"/>
        <v>0</v>
      </c>
      <c r="AB24" s="255">
        <f t="shared" si="11"/>
        <v>0</v>
      </c>
      <c r="AC24" s="255">
        <f t="shared" si="11"/>
        <v>0</v>
      </c>
      <c r="AD24" s="255">
        <f t="shared" si="11"/>
        <v>0</v>
      </c>
      <c r="AE24" s="255">
        <f t="shared" si="11"/>
        <v>0</v>
      </c>
      <c r="AF24" s="253">
        <f t="shared" si="10"/>
        <v>0</v>
      </c>
      <c r="AG24" s="256">
        <f>IF(C24=Allgemeines!$C$12,SAV!$V24-SAV!$AH24,HLOOKUP(Allgemeines!$C$12-1,$AI$4:$AO$300,ROW(C24)-3,FALSE)-$AH24)</f>
        <v>0</v>
      </c>
      <c r="AH24" s="256">
        <f>HLOOKUP(Allgemeines!$C$12,$AI$4:$AO$300,ROW(C24)-3,FALSE)</f>
        <v>0</v>
      </c>
      <c r="AI24" s="253">
        <f t="shared" si="2"/>
        <v>0</v>
      </c>
      <c r="AJ24" s="253">
        <f t="shared" si="3"/>
        <v>0</v>
      </c>
      <c r="AK24" s="253">
        <f t="shared" si="4"/>
        <v>0</v>
      </c>
      <c r="AL24" s="253">
        <f t="shared" si="5"/>
        <v>0</v>
      </c>
      <c r="AM24" s="253">
        <f t="shared" si="6"/>
        <v>0</v>
      </c>
      <c r="AN24" s="253">
        <f t="shared" si="7"/>
        <v>0</v>
      </c>
      <c r="AO24" s="253">
        <f t="shared" si="8"/>
        <v>0</v>
      </c>
      <c r="AP24" s="183"/>
    </row>
    <row r="25" spans="1:42" s="196" customFormat="1" ht="15" x14ac:dyDescent="0.25">
      <c r="A25" s="250"/>
      <c r="B25" s="250"/>
      <c r="C25" s="251"/>
      <c r="D25" s="252"/>
      <c r="E25" s="384"/>
      <c r="F25" s="252"/>
      <c r="G25" s="374">
        <f t="shared" si="0"/>
        <v>0</v>
      </c>
      <c r="H25" s="252"/>
      <c r="I25" s="252"/>
      <c r="J25" s="252"/>
      <c r="K25" s="252"/>
      <c r="L25" s="252"/>
      <c r="M25" s="252"/>
      <c r="N25" s="252"/>
      <c r="O25" s="252"/>
      <c r="P25" s="252"/>
      <c r="Q25" s="253">
        <f>IF(C25&gt;Allgemeines!$C$12,0,SUM(G25,H25,J25,K25,M25,N25)-SUM(I25,L25,O25,P25))</f>
        <v>0</v>
      </c>
      <c r="R25" s="252"/>
      <c r="S25" s="252"/>
      <c r="T25" s="252"/>
      <c r="U25" s="252"/>
      <c r="V25" s="253">
        <f t="shared" si="9"/>
        <v>0</v>
      </c>
      <c r="W25" s="254">
        <f>IF(ISBLANK($B25),0,VLOOKUP($B25,Listen!$A$2:$C$45,2,FALSE))</f>
        <v>0</v>
      </c>
      <c r="X25" s="254">
        <f>IF(ISBLANK($B25),0,VLOOKUP($B25,Listen!$A$2:$C$45,3,FALSE))</f>
        <v>0</v>
      </c>
      <c r="Y25" s="255">
        <f t="shared" si="11"/>
        <v>0</v>
      </c>
      <c r="Z25" s="255">
        <f t="shared" si="11"/>
        <v>0</v>
      </c>
      <c r="AA25" s="255">
        <f t="shared" si="11"/>
        <v>0</v>
      </c>
      <c r="AB25" s="255">
        <f t="shared" si="11"/>
        <v>0</v>
      </c>
      <c r="AC25" s="255">
        <f t="shared" si="11"/>
        <v>0</v>
      </c>
      <c r="AD25" s="255">
        <f t="shared" si="11"/>
        <v>0</v>
      </c>
      <c r="AE25" s="255">
        <f t="shared" si="11"/>
        <v>0</v>
      </c>
      <c r="AF25" s="253">
        <f t="shared" si="10"/>
        <v>0</v>
      </c>
      <c r="AG25" s="256">
        <f>IF(C25=Allgemeines!$C$12,SAV!$V25-SAV!$AH25,HLOOKUP(Allgemeines!$C$12-1,$AI$4:$AO$300,ROW(C25)-3,FALSE)-$AH25)</f>
        <v>0</v>
      </c>
      <c r="AH25" s="256">
        <f>HLOOKUP(Allgemeines!$C$12,$AI$4:$AO$300,ROW(C25)-3,FALSE)</f>
        <v>0</v>
      </c>
      <c r="AI25" s="253">
        <f t="shared" si="2"/>
        <v>0</v>
      </c>
      <c r="AJ25" s="253">
        <f t="shared" si="3"/>
        <v>0</v>
      </c>
      <c r="AK25" s="253">
        <f t="shared" si="4"/>
        <v>0</v>
      </c>
      <c r="AL25" s="253">
        <f t="shared" si="5"/>
        <v>0</v>
      </c>
      <c r="AM25" s="253">
        <f t="shared" si="6"/>
        <v>0</v>
      </c>
      <c r="AN25" s="253">
        <f t="shared" si="7"/>
        <v>0</v>
      </c>
      <c r="AO25" s="253">
        <f t="shared" si="8"/>
        <v>0</v>
      </c>
      <c r="AP25" s="183"/>
    </row>
    <row r="26" spans="1:42" s="196" customFormat="1" ht="15" x14ac:dyDescent="0.25">
      <c r="A26" s="250"/>
      <c r="B26" s="250"/>
      <c r="C26" s="251"/>
      <c r="D26" s="252"/>
      <c r="E26" s="384"/>
      <c r="F26" s="252"/>
      <c r="G26" s="374">
        <f t="shared" si="0"/>
        <v>0</v>
      </c>
      <c r="H26" s="252"/>
      <c r="I26" s="252"/>
      <c r="J26" s="252"/>
      <c r="K26" s="252"/>
      <c r="L26" s="252"/>
      <c r="M26" s="252"/>
      <c r="N26" s="252"/>
      <c r="O26" s="252"/>
      <c r="P26" s="252"/>
      <c r="Q26" s="253">
        <f>IF(C26&gt;Allgemeines!$C$12,0,SUM(G26,H26,J26,K26,M26,N26)-SUM(I26,L26,O26,P26))</f>
        <v>0</v>
      </c>
      <c r="R26" s="252"/>
      <c r="S26" s="252"/>
      <c r="T26" s="252"/>
      <c r="U26" s="252"/>
      <c r="V26" s="253">
        <f t="shared" si="9"/>
        <v>0</v>
      </c>
      <c r="W26" s="254">
        <f>IF(ISBLANK($B26),0,VLOOKUP($B26,Listen!$A$2:$C$45,2,FALSE))</f>
        <v>0</v>
      </c>
      <c r="X26" s="254">
        <f>IF(ISBLANK($B26),0,VLOOKUP($B26,Listen!$A$2:$C$45,3,FALSE))</f>
        <v>0</v>
      </c>
      <c r="Y26" s="255">
        <f t="shared" si="11"/>
        <v>0</v>
      </c>
      <c r="Z26" s="255">
        <f t="shared" si="11"/>
        <v>0</v>
      </c>
      <c r="AA26" s="255">
        <f t="shared" si="11"/>
        <v>0</v>
      </c>
      <c r="AB26" s="255">
        <f t="shared" si="11"/>
        <v>0</v>
      </c>
      <c r="AC26" s="255">
        <f t="shared" si="11"/>
        <v>0</v>
      </c>
      <c r="AD26" s="255">
        <f t="shared" si="11"/>
        <v>0</v>
      </c>
      <c r="AE26" s="255">
        <f t="shared" si="11"/>
        <v>0</v>
      </c>
      <c r="AF26" s="253">
        <f t="shared" si="10"/>
        <v>0</v>
      </c>
      <c r="AG26" s="256">
        <f>IF(C26=Allgemeines!$C$12,SAV!$V26-SAV!$AH26,HLOOKUP(Allgemeines!$C$12-1,$AI$4:$AO$300,ROW(C26)-3,FALSE)-$AH26)</f>
        <v>0</v>
      </c>
      <c r="AH26" s="256">
        <f>HLOOKUP(Allgemeines!$C$12,$AI$4:$AO$300,ROW(C26)-3,FALSE)</f>
        <v>0</v>
      </c>
      <c r="AI26" s="253">
        <f t="shared" si="2"/>
        <v>0</v>
      </c>
      <c r="AJ26" s="253">
        <f t="shared" si="3"/>
        <v>0</v>
      </c>
      <c r="AK26" s="253">
        <f t="shared" si="4"/>
        <v>0</v>
      </c>
      <c r="AL26" s="253">
        <f t="shared" si="5"/>
        <v>0</v>
      </c>
      <c r="AM26" s="253">
        <f t="shared" si="6"/>
        <v>0</v>
      </c>
      <c r="AN26" s="253">
        <f t="shared" si="7"/>
        <v>0</v>
      </c>
      <c r="AO26" s="253">
        <f t="shared" si="8"/>
        <v>0</v>
      </c>
      <c r="AP26" s="183"/>
    </row>
    <row r="27" spans="1:42" s="196" customFormat="1" ht="15" x14ac:dyDescent="0.25">
      <c r="A27" s="250"/>
      <c r="B27" s="250"/>
      <c r="C27" s="251"/>
      <c r="D27" s="252"/>
      <c r="E27" s="384"/>
      <c r="F27" s="252"/>
      <c r="G27" s="374">
        <f t="shared" si="0"/>
        <v>0</v>
      </c>
      <c r="H27" s="252"/>
      <c r="I27" s="252"/>
      <c r="J27" s="252"/>
      <c r="K27" s="252"/>
      <c r="L27" s="252"/>
      <c r="M27" s="252"/>
      <c r="N27" s="252"/>
      <c r="O27" s="252"/>
      <c r="P27" s="252"/>
      <c r="Q27" s="253">
        <f>IF(C27&gt;Allgemeines!$C$12,0,SUM(G27,H27,J27,K27,M27,N27)-SUM(I27,L27,O27,P27))</f>
        <v>0</v>
      </c>
      <c r="R27" s="252"/>
      <c r="S27" s="252"/>
      <c r="T27" s="252"/>
      <c r="U27" s="252"/>
      <c r="V27" s="253">
        <f t="shared" si="9"/>
        <v>0</v>
      </c>
      <c r="W27" s="254">
        <f>IF(ISBLANK($B27),0,VLOOKUP($B27,Listen!$A$2:$C$45,2,FALSE))</f>
        <v>0</v>
      </c>
      <c r="X27" s="254">
        <f>IF(ISBLANK($B27),0,VLOOKUP($B27,Listen!$A$2:$C$45,3,FALSE))</f>
        <v>0</v>
      </c>
      <c r="Y27" s="255">
        <f t="shared" si="11"/>
        <v>0</v>
      </c>
      <c r="Z27" s="255">
        <f t="shared" si="11"/>
        <v>0</v>
      </c>
      <c r="AA27" s="255">
        <f t="shared" si="11"/>
        <v>0</v>
      </c>
      <c r="AB27" s="255">
        <f t="shared" si="11"/>
        <v>0</v>
      </c>
      <c r="AC27" s="255">
        <f t="shared" si="11"/>
        <v>0</v>
      </c>
      <c r="AD27" s="255">
        <f t="shared" si="11"/>
        <v>0</v>
      </c>
      <c r="AE27" s="255">
        <f t="shared" si="11"/>
        <v>0</v>
      </c>
      <c r="AF27" s="253">
        <f t="shared" si="10"/>
        <v>0</v>
      </c>
      <c r="AG27" s="256">
        <f>IF(C27=Allgemeines!$C$12,SAV!$V27-SAV!$AH27,HLOOKUP(Allgemeines!$C$12-1,$AI$4:$AO$300,ROW(C27)-3,FALSE)-$AH27)</f>
        <v>0</v>
      </c>
      <c r="AH27" s="256">
        <f>HLOOKUP(Allgemeines!$C$12,$AI$4:$AO$300,ROW(C27)-3,FALSE)</f>
        <v>0</v>
      </c>
      <c r="AI27" s="253">
        <f t="shared" si="2"/>
        <v>0</v>
      </c>
      <c r="AJ27" s="253">
        <f t="shared" si="3"/>
        <v>0</v>
      </c>
      <c r="AK27" s="253">
        <f t="shared" si="4"/>
        <v>0</v>
      </c>
      <c r="AL27" s="253">
        <f t="shared" si="5"/>
        <v>0</v>
      </c>
      <c r="AM27" s="253">
        <f t="shared" si="6"/>
        <v>0</v>
      </c>
      <c r="AN27" s="253">
        <f t="shared" si="7"/>
        <v>0</v>
      </c>
      <c r="AO27" s="253">
        <f t="shared" si="8"/>
        <v>0</v>
      </c>
      <c r="AP27" s="183"/>
    </row>
    <row r="28" spans="1:42" s="196" customFormat="1" ht="15" x14ac:dyDescent="0.25">
      <c r="A28" s="250"/>
      <c r="B28" s="250"/>
      <c r="C28" s="251"/>
      <c r="D28" s="252"/>
      <c r="E28" s="384"/>
      <c r="F28" s="252"/>
      <c r="G28" s="374">
        <f t="shared" si="0"/>
        <v>0</v>
      </c>
      <c r="H28" s="252"/>
      <c r="I28" s="252"/>
      <c r="J28" s="252"/>
      <c r="K28" s="252"/>
      <c r="L28" s="252"/>
      <c r="M28" s="252"/>
      <c r="N28" s="252"/>
      <c r="O28" s="252"/>
      <c r="P28" s="252"/>
      <c r="Q28" s="253">
        <f>IF(C28&gt;Allgemeines!$C$12,0,SUM(G28,H28,J28,K28,M28,N28)-SUM(I28,L28,O28,P28))</f>
        <v>0</v>
      </c>
      <c r="R28" s="252"/>
      <c r="S28" s="252"/>
      <c r="T28" s="252"/>
      <c r="U28" s="252"/>
      <c r="V28" s="253">
        <f t="shared" si="9"/>
        <v>0</v>
      </c>
      <c r="W28" s="254">
        <f>IF(ISBLANK($B28),0,VLOOKUP($B28,Listen!$A$2:$C$45,2,FALSE))</f>
        <v>0</v>
      </c>
      <c r="X28" s="254">
        <f>IF(ISBLANK($B28),0,VLOOKUP($B28,Listen!$A$2:$C$45,3,FALSE))</f>
        <v>0</v>
      </c>
      <c r="Y28" s="255">
        <f t="shared" si="11"/>
        <v>0</v>
      </c>
      <c r="Z28" s="255">
        <f t="shared" si="11"/>
        <v>0</v>
      </c>
      <c r="AA28" s="255">
        <f t="shared" si="11"/>
        <v>0</v>
      </c>
      <c r="AB28" s="255">
        <f t="shared" si="11"/>
        <v>0</v>
      </c>
      <c r="AC28" s="255">
        <f t="shared" si="11"/>
        <v>0</v>
      </c>
      <c r="AD28" s="255">
        <f t="shared" si="11"/>
        <v>0</v>
      </c>
      <c r="AE28" s="255">
        <f t="shared" si="11"/>
        <v>0</v>
      </c>
      <c r="AF28" s="253">
        <f t="shared" si="10"/>
        <v>0</v>
      </c>
      <c r="AG28" s="256">
        <f>IF(C28=Allgemeines!$C$12,SAV!$V28-SAV!$AH28,HLOOKUP(Allgemeines!$C$12-1,$AI$4:$AO$300,ROW(C28)-3,FALSE)-$AH28)</f>
        <v>0</v>
      </c>
      <c r="AH28" s="256">
        <f>HLOOKUP(Allgemeines!$C$12,$AI$4:$AO$300,ROW(C28)-3,FALSE)</f>
        <v>0</v>
      </c>
      <c r="AI28" s="253">
        <f t="shared" si="2"/>
        <v>0</v>
      </c>
      <c r="AJ28" s="253">
        <f t="shared" si="3"/>
        <v>0</v>
      </c>
      <c r="AK28" s="253">
        <f t="shared" si="4"/>
        <v>0</v>
      </c>
      <c r="AL28" s="253">
        <f t="shared" si="5"/>
        <v>0</v>
      </c>
      <c r="AM28" s="253">
        <f t="shared" si="6"/>
        <v>0</v>
      </c>
      <c r="AN28" s="253">
        <f t="shared" si="7"/>
        <v>0</v>
      </c>
      <c r="AO28" s="253">
        <f t="shared" si="8"/>
        <v>0</v>
      </c>
      <c r="AP28" s="183"/>
    </row>
    <row r="29" spans="1:42" s="196" customFormat="1" ht="15" x14ac:dyDescent="0.25">
      <c r="A29" s="250"/>
      <c r="B29" s="250"/>
      <c r="C29" s="251"/>
      <c r="D29" s="252"/>
      <c r="E29" s="384"/>
      <c r="F29" s="252"/>
      <c r="G29" s="374">
        <f t="shared" si="0"/>
        <v>0</v>
      </c>
      <c r="H29" s="252"/>
      <c r="I29" s="252"/>
      <c r="J29" s="252"/>
      <c r="K29" s="252"/>
      <c r="L29" s="252"/>
      <c r="M29" s="252"/>
      <c r="N29" s="252"/>
      <c r="O29" s="252"/>
      <c r="P29" s="252"/>
      <c r="Q29" s="253">
        <f>IF(C29&gt;Allgemeines!$C$12,0,SUM(G29,H29,J29,K29,M29,N29)-SUM(I29,L29,O29,P29))</f>
        <v>0</v>
      </c>
      <c r="R29" s="252"/>
      <c r="S29" s="252"/>
      <c r="T29" s="252"/>
      <c r="U29" s="252"/>
      <c r="V29" s="253">
        <f t="shared" si="9"/>
        <v>0</v>
      </c>
      <c r="W29" s="254">
        <f>IF(ISBLANK($B29),0,VLOOKUP($B29,Listen!$A$2:$C$45,2,FALSE))</f>
        <v>0</v>
      </c>
      <c r="X29" s="254">
        <f>IF(ISBLANK($B29),0,VLOOKUP($B29,Listen!$A$2:$C$45,3,FALSE))</f>
        <v>0</v>
      </c>
      <c r="Y29" s="255">
        <f t="shared" si="11"/>
        <v>0</v>
      </c>
      <c r="Z29" s="255">
        <f t="shared" si="11"/>
        <v>0</v>
      </c>
      <c r="AA29" s="255">
        <f t="shared" si="11"/>
        <v>0</v>
      </c>
      <c r="AB29" s="255">
        <f t="shared" si="11"/>
        <v>0</v>
      </c>
      <c r="AC29" s="255">
        <f t="shared" si="11"/>
        <v>0</v>
      </c>
      <c r="AD29" s="255">
        <f t="shared" si="11"/>
        <v>0</v>
      </c>
      <c r="AE29" s="255">
        <f t="shared" si="11"/>
        <v>0</v>
      </c>
      <c r="AF29" s="253">
        <f t="shared" si="10"/>
        <v>0</v>
      </c>
      <c r="AG29" s="256">
        <f>IF(C29=Allgemeines!$C$12,SAV!$V29-SAV!$AH29,HLOOKUP(Allgemeines!$C$12-1,$AI$4:$AO$300,ROW(C29)-3,FALSE)-$AH29)</f>
        <v>0</v>
      </c>
      <c r="AH29" s="256">
        <f>HLOOKUP(Allgemeines!$C$12,$AI$4:$AO$300,ROW(C29)-3,FALSE)</f>
        <v>0</v>
      </c>
      <c r="AI29" s="253">
        <f t="shared" si="2"/>
        <v>0</v>
      </c>
      <c r="AJ29" s="253">
        <f t="shared" si="3"/>
        <v>0</v>
      </c>
      <c r="AK29" s="253">
        <f t="shared" si="4"/>
        <v>0</v>
      </c>
      <c r="AL29" s="253">
        <f t="shared" si="5"/>
        <v>0</v>
      </c>
      <c r="AM29" s="253">
        <f t="shared" si="6"/>
        <v>0</v>
      </c>
      <c r="AN29" s="253">
        <f t="shared" si="7"/>
        <v>0</v>
      </c>
      <c r="AO29" s="253">
        <f t="shared" si="8"/>
        <v>0</v>
      </c>
      <c r="AP29" s="183"/>
    </row>
    <row r="30" spans="1:42" s="196" customFormat="1" ht="15" x14ac:dyDescent="0.25">
      <c r="A30" s="250"/>
      <c r="B30" s="250"/>
      <c r="C30" s="251"/>
      <c r="D30" s="252"/>
      <c r="E30" s="384"/>
      <c r="F30" s="252"/>
      <c r="G30" s="374">
        <f t="shared" si="0"/>
        <v>0</v>
      </c>
      <c r="H30" s="252"/>
      <c r="I30" s="252"/>
      <c r="J30" s="252"/>
      <c r="K30" s="252"/>
      <c r="L30" s="252"/>
      <c r="M30" s="252"/>
      <c r="N30" s="252"/>
      <c r="O30" s="252"/>
      <c r="P30" s="252"/>
      <c r="Q30" s="253">
        <f>IF(C30&gt;Allgemeines!$C$12,0,SUM(G30,H30,J30,K30,M30,N30)-SUM(I30,L30,O30,P30))</f>
        <v>0</v>
      </c>
      <c r="R30" s="252"/>
      <c r="S30" s="252"/>
      <c r="T30" s="252"/>
      <c r="U30" s="252"/>
      <c r="V30" s="253">
        <f t="shared" si="9"/>
        <v>0</v>
      </c>
      <c r="W30" s="254">
        <f>IF(ISBLANK($B30),0,VLOOKUP($B30,Listen!$A$2:$C$45,2,FALSE))</f>
        <v>0</v>
      </c>
      <c r="X30" s="254">
        <f>IF(ISBLANK($B30),0,VLOOKUP($B30,Listen!$A$2:$C$45,3,FALSE))</f>
        <v>0</v>
      </c>
      <c r="Y30" s="255">
        <f t="shared" si="11"/>
        <v>0</v>
      </c>
      <c r="Z30" s="255">
        <f t="shared" si="11"/>
        <v>0</v>
      </c>
      <c r="AA30" s="255">
        <f t="shared" si="11"/>
        <v>0</v>
      </c>
      <c r="AB30" s="255">
        <f t="shared" si="11"/>
        <v>0</v>
      </c>
      <c r="AC30" s="255">
        <f t="shared" si="11"/>
        <v>0</v>
      </c>
      <c r="AD30" s="255">
        <f t="shared" si="11"/>
        <v>0</v>
      </c>
      <c r="AE30" s="255">
        <f t="shared" si="11"/>
        <v>0</v>
      </c>
      <c r="AF30" s="253">
        <f t="shared" si="10"/>
        <v>0</v>
      </c>
      <c r="AG30" s="256">
        <f>IF(C30=Allgemeines!$C$12,SAV!$V30-SAV!$AH30,HLOOKUP(Allgemeines!$C$12-1,$AI$4:$AO$300,ROW(C30)-3,FALSE)-$AH30)</f>
        <v>0</v>
      </c>
      <c r="AH30" s="256">
        <f>HLOOKUP(Allgemeines!$C$12,$AI$4:$AO$300,ROW(C30)-3,FALSE)</f>
        <v>0</v>
      </c>
      <c r="AI30" s="253">
        <f t="shared" si="2"/>
        <v>0</v>
      </c>
      <c r="AJ30" s="253">
        <f t="shared" si="3"/>
        <v>0</v>
      </c>
      <c r="AK30" s="253">
        <f t="shared" si="4"/>
        <v>0</v>
      </c>
      <c r="AL30" s="253">
        <f t="shared" si="5"/>
        <v>0</v>
      </c>
      <c r="AM30" s="253">
        <f t="shared" si="6"/>
        <v>0</v>
      </c>
      <c r="AN30" s="253">
        <f t="shared" si="7"/>
        <v>0</v>
      </c>
      <c r="AO30" s="253">
        <f t="shared" si="8"/>
        <v>0</v>
      </c>
      <c r="AP30" s="183"/>
    </row>
    <row r="31" spans="1:42" s="196" customFormat="1" ht="15" x14ac:dyDescent="0.25">
      <c r="A31" s="250"/>
      <c r="B31" s="250"/>
      <c r="C31" s="251"/>
      <c r="D31" s="252"/>
      <c r="E31" s="384"/>
      <c r="F31" s="252"/>
      <c r="G31" s="374">
        <f t="shared" si="0"/>
        <v>0</v>
      </c>
      <c r="H31" s="252"/>
      <c r="I31" s="252"/>
      <c r="J31" s="252"/>
      <c r="K31" s="252"/>
      <c r="L31" s="252"/>
      <c r="M31" s="252"/>
      <c r="N31" s="252"/>
      <c r="O31" s="252"/>
      <c r="P31" s="252"/>
      <c r="Q31" s="253">
        <f>IF(C31&gt;Allgemeines!$C$12,0,SUM(G31,H31,J31,K31,M31,N31)-SUM(I31,L31,O31,P31))</f>
        <v>0</v>
      </c>
      <c r="R31" s="252"/>
      <c r="S31" s="252"/>
      <c r="T31" s="252"/>
      <c r="U31" s="252"/>
      <c r="V31" s="253">
        <f t="shared" si="9"/>
        <v>0</v>
      </c>
      <c r="W31" s="254">
        <f>IF(ISBLANK($B31),0,VLOOKUP($B31,Listen!$A$2:$C$45,2,FALSE))</f>
        <v>0</v>
      </c>
      <c r="X31" s="254">
        <f>IF(ISBLANK($B31),0,VLOOKUP($B31,Listen!$A$2:$C$45,3,FALSE))</f>
        <v>0</v>
      </c>
      <c r="Y31" s="255">
        <f t="shared" si="11"/>
        <v>0</v>
      </c>
      <c r="Z31" s="255">
        <f t="shared" si="11"/>
        <v>0</v>
      </c>
      <c r="AA31" s="255">
        <f t="shared" si="11"/>
        <v>0</v>
      </c>
      <c r="AB31" s="255">
        <f t="shared" si="11"/>
        <v>0</v>
      </c>
      <c r="AC31" s="255">
        <f t="shared" si="11"/>
        <v>0</v>
      </c>
      <c r="AD31" s="255">
        <f t="shared" si="11"/>
        <v>0</v>
      </c>
      <c r="AE31" s="255">
        <f t="shared" si="11"/>
        <v>0</v>
      </c>
      <c r="AF31" s="253">
        <f t="shared" si="10"/>
        <v>0</v>
      </c>
      <c r="AG31" s="256">
        <f>IF(C31=Allgemeines!$C$12,SAV!$V31-SAV!$AH31,HLOOKUP(Allgemeines!$C$12-1,$AI$4:$AO$300,ROW(C31)-3,FALSE)-$AH31)</f>
        <v>0</v>
      </c>
      <c r="AH31" s="256">
        <f>HLOOKUP(Allgemeines!$C$12,$AI$4:$AO$300,ROW(C31)-3,FALSE)</f>
        <v>0</v>
      </c>
      <c r="AI31" s="253">
        <f t="shared" si="2"/>
        <v>0</v>
      </c>
      <c r="AJ31" s="253">
        <f t="shared" si="3"/>
        <v>0</v>
      </c>
      <c r="AK31" s="253">
        <f t="shared" si="4"/>
        <v>0</v>
      </c>
      <c r="AL31" s="253">
        <f t="shared" si="5"/>
        <v>0</v>
      </c>
      <c r="AM31" s="253">
        <f t="shared" si="6"/>
        <v>0</v>
      </c>
      <c r="AN31" s="253">
        <f t="shared" si="7"/>
        <v>0</v>
      </c>
      <c r="AO31" s="253">
        <f t="shared" si="8"/>
        <v>0</v>
      </c>
      <c r="AP31" s="183"/>
    </row>
    <row r="32" spans="1:42" s="196" customFormat="1" ht="15" x14ac:dyDescent="0.25">
      <c r="A32" s="250"/>
      <c r="B32" s="250"/>
      <c r="C32" s="251"/>
      <c r="D32" s="252"/>
      <c r="E32" s="384"/>
      <c r="F32" s="252"/>
      <c r="G32" s="374">
        <f t="shared" si="0"/>
        <v>0</v>
      </c>
      <c r="H32" s="252"/>
      <c r="I32" s="252"/>
      <c r="J32" s="252"/>
      <c r="K32" s="252"/>
      <c r="L32" s="252"/>
      <c r="M32" s="252"/>
      <c r="N32" s="252"/>
      <c r="O32" s="252"/>
      <c r="P32" s="252"/>
      <c r="Q32" s="253">
        <f>IF(C32&gt;Allgemeines!$C$12,0,SUM(G32,H32,J32,K32,M32,N32)-SUM(I32,L32,O32,P32))</f>
        <v>0</v>
      </c>
      <c r="R32" s="252"/>
      <c r="S32" s="252"/>
      <c r="T32" s="252"/>
      <c r="U32" s="252"/>
      <c r="V32" s="253">
        <f t="shared" si="9"/>
        <v>0</v>
      </c>
      <c r="W32" s="254">
        <f>IF(ISBLANK($B32),0,VLOOKUP($B32,Listen!$A$2:$C$45,2,FALSE))</f>
        <v>0</v>
      </c>
      <c r="X32" s="254">
        <f>IF(ISBLANK($B32),0,VLOOKUP($B32,Listen!$A$2:$C$45,3,FALSE))</f>
        <v>0</v>
      </c>
      <c r="Y32" s="255">
        <f t="shared" si="11"/>
        <v>0</v>
      </c>
      <c r="Z32" s="255">
        <f t="shared" si="11"/>
        <v>0</v>
      </c>
      <c r="AA32" s="255">
        <f t="shared" si="11"/>
        <v>0</v>
      </c>
      <c r="AB32" s="255">
        <f t="shared" si="11"/>
        <v>0</v>
      </c>
      <c r="AC32" s="255">
        <f t="shared" si="11"/>
        <v>0</v>
      </c>
      <c r="AD32" s="255">
        <f t="shared" si="11"/>
        <v>0</v>
      </c>
      <c r="AE32" s="255">
        <f t="shared" si="11"/>
        <v>0</v>
      </c>
      <c r="AF32" s="253">
        <f t="shared" si="10"/>
        <v>0</v>
      </c>
      <c r="AG32" s="256">
        <f>IF(C32=Allgemeines!$C$12,SAV!$V32-SAV!$AH32,HLOOKUP(Allgemeines!$C$12-1,$AI$4:$AO$300,ROW(C32)-3,FALSE)-$AH32)</f>
        <v>0</v>
      </c>
      <c r="AH32" s="256">
        <f>HLOOKUP(Allgemeines!$C$12,$AI$4:$AO$300,ROW(C32)-3,FALSE)</f>
        <v>0</v>
      </c>
      <c r="AI32" s="253">
        <f t="shared" si="2"/>
        <v>0</v>
      </c>
      <c r="AJ32" s="253">
        <f t="shared" si="3"/>
        <v>0</v>
      </c>
      <c r="AK32" s="253">
        <f t="shared" si="4"/>
        <v>0</v>
      </c>
      <c r="AL32" s="253">
        <f t="shared" si="5"/>
        <v>0</v>
      </c>
      <c r="AM32" s="253">
        <f t="shared" si="6"/>
        <v>0</v>
      </c>
      <c r="AN32" s="253">
        <f t="shared" si="7"/>
        <v>0</v>
      </c>
      <c r="AO32" s="253">
        <f t="shared" si="8"/>
        <v>0</v>
      </c>
      <c r="AP32" s="183"/>
    </row>
    <row r="33" spans="1:42" s="196" customFormat="1" ht="15" x14ac:dyDescent="0.25">
      <c r="A33" s="250"/>
      <c r="B33" s="250"/>
      <c r="C33" s="251"/>
      <c r="D33" s="252"/>
      <c r="E33" s="384"/>
      <c r="F33" s="252"/>
      <c r="G33" s="374">
        <f t="shared" si="0"/>
        <v>0</v>
      </c>
      <c r="H33" s="252"/>
      <c r="I33" s="252"/>
      <c r="J33" s="252"/>
      <c r="K33" s="252"/>
      <c r="L33" s="252"/>
      <c r="M33" s="252"/>
      <c r="N33" s="252"/>
      <c r="O33" s="252"/>
      <c r="P33" s="252"/>
      <c r="Q33" s="253">
        <f>IF(C33&gt;Allgemeines!$C$12,0,SUM(G33,H33,J33,K33,M33,N33)-SUM(I33,L33,O33,P33))</f>
        <v>0</v>
      </c>
      <c r="R33" s="252"/>
      <c r="S33" s="252"/>
      <c r="T33" s="252"/>
      <c r="U33" s="252"/>
      <c r="V33" s="253">
        <f t="shared" si="9"/>
        <v>0</v>
      </c>
      <c r="W33" s="254">
        <f>IF(ISBLANK($B33),0,VLOOKUP($B33,Listen!$A$2:$C$45,2,FALSE))</f>
        <v>0</v>
      </c>
      <c r="X33" s="254">
        <f>IF(ISBLANK($B33),0,VLOOKUP($B33,Listen!$A$2:$C$45,3,FALSE))</f>
        <v>0</v>
      </c>
      <c r="Y33" s="255">
        <f t="shared" si="11"/>
        <v>0</v>
      </c>
      <c r="Z33" s="255">
        <f t="shared" si="11"/>
        <v>0</v>
      </c>
      <c r="AA33" s="255">
        <f t="shared" si="11"/>
        <v>0</v>
      </c>
      <c r="AB33" s="255">
        <f t="shared" si="11"/>
        <v>0</v>
      </c>
      <c r="AC33" s="255">
        <f t="shared" si="11"/>
        <v>0</v>
      </c>
      <c r="AD33" s="255">
        <f t="shared" si="11"/>
        <v>0</v>
      </c>
      <c r="AE33" s="255">
        <f t="shared" si="11"/>
        <v>0</v>
      </c>
      <c r="AF33" s="253">
        <f t="shared" si="10"/>
        <v>0</v>
      </c>
      <c r="AG33" s="256">
        <f>IF(C33=Allgemeines!$C$12,SAV!$V33-SAV!$AH33,HLOOKUP(Allgemeines!$C$12-1,$AI$4:$AO$300,ROW(C33)-3,FALSE)-$AH33)</f>
        <v>0</v>
      </c>
      <c r="AH33" s="256">
        <f>HLOOKUP(Allgemeines!$C$12,$AI$4:$AO$300,ROW(C33)-3,FALSE)</f>
        <v>0</v>
      </c>
      <c r="AI33" s="253">
        <f t="shared" si="2"/>
        <v>0</v>
      </c>
      <c r="AJ33" s="253">
        <f t="shared" si="3"/>
        <v>0</v>
      </c>
      <c r="AK33" s="253">
        <f t="shared" si="4"/>
        <v>0</v>
      </c>
      <c r="AL33" s="253">
        <f t="shared" si="5"/>
        <v>0</v>
      </c>
      <c r="AM33" s="253">
        <f t="shared" si="6"/>
        <v>0</v>
      </c>
      <c r="AN33" s="253">
        <f t="shared" si="7"/>
        <v>0</v>
      </c>
      <c r="AO33" s="253">
        <f t="shared" si="8"/>
        <v>0</v>
      </c>
      <c r="AP33" s="183"/>
    </row>
    <row r="34" spans="1:42" s="196" customFormat="1" ht="15" x14ac:dyDescent="0.25">
      <c r="A34" s="250"/>
      <c r="B34" s="250"/>
      <c r="C34" s="251"/>
      <c r="D34" s="252"/>
      <c r="E34" s="384"/>
      <c r="F34" s="252"/>
      <c r="G34" s="374">
        <f t="shared" si="0"/>
        <v>0</v>
      </c>
      <c r="H34" s="252"/>
      <c r="I34" s="252"/>
      <c r="J34" s="252"/>
      <c r="K34" s="252"/>
      <c r="L34" s="252"/>
      <c r="M34" s="252"/>
      <c r="N34" s="252"/>
      <c r="O34" s="252"/>
      <c r="P34" s="252"/>
      <c r="Q34" s="253">
        <f>IF(C34&gt;Allgemeines!$C$12,0,SUM(G34,H34,J34,K34,M34,N34)-SUM(I34,L34,O34,P34))</f>
        <v>0</v>
      </c>
      <c r="R34" s="252"/>
      <c r="S34" s="252"/>
      <c r="T34" s="252"/>
      <c r="U34" s="252"/>
      <c r="V34" s="253">
        <f t="shared" si="9"/>
        <v>0</v>
      </c>
      <c r="W34" s="254">
        <f>IF(ISBLANK($B34),0,VLOOKUP($B34,Listen!$A$2:$C$45,2,FALSE))</f>
        <v>0</v>
      </c>
      <c r="X34" s="254">
        <f>IF(ISBLANK($B34),0,VLOOKUP($B34,Listen!$A$2:$C$45,3,FALSE))</f>
        <v>0</v>
      </c>
      <c r="Y34" s="255">
        <f t="shared" si="11"/>
        <v>0</v>
      </c>
      <c r="Z34" s="255">
        <f t="shared" si="11"/>
        <v>0</v>
      </c>
      <c r="AA34" s="255">
        <f t="shared" si="11"/>
        <v>0</v>
      </c>
      <c r="AB34" s="255">
        <f t="shared" si="11"/>
        <v>0</v>
      </c>
      <c r="AC34" s="255">
        <f t="shared" si="11"/>
        <v>0</v>
      </c>
      <c r="AD34" s="255">
        <f t="shared" si="11"/>
        <v>0</v>
      </c>
      <c r="AE34" s="255">
        <f t="shared" si="11"/>
        <v>0</v>
      </c>
      <c r="AF34" s="253">
        <f t="shared" si="10"/>
        <v>0</v>
      </c>
      <c r="AG34" s="256">
        <f>IF(C34=Allgemeines!$C$12,SAV!$V34-SAV!$AH34,HLOOKUP(Allgemeines!$C$12-1,$AI$4:$AO$300,ROW(C34)-3,FALSE)-$AH34)</f>
        <v>0</v>
      </c>
      <c r="AH34" s="256">
        <f>HLOOKUP(Allgemeines!$C$12,$AI$4:$AO$300,ROW(C34)-3,FALSE)</f>
        <v>0</v>
      </c>
      <c r="AI34" s="253">
        <f t="shared" si="2"/>
        <v>0</v>
      </c>
      <c r="AJ34" s="253">
        <f t="shared" si="3"/>
        <v>0</v>
      </c>
      <c r="AK34" s="253">
        <f t="shared" si="4"/>
        <v>0</v>
      </c>
      <c r="AL34" s="253">
        <f t="shared" si="5"/>
        <v>0</v>
      </c>
      <c r="AM34" s="253">
        <f t="shared" si="6"/>
        <v>0</v>
      </c>
      <c r="AN34" s="253">
        <f t="shared" si="7"/>
        <v>0</v>
      </c>
      <c r="AO34" s="253">
        <f t="shared" si="8"/>
        <v>0</v>
      </c>
      <c r="AP34" s="183"/>
    </row>
    <row r="35" spans="1:42" s="196" customFormat="1" ht="15" x14ac:dyDescent="0.25">
      <c r="A35" s="250"/>
      <c r="B35" s="250"/>
      <c r="C35" s="251"/>
      <c r="D35" s="252"/>
      <c r="E35" s="384"/>
      <c r="F35" s="252"/>
      <c r="G35" s="374">
        <f t="shared" si="0"/>
        <v>0</v>
      </c>
      <c r="H35" s="252"/>
      <c r="I35" s="252"/>
      <c r="J35" s="252"/>
      <c r="K35" s="252"/>
      <c r="L35" s="252"/>
      <c r="M35" s="252"/>
      <c r="N35" s="252"/>
      <c r="O35" s="252"/>
      <c r="P35" s="252"/>
      <c r="Q35" s="253">
        <f>IF(C35&gt;Allgemeines!$C$12,0,SUM(G35,H35,J35,K35,M35,N35)-SUM(I35,L35,O35,P35))</f>
        <v>0</v>
      </c>
      <c r="R35" s="252"/>
      <c r="S35" s="252"/>
      <c r="T35" s="252"/>
      <c r="U35" s="252"/>
      <c r="V35" s="253">
        <f t="shared" si="9"/>
        <v>0</v>
      </c>
      <c r="W35" s="254">
        <f>IF(ISBLANK($B35),0,VLOOKUP($B35,Listen!$A$2:$C$45,2,FALSE))</f>
        <v>0</v>
      </c>
      <c r="X35" s="254">
        <f>IF(ISBLANK($B35),0,VLOOKUP($B35,Listen!$A$2:$C$45,3,FALSE))</f>
        <v>0</v>
      </c>
      <c r="Y35" s="255">
        <f t="shared" si="11"/>
        <v>0</v>
      </c>
      <c r="Z35" s="255">
        <f t="shared" si="11"/>
        <v>0</v>
      </c>
      <c r="AA35" s="255">
        <f t="shared" si="11"/>
        <v>0</v>
      </c>
      <c r="AB35" s="255">
        <f t="shared" si="11"/>
        <v>0</v>
      </c>
      <c r="AC35" s="255">
        <f t="shared" si="11"/>
        <v>0</v>
      </c>
      <c r="AD35" s="255">
        <f t="shared" si="11"/>
        <v>0</v>
      </c>
      <c r="AE35" s="255">
        <f t="shared" si="11"/>
        <v>0</v>
      </c>
      <c r="AF35" s="253">
        <f t="shared" si="10"/>
        <v>0</v>
      </c>
      <c r="AG35" s="256">
        <f>IF(C35=Allgemeines!$C$12,SAV!$V35-SAV!$AH35,HLOOKUP(Allgemeines!$C$12-1,$AI$4:$AO$300,ROW(C35)-3,FALSE)-$AH35)</f>
        <v>0</v>
      </c>
      <c r="AH35" s="256">
        <f>HLOOKUP(Allgemeines!$C$12,$AI$4:$AO$300,ROW(C35)-3,FALSE)</f>
        <v>0</v>
      </c>
      <c r="AI35" s="253">
        <f t="shared" si="2"/>
        <v>0</v>
      </c>
      <c r="AJ35" s="253">
        <f t="shared" si="3"/>
        <v>0</v>
      </c>
      <c r="AK35" s="253">
        <f t="shared" si="4"/>
        <v>0</v>
      </c>
      <c r="AL35" s="253">
        <f t="shared" si="5"/>
        <v>0</v>
      </c>
      <c r="AM35" s="253">
        <f t="shared" si="6"/>
        <v>0</v>
      </c>
      <c r="AN35" s="253">
        <f t="shared" si="7"/>
        <v>0</v>
      </c>
      <c r="AO35" s="253">
        <f t="shared" si="8"/>
        <v>0</v>
      </c>
      <c r="AP35" s="183"/>
    </row>
    <row r="36" spans="1:42" s="196" customFormat="1" ht="15" x14ac:dyDescent="0.25">
      <c r="A36" s="250"/>
      <c r="B36" s="250"/>
      <c r="C36" s="251"/>
      <c r="D36" s="252"/>
      <c r="E36" s="384"/>
      <c r="F36" s="252"/>
      <c r="G36" s="374">
        <f t="shared" si="0"/>
        <v>0</v>
      </c>
      <c r="H36" s="252"/>
      <c r="I36" s="252"/>
      <c r="J36" s="252"/>
      <c r="K36" s="252"/>
      <c r="L36" s="252"/>
      <c r="M36" s="252"/>
      <c r="N36" s="252"/>
      <c r="O36" s="252"/>
      <c r="P36" s="252"/>
      <c r="Q36" s="253">
        <f>IF(C36&gt;Allgemeines!$C$12,0,SUM(G36,H36,J36,K36,M36,N36)-SUM(I36,L36,O36,P36))</f>
        <v>0</v>
      </c>
      <c r="R36" s="252"/>
      <c r="S36" s="252"/>
      <c r="T36" s="252"/>
      <c r="U36" s="252"/>
      <c r="V36" s="253">
        <f t="shared" si="9"/>
        <v>0</v>
      </c>
      <c r="W36" s="254">
        <f>IF(ISBLANK($B36),0,VLOOKUP($B36,Listen!$A$2:$C$45,2,FALSE))</f>
        <v>0</v>
      </c>
      <c r="X36" s="254">
        <f>IF(ISBLANK($B36),0,VLOOKUP($B36,Listen!$A$2:$C$45,3,FALSE))</f>
        <v>0</v>
      </c>
      <c r="Y36" s="255">
        <f t="shared" si="11"/>
        <v>0</v>
      </c>
      <c r="Z36" s="255">
        <f t="shared" si="11"/>
        <v>0</v>
      </c>
      <c r="AA36" s="255">
        <f t="shared" si="11"/>
        <v>0</v>
      </c>
      <c r="AB36" s="255">
        <f t="shared" si="11"/>
        <v>0</v>
      </c>
      <c r="AC36" s="255">
        <f t="shared" si="11"/>
        <v>0</v>
      </c>
      <c r="AD36" s="255">
        <f t="shared" si="11"/>
        <v>0</v>
      </c>
      <c r="AE36" s="255">
        <f t="shared" si="11"/>
        <v>0</v>
      </c>
      <c r="AF36" s="253">
        <f t="shared" si="10"/>
        <v>0</v>
      </c>
      <c r="AG36" s="256">
        <f>IF(C36=Allgemeines!$C$12,SAV!$V36-SAV!$AH36,HLOOKUP(Allgemeines!$C$12-1,$AI$4:$AO$300,ROW(C36)-3,FALSE)-$AH36)</f>
        <v>0</v>
      </c>
      <c r="AH36" s="256">
        <f>HLOOKUP(Allgemeines!$C$12,$AI$4:$AO$300,ROW(C36)-3,FALSE)</f>
        <v>0</v>
      </c>
      <c r="AI36" s="253">
        <f t="shared" si="2"/>
        <v>0</v>
      </c>
      <c r="AJ36" s="253">
        <f t="shared" si="3"/>
        <v>0</v>
      </c>
      <c r="AK36" s="253">
        <f t="shared" si="4"/>
        <v>0</v>
      </c>
      <c r="AL36" s="253">
        <f t="shared" si="5"/>
        <v>0</v>
      </c>
      <c r="AM36" s="253">
        <f t="shared" si="6"/>
        <v>0</v>
      </c>
      <c r="AN36" s="253">
        <f t="shared" si="7"/>
        <v>0</v>
      </c>
      <c r="AO36" s="253">
        <f t="shared" si="8"/>
        <v>0</v>
      </c>
      <c r="AP36" s="183"/>
    </row>
    <row r="37" spans="1:42" s="196" customFormat="1" ht="15" x14ac:dyDescent="0.25">
      <c r="A37" s="250"/>
      <c r="B37" s="250"/>
      <c r="C37" s="251"/>
      <c r="D37" s="252"/>
      <c r="E37" s="384"/>
      <c r="F37" s="252"/>
      <c r="G37" s="374">
        <f t="shared" si="0"/>
        <v>0</v>
      </c>
      <c r="H37" s="252"/>
      <c r="I37" s="252"/>
      <c r="J37" s="252"/>
      <c r="K37" s="252"/>
      <c r="L37" s="252"/>
      <c r="M37" s="252"/>
      <c r="N37" s="252"/>
      <c r="O37" s="252"/>
      <c r="P37" s="252"/>
      <c r="Q37" s="253">
        <f>IF(C37&gt;Allgemeines!$C$12,0,SUM(G37,H37,J37,K37,M37,N37)-SUM(I37,L37,O37,P37))</f>
        <v>0</v>
      </c>
      <c r="R37" s="252"/>
      <c r="S37" s="252"/>
      <c r="T37" s="252"/>
      <c r="U37" s="252"/>
      <c r="V37" s="253">
        <f t="shared" si="9"/>
        <v>0</v>
      </c>
      <c r="W37" s="254">
        <f>IF(ISBLANK($B37),0,VLOOKUP($B37,Listen!$A$2:$C$45,2,FALSE))</f>
        <v>0</v>
      </c>
      <c r="X37" s="254">
        <f>IF(ISBLANK($B37),0,VLOOKUP($B37,Listen!$A$2:$C$45,3,FALSE))</f>
        <v>0</v>
      </c>
      <c r="Y37" s="255">
        <f t="shared" si="11"/>
        <v>0</v>
      </c>
      <c r="Z37" s="255">
        <f t="shared" si="11"/>
        <v>0</v>
      </c>
      <c r="AA37" s="255">
        <f t="shared" si="11"/>
        <v>0</v>
      </c>
      <c r="AB37" s="255">
        <f t="shared" si="11"/>
        <v>0</v>
      </c>
      <c r="AC37" s="255">
        <f t="shared" si="11"/>
        <v>0</v>
      </c>
      <c r="AD37" s="255">
        <f t="shared" si="11"/>
        <v>0</v>
      </c>
      <c r="AE37" s="255">
        <f t="shared" si="11"/>
        <v>0</v>
      </c>
      <c r="AF37" s="253">
        <f t="shared" si="10"/>
        <v>0</v>
      </c>
      <c r="AG37" s="256">
        <f>IF(C37=Allgemeines!$C$12,SAV!$V37-SAV!$AH37,HLOOKUP(Allgemeines!$C$12-1,$AI$4:$AO$300,ROW(C37)-3,FALSE)-$AH37)</f>
        <v>0</v>
      </c>
      <c r="AH37" s="256">
        <f>HLOOKUP(Allgemeines!$C$12,$AI$4:$AO$300,ROW(C37)-3,FALSE)</f>
        <v>0</v>
      </c>
      <c r="AI37" s="253">
        <f t="shared" si="2"/>
        <v>0</v>
      </c>
      <c r="AJ37" s="253">
        <f t="shared" si="3"/>
        <v>0</v>
      </c>
      <c r="AK37" s="253">
        <f t="shared" si="4"/>
        <v>0</v>
      </c>
      <c r="AL37" s="253">
        <f t="shared" si="5"/>
        <v>0</v>
      </c>
      <c r="AM37" s="253">
        <f t="shared" si="6"/>
        <v>0</v>
      </c>
      <c r="AN37" s="253">
        <f t="shared" si="7"/>
        <v>0</v>
      </c>
      <c r="AO37" s="253">
        <f t="shared" si="8"/>
        <v>0</v>
      </c>
      <c r="AP37" s="183"/>
    </row>
    <row r="38" spans="1:42" s="196" customFormat="1" ht="15" x14ac:dyDescent="0.25">
      <c r="A38" s="250"/>
      <c r="B38" s="250"/>
      <c r="C38" s="251"/>
      <c r="D38" s="252"/>
      <c r="E38" s="384"/>
      <c r="F38" s="252"/>
      <c r="G38" s="374">
        <f t="shared" si="0"/>
        <v>0</v>
      </c>
      <c r="H38" s="252"/>
      <c r="I38" s="252"/>
      <c r="J38" s="252"/>
      <c r="K38" s="252"/>
      <c r="L38" s="252"/>
      <c r="M38" s="252"/>
      <c r="N38" s="252"/>
      <c r="O38" s="252"/>
      <c r="P38" s="252"/>
      <c r="Q38" s="253">
        <f>IF(C38&gt;Allgemeines!$C$12,0,SUM(G38,H38,J38,K38,M38,N38)-SUM(I38,L38,O38,P38))</f>
        <v>0</v>
      </c>
      <c r="R38" s="252"/>
      <c r="S38" s="252"/>
      <c r="T38" s="252"/>
      <c r="U38" s="252"/>
      <c r="V38" s="253">
        <f t="shared" si="9"/>
        <v>0</v>
      </c>
      <c r="W38" s="254">
        <f>IF(ISBLANK($B38),0,VLOOKUP($B38,Listen!$A$2:$C$45,2,FALSE))</f>
        <v>0</v>
      </c>
      <c r="X38" s="254">
        <f>IF(ISBLANK($B38),0,VLOOKUP($B38,Listen!$A$2:$C$45,3,FALSE))</f>
        <v>0</v>
      </c>
      <c r="Y38" s="255">
        <f t="shared" ref="Y38:AE74" si="12">$W38</f>
        <v>0</v>
      </c>
      <c r="Z38" s="255">
        <f t="shared" si="12"/>
        <v>0</v>
      </c>
      <c r="AA38" s="255">
        <f t="shared" si="12"/>
        <v>0</v>
      </c>
      <c r="AB38" s="255">
        <f t="shared" si="12"/>
        <v>0</v>
      </c>
      <c r="AC38" s="255">
        <f t="shared" si="12"/>
        <v>0</v>
      </c>
      <c r="AD38" s="255">
        <f t="shared" si="12"/>
        <v>0</v>
      </c>
      <c r="AE38" s="255">
        <f t="shared" si="12"/>
        <v>0</v>
      </c>
      <c r="AF38" s="253">
        <f t="shared" si="10"/>
        <v>0</v>
      </c>
      <c r="AG38" s="256">
        <f>IF(C38=Allgemeines!$C$12,SAV!$V38-SAV!$AH38,HLOOKUP(Allgemeines!$C$12-1,$AI$4:$AO$300,ROW(C38)-3,FALSE)-$AH38)</f>
        <v>0</v>
      </c>
      <c r="AH38" s="256">
        <f>HLOOKUP(Allgemeines!$C$12,$AI$4:$AO$300,ROW(C38)-3,FALSE)</f>
        <v>0</v>
      </c>
      <c r="AI38" s="253">
        <f t="shared" si="2"/>
        <v>0</v>
      </c>
      <c r="AJ38" s="253">
        <f t="shared" si="3"/>
        <v>0</v>
      </c>
      <c r="AK38" s="253">
        <f t="shared" si="4"/>
        <v>0</v>
      </c>
      <c r="AL38" s="253">
        <f t="shared" si="5"/>
        <v>0</v>
      </c>
      <c r="AM38" s="253">
        <f t="shared" si="6"/>
        <v>0</v>
      </c>
      <c r="AN38" s="253">
        <f t="shared" si="7"/>
        <v>0</v>
      </c>
      <c r="AO38" s="253">
        <f t="shared" si="8"/>
        <v>0</v>
      </c>
      <c r="AP38" s="183"/>
    </row>
    <row r="39" spans="1:42" s="196" customFormat="1" ht="15" x14ac:dyDescent="0.25">
      <c r="A39" s="250"/>
      <c r="B39" s="250"/>
      <c r="C39" s="251"/>
      <c r="D39" s="252"/>
      <c r="E39" s="384"/>
      <c r="F39" s="252"/>
      <c r="G39" s="374">
        <f t="shared" si="0"/>
        <v>0</v>
      </c>
      <c r="H39" s="252"/>
      <c r="I39" s="252"/>
      <c r="J39" s="252"/>
      <c r="K39" s="252"/>
      <c r="L39" s="252"/>
      <c r="M39" s="252"/>
      <c r="N39" s="252"/>
      <c r="O39" s="252"/>
      <c r="P39" s="252"/>
      <c r="Q39" s="253">
        <f>IF(C39&gt;Allgemeines!$C$12,0,SUM(G39,H39,J39,K39,M39,N39)-SUM(I39,L39,O39,P39))</f>
        <v>0</v>
      </c>
      <c r="R39" s="252"/>
      <c r="S39" s="252"/>
      <c r="T39" s="252"/>
      <c r="U39" s="252"/>
      <c r="V39" s="253">
        <f t="shared" si="9"/>
        <v>0</v>
      </c>
      <c r="W39" s="254">
        <f>IF(ISBLANK($B39),0,VLOOKUP($B39,Listen!$A$2:$C$45,2,FALSE))</f>
        <v>0</v>
      </c>
      <c r="X39" s="254">
        <f>IF(ISBLANK($B39),0,VLOOKUP($B39,Listen!$A$2:$C$45,3,FALSE))</f>
        <v>0</v>
      </c>
      <c r="Y39" s="255">
        <f t="shared" si="12"/>
        <v>0</v>
      </c>
      <c r="Z39" s="255">
        <f t="shared" si="12"/>
        <v>0</v>
      </c>
      <c r="AA39" s="255">
        <f t="shared" si="12"/>
        <v>0</v>
      </c>
      <c r="AB39" s="255">
        <f t="shared" si="12"/>
        <v>0</v>
      </c>
      <c r="AC39" s="255">
        <f t="shared" si="12"/>
        <v>0</v>
      </c>
      <c r="AD39" s="255">
        <f t="shared" si="12"/>
        <v>0</v>
      </c>
      <c r="AE39" s="255">
        <f t="shared" si="12"/>
        <v>0</v>
      </c>
      <c r="AF39" s="253">
        <f t="shared" si="10"/>
        <v>0</v>
      </c>
      <c r="AG39" s="256">
        <f>IF(C39=Allgemeines!$C$12,SAV!$V39-SAV!$AH39,HLOOKUP(Allgemeines!$C$12-1,$AI$4:$AO$300,ROW(C39)-3,FALSE)-$AH39)</f>
        <v>0</v>
      </c>
      <c r="AH39" s="256">
        <f>HLOOKUP(Allgemeines!$C$12,$AI$4:$AO$300,ROW(C39)-3,FALSE)</f>
        <v>0</v>
      </c>
      <c r="AI39" s="253">
        <f t="shared" si="2"/>
        <v>0</v>
      </c>
      <c r="AJ39" s="253">
        <f t="shared" si="3"/>
        <v>0</v>
      </c>
      <c r="AK39" s="253">
        <f t="shared" si="4"/>
        <v>0</v>
      </c>
      <c r="AL39" s="253">
        <f t="shared" si="5"/>
        <v>0</v>
      </c>
      <c r="AM39" s="253">
        <f t="shared" si="6"/>
        <v>0</v>
      </c>
      <c r="AN39" s="253">
        <f t="shared" si="7"/>
        <v>0</v>
      </c>
      <c r="AO39" s="253">
        <f t="shared" si="8"/>
        <v>0</v>
      </c>
      <c r="AP39" s="183"/>
    </row>
    <row r="40" spans="1:42" s="196" customFormat="1" ht="15" x14ac:dyDescent="0.25">
      <c r="A40" s="250"/>
      <c r="B40" s="250"/>
      <c r="C40" s="251"/>
      <c r="D40" s="252"/>
      <c r="E40" s="384"/>
      <c r="F40" s="252"/>
      <c r="G40" s="374">
        <f t="shared" si="0"/>
        <v>0</v>
      </c>
      <c r="H40" s="252"/>
      <c r="I40" s="252"/>
      <c r="J40" s="252"/>
      <c r="K40" s="252"/>
      <c r="L40" s="252"/>
      <c r="M40" s="252"/>
      <c r="N40" s="252"/>
      <c r="O40" s="252"/>
      <c r="P40" s="252"/>
      <c r="Q40" s="253">
        <f>IF(C40&gt;Allgemeines!$C$12,0,SUM(G40,H40,J40,K40,M40,N40)-SUM(I40,L40,O40,P40))</f>
        <v>0</v>
      </c>
      <c r="R40" s="252"/>
      <c r="S40" s="252"/>
      <c r="T40" s="252"/>
      <c r="U40" s="252"/>
      <c r="V40" s="253">
        <f t="shared" si="9"/>
        <v>0</v>
      </c>
      <c r="W40" s="254">
        <f>IF(ISBLANK($B40),0,VLOOKUP($B40,Listen!$A$2:$C$45,2,FALSE))</f>
        <v>0</v>
      </c>
      <c r="X40" s="254">
        <f>IF(ISBLANK($B40),0,VLOOKUP($B40,Listen!$A$2:$C$45,3,FALSE))</f>
        <v>0</v>
      </c>
      <c r="Y40" s="255">
        <f t="shared" si="12"/>
        <v>0</v>
      </c>
      <c r="Z40" s="255">
        <f t="shared" si="12"/>
        <v>0</v>
      </c>
      <c r="AA40" s="255">
        <f t="shared" si="12"/>
        <v>0</v>
      </c>
      <c r="AB40" s="255">
        <f t="shared" si="12"/>
        <v>0</v>
      </c>
      <c r="AC40" s="255">
        <f t="shared" si="12"/>
        <v>0</v>
      </c>
      <c r="AD40" s="255">
        <f t="shared" si="12"/>
        <v>0</v>
      </c>
      <c r="AE40" s="255">
        <f t="shared" si="12"/>
        <v>0</v>
      </c>
      <c r="AF40" s="253">
        <f t="shared" si="10"/>
        <v>0</v>
      </c>
      <c r="AG40" s="256">
        <f>IF(C40=Allgemeines!$C$12,SAV!$V40-SAV!$AH40,HLOOKUP(Allgemeines!$C$12-1,$AI$4:$AO$300,ROW(C40)-3,FALSE)-$AH40)</f>
        <v>0</v>
      </c>
      <c r="AH40" s="256">
        <f>HLOOKUP(Allgemeines!$C$12,$AI$4:$AO$300,ROW(C40)-3,FALSE)</f>
        <v>0</v>
      </c>
      <c r="AI40" s="253">
        <f t="shared" si="2"/>
        <v>0</v>
      </c>
      <c r="AJ40" s="253">
        <f t="shared" si="3"/>
        <v>0</v>
      </c>
      <c r="AK40" s="253">
        <f t="shared" si="4"/>
        <v>0</v>
      </c>
      <c r="AL40" s="253">
        <f t="shared" si="5"/>
        <v>0</v>
      </c>
      <c r="AM40" s="253">
        <f t="shared" si="6"/>
        <v>0</v>
      </c>
      <c r="AN40" s="253">
        <f t="shared" si="7"/>
        <v>0</v>
      </c>
      <c r="AO40" s="253">
        <f t="shared" si="8"/>
        <v>0</v>
      </c>
      <c r="AP40" s="183"/>
    </row>
    <row r="41" spans="1:42" s="196" customFormat="1" ht="15" x14ac:dyDescent="0.25">
      <c r="A41" s="250"/>
      <c r="B41" s="250"/>
      <c r="C41" s="251"/>
      <c r="D41" s="252"/>
      <c r="E41" s="384"/>
      <c r="F41" s="252"/>
      <c r="G41" s="374">
        <f t="shared" si="0"/>
        <v>0</v>
      </c>
      <c r="H41" s="252"/>
      <c r="I41" s="252"/>
      <c r="J41" s="252"/>
      <c r="K41" s="252"/>
      <c r="L41" s="252"/>
      <c r="M41" s="252"/>
      <c r="N41" s="252"/>
      <c r="O41" s="252"/>
      <c r="P41" s="252"/>
      <c r="Q41" s="253">
        <f>IF(C41&gt;Allgemeines!$C$12,0,SUM(G41,H41,J41,K41,M41,N41)-SUM(I41,L41,O41,P41))</f>
        <v>0</v>
      </c>
      <c r="R41" s="252"/>
      <c r="S41" s="252"/>
      <c r="T41" s="252"/>
      <c r="U41" s="252"/>
      <c r="V41" s="253">
        <f t="shared" si="9"/>
        <v>0</v>
      </c>
      <c r="W41" s="254">
        <f>IF(ISBLANK($B41),0,VLOOKUP($B41,Listen!$A$2:$C$45,2,FALSE))</f>
        <v>0</v>
      </c>
      <c r="X41" s="254">
        <f>IF(ISBLANK($B41),0,VLOOKUP($B41,Listen!$A$2:$C$45,3,FALSE))</f>
        <v>0</v>
      </c>
      <c r="Y41" s="255">
        <f t="shared" si="12"/>
        <v>0</v>
      </c>
      <c r="Z41" s="255">
        <f t="shared" si="12"/>
        <v>0</v>
      </c>
      <c r="AA41" s="255">
        <f t="shared" si="12"/>
        <v>0</v>
      </c>
      <c r="AB41" s="255">
        <f t="shared" si="12"/>
        <v>0</v>
      </c>
      <c r="AC41" s="255">
        <f t="shared" si="12"/>
        <v>0</v>
      </c>
      <c r="AD41" s="255">
        <f t="shared" si="12"/>
        <v>0</v>
      </c>
      <c r="AE41" s="255">
        <f t="shared" si="12"/>
        <v>0</v>
      </c>
      <c r="AF41" s="253">
        <f t="shared" si="10"/>
        <v>0</v>
      </c>
      <c r="AG41" s="256">
        <f>IF(C41=Allgemeines!$C$12,SAV!$V41-SAV!$AH41,HLOOKUP(Allgemeines!$C$12-1,$AI$4:$AO$300,ROW(C41)-3,FALSE)-$AH41)</f>
        <v>0</v>
      </c>
      <c r="AH41" s="256">
        <f>HLOOKUP(Allgemeines!$C$12,$AI$4:$AO$300,ROW(C41)-3,FALSE)</f>
        <v>0</v>
      </c>
      <c r="AI41" s="253">
        <f t="shared" si="2"/>
        <v>0</v>
      </c>
      <c r="AJ41" s="253">
        <f t="shared" si="3"/>
        <v>0</v>
      </c>
      <c r="AK41" s="253">
        <f t="shared" si="4"/>
        <v>0</v>
      </c>
      <c r="AL41" s="253">
        <f t="shared" si="5"/>
        <v>0</v>
      </c>
      <c r="AM41" s="253">
        <f t="shared" si="6"/>
        <v>0</v>
      </c>
      <c r="AN41" s="253">
        <f t="shared" si="7"/>
        <v>0</v>
      </c>
      <c r="AO41" s="253">
        <f t="shared" si="8"/>
        <v>0</v>
      </c>
      <c r="AP41" s="183"/>
    </row>
    <row r="42" spans="1:42" s="196" customFormat="1" ht="15" x14ac:dyDescent="0.25">
      <c r="A42" s="250"/>
      <c r="B42" s="250"/>
      <c r="C42" s="251"/>
      <c r="D42" s="252"/>
      <c r="E42" s="384"/>
      <c r="F42" s="252"/>
      <c r="G42" s="374">
        <f t="shared" si="0"/>
        <v>0</v>
      </c>
      <c r="H42" s="252"/>
      <c r="I42" s="252"/>
      <c r="J42" s="252"/>
      <c r="K42" s="252"/>
      <c r="L42" s="252"/>
      <c r="M42" s="252"/>
      <c r="N42" s="252"/>
      <c r="O42" s="252"/>
      <c r="P42" s="252"/>
      <c r="Q42" s="253">
        <f>IF(C42&gt;Allgemeines!$C$12,0,SUM(G42,H42,J42,K42,M42,N42)-SUM(I42,L42,O42,P42))</f>
        <v>0</v>
      </c>
      <c r="R42" s="252"/>
      <c r="S42" s="252"/>
      <c r="T42" s="252"/>
      <c r="U42" s="252"/>
      <c r="V42" s="253">
        <f t="shared" si="9"/>
        <v>0</v>
      </c>
      <c r="W42" s="254">
        <f>IF(ISBLANK($B42),0,VLOOKUP($B42,Listen!$A$2:$C$45,2,FALSE))</f>
        <v>0</v>
      </c>
      <c r="X42" s="254">
        <f>IF(ISBLANK($B42),0,VLOOKUP($B42,Listen!$A$2:$C$45,3,FALSE))</f>
        <v>0</v>
      </c>
      <c r="Y42" s="255">
        <f t="shared" si="12"/>
        <v>0</v>
      </c>
      <c r="Z42" s="255">
        <f t="shared" si="12"/>
        <v>0</v>
      </c>
      <c r="AA42" s="255">
        <f t="shared" si="12"/>
        <v>0</v>
      </c>
      <c r="AB42" s="255">
        <f t="shared" si="12"/>
        <v>0</v>
      </c>
      <c r="AC42" s="255">
        <f t="shared" si="12"/>
        <v>0</v>
      </c>
      <c r="AD42" s="255">
        <f t="shared" si="12"/>
        <v>0</v>
      </c>
      <c r="AE42" s="255">
        <f t="shared" si="12"/>
        <v>0</v>
      </c>
      <c r="AF42" s="253">
        <f t="shared" si="10"/>
        <v>0</v>
      </c>
      <c r="AG42" s="256">
        <f>IF(C42=Allgemeines!$C$12,SAV!$V42-SAV!$AH42,HLOOKUP(Allgemeines!$C$12-1,$AI$4:$AO$300,ROW(C42)-3,FALSE)-$AH42)</f>
        <v>0</v>
      </c>
      <c r="AH42" s="256">
        <f>HLOOKUP(Allgemeines!$C$12,$AI$4:$AO$300,ROW(C42)-3,FALSE)</f>
        <v>0</v>
      </c>
      <c r="AI42" s="253">
        <f t="shared" si="2"/>
        <v>0</v>
      </c>
      <c r="AJ42" s="253">
        <f t="shared" si="3"/>
        <v>0</v>
      </c>
      <c r="AK42" s="253">
        <f t="shared" si="4"/>
        <v>0</v>
      </c>
      <c r="AL42" s="253">
        <f t="shared" si="5"/>
        <v>0</v>
      </c>
      <c r="AM42" s="253">
        <f t="shared" si="6"/>
        <v>0</v>
      </c>
      <c r="AN42" s="253">
        <f t="shared" si="7"/>
        <v>0</v>
      </c>
      <c r="AO42" s="253">
        <f t="shared" si="8"/>
        <v>0</v>
      </c>
      <c r="AP42" s="183"/>
    </row>
    <row r="43" spans="1:42" s="196" customFormat="1" ht="15" x14ac:dyDescent="0.25">
      <c r="A43" s="250"/>
      <c r="B43" s="250"/>
      <c r="C43" s="251"/>
      <c r="D43" s="252"/>
      <c r="E43" s="384"/>
      <c r="F43" s="252"/>
      <c r="G43" s="374">
        <f t="shared" si="0"/>
        <v>0</v>
      </c>
      <c r="H43" s="252"/>
      <c r="I43" s="252"/>
      <c r="J43" s="252"/>
      <c r="K43" s="252"/>
      <c r="L43" s="252"/>
      <c r="M43" s="252"/>
      <c r="N43" s="252"/>
      <c r="O43" s="252"/>
      <c r="P43" s="252"/>
      <c r="Q43" s="253">
        <f>IF(C43&gt;Allgemeines!$C$12,0,SUM(G43,H43,J43,K43,M43,N43)-SUM(I43,L43,O43,P43))</f>
        <v>0</v>
      </c>
      <c r="R43" s="252"/>
      <c r="S43" s="252"/>
      <c r="T43" s="252"/>
      <c r="U43" s="252"/>
      <c r="V43" s="253">
        <f t="shared" si="9"/>
        <v>0</v>
      </c>
      <c r="W43" s="254">
        <f>IF(ISBLANK($B43),0,VLOOKUP($B43,Listen!$A$2:$C$45,2,FALSE))</f>
        <v>0</v>
      </c>
      <c r="X43" s="254">
        <f>IF(ISBLANK($B43),0,VLOOKUP($B43,Listen!$A$2:$C$45,3,FALSE))</f>
        <v>0</v>
      </c>
      <c r="Y43" s="255">
        <f t="shared" si="12"/>
        <v>0</v>
      </c>
      <c r="Z43" s="255">
        <f t="shared" si="12"/>
        <v>0</v>
      </c>
      <c r="AA43" s="255">
        <f t="shared" si="12"/>
        <v>0</v>
      </c>
      <c r="AB43" s="255">
        <f t="shared" si="12"/>
        <v>0</v>
      </c>
      <c r="AC43" s="255">
        <f t="shared" si="12"/>
        <v>0</v>
      </c>
      <c r="AD43" s="255">
        <f t="shared" si="12"/>
        <v>0</v>
      </c>
      <c r="AE43" s="255">
        <f t="shared" si="12"/>
        <v>0</v>
      </c>
      <c r="AF43" s="253">
        <f t="shared" si="10"/>
        <v>0</v>
      </c>
      <c r="AG43" s="256">
        <f>IF(C43=Allgemeines!$C$12,SAV!$V43-SAV!$AH43,HLOOKUP(Allgemeines!$C$12-1,$AI$4:$AO$300,ROW(C43)-3,FALSE)-$AH43)</f>
        <v>0</v>
      </c>
      <c r="AH43" s="256">
        <f>HLOOKUP(Allgemeines!$C$12,$AI$4:$AO$300,ROW(C43)-3,FALSE)</f>
        <v>0</v>
      </c>
      <c r="AI43" s="253">
        <f t="shared" si="2"/>
        <v>0</v>
      </c>
      <c r="AJ43" s="253">
        <f t="shared" si="3"/>
        <v>0</v>
      </c>
      <c r="AK43" s="253">
        <f t="shared" si="4"/>
        <v>0</v>
      </c>
      <c r="AL43" s="253">
        <f t="shared" si="5"/>
        <v>0</v>
      </c>
      <c r="AM43" s="253">
        <f t="shared" si="6"/>
        <v>0</v>
      </c>
      <c r="AN43" s="253">
        <f t="shared" si="7"/>
        <v>0</v>
      </c>
      <c r="AO43" s="253">
        <f t="shared" si="8"/>
        <v>0</v>
      </c>
      <c r="AP43" s="183"/>
    </row>
    <row r="44" spans="1:42" s="196" customFormat="1" ht="15" x14ac:dyDescent="0.25">
      <c r="A44" s="250"/>
      <c r="B44" s="250"/>
      <c r="C44" s="251"/>
      <c r="D44" s="252"/>
      <c r="E44" s="384"/>
      <c r="F44" s="252"/>
      <c r="G44" s="374">
        <f t="shared" si="0"/>
        <v>0</v>
      </c>
      <c r="H44" s="252"/>
      <c r="I44" s="252"/>
      <c r="J44" s="252"/>
      <c r="K44" s="252"/>
      <c r="L44" s="252"/>
      <c r="M44" s="252"/>
      <c r="N44" s="252"/>
      <c r="O44" s="252"/>
      <c r="P44" s="252"/>
      <c r="Q44" s="253">
        <f>IF(C44&gt;Allgemeines!$C$12,0,SUM(G44,H44,J44,K44,M44,N44)-SUM(I44,L44,O44,P44))</f>
        <v>0</v>
      </c>
      <c r="R44" s="252"/>
      <c r="S44" s="252"/>
      <c r="T44" s="252"/>
      <c r="U44" s="252"/>
      <c r="V44" s="253">
        <f t="shared" si="9"/>
        <v>0</v>
      </c>
      <c r="W44" s="254">
        <f>IF(ISBLANK($B44),0,VLOOKUP($B44,Listen!$A$2:$C$45,2,FALSE))</f>
        <v>0</v>
      </c>
      <c r="X44" s="254">
        <f>IF(ISBLANK($B44),0,VLOOKUP($B44,Listen!$A$2:$C$45,3,FALSE))</f>
        <v>0</v>
      </c>
      <c r="Y44" s="255">
        <f t="shared" si="12"/>
        <v>0</v>
      </c>
      <c r="Z44" s="255">
        <f t="shared" si="12"/>
        <v>0</v>
      </c>
      <c r="AA44" s="255">
        <f t="shared" si="12"/>
        <v>0</v>
      </c>
      <c r="AB44" s="255">
        <f t="shared" si="12"/>
        <v>0</v>
      </c>
      <c r="AC44" s="255">
        <f t="shared" si="12"/>
        <v>0</v>
      </c>
      <c r="AD44" s="255">
        <f t="shared" si="12"/>
        <v>0</v>
      </c>
      <c r="AE44" s="255">
        <f t="shared" si="12"/>
        <v>0</v>
      </c>
      <c r="AF44" s="253">
        <f t="shared" si="10"/>
        <v>0</v>
      </c>
      <c r="AG44" s="256">
        <f>IF(C44=Allgemeines!$C$12,SAV!$V44-SAV!$AH44,HLOOKUP(Allgemeines!$C$12-1,$AI$4:$AO$300,ROW(C44)-3,FALSE)-$AH44)</f>
        <v>0</v>
      </c>
      <c r="AH44" s="256">
        <f>HLOOKUP(Allgemeines!$C$12,$AI$4:$AO$300,ROW(C44)-3,FALSE)</f>
        <v>0</v>
      </c>
      <c r="AI44" s="253">
        <f t="shared" si="2"/>
        <v>0</v>
      </c>
      <c r="AJ44" s="253">
        <f t="shared" si="3"/>
        <v>0</v>
      </c>
      <c r="AK44" s="253">
        <f t="shared" si="4"/>
        <v>0</v>
      </c>
      <c r="AL44" s="253">
        <f t="shared" si="5"/>
        <v>0</v>
      </c>
      <c r="AM44" s="253">
        <f t="shared" si="6"/>
        <v>0</v>
      </c>
      <c r="AN44" s="253">
        <f t="shared" si="7"/>
        <v>0</v>
      </c>
      <c r="AO44" s="253">
        <f t="shared" si="8"/>
        <v>0</v>
      </c>
      <c r="AP44" s="183"/>
    </row>
    <row r="45" spans="1:42" s="196" customFormat="1" ht="15" x14ac:dyDescent="0.25">
      <c r="A45" s="250"/>
      <c r="B45" s="250"/>
      <c r="C45" s="251"/>
      <c r="D45" s="252"/>
      <c r="E45" s="384"/>
      <c r="F45" s="252"/>
      <c r="G45" s="374">
        <f t="shared" si="0"/>
        <v>0</v>
      </c>
      <c r="H45" s="252"/>
      <c r="I45" s="252"/>
      <c r="J45" s="252"/>
      <c r="K45" s="252"/>
      <c r="L45" s="252"/>
      <c r="M45" s="252"/>
      <c r="N45" s="252"/>
      <c r="O45" s="252"/>
      <c r="P45" s="252"/>
      <c r="Q45" s="253">
        <f>IF(C45&gt;Allgemeines!$C$12,0,SUM(G45,H45,J45,K45,M45,N45)-SUM(I45,L45,O45,P45))</f>
        <v>0</v>
      </c>
      <c r="R45" s="252"/>
      <c r="S45" s="252"/>
      <c r="T45" s="252"/>
      <c r="U45" s="252"/>
      <c r="V45" s="253">
        <f t="shared" si="9"/>
        <v>0</v>
      </c>
      <c r="W45" s="254">
        <f>IF(ISBLANK($B45),0,VLOOKUP($B45,Listen!$A$2:$C$45,2,FALSE))</f>
        <v>0</v>
      </c>
      <c r="X45" s="254">
        <f>IF(ISBLANK($B45),0,VLOOKUP($B45,Listen!$A$2:$C$45,3,FALSE))</f>
        <v>0</v>
      </c>
      <c r="Y45" s="255">
        <f t="shared" si="12"/>
        <v>0</v>
      </c>
      <c r="Z45" s="255">
        <f t="shared" si="12"/>
        <v>0</v>
      </c>
      <c r="AA45" s="255">
        <f t="shared" si="12"/>
        <v>0</v>
      </c>
      <c r="AB45" s="255">
        <f t="shared" si="12"/>
        <v>0</v>
      </c>
      <c r="AC45" s="255">
        <f t="shared" si="12"/>
        <v>0</v>
      </c>
      <c r="AD45" s="255">
        <f t="shared" si="12"/>
        <v>0</v>
      </c>
      <c r="AE45" s="255">
        <f t="shared" si="12"/>
        <v>0</v>
      </c>
      <c r="AF45" s="253">
        <f t="shared" si="10"/>
        <v>0</v>
      </c>
      <c r="AG45" s="256">
        <f>IF(C45=Allgemeines!$C$12,SAV!$V45-SAV!$AH45,HLOOKUP(Allgemeines!$C$12-1,$AI$4:$AO$300,ROW(C45)-3,FALSE)-$AH45)</f>
        <v>0</v>
      </c>
      <c r="AH45" s="256">
        <f>HLOOKUP(Allgemeines!$C$12,$AI$4:$AO$300,ROW(C45)-3,FALSE)</f>
        <v>0</v>
      </c>
      <c r="AI45" s="253">
        <f t="shared" si="2"/>
        <v>0</v>
      </c>
      <c r="AJ45" s="253">
        <f t="shared" si="3"/>
        <v>0</v>
      </c>
      <c r="AK45" s="253">
        <f t="shared" si="4"/>
        <v>0</v>
      </c>
      <c r="AL45" s="253">
        <f t="shared" si="5"/>
        <v>0</v>
      </c>
      <c r="AM45" s="253">
        <f t="shared" si="6"/>
        <v>0</v>
      </c>
      <c r="AN45" s="253">
        <f t="shared" si="7"/>
        <v>0</v>
      </c>
      <c r="AO45" s="253">
        <f t="shared" si="8"/>
        <v>0</v>
      </c>
      <c r="AP45" s="183"/>
    </row>
    <row r="46" spans="1:42" s="196" customFormat="1" ht="15" x14ac:dyDescent="0.25">
      <c r="A46" s="250"/>
      <c r="B46" s="250"/>
      <c r="C46" s="251"/>
      <c r="D46" s="252"/>
      <c r="E46" s="384"/>
      <c r="F46" s="252"/>
      <c r="G46" s="374">
        <f t="shared" si="0"/>
        <v>0</v>
      </c>
      <c r="H46" s="252"/>
      <c r="I46" s="252"/>
      <c r="J46" s="252"/>
      <c r="K46" s="252"/>
      <c r="L46" s="252"/>
      <c r="M46" s="252"/>
      <c r="N46" s="252"/>
      <c r="O46" s="252"/>
      <c r="P46" s="252"/>
      <c r="Q46" s="253">
        <f>IF(C46&gt;Allgemeines!$C$12,0,SUM(G46,H46,J46,K46,M46,N46)-SUM(I46,L46,O46,P46))</f>
        <v>0</v>
      </c>
      <c r="R46" s="252"/>
      <c r="S46" s="252"/>
      <c r="T46" s="252"/>
      <c r="U46" s="252"/>
      <c r="V46" s="253">
        <f t="shared" si="9"/>
        <v>0</v>
      </c>
      <c r="W46" s="254">
        <f>IF(ISBLANK($B46),0,VLOOKUP($B46,Listen!$A$2:$C$45,2,FALSE))</f>
        <v>0</v>
      </c>
      <c r="X46" s="254">
        <f>IF(ISBLANK($B46),0,VLOOKUP($B46,Listen!$A$2:$C$45,3,FALSE))</f>
        <v>0</v>
      </c>
      <c r="Y46" s="255">
        <f t="shared" si="12"/>
        <v>0</v>
      </c>
      <c r="Z46" s="255">
        <f t="shared" si="12"/>
        <v>0</v>
      </c>
      <c r="AA46" s="255">
        <f t="shared" si="12"/>
        <v>0</v>
      </c>
      <c r="AB46" s="255">
        <f t="shared" si="12"/>
        <v>0</v>
      </c>
      <c r="AC46" s="255">
        <f t="shared" si="12"/>
        <v>0</v>
      </c>
      <c r="AD46" s="255">
        <f t="shared" si="12"/>
        <v>0</v>
      </c>
      <c r="AE46" s="255">
        <f t="shared" si="12"/>
        <v>0</v>
      </c>
      <c r="AF46" s="253">
        <f t="shared" si="10"/>
        <v>0</v>
      </c>
      <c r="AG46" s="256">
        <f>IF(C46=Allgemeines!$C$12,SAV!$V46-SAV!$AH46,HLOOKUP(Allgemeines!$C$12-1,$AI$4:$AO$300,ROW(C46)-3,FALSE)-$AH46)</f>
        <v>0</v>
      </c>
      <c r="AH46" s="256">
        <f>HLOOKUP(Allgemeines!$C$12,$AI$4:$AO$300,ROW(C46)-3,FALSE)</f>
        <v>0</v>
      </c>
      <c r="AI46" s="253">
        <f t="shared" si="2"/>
        <v>0</v>
      </c>
      <c r="AJ46" s="253">
        <f t="shared" si="3"/>
        <v>0</v>
      </c>
      <c r="AK46" s="253">
        <f t="shared" si="4"/>
        <v>0</v>
      </c>
      <c r="AL46" s="253">
        <f t="shared" si="5"/>
        <v>0</v>
      </c>
      <c r="AM46" s="253">
        <f t="shared" si="6"/>
        <v>0</v>
      </c>
      <c r="AN46" s="253">
        <f t="shared" si="7"/>
        <v>0</v>
      </c>
      <c r="AO46" s="253">
        <f t="shared" si="8"/>
        <v>0</v>
      </c>
      <c r="AP46" s="183"/>
    </row>
    <row r="47" spans="1:42" s="196" customFormat="1" ht="15" x14ac:dyDescent="0.25">
      <c r="A47" s="250"/>
      <c r="B47" s="250"/>
      <c r="C47" s="251"/>
      <c r="D47" s="252"/>
      <c r="E47" s="384"/>
      <c r="F47" s="252"/>
      <c r="G47" s="374">
        <f t="shared" si="0"/>
        <v>0</v>
      </c>
      <c r="H47" s="252"/>
      <c r="I47" s="252"/>
      <c r="J47" s="252"/>
      <c r="K47" s="252"/>
      <c r="L47" s="252"/>
      <c r="M47" s="252"/>
      <c r="N47" s="252"/>
      <c r="O47" s="252"/>
      <c r="P47" s="252"/>
      <c r="Q47" s="253">
        <f>IF(C47&gt;Allgemeines!$C$12,0,SUM(G47,H47,J47,K47,M47,N47)-SUM(I47,L47,O47,P47))</f>
        <v>0</v>
      </c>
      <c r="R47" s="252"/>
      <c r="S47" s="252"/>
      <c r="T47" s="252"/>
      <c r="U47" s="252"/>
      <c r="V47" s="253">
        <f t="shared" si="9"/>
        <v>0</v>
      </c>
      <c r="W47" s="254">
        <f>IF(ISBLANK($B47),0,VLOOKUP($B47,Listen!$A$2:$C$45,2,FALSE))</f>
        <v>0</v>
      </c>
      <c r="X47" s="254">
        <f>IF(ISBLANK($B47),0,VLOOKUP($B47,Listen!$A$2:$C$45,3,FALSE))</f>
        <v>0</v>
      </c>
      <c r="Y47" s="255">
        <f t="shared" si="12"/>
        <v>0</v>
      </c>
      <c r="Z47" s="255">
        <f t="shared" si="12"/>
        <v>0</v>
      </c>
      <c r="AA47" s="255">
        <f t="shared" si="12"/>
        <v>0</v>
      </c>
      <c r="AB47" s="255">
        <f t="shared" si="12"/>
        <v>0</v>
      </c>
      <c r="AC47" s="255">
        <f t="shared" si="12"/>
        <v>0</v>
      </c>
      <c r="AD47" s="255">
        <f t="shared" si="12"/>
        <v>0</v>
      </c>
      <c r="AE47" s="255">
        <f t="shared" si="12"/>
        <v>0</v>
      </c>
      <c r="AF47" s="253">
        <f t="shared" si="10"/>
        <v>0</v>
      </c>
      <c r="AG47" s="256">
        <f>IF(C47=Allgemeines!$C$12,SAV!$V47-SAV!$AH47,HLOOKUP(Allgemeines!$C$12-1,$AI$4:$AO$300,ROW(C47)-3,FALSE)-$AH47)</f>
        <v>0</v>
      </c>
      <c r="AH47" s="256">
        <f>HLOOKUP(Allgemeines!$C$12,$AI$4:$AO$300,ROW(C47)-3,FALSE)</f>
        <v>0</v>
      </c>
      <c r="AI47" s="253">
        <f t="shared" si="2"/>
        <v>0</v>
      </c>
      <c r="AJ47" s="253">
        <f t="shared" si="3"/>
        <v>0</v>
      </c>
      <c r="AK47" s="253">
        <f t="shared" si="4"/>
        <v>0</v>
      </c>
      <c r="AL47" s="253">
        <f t="shared" si="5"/>
        <v>0</v>
      </c>
      <c r="AM47" s="253">
        <f t="shared" si="6"/>
        <v>0</v>
      </c>
      <c r="AN47" s="253">
        <f t="shared" si="7"/>
        <v>0</v>
      </c>
      <c r="AO47" s="253">
        <f t="shared" si="8"/>
        <v>0</v>
      </c>
      <c r="AP47" s="183"/>
    </row>
    <row r="48" spans="1:42" s="196" customFormat="1" ht="15" x14ac:dyDescent="0.25">
      <c r="A48" s="250"/>
      <c r="B48" s="250"/>
      <c r="C48" s="251"/>
      <c r="D48" s="252"/>
      <c r="E48" s="384"/>
      <c r="F48" s="252"/>
      <c r="G48" s="374">
        <f t="shared" si="0"/>
        <v>0</v>
      </c>
      <c r="H48" s="252"/>
      <c r="I48" s="252"/>
      <c r="J48" s="252"/>
      <c r="K48" s="252"/>
      <c r="L48" s="252"/>
      <c r="M48" s="252"/>
      <c r="N48" s="252"/>
      <c r="O48" s="252"/>
      <c r="P48" s="252"/>
      <c r="Q48" s="253">
        <f>IF(C48&gt;Allgemeines!$C$12,0,SUM(G48,H48,J48,K48,M48,N48)-SUM(I48,L48,O48,P48))</f>
        <v>0</v>
      </c>
      <c r="R48" s="252"/>
      <c r="S48" s="252"/>
      <c r="T48" s="252"/>
      <c r="U48" s="252"/>
      <c r="V48" s="253">
        <f t="shared" si="9"/>
        <v>0</v>
      </c>
      <c r="W48" s="254">
        <f>IF(ISBLANK($B48),0,VLOOKUP($B48,Listen!$A$2:$C$45,2,FALSE))</f>
        <v>0</v>
      </c>
      <c r="X48" s="254">
        <f>IF(ISBLANK($B48),0,VLOOKUP($B48,Listen!$A$2:$C$45,3,FALSE))</f>
        <v>0</v>
      </c>
      <c r="Y48" s="255">
        <f t="shared" si="12"/>
        <v>0</v>
      </c>
      <c r="Z48" s="255">
        <f t="shared" si="12"/>
        <v>0</v>
      </c>
      <c r="AA48" s="255">
        <f t="shared" si="12"/>
        <v>0</v>
      </c>
      <c r="AB48" s="255">
        <f t="shared" si="12"/>
        <v>0</v>
      </c>
      <c r="AC48" s="255">
        <f t="shared" si="12"/>
        <v>0</v>
      </c>
      <c r="AD48" s="255">
        <f t="shared" si="12"/>
        <v>0</v>
      </c>
      <c r="AE48" s="255">
        <f t="shared" si="12"/>
        <v>0</v>
      </c>
      <c r="AF48" s="253">
        <f t="shared" si="10"/>
        <v>0</v>
      </c>
      <c r="AG48" s="256">
        <f>IF(C48=Allgemeines!$C$12,SAV!$V48-SAV!$AH48,HLOOKUP(Allgemeines!$C$12-1,$AI$4:$AO$300,ROW(C48)-3,FALSE)-$AH48)</f>
        <v>0</v>
      </c>
      <c r="AH48" s="256">
        <f>HLOOKUP(Allgemeines!$C$12,$AI$4:$AO$300,ROW(C48)-3,FALSE)</f>
        <v>0</v>
      </c>
      <c r="AI48" s="253">
        <f t="shared" si="2"/>
        <v>0</v>
      </c>
      <c r="AJ48" s="253">
        <f t="shared" si="3"/>
        <v>0</v>
      </c>
      <c r="AK48" s="253">
        <f t="shared" si="4"/>
        <v>0</v>
      </c>
      <c r="AL48" s="253">
        <f t="shared" si="5"/>
        <v>0</v>
      </c>
      <c r="AM48" s="253">
        <f t="shared" si="6"/>
        <v>0</v>
      </c>
      <c r="AN48" s="253">
        <f t="shared" si="7"/>
        <v>0</v>
      </c>
      <c r="AO48" s="253">
        <f t="shared" si="8"/>
        <v>0</v>
      </c>
      <c r="AP48" s="183"/>
    </row>
    <row r="49" spans="1:42" s="196" customFormat="1" ht="15" x14ac:dyDescent="0.25">
      <c r="A49" s="250"/>
      <c r="B49" s="250"/>
      <c r="C49" s="251"/>
      <c r="D49" s="252"/>
      <c r="E49" s="384"/>
      <c r="F49" s="252"/>
      <c r="G49" s="374">
        <f t="shared" si="0"/>
        <v>0</v>
      </c>
      <c r="H49" s="252"/>
      <c r="I49" s="252"/>
      <c r="J49" s="252"/>
      <c r="K49" s="252"/>
      <c r="L49" s="252"/>
      <c r="M49" s="252"/>
      <c r="N49" s="252"/>
      <c r="O49" s="252"/>
      <c r="P49" s="252"/>
      <c r="Q49" s="253">
        <f>IF(C49&gt;Allgemeines!$C$12,0,SUM(G49,H49,J49,K49,M49,N49)-SUM(I49,L49,O49,P49))</f>
        <v>0</v>
      </c>
      <c r="R49" s="252"/>
      <c r="S49" s="252"/>
      <c r="T49" s="252"/>
      <c r="U49" s="252"/>
      <c r="V49" s="253">
        <f t="shared" si="9"/>
        <v>0</v>
      </c>
      <c r="W49" s="254">
        <f>IF(ISBLANK($B49),0,VLOOKUP($B49,Listen!$A$2:$C$45,2,FALSE))</f>
        <v>0</v>
      </c>
      <c r="X49" s="254">
        <f>IF(ISBLANK($B49),0,VLOOKUP($B49,Listen!$A$2:$C$45,3,FALSE))</f>
        <v>0</v>
      </c>
      <c r="Y49" s="255">
        <f t="shared" si="12"/>
        <v>0</v>
      </c>
      <c r="Z49" s="255">
        <f t="shared" si="12"/>
        <v>0</v>
      </c>
      <c r="AA49" s="255">
        <f t="shared" si="12"/>
        <v>0</v>
      </c>
      <c r="AB49" s="255">
        <f t="shared" si="12"/>
        <v>0</v>
      </c>
      <c r="AC49" s="255">
        <f t="shared" si="12"/>
        <v>0</v>
      </c>
      <c r="AD49" s="255">
        <f t="shared" si="12"/>
        <v>0</v>
      </c>
      <c r="AE49" s="255">
        <f t="shared" si="12"/>
        <v>0</v>
      </c>
      <c r="AF49" s="253">
        <f t="shared" si="10"/>
        <v>0</v>
      </c>
      <c r="AG49" s="256">
        <f>IF(C49=Allgemeines!$C$12,SAV!$V49-SAV!$AH49,HLOOKUP(Allgemeines!$C$12-1,$AI$4:$AO$300,ROW(C49)-3,FALSE)-$AH49)</f>
        <v>0</v>
      </c>
      <c r="AH49" s="256">
        <f>HLOOKUP(Allgemeines!$C$12,$AI$4:$AO$300,ROW(C49)-3,FALSE)</f>
        <v>0</v>
      </c>
      <c r="AI49" s="253">
        <f t="shared" si="2"/>
        <v>0</v>
      </c>
      <c r="AJ49" s="253">
        <f t="shared" si="3"/>
        <v>0</v>
      </c>
      <c r="AK49" s="253">
        <f t="shared" si="4"/>
        <v>0</v>
      </c>
      <c r="AL49" s="253">
        <f t="shared" si="5"/>
        <v>0</v>
      </c>
      <c r="AM49" s="253">
        <f t="shared" si="6"/>
        <v>0</v>
      </c>
      <c r="AN49" s="253">
        <f t="shared" si="7"/>
        <v>0</v>
      </c>
      <c r="AO49" s="253">
        <f t="shared" si="8"/>
        <v>0</v>
      </c>
      <c r="AP49" s="183"/>
    </row>
    <row r="50" spans="1:42" s="196" customFormat="1" ht="15" x14ac:dyDescent="0.25">
      <c r="A50" s="250"/>
      <c r="B50" s="250"/>
      <c r="C50" s="251"/>
      <c r="D50" s="252"/>
      <c r="E50" s="384"/>
      <c r="F50" s="252"/>
      <c r="G50" s="374">
        <f t="shared" si="0"/>
        <v>0</v>
      </c>
      <c r="H50" s="252"/>
      <c r="I50" s="252"/>
      <c r="J50" s="252"/>
      <c r="K50" s="252"/>
      <c r="L50" s="252"/>
      <c r="M50" s="252"/>
      <c r="N50" s="252"/>
      <c r="O50" s="252"/>
      <c r="P50" s="252"/>
      <c r="Q50" s="253">
        <f>IF(C50&gt;Allgemeines!$C$12,0,SUM(G50,H50,J50,K50,M50,N50)-SUM(I50,L50,O50,P50))</f>
        <v>0</v>
      </c>
      <c r="R50" s="252"/>
      <c r="S50" s="252"/>
      <c r="T50" s="252"/>
      <c r="U50" s="252"/>
      <c r="V50" s="253">
        <f t="shared" si="9"/>
        <v>0</v>
      </c>
      <c r="W50" s="254">
        <f>IF(ISBLANK($B50),0,VLOOKUP($B50,Listen!$A$2:$C$45,2,FALSE))</f>
        <v>0</v>
      </c>
      <c r="X50" s="254">
        <f>IF(ISBLANK($B50),0,VLOOKUP($B50,Listen!$A$2:$C$45,3,FALSE))</f>
        <v>0</v>
      </c>
      <c r="Y50" s="255">
        <f t="shared" si="12"/>
        <v>0</v>
      </c>
      <c r="Z50" s="255">
        <f t="shared" si="12"/>
        <v>0</v>
      </c>
      <c r="AA50" s="255">
        <f t="shared" si="12"/>
        <v>0</v>
      </c>
      <c r="AB50" s="255">
        <f t="shared" si="12"/>
        <v>0</v>
      </c>
      <c r="AC50" s="255">
        <f t="shared" si="12"/>
        <v>0</v>
      </c>
      <c r="AD50" s="255">
        <f t="shared" si="12"/>
        <v>0</v>
      </c>
      <c r="AE50" s="255">
        <f t="shared" si="12"/>
        <v>0</v>
      </c>
      <c r="AF50" s="253">
        <f t="shared" si="10"/>
        <v>0</v>
      </c>
      <c r="AG50" s="256">
        <f>IF(C50=Allgemeines!$C$12,SAV!$V50-SAV!$AH50,HLOOKUP(Allgemeines!$C$12-1,$AI$4:$AO$300,ROW(C50)-3,FALSE)-$AH50)</f>
        <v>0</v>
      </c>
      <c r="AH50" s="256">
        <f>HLOOKUP(Allgemeines!$C$12,$AI$4:$AO$300,ROW(C50)-3,FALSE)</f>
        <v>0</v>
      </c>
      <c r="AI50" s="253">
        <f t="shared" si="2"/>
        <v>0</v>
      </c>
      <c r="AJ50" s="253">
        <f t="shared" si="3"/>
        <v>0</v>
      </c>
      <c r="AK50" s="253">
        <f t="shared" si="4"/>
        <v>0</v>
      </c>
      <c r="AL50" s="253">
        <f t="shared" si="5"/>
        <v>0</v>
      </c>
      <c r="AM50" s="253">
        <f t="shared" si="6"/>
        <v>0</v>
      </c>
      <c r="AN50" s="253">
        <f t="shared" si="7"/>
        <v>0</v>
      </c>
      <c r="AO50" s="253">
        <f t="shared" si="8"/>
        <v>0</v>
      </c>
      <c r="AP50" s="183"/>
    </row>
    <row r="51" spans="1:42" s="196" customFormat="1" ht="15" x14ac:dyDescent="0.25">
      <c r="A51" s="250"/>
      <c r="B51" s="250"/>
      <c r="C51" s="251"/>
      <c r="D51" s="252"/>
      <c r="E51" s="384"/>
      <c r="F51" s="252"/>
      <c r="G51" s="374">
        <f t="shared" si="0"/>
        <v>0</v>
      </c>
      <c r="H51" s="252"/>
      <c r="I51" s="252"/>
      <c r="J51" s="252"/>
      <c r="K51" s="252"/>
      <c r="L51" s="252"/>
      <c r="M51" s="252"/>
      <c r="N51" s="252"/>
      <c r="O51" s="252"/>
      <c r="P51" s="252"/>
      <c r="Q51" s="253">
        <f>IF(C51&gt;Allgemeines!$C$12,0,SUM(G51,H51,J51,K51,M51,N51)-SUM(I51,L51,O51,P51))</f>
        <v>0</v>
      </c>
      <c r="R51" s="252"/>
      <c r="S51" s="252"/>
      <c r="T51" s="252"/>
      <c r="U51" s="252"/>
      <c r="V51" s="253">
        <f t="shared" si="9"/>
        <v>0</v>
      </c>
      <c r="W51" s="254">
        <f>IF(ISBLANK($B51),0,VLOOKUP($B51,Listen!$A$2:$C$45,2,FALSE))</f>
        <v>0</v>
      </c>
      <c r="X51" s="254">
        <f>IF(ISBLANK($B51),0,VLOOKUP($B51,Listen!$A$2:$C$45,3,FALSE))</f>
        <v>0</v>
      </c>
      <c r="Y51" s="255">
        <f t="shared" si="12"/>
        <v>0</v>
      </c>
      <c r="Z51" s="255">
        <f t="shared" si="12"/>
        <v>0</v>
      </c>
      <c r="AA51" s="255">
        <f t="shared" si="12"/>
        <v>0</v>
      </c>
      <c r="AB51" s="255">
        <f t="shared" si="12"/>
        <v>0</v>
      </c>
      <c r="AC51" s="255">
        <f t="shared" si="12"/>
        <v>0</v>
      </c>
      <c r="AD51" s="255">
        <f t="shared" si="12"/>
        <v>0</v>
      </c>
      <c r="AE51" s="255">
        <f t="shared" si="12"/>
        <v>0</v>
      </c>
      <c r="AF51" s="253">
        <f t="shared" si="10"/>
        <v>0</v>
      </c>
      <c r="AG51" s="256">
        <f>IF(C51=Allgemeines!$C$12,SAV!$V51-SAV!$AH51,HLOOKUP(Allgemeines!$C$12-1,$AI$4:$AO$300,ROW(C51)-3,FALSE)-$AH51)</f>
        <v>0</v>
      </c>
      <c r="AH51" s="256">
        <f>HLOOKUP(Allgemeines!$C$12,$AI$4:$AO$300,ROW(C51)-3,FALSE)</f>
        <v>0</v>
      </c>
      <c r="AI51" s="253">
        <f t="shared" si="2"/>
        <v>0</v>
      </c>
      <c r="AJ51" s="253">
        <f t="shared" si="3"/>
        <v>0</v>
      </c>
      <c r="AK51" s="253">
        <f t="shared" si="4"/>
        <v>0</v>
      </c>
      <c r="AL51" s="253">
        <f t="shared" si="5"/>
        <v>0</v>
      </c>
      <c r="AM51" s="253">
        <f t="shared" si="6"/>
        <v>0</v>
      </c>
      <c r="AN51" s="253">
        <f t="shared" si="7"/>
        <v>0</v>
      </c>
      <c r="AO51" s="253">
        <f t="shared" si="8"/>
        <v>0</v>
      </c>
      <c r="AP51" s="183"/>
    </row>
    <row r="52" spans="1:42" s="196" customFormat="1" ht="15" x14ac:dyDescent="0.25">
      <c r="A52" s="250"/>
      <c r="B52" s="250"/>
      <c r="C52" s="251"/>
      <c r="D52" s="252"/>
      <c r="E52" s="384"/>
      <c r="F52" s="252"/>
      <c r="G52" s="374">
        <f t="shared" si="0"/>
        <v>0</v>
      </c>
      <c r="H52" s="252"/>
      <c r="I52" s="252"/>
      <c r="J52" s="252"/>
      <c r="K52" s="252"/>
      <c r="L52" s="252"/>
      <c r="M52" s="252"/>
      <c r="N52" s="252"/>
      <c r="O52" s="252"/>
      <c r="P52" s="252"/>
      <c r="Q52" s="253">
        <f>IF(C52&gt;Allgemeines!$C$12,0,SUM(G52,H52,J52,K52,M52,N52)-SUM(I52,L52,O52,P52))</f>
        <v>0</v>
      </c>
      <c r="R52" s="252"/>
      <c r="S52" s="252"/>
      <c r="T52" s="252"/>
      <c r="U52" s="252"/>
      <c r="V52" s="253">
        <f t="shared" si="9"/>
        <v>0</v>
      </c>
      <c r="W52" s="254">
        <f>IF(ISBLANK($B52),0,VLOOKUP($B52,Listen!$A$2:$C$45,2,FALSE))</f>
        <v>0</v>
      </c>
      <c r="X52" s="254">
        <f>IF(ISBLANK($B52),0,VLOOKUP($B52,Listen!$A$2:$C$45,3,FALSE))</f>
        <v>0</v>
      </c>
      <c r="Y52" s="255">
        <f t="shared" si="12"/>
        <v>0</v>
      </c>
      <c r="Z52" s="255">
        <f t="shared" si="12"/>
        <v>0</v>
      </c>
      <c r="AA52" s="255">
        <f t="shared" si="12"/>
        <v>0</v>
      </c>
      <c r="AB52" s="255">
        <f t="shared" si="12"/>
        <v>0</v>
      </c>
      <c r="AC52" s="255">
        <f t="shared" si="12"/>
        <v>0</v>
      </c>
      <c r="AD52" s="255">
        <f t="shared" si="12"/>
        <v>0</v>
      </c>
      <c r="AE52" s="255">
        <f t="shared" si="12"/>
        <v>0</v>
      </c>
      <c r="AF52" s="253">
        <f t="shared" si="10"/>
        <v>0</v>
      </c>
      <c r="AG52" s="256">
        <f>IF(C52=Allgemeines!$C$12,SAV!$V52-SAV!$AH52,HLOOKUP(Allgemeines!$C$12-1,$AI$4:$AO$300,ROW(C52)-3,FALSE)-$AH52)</f>
        <v>0</v>
      </c>
      <c r="AH52" s="256">
        <f>HLOOKUP(Allgemeines!$C$12,$AI$4:$AO$300,ROW(C52)-3,FALSE)</f>
        <v>0</v>
      </c>
      <c r="AI52" s="253">
        <f t="shared" si="2"/>
        <v>0</v>
      </c>
      <c r="AJ52" s="253">
        <f t="shared" si="3"/>
        <v>0</v>
      </c>
      <c r="AK52" s="253">
        <f t="shared" si="4"/>
        <v>0</v>
      </c>
      <c r="AL52" s="253">
        <f t="shared" si="5"/>
        <v>0</v>
      </c>
      <c r="AM52" s="253">
        <f t="shared" si="6"/>
        <v>0</v>
      </c>
      <c r="AN52" s="253">
        <f t="shared" si="7"/>
        <v>0</v>
      </c>
      <c r="AO52" s="253">
        <f t="shared" si="8"/>
        <v>0</v>
      </c>
      <c r="AP52" s="183"/>
    </row>
    <row r="53" spans="1:42" s="196" customFormat="1" ht="15" x14ac:dyDescent="0.25">
      <c r="A53" s="250"/>
      <c r="B53" s="250"/>
      <c r="C53" s="251"/>
      <c r="D53" s="252"/>
      <c r="E53" s="384"/>
      <c r="F53" s="252"/>
      <c r="G53" s="374">
        <f t="shared" si="0"/>
        <v>0</v>
      </c>
      <c r="H53" s="252"/>
      <c r="I53" s="252"/>
      <c r="J53" s="252"/>
      <c r="K53" s="252"/>
      <c r="L53" s="252"/>
      <c r="M53" s="252"/>
      <c r="N53" s="252"/>
      <c r="O53" s="252"/>
      <c r="P53" s="252"/>
      <c r="Q53" s="253">
        <f>IF(C53&gt;Allgemeines!$C$12,0,SUM(G53,H53,J53,K53,M53,N53)-SUM(I53,L53,O53,P53))</f>
        <v>0</v>
      </c>
      <c r="R53" s="252"/>
      <c r="S53" s="252"/>
      <c r="T53" s="252"/>
      <c r="U53" s="252"/>
      <c r="V53" s="253">
        <f t="shared" si="9"/>
        <v>0</v>
      </c>
      <c r="W53" s="254">
        <f>IF(ISBLANK($B53),0,VLOOKUP($B53,Listen!$A$2:$C$45,2,FALSE))</f>
        <v>0</v>
      </c>
      <c r="X53" s="254">
        <f>IF(ISBLANK($B53),0,VLOOKUP($B53,Listen!$A$2:$C$45,3,FALSE))</f>
        <v>0</v>
      </c>
      <c r="Y53" s="255">
        <f t="shared" si="12"/>
        <v>0</v>
      </c>
      <c r="Z53" s="255">
        <f t="shared" si="12"/>
        <v>0</v>
      </c>
      <c r="AA53" s="255">
        <f t="shared" si="12"/>
        <v>0</v>
      </c>
      <c r="AB53" s="255">
        <f t="shared" si="12"/>
        <v>0</v>
      </c>
      <c r="AC53" s="255">
        <f t="shared" si="12"/>
        <v>0</v>
      </c>
      <c r="AD53" s="255">
        <f t="shared" si="12"/>
        <v>0</v>
      </c>
      <c r="AE53" s="255">
        <f t="shared" si="12"/>
        <v>0</v>
      </c>
      <c r="AF53" s="253">
        <f t="shared" si="10"/>
        <v>0</v>
      </c>
      <c r="AG53" s="256">
        <f>IF(C53=Allgemeines!$C$12,SAV!$V53-SAV!$AH53,HLOOKUP(Allgemeines!$C$12-1,$AI$4:$AO$300,ROW(C53)-3,FALSE)-$AH53)</f>
        <v>0</v>
      </c>
      <c r="AH53" s="256">
        <f>HLOOKUP(Allgemeines!$C$12,$AI$4:$AO$300,ROW(C53)-3,FALSE)</f>
        <v>0</v>
      </c>
      <c r="AI53" s="253">
        <f t="shared" si="2"/>
        <v>0</v>
      </c>
      <c r="AJ53" s="253">
        <f t="shared" si="3"/>
        <v>0</v>
      </c>
      <c r="AK53" s="253">
        <f t="shared" si="4"/>
        <v>0</v>
      </c>
      <c r="AL53" s="253">
        <f t="shared" si="5"/>
        <v>0</v>
      </c>
      <c r="AM53" s="253">
        <f t="shared" si="6"/>
        <v>0</v>
      </c>
      <c r="AN53" s="253">
        <f t="shared" si="7"/>
        <v>0</v>
      </c>
      <c r="AO53" s="253">
        <f t="shared" si="8"/>
        <v>0</v>
      </c>
      <c r="AP53" s="183"/>
    </row>
    <row r="54" spans="1:42" s="196" customFormat="1" ht="15" x14ac:dyDescent="0.25">
      <c r="A54" s="250"/>
      <c r="B54" s="250"/>
      <c r="C54" s="251"/>
      <c r="D54" s="252"/>
      <c r="E54" s="384"/>
      <c r="F54" s="252"/>
      <c r="G54" s="374">
        <f t="shared" si="0"/>
        <v>0</v>
      </c>
      <c r="H54" s="252"/>
      <c r="I54" s="252"/>
      <c r="J54" s="252"/>
      <c r="K54" s="252"/>
      <c r="L54" s="252"/>
      <c r="M54" s="252"/>
      <c r="N54" s="252"/>
      <c r="O54" s="252"/>
      <c r="P54" s="252"/>
      <c r="Q54" s="253">
        <f>IF(C54&gt;Allgemeines!$C$12,0,SUM(G54,H54,J54,K54,M54,N54)-SUM(I54,L54,O54,P54))</f>
        <v>0</v>
      </c>
      <c r="R54" s="252"/>
      <c r="S54" s="252"/>
      <c r="T54" s="252"/>
      <c r="U54" s="252"/>
      <c r="V54" s="253">
        <f t="shared" si="9"/>
        <v>0</v>
      </c>
      <c r="W54" s="254">
        <f>IF(ISBLANK($B54),0,VLOOKUP($B54,Listen!$A$2:$C$45,2,FALSE))</f>
        <v>0</v>
      </c>
      <c r="X54" s="254">
        <f>IF(ISBLANK($B54),0,VLOOKUP($B54,Listen!$A$2:$C$45,3,FALSE))</f>
        <v>0</v>
      </c>
      <c r="Y54" s="255">
        <f t="shared" si="12"/>
        <v>0</v>
      </c>
      <c r="Z54" s="255">
        <f t="shared" si="12"/>
        <v>0</v>
      </c>
      <c r="AA54" s="255">
        <f t="shared" si="12"/>
        <v>0</v>
      </c>
      <c r="AB54" s="255">
        <f t="shared" si="12"/>
        <v>0</v>
      </c>
      <c r="AC54" s="255">
        <f t="shared" si="12"/>
        <v>0</v>
      </c>
      <c r="AD54" s="255">
        <f t="shared" si="12"/>
        <v>0</v>
      </c>
      <c r="AE54" s="255">
        <f t="shared" si="12"/>
        <v>0</v>
      </c>
      <c r="AF54" s="253">
        <f t="shared" si="10"/>
        <v>0</v>
      </c>
      <c r="AG54" s="256">
        <f>IF(C54=Allgemeines!$C$12,SAV!$V54-SAV!$AH54,HLOOKUP(Allgemeines!$C$12-1,$AI$4:$AO$300,ROW(C54)-3,FALSE)-$AH54)</f>
        <v>0</v>
      </c>
      <c r="AH54" s="256">
        <f>HLOOKUP(Allgemeines!$C$12,$AI$4:$AO$300,ROW(C54)-3,FALSE)</f>
        <v>0</v>
      </c>
      <c r="AI54" s="253">
        <f t="shared" si="2"/>
        <v>0</v>
      </c>
      <c r="AJ54" s="253">
        <f t="shared" si="3"/>
        <v>0</v>
      </c>
      <c r="AK54" s="253">
        <f t="shared" si="4"/>
        <v>0</v>
      </c>
      <c r="AL54" s="253">
        <f t="shared" si="5"/>
        <v>0</v>
      </c>
      <c r="AM54" s="253">
        <f t="shared" si="6"/>
        <v>0</v>
      </c>
      <c r="AN54" s="253">
        <f t="shared" si="7"/>
        <v>0</v>
      </c>
      <c r="AO54" s="253">
        <f t="shared" si="8"/>
        <v>0</v>
      </c>
      <c r="AP54" s="183"/>
    </row>
    <row r="55" spans="1:42" s="196" customFormat="1" ht="15" x14ac:dyDescent="0.25">
      <c r="A55" s="250"/>
      <c r="B55" s="250"/>
      <c r="C55" s="251"/>
      <c r="D55" s="252"/>
      <c r="E55" s="384"/>
      <c r="F55" s="252"/>
      <c r="G55" s="374">
        <f t="shared" si="0"/>
        <v>0</v>
      </c>
      <c r="H55" s="252"/>
      <c r="I55" s="252"/>
      <c r="J55" s="252"/>
      <c r="K55" s="252"/>
      <c r="L55" s="252"/>
      <c r="M55" s="252"/>
      <c r="N55" s="252"/>
      <c r="O55" s="252"/>
      <c r="P55" s="252"/>
      <c r="Q55" s="253">
        <f>IF(C55&gt;Allgemeines!$C$12,0,SUM(G55,H55,J55,K55,M55,N55)-SUM(I55,L55,O55,P55))</f>
        <v>0</v>
      </c>
      <c r="R55" s="252"/>
      <c r="S55" s="252"/>
      <c r="T55" s="252"/>
      <c r="U55" s="252"/>
      <c r="V55" s="253">
        <f t="shared" si="9"/>
        <v>0</v>
      </c>
      <c r="W55" s="254">
        <f>IF(ISBLANK($B55),0,VLOOKUP($B55,Listen!$A$2:$C$45,2,FALSE))</f>
        <v>0</v>
      </c>
      <c r="X55" s="254">
        <f>IF(ISBLANK($B55),0,VLOOKUP($B55,Listen!$A$2:$C$45,3,FALSE))</f>
        <v>0</v>
      </c>
      <c r="Y55" s="255">
        <f t="shared" si="12"/>
        <v>0</v>
      </c>
      <c r="Z55" s="255">
        <f t="shared" si="12"/>
        <v>0</v>
      </c>
      <c r="AA55" s="255">
        <f t="shared" si="12"/>
        <v>0</v>
      </c>
      <c r="AB55" s="255">
        <f t="shared" si="12"/>
        <v>0</v>
      </c>
      <c r="AC55" s="255">
        <f t="shared" si="12"/>
        <v>0</v>
      </c>
      <c r="AD55" s="255">
        <f t="shared" si="12"/>
        <v>0</v>
      </c>
      <c r="AE55" s="255">
        <f t="shared" si="12"/>
        <v>0</v>
      </c>
      <c r="AF55" s="253">
        <f t="shared" si="10"/>
        <v>0</v>
      </c>
      <c r="AG55" s="256">
        <f>IF(C55=Allgemeines!$C$12,SAV!$V55-SAV!$AH55,HLOOKUP(Allgemeines!$C$12-1,$AI$4:$AO$300,ROW(C55)-3,FALSE)-$AH55)</f>
        <v>0</v>
      </c>
      <c r="AH55" s="256">
        <f>HLOOKUP(Allgemeines!$C$12,$AI$4:$AO$300,ROW(C55)-3,FALSE)</f>
        <v>0</v>
      </c>
      <c r="AI55" s="253">
        <f t="shared" si="2"/>
        <v>0</v>
      </c>
      <c r="AJ55" s="253">
        <f t="shared" si="3"/>
        <v>0</v>
      </c>
      <c r="AK55" s="253">
        <f t="shared" si="4"/>
        <v>0</v>
      </c>
      <c r="AL55" s="253">
        <f t="shared" si="5"/>
        <v>0</v>
      </c>
      <c r="AM55" s="253">
        <f t="shared" si="6"/>
        <v>0</v>
      </c>
      <c r="AN55" s="253">
        <f t="shared" si="7"/>
        <v>0</v>
      </c>
      <c r="AO55" s="253">
        <f t="shared" si="8"/>
        <v>0</v>
      </c>
      <c r="AP55" s="183"/>
    </row>
    <row r="56" spans="1:42" s="196" customFormat="1" ht="15" x14ac:dyDescent="0.25">
      <c r="A56" s="250"/>
      <c r="B56" s="250"/>
      <c r="C56" s="251"/>
      <c r="D56" s="252"/>
      <c r="E56" s="384"/>
      <c r="F56" s="252"/>
      <c r="G56" s="374">
        <f t="shared" si="0"/>
        <v>0</v>
      </c>
      <c r="H56" s="252"/>
      <c r="I56" s="252"/>
      <c r="J56" s="252"/>
      <c r="K56" s="252"/>
      <c r="L56" s="252"/>
      <c r="M56" s="252"/>
      <c r="N56" s="252"/>
      <c r="O56" s="252"/>
      <c r="P56" s="252"/>
      <c r="Q56" s="253">
        <f>IF(C56&gt;Allgemeines!$C$12,0,SUM(G56,H56,J56,K56,M56,N56)-SUM(I56,L56,O56,P56))</f>
        <v>0</v>
      </c>
      <c r="R56" s="252"/>
      <c r="S56" s="252"/>
      <c r="T56" s="252"/>
      <c r="U56" s="252"/>
      <c r="V56" s="253">
        <f t="shared" si="9"/>
        <v>0</v>
      </c>
      <c r="W56" s="254">
        <f>IF(ISBLANK($B56),0,VLOOKUP($B56,Listen!$A$2:$C$45,2,FALSE))</f>
        <v>0</v>
      </c>
      <c r="X56" s="254">
        <f>IF(ISBLANK($B56),0,VLOOKUP($B56,Listen!$A$2:$C$45,3,FALSE))</f>
        <v>0</v>
      </c>
      <c r="Y56" s="255">
        <f t="shared" si="12"/>
        <v>0</v>
      </c>
      <c r="Z56" s="255">
        <f t="shared" si="12"/>
        <v>0</v>
      </c>
      <c r="AA56" s="255">
        <f t="shared" si="12"/>
        <v>0</v>
      </c>
      <c r="AB56" s="255">
        <f t="shared" si="12"/>
        <v>0</v>
      </c>
      <c r="AC56" s="255">
        <f t="shared" si="12"/>
        <v>0</v>
      </c>
      <c r="AD56" s="255">
        <f t="shared" si="12"/>
        <v>0</v>
      </c>
      <c r="AE56" s="255">
        <f t="shared" si="12"/>
        <v>0</v>
      </c>
      <c r="AF56" s="253">
        <f t="shared" si="10"/>
        <v>0</v>
      </c>
      <c r="AG56" s="256">
        <f>IF(C56=Allgemeines!$C$12,SAV!$V56-SAV!$AH56,HLOOKUP(Allgemeines!$C$12-1,$AI$4:$AO$300,ROW(C56)-3,FALSE)-$AH56)</f>
        <v>0</v>
      </c>
      <c r="AH56" s="256">
        <f>HLOOKUP(Allgemeines!$C$12,$AI$4:$AO$300,ROW(C56)-3,FALSE)</f>
        <v>0</v>
      </c>
      <c r="AI56" s="253">
        <f t="shared" si="2"/>
        <v>0</v>
      </c>
      <c r="AJ56" s="253">
        <f t="shared" si="3"/>
        <v>0</v>
      </c>
      <c r="AK56" s="253">
        <f t="shared" si="4"/>
        <v>0</v>
      </c>
      <c r="AL56" s="253">
        <f t="shared" si="5"/>
        <v>0</v>
      </c>
      <c r="AM56" s="253">
        <f t="shared" si="6"/>
        <v>0</v>
      </c>
      <c r="AN56" s="253">
        <f t="shared" si="7"/>
        <v>0</v>
      </c>
      <c r="AO56" s="253">
        <f t="shared" si="8"/>
        <v>0</v>
      </c>
      <c r="AP56" s="183"/>
    </row>
    <row r="57" spans="1:42" s="196" customFormat="1" ht="15" x14ac:dyDescent="0.25">
      <c r="A57" s="250"/>
      <c r="B57" s="250"/>
      <c r="C57" s="251"/>
      <c r="D57" s="252"/>
      <c r="E57" s="384"/>
      <c r="F57" s="252"/>
      <c r="G57" s="374">
        <f t="shared" si="0"/>
        <v>0</v>
      </c>
      <c r="H57" s="252"/>
      <c r="I57" s="252"/>
      <c r="J57" s="252"/>
      <c r="K57" s="252"/>
      <c r="L57" s="252"/>
      <c r="M57" s="252"/>
      <c r="N57" s="252"/>
      <c r="O57" s="252"/>
      <c r="P57" s="252"/>
      <c r="Q57" s="253">
        <f>IF(C57&gt;Allgemeines!$C$12,0,SUM(G57,H57,J57,K57,M57,N57)-SUM(I57,L57,O57,P57))</f>
        <v>0</v>
      </c>
      <c r="R57" s="252"/>
      <c r="S57" s="252"/>
      <c r="T57" s="252"/>
      <c r="U57" s="252"/>
      <c r="V57" s="253">
        <f t="shared" si="9"/>
        <v>0</v>
      </c>
      <c r="W57" s="254">
        <f>IF(ISBLANK($B57),0,VLOOKUP($B57,Listen!$A$2:$C$45,2,FALSE))</f>
        <v>0</v>
      </c>
      <c r="X57" s="254">
        <f>IF(ISBLANK($B57),0,VLOOKUP($B57,Listen!$A$2:$C$45,3,FALSE))</f>
        <v>0</v>
      </c>
      <c r="Y57" s="255">
        <f t="shared" si="12"/>
        <v>0</v>
      </c>
      <c r="Z57" s="255">
        <f t="shared" si="12"/>
        <v>0</v>
      </c>
      <c r="AA57" s="255">
        <f t="shared" si="12"/>
        <v>0</v>
      </c>
      <c r="AB57" s="255">
        <f t="shared" si="12"/>
        <v>0</v>
      </c>
      <c r="AC57" s="255">
        <f t="shared" si="12"/>
        <v>0</v>
      </c>
      <c r="AD57" s="255">
        <f t="shared" si="12"/>
        <v>0</v>
      </c>
      <c r="AE57" s="255">
        <f t="shared" si="12"/>
        <v>0</v>
      </c>
      <c r="AF57" s="253">
        <f t="shared" si="10"/>
        <v>0</v>
      </c>
      <c r="AG57" s="256">
        <f>IF(C57=Allgemeines!$C$12,SAV!$V57-SAV!$AH57,HLOOKUP(Allgemeines!$C$12-1,$AI$4:$AO$300,ROW(C57)-3,FALSE)-$AH57)</f>
        <v>0</v>
      </c>
      <c r="AH57" s="256">
        <f>HLOOKUP(Allgemeines!$C$12,$AI$4:$AO$300,ROW(C57)-3,FALSE)</f>
        <v>0</v>
      </c>
      <c r="AI57" s="253">
        <f t="shared" si="2"/>
        <v>0</v>
      </c>
      <c r="AJ57" s="253">
        <f t="shared" si="3"/>
        <v>0</v>
      </c>
      <c r="AK57" s="253">
        <f t="shared" si="4"/>
        <v>0</v>
      </c>
      <c r="AL57" s="253">
        <f t="shared" si="5"/>
        <v>0</v>
      </c>
      <c r="AM57" s="253">
        <f t="shared" si="6"/>
        <v>0</v>
      </c>
      <c r="AN57" s="253">
        <f t="shared" si="7"/>
        <v>0</v>
      </c>
      <c r="AO57" s="253">
        <f t="shared" si="8"/>
        <v>0</v>
      </c>
      <c r="AP57" s="183"/>
    </row>
    <row r="58" spans="1:42" s="196" customFormat="1" ht="15" x14ac:dyDescent="0.25">
      <c r="A58" s="250"/>
      <c r="B58" s="250"/>
      <c r="C58" s="251"/>
      <c r="D58" s="252"/>
      <c r="E58" s="384"/>
      <c r="F58" s="252"/>
      <c r="G58" s="374">
        <f t="shared" si="0"/>
        <v>0</v>
      </c>
      <c r="H58" s="252"/>
      <c r="I58" s="252"/>
      <c r="J58" s="252"/>
      <c r="K58" s="252"/>
      <c r="L58" s="252"/>
      <c r="M58" s="252"/>
      <c r="N58" s="252"/>
      <c r="O58" s="252"/>
      <c r="P58" s="252"/>
      <c r="Q58" s="253">
        <f>IF(C58&gt;Allgemeines!$C$12,0,SUM(G58,H58,J58,K58,M58,N58)-SUM(I58,L58,O58,P58))</f>
        <v>0</v>
      </c>
      <c r="R58" s="252"/>
      <c r="S58" s="252"/>
      <c r="T58" s="252"/>
      <c r="U58" s="252"/>
      <c r="V58" s="253">
        <f t="shared" si="9"/>
        <v>0</v>
      </c>
      <c r="W58" s="254">
        <f>IF(ISBLANK($B58),0,VLOOKUP($B58,Listen!$A$2:$C$45,2,FALSE))</f>
        <v>0</v>
      </c>
      <c r="X58" s="254">
        <f>IF(ISBLANK($B58),0,VLOOKUP($B58,Listen!$A$2:$C$45,3,FALSE))</f>
        <v>0</v>
      </c>
      <c r="Y58" s="255">
        <f t="shared" si="12"/>
        <v>0</v>
      </c>
      <c r="Z58" s="255">
        <f t="shared" si="12"/>
        <v>0</v>
      </c>
      <c r="AA58" s="255">
        <f t="shared" si="12"/>
        <v>0</v>
      </c>
      <c r="AB58" s="255">
        <f t="shared" si="12"/>
        <v>0</v>
      </c>
      <c r="AC58" s="255">
        <f t="shared" si="12"/>
        <v>0</v>
      </c>
      <c r="AD58" s="255">
        <f t="shared" si="12"/>
        <v>0</v>
      </c>
      <c r="AE58" s="255">
        <f t="shared" si="12"/>
        <v>0</v>
      </c>
      <c r="AF58" s="253">
        <f t="shared" si="10"/>
        <v>0</v>
      </c>
      <c r="AG58" s="256">
        <f>IF(C58=Allgemeines!$C$12,SAV!$V58-SAV!$AH58,HLOOKUP(Allgemeines!$C$12-1,$AI$4:$AO$300,ROW(C58)-3,FALSE)-$AH58)</f>
        <v>0</v>
      </c>
      <c r="AH58" s="256">
        <f>HLOOKUP(Allgemeines!$C$12,$AI$4:$AO$300,ROW(C58)-3,FALSE)</f>
        <v>0</v>
      </c>
      <c r="AI58" s="253">
        <f t="shared" si="2"/>
        <v>0</v>
      </c>
      <c r="AJ58" s="253">
        <f t="shared" si="3"/>
        <v>0</v>
      </c>
      <c r="AK58" s="253">
        <f t="shared" si="4"/>
        <v>0</v>
      </c>
      <c r="AL58" s="253">
        <f t="shared" si="5"/>
        <v>0</v>
      </c>
      <c r="AM58" s="253">
        <f t="shared" si="6"/>
        <v>0</v>
      </c>
      <c r="AN58" s="253">
        <f t="shared" si="7"/>
        <v>0</v>
      </c>
      <c r="AO58" s="253">
        <f t="shared" si="8"/>
        <v>0</v>
      </c>
      <c r="AP58" s="183"/>
    </row>
    <row r="59" spans="1:42" s="196" customFormat="1" ht="15" x14ac:dyDescent="0.25">
      <c r="A59" s="250"/>
      <c r="B59" s="250"/>
      <c r="C59" s="251"/>
      <c r="D59" s="252"/>
      <c r="E59" s="384"/>
      <c r="F59" s="252"/>
      <c r="G59" s="374">
        <f t="shared" si="0"/>
        <v>0</v>
      </c>
      <c r="H59" s="252"/>
      <c r="I59" s="252"/>
      <c r="J59" s="252"/>
      <c r="K59" s="252"/>
      <c r="L59" s="252"/>
      <c r="M59" s="252"/>
      <c r="N59" s="252"/>
      <c r="O59" s="252"/>
      <c r="P59" s="252"/>
      <c r="Q59" s="253">
        <f>IF(C59&gt;Allgemeines!$C$12,0,SUM(G59,H59,J59,K59,M59,N59)-SUM(I59,L59,O59,P59))</f>
        <v>0</v>
      </c>
      <c r="R59" s="252"/>
      <c r="S59" s="252"/>
      <c r="T59" s="252"/>
      <c r="U59" s="252"/>
      <c r="V59" s="253">
        <f t="shared" si="9"/>
        <v>0</v>
      </c>
      <c r="W59" s="254">
        <f>IF(ISBLANK($B59),0,VLOOKUP($B59,Listen!$A$2:$C$45,2,FALSE))</f>
        <v>0</v>
      </c>
      <c r="X59" s="254">
        <f>IF(ISBLANK($B59),0,VLOOKUP($B59,Listen!$A$2:$C$45,3,FALSE))</f>
        <v>0</v>
      </c>
      <c r="Y59" s="255">
        <f t="shared" si="12"/>
        <v>0</v>
      </c>
      <c r="Z59" s="255">
        <f t="shared" si="12"/>
        <v>0</v>
      </c>
      <c r="AA59" s="255">
        <f t="shared" si="12"/>
        <v>0</v>
      </c>
      <c r="AB59" s="255">
        <f t="shared" si="12"/>
        <v>0</v>
      </c>
      <c r="AC59" s="255">
        <f t="shared" si="12"/>
        <v>0</v>
      </c>
      <c r="AD59" s="255">
        <f t="shared" si="12"/>
        <v>0</v>
      </c>
      <c r="AE59" s="255">
        <f t="shared" si="12"/>
        <v>0</v>
      </c>
      <c r="AF59" s="253">
        <f t="shared" si="10"/>
        <v>0</v>
      </c>
      <c r="AG59" s="256">
        <f>IF(C59=Allgemeines!$C$12,SAV!$V59-SAV!$AH59,HLOOKUP(Allgemeines!$C$12-1,$AI$4:$AO$300,ROW(C59)-3,FALSE)-$AH59)</f>
        <v>0</v>
      </c>
      <c r="AH59" s="256">
        <f>HLOOKUP(Allgemeines!$C$12,$AI$4:$AO$300,ROW(C59)-3,FALSE)</f>
        <v>0</v>
      </c>
      <c r="AI59" s="253">
        <f t="shared" si="2"/>
        <v>0</v>
      </c>
      <c r="AJ59" s="253">
        <f t="shared" si="3"/>
        <v>0</v>
      </c>
      <c r="AK59" s="253">
        <f t="shared" si="4"/>
        <v>0</v>
      </c>
      <c r="AL59" s="253">
        <f t="shared" si="5"/>
        <v>0</v>
      </c>
      <c r="AM59" s="253">
        <f t="shared" si="6"/>
        <v>0</v>
      </c>
      <c r="AN59" s="253">
        <f t="shared" si="7"/>
        <v>0</v>
      </c>
      <c r="AO59" s="253">
        <f t="shared" si="8"/>
        <v>0</v>
      </c>
      <c r="AP59" s="183"/>
    </row>
    <row r="60" spans="1:42" s="196" customFormat="1" ht="15" x14ac:dyDescent="0.25">
      <c r="A60" s="250"/>
      <c r="B60" s="250"/>
      <c r="C60" s="251"/>
      <c r="D60" s="252"/>
      <c r="E60" s="384"/>
      <c r="F60" s="252"/>
      <c r="G60" s="374">
        <f t="shared" si="0"/>
        <v>0</v>
      </c>
      <c r="H60" s="252"/>
      <c r="I60" s="252"/>
      <c r="J60" s="252"/>
      <c r="K60" s="252"/>
      <c r="L60" s="252"/>
      <c r="M60" s="252"/>
      <c r="N60" s="252"/>
      <c r="O60" s="252"/>
      <c r="P60" s="252"/>
      <c r="Q60" s="253">
        <f>IF(C60&gt;Allgemeines!$C$12,0,SUM(G60,H60,J60,K60,M60,N60)-SUM(I60,L60,O60,P60))</f>
        <v>0</v>
      </c>
      <c r="R60" s="252"/>
      <c r="S60" s="252"/>
      <c r="T60" s="252"/>
      <c r="U60" s="252"/>
      <c r="V60" s="253">
        <f t="shared" si="9"/>
        <v>0</v>
      </c>
      <c r="W60" s="254">
        <f>IF(ISBLANK($B60),0,VLOOKUP($B60,Listen!$A$2:$C$45,2,FALSE))</f>
        <v>0</v>
      </c>
      <c r="X60" s="254">
        <f>IF(ISBLANK($B60),0,VLOOKUP($B60,Listen!$A$2:$C$45,3,FALSE))</f>
        <v>0</v>
      </c>
      <c r="Y60" s="255">
        <f t="shared" si="12"/>
        <v>0</v>
      </c>
      <c r="Z60" s="255">
        <f t="shared" si="12"/>
        <v>0</v>
      </c>
      <c r="AA60" s="255">
        <f t="shared" si="12"/>
        <v>0</v>
      </c>
      <c r="AB60" s="255">
        <f t="shared" si="12"/>
        <v>0</v>
      </c>
      <c r="AC60" s="255">
        <f t="shared" si="12"/>
        <v>0</v>
      </c>
      <c r="AD60" s="255">
        <f t="shared" si="12"/>
        <v>0</v>
      </c>
      <c r="AE60" s="255">
        <f t="shared" si="12"/>
        <v>0</v>
      </c>
      <c r="AF60" s="253">
        <f t="shared" si="10"/>
        <v>0</v>
      </c>
      <c r="AG60" s="256">
        <f>IF(C60=Allgemeines!$C$12,SAV!$V60-SAV!$AH60,HLOOKUP(Allgemeines!$C$12-1,$AI$4:$AO$300,ROW(C60)-3,FALSE)-$AH60)</f>
        <v>0</v>
      </c>
      <c r="AH60" s="256">
        <f>HLOOKUP(Allgemeines!$C$12,$AI$4:$AO$300,ROW(C60)-3,FALSE)</f>
        <v>0</v>
      </c>
      <c r="AI60" s="253">
        <f t="shared" si="2"/>
        <v>0</v>
      </c>
      <c r="AJ60" s="253">
        <f t="shared" si="3"/>
        <v>0</v>
      </c>
      <c r="AK60" s="253">
        <f t="shared" si="4"/>
        <v>0</v>
      </c>
      <c r="AL60" s="253">
        <f t="shared" si="5"/>
        <v>0</v>
      </c>
      <c r="AM60" s="253">
        <f t="shared" si="6"/>
        <v>0</v>
      </c>
      <c r="AN60" s="253">
        <f t="shared" si="7"/>
        <v>0</v>
      </c>
      <c r="AO60" s="253">
        <f t="shared" si="8"/>
        <v>0</v>
      </c>
      <c r="AP60" s="183"/>
    </row>
    <row r="61" spans="1:42" s="196" customFormat="1" ht="15" x14ac:dyDescent="0.25">
      <c r="A61" s="250"/>
      <c r="B61" s="250"/>
      <c r="C61" s="251"/>
      <c r="D61" s="252"/>
      <c r="E61" s="384"/>
      <c r="F61" s="252"/>
      <c r="G61" s="374">
        <f t="shared" si="0"/>
        <v>0</v>
      </c>
      <c r="H61" s="252"/>
      <c r="I61" s="252"/>
      <c r="J61" s="252"/>
      <c r="K61" s="252"/>
      <c r="L61" s="252"/>
      <c r="M61" s="252"/>
      <c r="N61" s="252"/>
      <c r="O61" s="252"/>
      <c r="P61" s="252"/>
      <c r="Q61" s="253">
        <f>IF(C61&gt;Allgemeines!$C$12,0,SUM(G61,H61,J61,K61,M61,N61)-SUM(I61,L61,O61,P61))</f>
        <v>0</v>
      </c>
      <c r="R61" s="252"/>
      <c r="S61" s="252"/>
      <c r="T61" s="252"/>
      <c r="U61" s="252"/>
      <c r="V61" s="253">
        <f t="shared" si="9"/>
        <v>0</v>
      </c>
      <c r="W61" s="254">
        <f>IF(ISBLANK($B61),0,VLOOKUP($B61,Listen!$A$2:$C$45,2,FALSE))</f>
        <v>0</v>
      </c>
      <c r="X61" s="254">
        <f>IF(ISBLANK($B61),0,VLOOKUP($B61,Listen!$A$2:$C$45,3,FALSE))</f>
        <v>0</v>
      </c>
      <c r="Y61" s="255">
        <f t="shared" si="12"/>
        <v>0</v>
      </c>
      <c r="Z61" s="255">
        <f t="shared" si="12"/>
        <v>0</v>
      </c>
      <c r="AA61" s="255">
        <f t="shared" si="12"/>
        <v>0</v>
      </c>
      <c r="AB61" s="255">
        <f t="shared" si="12"/>
        <v>0</v>
      </c>
      <c r="AC61" s="255">
        <f t="shared" si="12"/>
        <v>0</v>
      </c>
      <c r="AD61" s="255">
        <f t="shared" si="12"/>
        <v>0</v>
      </c>
      <c r="AE61" s="255">
        <f t="shared" si="12"/>
        <v>0</v>
      </c>
      <c r="AF61" s="253">
        <f t="shared" si="10"/>
        <v>0</v>
      </c>
      <c r="AG61" s="256">
        <f>IF(C61=Allgemeines!$C$12,SAV!$V61-SAV!$AH61,HLOOKUP(Allgemeines!$C$12-1,$AI$4:$AO$300,ROW(C61)-3,FALSE)-$AH61)</f>
        <v>0</v>
      </c>
      <c r="AH61" s="256">
        <f>HLOOKUP(Allgemeines!$C$12,$AI$4:$AO$300,ROW(C61)-3,FALSE)</f>
        <v>0</v>
      </c>
      <c r="AI61" s="253">
        <f t="shared" si="2"/>
        <v>0</v>
      </c>
      <c r="AJ61" s="253">
        <f t="shared" si="3"/>
        <v>0</v>
      </c>
      <c r="AK61" s="253">
        <f t="shared" si="4"/>
        <v>0</v>
      </c>
      <c r="AL61" s="253">
        <f t="shared" si="5"/>
        <v>0</v>
      </c>
      <c r="AM61" s="253">
        <f t="shared" si="6"/>
        <v>0</v>
      </c>
      <c r="AN61" s="253">
        <f t="shared" si="7"/>
        <v>0</v>
      </c>
      <c r="AO61" s="253">
        <f t="shared" si="8"/>
        <v>0</v>
      </c>
      <c r="AP61" s="183"/>
    </row>
    <row r="62" spans="1:42" s="196" customFormat="1" ht="15" x14ac:dyDescent="0.25">
      <c r="A62" s="250"/>
      <c r="B62" s="250"/>
      <c r="C62" s="251"/>
      <c r="D62" s="252"/>
      <c r="E62" s="384"/>
      <c r="F62" s="252"/>
      <c r="G62" s="374">
        <f t="shared" si="0"/>
        <v>0</v>
      </c>
      <c r="H62" s="252"/>
      <c r="I62" s="252"/>
      <c r="J62" s="252"/>
      <c r="K62" s="252"/>
      <c r="L62" s="252"/>
      <c r="M62" s="252"/>
      <c r="N62" s="252"/>
      <c r="O62" s="252"/>
      <c r="P62" s="252"/>
      <c r="Q62" s="253">
        <f>IF(C62&gt;Allgemeines!$C$12,0,SUM(G62,H62,J62,K62,M62,N62)-SUM(I62,L62,O62,P62))</f>
        <v>0</v>
      </c>
      <c r="R62" s="252"/>
      <c r="S62" s="252"/>
      <c r="T62" s="252"/>
      <c r="U62" s="252"/>
      <c r="V62" s="253">
        <f t="shared" si="9"/>
        <v>0</v>
      </c>
      <c r="W62" s="254">
        <f>IF(ISBLANK($B62),0,VLOOKUP($B62,Listen!$A$2:$C$45,2,FALSE))</f>
        <v>0</v>
      </c>
      <c r="X62" s="254">
        <f>IF(ISBLANK($B62),0,VLOOKUP($B62,Listen!$A$2:$C$45,3,FALSE))</f>
        <v>0</v>
      </c>
      <c r="Y62" s="255">
        <f t="shared" si="12"/>
        <v>0</v>
      </c>
      <c r="Z62" s="255">
        <f t="shared" si="12"/>
        <v>0</v>
      </c>
      <c r="AA62" s="255">
        <f t="shared" si="12"/>
        <v>0</v>
      </c>
      <c r="AB62" s="255">
        <f t="shared" si="12"/>
        <v>0</v>
      </c>
      <c r="AC62" s="255">
        <f t="shared" si="12"/>
        <v>0</v>
      </c>
      <c r="AD62" s="255">
        <f t="shared" si="12"/>
        <v>0</v>
      </c>
      <c r="AE62" s="255">
        <f t="shared" si="12"/>
        <v>0</v>
      </c>
      <c r="AF62" s="253">
        <f t="shared" si="10"/>
        <v>0</v>
      </c>
      <c r="AG62" s="256">
        <f>IF(C62=Allgemeines!$C$12,SAV!$V62-SAV!$AH62,HLOOKUP(Allgemeines!$C$12-1,$AI$4:$AO$300,ROW(C62)-3,FALSE)-$AH62)</f>
        <v>0</v>
      </c>
      <c r="AH62" s="256">
        <f>HLOOKUP(Allgemeines!$C$12,$AI$4:$AO$300,ROW(C62)-3,FALSE)</f>
        <v>0</v>
      </c>
      <c r="AI62" s="253">
        <f t="shared" si="2"/>
        <v>0</v>
      </c>
      <c r="AJ62" s="253">
        <f t="shared" si="3"/>
        <v>0</v>
      </c>
      <c r="AK62" s="253">
        <f t="shared" si="4"/>
        <v>0</v>
      </c>
      <c r="AL62" s="253">
        <f t="shared" si="5"/>
        <v>0</v>
      </c>
      <c r="AM62" s="253">
        <f t="shared" si="6"/>
        <v>0</v>
      </c>
      <c r="AN62" s="253">
        <f t="shared" si="7"/>
        <v>0</v>
      </c>
      <c r="AO62" s="253">
        <f t="shared" si="8"/>
        <v>0</v>
      </c>
      <c r="AP62" s="183"/>
    </row>
    <row r="63" spans="1:42" s="196" customFormat="1" ht="15" x14ac:dyDescent="0.25">
      <c r="A63" s="250"/>
      <c r="B63" s="250"/>
      <c r="C63" s="251"/>
      <c r="D63" s="252"/>
      <c r="E63" s="384"/>
      <c r="F63" s="252"/>
      <c r="G63" s="374">
        <f t="shared" si="0"/>
        <v>0</v>
      </c>
      <c r="H63" s="252"/>
      <c r="I63" s="252"/>
      <c r="J63" s="252"/>
      <c r="K63" s="252"/>
      <c r="L63" s="252"/>
      <c r="M63" s="252"/>
      <c r="N63" s="252"/>
      <c r="O63" s="252"/>
      <c r="P63" s="252"/>
      <c r="Q63" s="253">
        <f>IF(C63&gt;Allgemeines!$C$12,0,SUM(G63,H63,J63,K63,M63,N63)-SUM(I63,L63,O63,P63))</f>
        <v>0</v>
      </c>
      <c r="R63" s="252"/>
      <c r="S63" s="252"/>
      <c r="T63" s="252"/>
      <c r="U63" s="252"/>
      <c r="V63" s="253">
        <f t="shared" si="9"/>
        <v>0</v>
      </c>
      <c r="W63" s="254">
        <f>IF(ISBLANK($B63),0,VLOOKUP($B63,Listen!$A$2:$C$45,2,FALSE))</f>
        <v>0</v>
      </c>
      <c r="X63" s="254">
        <f>IF(ISBLANK($B63),0,VLOOKUP($B63,Listen!$A$2:$C$45,3,FALSE))</f>
        <v>0</v>
      </c>
      <c r="Y63" s="255">
        <f t="shared" si="12"/>
        <v>0</v>
      </c>
      <c r="Z63" s="255">
        <f t="shared" si="12"/>
        <v>0</v>
      </c>
      <c r="AA63" s="255">
        <f t="shared" si="12"/>
        <v>0</v>
      </c>
      <c r="AB63" s="255">
        <f t="shared" si="12"/>
        <v>0</v>
      </c>
      <c r="AC63" s="255">
        <f t="shared" si="12"/>
        <v>0</v>
      </c>
      <c r="AD63" s="255">
        <f t="shared" si="12"/>
        <v>0</v>
      </c>
      <c r="AE63" s="255">
        <f t="shared" si="12"/>
        <v>0</v>
      </c>
      <c r="AF63" s="253">
        <f t="shared" si="10"/>
        <v>0</v>
      </c>
      <c r="AG63" s="256">
        <f>IF(C63=Allgemeines!$C$12,SAV!$V63-SAV!$AH63,HLOOKUP(Allgemeines!$C$12-1,$AI$4:$AO$300,ROW(C63)-3,FALSE)-$AH63)</f>
        <v>0</v>
      </c>
      <c r="AH63" s="256">
        <f>HLOOKUP(Allgemeines!$C$12,$AI$4:$AO$300,ROW(C63)-3,FALSE)</f>
        <v>0</v>
      </c>
      <c r="AI63" s="253">
        <f t="shared" si="2"/>
        <v>0</v>
      </c>
      <c r="AJ63" s="253">
        <f t="shared" si="3"/>
        <v>0</v>
      </c>
      <c r="AK63" s="253">
        <f t="shared" si="4"/>
        <v>0</v>
      </c>
      <c r="AL63" s="253">
        <f t="shared" si="5"/>
        <v>0</v>
      </c>
      <c r="AM63" s="253">
        <f t="shared" si="6"/>
        <v>0</v>
      </c>
      <c r="AN63" s="253">
        <f t="shared" si="7"/>
        <v>0</v>
      </c>
      <c r="AO63" s="253">
        <f t="shared" si="8"/>
        <v>0</v>
      </c>
      <c r="AP63" s="183"/>
    </row>
    <row r="64" spans="1:42" s="196" customFormat="1" ht="15" x14ac:dyDescent="0.25">
      <c r="A64" s="250"/>
      <c r="B64" s="250"/>
      <c r="C64" s="251"/>
      <c r="D64" s="252"/>
      <c r="E64" s="384"/>
      <c r="F64" s="252"/>
      <c r="G64" s="374">
        <f t="shared" si="0"/>
        <v>0</v>
      </c>
      <c r="H64" s="252"/>
      <c r="I64" s="252"/>
      <c r="J64" s="252"/>
      <c r="K64" s="252"/>
      <c r="L64" s="252"/>
      <c r="M64" s="252"/>
      <c r="N64" s="252"/>
      <c r="O64" s="252"/>
      <c r="P64" s="252"/>
      <c r="Q64" s="253">
        <f>IF(C64&gt;Allgemeines!$C$12,0,SUM(G64,H64,J64,K64,M64,N64)-SUM(I64,L64,O64,P64))</f>
        <v>0</v>
      </c>
      <c r="R64" s="252"/>
      <c r="S64" s="252"/>
      <c r="T64" s="252"/>
      <c r="U64" s="252"/>
      <c r="V64" s="253">
        <f t="shared" si="9"/>
        <v>0</v>
      </c>
      <c r="W64" s="254">
        <f>IF(ISBLANK($B64),0,VLOOKUP($B64,Listen!$A$2:$C$45,2,FALSE))</f>
        <v>0</v>
      </c>
      <c r="X64" s="254">
        <f>IF(ISBLANK($B64),0,VLOOKUP($B64,Listen!$A$2:$C$45,3,FALSE))</f>
        <v>0</v>
      </c>
      <c r="Y64" s="255">
        <f t="shared" si="12"/>
        <v>0</v>
      </c>
      <c r="Z64" s="255">
        <f t="shared" si="12"/>
        <v>0</v>
      </c>
      <c r="AA64" s="255">
        <f t="shared" si="12"/>
        <v>0</v>
      </c>
      <c r="AB64" s="255">
        <f t="shared" si="12"/>
        <v>0</v>
      </c>
      <c r="AC64" s="255">
        <f t="shared" si="12"/>
        <v>0</v>
      </c>
      <c r="AD64" s="255">
        <f t="shared" si="12"/>
        <v>0</v>
      </c>
      <c r="AE64" s="255">
        <f t="shared" si="12"/>
        <v>0</v>
      </c>
      <c r="AF64" s="253">
        <f t="shared" si="10"/>
        <v>0</v>
      </c>
      <c r="AG64" s="256">
        <f>IF(C64=Allgemeines!$C$12,SAV!$V64-SAV!$AH64,HLOOKUP(Allgemeines!$C$12-1,$AI$4:$AO$300,ROW(C64)-3,FALSE)-$AH64)</f>
        <v>0</v>
      </c>
      <c r="AH64" s="256">
        <f>HLOOKUP(Allgemeines!$C$12,$AI$4:$AO$300,ROW(C64)-3,FALSE)</f>
        <v>0</v>
      </c>
      <c r="AI64" s="253">
        <f t="shared" si="2"/>
        <v>0</v>
      </c>
      <c r="AJ64" s="253">
        <f t="shared" si="3"/>
        <v>0</v>
      </c>
      <c r="AK64" s="253">
        <f t="shared" si="4"/>
        <v>0</v>
      </c>
      <c r="AL64" s="253">
        <f t="shared" si="5"/>
        <v>0</v>
      </c>
      <c r="AM64" s="253">
        <f t="shared" si="6"/>
        <v>0</v>
      </c>
      <c r="AN64" s="253">
        <f t="shared" si="7"/>
        <v>0</v>
      </c>
      <c r="AO64" s="253">
        <f t="shared" si="8"/>
        <v>0</v>
      </c>
      <c r="AP64" s="183"/>
    </row>
    <row r="65" spans="1:42" s="196" customFormat="1" ht="15" x14ac:dyDescent="0.25">
      <c r="A65" s="250"/>
      <c r="B65" s="250"/>
      <c r="C65" s="251"/>
      <c r="D65" s="252"/>
      <c r="E65" s="384"/>
      <c r="F65" s="252"/>
      <c r="G65" s="374">
        <f t="shared" si="0"/>
        <v>0</v>
      </c>
      <c r="H65" s="252"/>
      <c r="I65" s="252"/>
      <c r="J65" s="252"/>
      <c r="K65" s="252"/>
      <c r="L65" s="252"/>
      <c r="M65" s="252"/>
      <c r="N65" s="252"/>
      <c r="O65" s="252"/>
      <c r="P65" s="252"/>
      <c r="Q65" s="253">
        <f>IF(C65&gt;Allgemeines!$C$12,0,SUM(G65,H65,J65,K65,M65,N65)-SUM(I65,L65,O65,P65))</f>
        <v>0</v>
      </c>
      <c r="R65" s="252"/>
      <c r="S65" s="252"/>
      <c r="T65" s="252"/>
      <c r="U65" s="252"/>
      <c r="V65" s="253">
        <f t="shared" si="9"/>
        <v>0</v>
      </c>
      <c r="W65" s="254">
        <f>IF(ISBLANK($B65),0,VLOOKUP($B65,Listen!$A$2:$C$45,2,FALSE))</f>
        <v>0</v>
      </c>
      <c r="X65" s="254">
        <f>IF(ISBLANK($B65),0,VLOOKUP($B65,Listen!$A$2:$C$45,3,FALSE))</f>
        <v>0</v>
      </c>
      <c r="Y65" s="255">
        <f t="shared" si="12"/>
        <v>0</v>
      </c>
      <c r="Z65" s="255">
        <f t="shared" si="12"/>
        <v>0</v>
      </c>
      <c r="AA65" s="255">
        <f t="shared" si="12"/>
        <v>0</v>
      </c>
      <c r="AB65" s="255">
        <f t="shared" si="12"/>
        <v>0</v>
      </c>
      <c r="AC65" s="255">
        <f t="shared" si="12"/>
        <v>0</v>
      </c>
      <c r="AD65" s="255">
        <f t="shared" si="12"/>
        <v>0</v>
      </c>
      <c r="AE65" s="255">
        <f t="shared" si="12"/>
        <v>0</v>
      </c>
      <c r="AF65" s="253">
        <f t="shared" si="10"/>
        <v>0</v>
      </c>
      <c r="AG65" s="256">
        <f>IF(C65=Allgemeines!$C$12,SAV!$V65-SAV!$AH65,HLOOKUP(Allgemeines!$C$12-1,$AI$4:$AO$300,ROW(C65)-3,FALSE)-$AH65)</f>
        <v>0</v>
      </c>
      <c r="AH65" s="256">
        <f>HLOOKUP(Allgemeines!$C$12,$AI$4:$AO$300,ROW(C65)-3,FALSE)</f>
        <v>0</v>
      </c>
      <c r="AI65" s="253">
        <f t="shared" si="2"/>
        <v>0</v>
      </c>
      <c r="AJ65" s="253">
        <f t="shared" si="3"/>
        <v>0</v>
      </c>
      <c r="AK65" s="253">
        <f t="shared" si="4"/>
        <v>0</v>
      </c>
      <c r="AL65" s="253">
        <f t="shared" si="5"/>
        <v>0</v>
      </c>
      <c r="AM65" s="253">
        <f t="shared" si="6"/>
        <v>0</v>
      </c>
      <c r="AN65" s="253">
        <f t="shared" si="7"/>
        <v>0</v>
      </c>
      <c r="AO65" s="253">
        <f t="shared" si="8"/>
        <v>0</v>
      </c>
      <c r="AP65" s="183"/>
    </row>
    <row r="66" spans="1:42" s="196" customFormat="1" ht="15" x14ac:dyDescent="0.25">
      <c r="A66" s="250"/>
      <c r="B66" s="250"/>
      <c r="C66" s="251"/>
      <c r="D66" s="252"/>
      <c r="E66" s="384"/>
      <c r="F66" s="252"/>
      <c r="G66" s="374">
        <f t="shared" si="0"/>
        <v>0</v>
      </c>
      <c r="H66" s="252"/>
      <c r="I66" s="252"/>
      <c r="J66" s="252"/>
      <c r="K66" s="252"/>
      <c r="L66" s="252"/>
      <c r="M66" s="252"/>
      <c r="N66" s="252"/>
      <c r="O66" s="252"/>
      <c r="P66" s="252"/>
      <c r="Q66" s="253">
        <f>IF(C66&gt;Allgemeines!$C$12,0,SUM(G66,H66,J66,K66,M66,N66)-SUM(I66,L66,O66,P66))</f>
        <v>0</v>
      </c>
      <c r="R66" s="252"/>
      <c r="S66" s="252"/>
      <c r="T66" s="252"/>
      <c r="U66" s="252"/>
      <c r="V66" s="253">
        <f t="shared" si="9"/>
        <v>0</v>
      </c>
      <c r="W66" s="254">
        <f>IF(ISBLANK($B66),0,VLOOKUP($B66,Listen!$A$2:$C$45,2,FALSE))</f>
        <v>0</v>
      </c>
      <c r="X66" s="254">
        <f>IF(ISBLANK($B66),0,VLOOKUP($B66,Listen!$A$2:$C$45,3,FALSE))</f>
        <v>0</v>
      </c>
      <c r="Y66" s="255">
        <f t="shared" si="12"/>
        <v>0</v>
      </c>
      <c r="Z66" s="255">
        <f t="shared" si="12"/>
        <v>0</v>
      </c>
      <c r="AA66" s="255">
        <f t="shared" si="12"/>
        <v>0</v>
      </c>
      <c r="AB66" s="255">
        <f t="shared" si="12"/>
        <v>0</v>
      </c>
      <c r="AC66" s="255">
        <f t="shared" si="12"/>
        <v>0</v>
      </c>
      <c r="AD66" s="255">
        <f t="shared" si="12"/>
        <v>0</v>
      </c>
      <c r="AE66" s="255">
        <f t="shared" si="12"/>
        <v>0</v>
      </c>
      <c r="AF66" s="253">
        <f t="shared" si="10"/>
        <v>0</v>
      </c>
      <c r="AG66" s="256">
        <f>IF(C66=Allgemeines!$C$12,SAV!$V66-SAV!$AH66,HLOOKUP(Allgemeines!$C$12-1,$AI$4:$AO$300,ROW(C66)-3,FALSE)-$AH66)</f>
        <v>0</v>
      </c>
      <c r="AH66" s="256">
        <f>HLOOKUP(Allgemeines!$C$12,$AI$4:$AO$300,ROW(C66)-3,FALSE)</f>
        <v>0</v>
      </c>
      <c r="AI66" s="253">
        <f t="shared" si="2"/>
        <v>0</v>
      </c>
      <c r="AJ66" s="253">
        <f t="shared" si="3"/>
        <v>0</v>
      </c>
      <c r="AK66" s="253">
        <f t="shared" si="4"/>
        <v>0</v>
      </c>
      <c r="AL66" s="253">
        <f t="shared" si="5"/>
        <v>0</v>
      </c>
      <c r="AM66" s="253">
        <f t="shared" si="6"/>
        <v>0</v>
      </c>
      <c r="AN66" s="253">
        <f t="shared" si="7"/>
        <v>0</v>
      </c>
      <c r="AO66" s="253">
        <f t="shared" si="8"/>
        <v>0</v>
      </c>
      <c r="AP66" s="183"/>
    </row>
    <row r="67" spans="1:42" s="196" customFormat="1" ht="15" x14ac:dyDescent="0.25">
      <c r="A67" s="250"/>
      <c r="B67" s="250"/>
      <c r="C67" s="251"/>
      <c r="D67" s="252"/>
      <c r="E67" s="384"/>
      <c r="F67" s="252"/>
      <c r="G67" s="374">
        <f t="shared" si="0"/>
        <v>0</v>
      </c>
      <c r="H67" s="252"/>
      <c r="I67" s="252"/>
      <c r="J67" s="252"/>
      <c r="K67" s="252"/>
      <c r="L67" s="252"/>
      <c r="M67" s="252"/>
      <c r="N67" s="252"/>
      <c r="O67" s="252"/>
      <c r="P67" s="252"/>
      <c r="Q67" s="253">
        <f>IF(C67&gt;Allgemeines!$C$12,0,SUM(G67,H67,J67,K67,M67,N67)-SUM(I67,L67,O67,P67))</f>
        <v>0</v>
      </c>
      <c r="R67" s="252"/>
      <c r="S67" s="252"/>
      <c r="T67" s="252"/>
      <c r="U67" s="252"/>
      <c r="V67" s="253">
        <f t="shared" si="9"/>
        <v>0</v>
      </c>
      <c r="W67" s="254">
        <f>IF(ISBLANK($B67),0,VLOOKUP($B67,Listen!$A$2:$C$45,2,FALSE))</f>
        <v>0</v>
      </c>
      <c r="X67" s="254">
        <f>IF(ISBLANK($B67),0,VLOOKUP($B67,Listen!$A$2:$C$45,3,FALSE))</f>
        <v>0</v>
      </c>
      <c r="Y67" s="255">
        <f t="shared" si="12"/>
        <v>0</v>
      </c>
      <c r="Z67" s="255">
        <f t="shared" si="12"/>
        <v>0</v>
      </c>
      <c r="AA67" s="255">
        <f t="shared" si="12"/>
        <v>0</v>
      </c>
      <c r="AB67" s="255">
        <f t="shared" si="12"/>
        <v>0</v>
      </c>
      <c r="AC67" s="255">
        <f t="shared" si="12"/>
        <v>0</v>
      </c>
      <c r="AD67" s="255">
        <f t="shared" si="12"/>
        <v>0</v>
      </c>
      <c r="AE67" s="255">
        <f t="shared" si="12"/>
        <v>0</v>
      </c>
      <c r="AF67" s="253">
        <f t="shared" si="10"/>
        <v>0</v>
      </c>
      <c r="AG67" s="256">
        <f>IF(C67=Allgemeines!$C$12,SAV!$V67-SAV!$AH67,HLOOKUP(Allgemeines!$C$12-1,$AI$4:$AO$300,ROW(C67)-3,FALSE)-$AH67)</f>
        <v>0</v>
      </c>
      <c r="AH67" s="256">
        <f>HLOOKUP(Allgemeines!$C$12,$AI$4:$AO$300,ROW(C67)-3,FALSE)</f>
        <v>0</v>
      </c>
      <c r="AI67" s="253">
        <f t="shared" si="2"/>
        <v>0</v>
      </c>
      <c r="AJ67" s="253">
        <f t="shared" si="3"/>
        <v>0</v>
      </c>
      <c r="AK67" s="253">
        <f t="shared" si="4"/>
        <v>0</v>
      </c>
      <c r="AL67" s="253">
        <f t="shared" si="5"/>
        <v>0</v>
      </c>
      <c r="AM67" s="253">
        <f t="shared" si="6"/>
        <v>0</v>
      </c>
      <c r="AN67" s="253">
        <f t="shared" si="7"/>
        <v>0</v>
      </c>
      <c r="AO67" s="253">
        <f t="shared" si="8"/>
        <v>0</v>
      </c>
      <c r="AP67" s="183"/>
    </row>
    <row r="68" spans="1:42" s="196" customFormat="1" ht="15" x14ac:dyDescent="0.25">
      <c r="A68" s="250"/>
      <c r="B68" s="250"/>
      <c r="C68" s="251"/>
      <c r="D68" s="252"/>
      <c r="E68" s="384"/>
      <c r="F68" s="252"/>
      <c r="G68" s="374">
        <f t="shared" si="0"/>
        <v>0</v>
      </c>
      <c r="H68" s="252"/>
      <c r="I68" s="252"/>
      <c r="J68" s="252"/>
      <c r="K68" s="252"/>
      <c r="L68" s="252"/>
      <c r="M68" s="252"/>
      <c r="N68" s="252"/>
      <c r="O68" s="252"/>
      <c r="P68" s="252"/>
      <c r="Q68" s="253">
        <f>IF(C68&gt;Allgemeines!$C$12,0,SUM(G68,H68,J68,K68,M68,N68)-SUM(I68,L68,O68,P68))</f>
        <v>0</v>
      </c>
      <c r="R68" s="252"/>
      <c r="S68" s="252"/>
      <c r="T68" s="252"/>
      <c r="U68" s="252"/>
      <c r="V68" s="253">
        <f t="shared" si="9"/>
        <v>0</v>
      </c>
      <c r="W68" s="254">
        <f>IF(ISBLANK($B68),0,VLOOKUP($B68,Listen!$A$2:$C$45,2,FALSE))</f>
        <v>0</v>
      </c>
      <c r="X68" s="254">
        <f>IF(ISBLANK($B68),0,VLOOKUP($B68,Listen!$A$2:$C$45,3,FALSE))</f>
        <v>0</v>
      </c>
      <c r="Y68" s="255">
        <f t="shared" si="12"/>
        <v>0</v>
      </c>
      <c r="Z68" s="255">
        <f t="shared" si="12"/>
        <v>0</v>
      </c>
      <c r="AA68" s="255">
        <f t="shared" si="12"/>
        <v>0</v>
      </c>
      <c r="AB68" s="255">
        <f t="shared" si="12"/>
        <v>0</v>
      </c>
      <c r="AC68" s="255">
        <f t="shared" si="12"/>
        <v>0</v>
      </c>
      <c r="AD68" s="255">
        <f t="shared" si="12"/>
        <v>0</v>
      </c>
      <c r="AE68" s="255">
        <f t="shared" si="12"/>
        <v>0</v>
      </c>
      <c r="AF68" s="253">
        <f t="shared" si="10"/>
        <v>0</v>
      </c>
      <c r="AG68" s="256">
        <f>IF(C68=Allgemeines!$C$12,SAV!$V68-SAV!$AH68,HLOOKUP(Allgemeines!$C$12-1,$AI$4:$AO$300,ROW(C68)-3,FALSE)-$AH68)</f>
        <v>0</v>
      </c>
      <c r="AH68" s="256">
        <f>HLOOKUP(Allgemeines!$C$12,$AI$4:$AO$300,ROW(C68)-3,FALSE)</f>
        <v>0</v>
      </c>
      <c r="AI68" s="253">
        <f t="shared" si="2"/>
        <v>0</v>
      </c>
      <c r="AJ68" s="253">
        <f t="shared" si="3"/>
        <v>0</v>
      </c>
      <c r="AK68" s="253">
        <f t="shared" si="4"/>
        <v>0</v>
      </c>
      <c r="AL68" s="253">
        <f t="shared" si="5"/>
        <v>0</v>
      </c>
      <c r="AM68" s="253">
        <f t="shared" si="6"/>
        <v>0</v>
      </c>
      <c r="AN68" s="253">
        <f t="shared" si="7"/>
        <v>0</v>
      </c>
      <c r="AO68" s="253">
        <f t="shared" si="8"/>
        <v>0</v>
      </c>
      <c r="AP68" s="183"/>
    </row>
    <row r="69" spans="1:42" s="196" customFormat="1" ht="15" x14ac:dyDescent="0.25">
      <c r="A69" s="250"/>
      <c r="B69" s="250"/>
      <c r="C69" s="251"/>
      <c r="D69" s="252"/>
      <c r="E69" s="384"/>
      <c r="F69" s="252"/>
      <c r="G69" s="374">
        <f t="shared" ref="G69:G132" si="13">D69*E69/100</f>
        <v>0</v>
      </c>
      <c r="H69" s="252"/>
      <c r="I69" s="252"/>
      <c r="J69" s="252"/>
      <c r="K69" s="252"/>
      <c r="L69" s="252"/>
      <c r="M69" s="252"/>
      <c r="N69" s="252"/>
      <c r="O69" s="252"/>
      <c r="P69" s="252"/>
      <c r="Q69" s="253">
        <f>IF(C69&gt;Allgemeines!$C$12,0,SUM(G69,H69,J69,K69,M69,N69)-SUM(I69,L69,O69,P69))</f>
        <v>0</v>
      </c>
      <c r="R69" s="252"/>
      <c r="S69" s="252"/>
      <c r="T69" s="252"/>
      <c r="U69" s="252"/>
      <c r="V69" s="253">
        <f t="shared" si="9"/>
        <v>0</v>
      </c>
      <c r="W69" s="254">
        <f>IF(ISBLANK($B69),0,VLOOKUP($B69,Listen!$A$2:$C$45,2,FALSE))</f>
        <v>0</v>
      </c>
      <c r="X69" s="254">
        <f>IF(ISBLANK($B69),0,VLOOKUP($B69,Listen!$A$2:$C$45,3,FALSE))</f>
        <v>0</v>
      </c>
      <c r="Y69" s="255">
        <f t="shared" si="12"/>
        <v>0</v>
      </c>
      <c r="Z69" s="255">
        <f t="shared" si="12"/>
        <v>0</v>
      </c>
      <c r="AA69" s="255">
        <f t="shared" si="12"/>
        <v>0</v>
      </c>
      <c r="AB69" s="255">
        <f t="shared" si="12"/>
        <v>0</v>
      </c>
      <c r="AC69" s="255">
        <f t="shared" si="12"/>
        <v>0</v>
      </c>
      <c r="AD69" s="255">
        <f t="shared" si="12"/>
        <v>0</v>
      </c>
      <c r="AE69" s="255">
        <f t="shared" si="12"/>
        <v>0</v>
      </c>
      <c r="AF69" s="253">
        <f t="shared" si="10"/>
        <v>0</v>
      </c>
      <c r="AG69" s="256">
        <f>IF(C69=Allgemeines!$C$12,SAV!$V69-SAV!$AH69,HLOOKUP(Allgemeines!$C$12-1,$AI$4:$AO$300,ROW(C69)-3,FALSE)-$AH69)</f>
        <v>0</v>
      </c>
      <c r="AH69" s="256">
        <f>HLOOKUP(Allgemeines!$C$12,$AI$4:$AO$300,ROW(C69)-3,FALSE)</f>
        <v>0</v>
      </c>
      <c r="AI69" s="253">
        <f t="shared" ref="AI69:AI132" si="14">IF(OR($C69=0,$V69=0),0,IF($C69&lt;=AI$4,$V69-$V69/Y69*(AI$4-$C69+1),0))</f>
        <v>0</v>
      </c>
      <c r="AJ69" s="253">
        <f t="shared" ref="AJ69:AJ132" si="15">IF(OR($C69=0,$V69=0,Z69-(AJ$4-$C69)=0),0,IF($C69&lt;AJ$4,AI69-AI69/(Z69-(AJ$4-$C69)),IF($C69=AJ$4,$V69-$V69/Z69,0)))</f>
        <v>0</v>
      </c>
      <c r="AK69" s="253">
        <f t="shared" ref="AK69:AK132" si="16">IF(OR($C69=0,$V69=0,AA69-(AK$4-$C69)=0),0,IF($C69&lt;AK$4,AJ69-AJ69/(AA69-(AK$4-$C69)),IF($C69=AK$4,$V69-$V69/AA69,0)))</f>
        <v>0</v>
      </c>
      <c r="AL69" s="253">
        <f t="shared" ref="AL69:AL132" si="17">IF(OR($C69=0,$V69=0,AB69-(AL$4-$C69)=0),0,IF($C69&lt;AL$4,AK69-AK69/(AB69-(AL$4-$C69)),IF($C69=AL$4,$V69-$V69/AB69,0)))</f>
        <v>0</v>
      </c>
      <c r="AM69" s="253">
        <f t="shared" ref="AM69:AM132" si="18">IF(OR($C69=0,$V69=0,AC69-(AM$4-$C69)=0),0,IF($C69&lt;AM$4,AL69-AL69/(AC69-(AM$4-$C69)),IF($C69=AM$4,$V69-$V69/AC69,0)))</f>
        <v>0</v>
      </c>
      <c r="AN69" s="253">
        <f t="shared" ref="AN69:AN132" si="19">IF(OR($C69=0,$V69=0,AD69-(AN$4-$C69)=0),0,IF($C69&lt;AN$4,AM69-AM69/(AD69-(AN$4-$C69)),IF($C69=AN$4,$V69-$V69/AD69,0)))</f>
        <v>0</v>
      </c>
      <c r="AO69" s="253">
        <f t="shared" ref="AO69:AO132" si="20">IF(OR($C69=0,$V69=0,AE69-(AO$4-$C69)=0),0,IF($C69&lt;AO$4,AN69-AN69/(AE69-(AO$4-$C69)),IF($C69=AO$4,$V69-$V69/AE69,0)))</f>
        <v>0</v>
      </c>
      <c r="AP69" s="183"/>
    </row>
    <row r="70" spans="1:42" s="196" customFormat="1" ht="15" x14ac:dyDescent="0.25">
      <c r="A70" s="250"/>
      <c r="B70" s="250"/>
      <c r="C70" s="251"/>
      <c r="D70" s="252"/>
      <c r="E70" s="384"/>
      <c r="F70" s="252"/>
      <c r="G70" s="374">
        <f t="shared" si="13"/>
        <v>0</v>
      </c>
      <c r="H70" s="252"/>
      <c r="I70" s="252"/>
      <c r="J70" s="252"/>
      <c r="K70" s="252"/>
      <c r="L70" s="252"/>
      <c r="M70" s="252"/>
      <c r="N70" s="252"/>
      <c r="O70" s="252"/>
      <c r="P70" s="252"/>
      <c r="Q70" s="253">
        <f>IF(C70&gt;Allgemeines!$C$12,0,SUM(G70,H70,J70,K70,M70,N70)-SUM(I70,L70,O70,P70))</f>
        <v>0</v>
      </c>
      <c r="R70" s="252"/>
      <c r="S70" s="252"/>
      <c r="T70" s="252"/>
      <c r="U70" s="252"/>
      <c r="V70" s="253">
        <f t="shared" ref="V70:V133" si="21">Q70-R70-S70-T70-U70</f>
        <v>0</v>
      </c>
      <c r="W70" s="254">
        <f>IF(ISBLANK($B70),0,VLOOKUP($B70,Listen!$A$2:$C$45,2,FALSE))</f>
        <v>0</v>
      </c>
      <c r="X70" s="254">
        <f>IF(ISBLANK($B70),0,VLOOKUP($B70,Listen!$A$2:$C$45,3,FALSE))</f>
        <v>0</v>
      </c>
      <c r="Y70" s="255">
        <f t="shared" si="12"/>
        <v>0</v>
      </c>
      <c r="Z70" s="255">
        <f t="shared" si="12"/>
        <v>0</v>
      </c>
      <c r="AA70" s="255">
        <f t="shared" si="12"/>
        <v>0</v>
      </c>
      <c r="AB70" s="255">
        <f t="shared" si="12"/>
        <v>0</v>
      </c>
      <c r="AC70" s="255">
        <f t="shared" si="12"/>
        <v>0</v>
      </c>
      <c r="AD70" s="255">
        <f t="shared" si="12"/>
        <v>0</v>
      </c>
      <c r="AE70" s="255">
        <f t="shared" si="12"/>
        <v>0</v>
      </c>
      <c r="AF70" s="253">
        <f t="shared" ref="AF70:AF133" si="22">AH70+AG70</f>
        <v>0</v>
      </c>
      <c r="AG70" s="256">
        <f>IF(C70=Allgemeines!$C$12,SAV!$V70-SAV!$AH70,HLOOKUP(Allgemeines!$C$12-1,$AI$4:$AO$300,ROW(C70)-3,FALSE)-$AH70)</f>
        <v>0</v>
      </c>
      <c r="AH70" s="256">
        <f>HLOOKUP(Allgemeines!$C$12,$AI$4:$AO$300,ROW(C70)-3,FALSE)</f>
        <v>0</v>
      </c>
      <c r="AI70" s="253">
        <f t="shared" si="14"/>
        <v>0</v>
      </c>
      <c r="AJ70" s="253">
        <f t="shared" si="15"/>
        <v>0</v>
      </c>
      <c r="AK70" s="253">
        <f t="shared" si="16"/>
        <v>0</v>
      </c>
      <c r="AL70" s="253">
        <f t="shared" si="17"/>
        <v>0</v>
      </c>
      <c r="AM70" s="253">
        <f t="shared" si="18"/>
        <v>0</v>
      </c>
      <c r="AN70" s="253">
        <f t="shared" si="19"/>
        <v>0</v>
      </c>
      <c r="AO70" s="253">
        <f t="shared" si="20"/>
        <v>0</v>
      </c>
      <c r="AP70" s="183"/>
    </row>
    <row r="71" spans="1:42" s="196" customFormat="1" ht="15" x14ac:dyDescent="0.25">
      <c r="A71" s="250"/>
      <c r="B71" s="250"/>
      <c r="C71" s="251"/>
      <c r="D71" s="252"/>
      <c r="E71" s="384"/>
      <c r="F71" s="252"/>
      <c r="G71" s="374">
        <f t="shared" si="13"/>
        <v>0</v>
      </c>
      <c r="H71" s="252"/>
      <c r="I71" s="252"/>
      <c r="J71" s="252"/>
      <c r="K71" s="252"/>
      <c r="L71" s="252"/>
      <c r="M71" s="252"/>
      <c r="N71" s="252"/>
      <c r="O71" s="252"/>
      <c r="P71" s="252"/>
      <c r="Q71" s="253">
        <f>IF(C71&gt;Allgemeines!$C$12,0,SUM(G71,H71,J71,K71,M71,N71)-SUM(I71,L71,O71,P71))</f>
        <v>0</v>
      </c>
      <c r="R71" s="252"/>
      <c r="S71" s="252"/>
      <c r="T71" s="252"/>
      <c r="U71" s="252"/>
      <c r="V71" s="253">
        <f t="shared" si="21"/>
        <v>0</v>
      </c>
      <c r="W71" s="254">
        <f>IF(ISBLANK($B71),0,VLOOKUP($B71,Listen!$A$2:$C$45,2,FALSE))</f>
        <v>0</v>
      </c>
      <c r="X71" s="254">
        <f>IF(ISBLANK($B71),0,VLOOKUP($B71,Listen!$A$2:$C$45,3,FALSE))</f>
        <v>0</v>
      </c>
      <c r="Y71" s="255">
        <f t="shared" si="12"/>
        <v>0</v>
      </c>
      <c r="Z71" s="255">
        <f t="shared" si="12"/>
        <v>0</v>
      </c>
      <c r="AA71" s="255">
        <f t="shared" si="12"/>
        <v>0</v>
      </c>
      <c r="AB71" s="255">
        <f t="shared" si="12"/>
        <v>0</v>
      </c>
      <c r="AC71" s="255">
        <f t="shared" si="12"/>
        <v>0</v>
      </c>
      <c r="AD71" s="255">
        <f t="shared" si="12"/>
        <v>0</v>
      </c>
      <c r="AE71" s="255">
        <f t="shared" si="12"/>
        <v>0</v>
      </c>
      <c r="AF71" s="253">
        <f t="shared" si="22"/>
        <v>0</v>
      </c>
      <c r="AG71" s="256">
        <f>IF(C71=Allgemeines!$C$12,SAV!$V71-SAV!$AH71,HLOOKUP(Allgemeines!$C$12-1,$AI$4:$AO$300,ROW(C71)-3,FALSE)-$AH71)</f>
        <v>0</v>
      </c>
      <c r="AH71" s="256">
        <f>HLOOKUP(Allgemeines!$C$12,$AI$4:$AO$300,ROW(C71)-3,FALSE)</f>
        <v>0</v>
      </c>
      <c r="AI71" s="253">
        <f t="shared" si="14"/>
        <v>0</v>
      </c>
      <c r="AJ71" s="253">
        <f t="shared" si="15"/>
        <v>0</v>
      </c>
      <c r="AK71" s="253">
        <f t="shared" si="16"/>
        <v>0</v>
      </c>
      <c r="AL71" s="253">
        <f t="shared" si="17"/>
        <v>0</v>
      </c>
      <c r="AM71" s="253">
        <f t="shared" si="18"/>
        <v>0</v>
      </c>
      <c r="AN71" s="253">
        <f t="shared" si="19"/>
        <v>0</v>
      </c>
      <c r="AO71" s="253">
        <f t="shared" si="20"/>
        <v>0</v>
      </c>
      <c r="AP71" s="183"/>
    </row>
    <row r="72" spans="1:42" s="196" customFormat="1" ht="15" x14ac:dyDescent="0.25">
      <c r="A72" s="250"/>
      <c r="B72" s="250"/>
      <c r="C72" s="251"/>
      <c r="D72" s="252"/>
      <c r="E72" s="384"/>
      <c r="F72" s="252"/>
      <c r="G72" s="374">
        <f t="shared" si="13"/>
        <v>0</v>
      </c>
      <c r="H72" s="252"/>
      <c r="I72" s="252"/>
      <c r="J72" s="252"/>
      <c r="K72" s="252"/>
      <c r="L72" s="252"/>
      <c r="M72" s="252"/>
      <c r="N72" s="252"/>
      <c r="O72" s="252"/>
      <c r="P72" s="252"/>
      <c r="Q72" s="253">
        <f>IF(C72&gt;Allgemeines!$C$12,0,SUM(G72,H72,J72,K72,M72,N72)-SUM(I72,L72,O72,P72))</f>
        <v>0</v>
      </c>
      <c r="R72" s="252"/>
      <c r="S72" s="252"/>
      <c r="T72" s="252"/>
      <c r="U72" s="252"/>
      <c r="V72" s="253">
        <f t="shared" si="21"/>
        <v>0</v>
      </c>
      <c r="W72" s="254">
        <f>IF(ISBLANK($B72),0,VLOOKUP($B72,Listen!$A$2:$C$45,2,FALSE))</f>
        <v>0</v>
      </c>
      <c r="X72" s="254">
        <f>IF(ISBLANK($B72),0,VLOOKUP($B72,Listen!$A$2:$C$45,3,FALSE))</f>
        <v>0</v>
      </c>
      <c r="Y72" s="255">
        <f t="shared" si="12"/>
        <v>0</v>
      </c>
      <c r="Z72" s="255">
        <f t="shared" si="12"/>
        <v>0</v>
      </c>
      <c r="AA72" s="255">
        <f t="shared" si="12"/>
        <v>0</v>
      </c>
      <c r="AB72" s="255">
        <f t="shared" si="12"/>
        <v>0</v>
      </c>
      <c r="AC72" s="255">
        <f t="shared" si="12"/>
        <v>0</v>
      </c>
      <c r="AD72" s="255">
        <f t="shared" si="12"/>
        <v>0</v>
      </c>
      <c r="AE72" s="255">
        <f t="shared" si="12"/>
        <v>0</v>
      </c>
      <c r="AF72" s="253">
        <f t="shared" si="22"/>
        <v>0</v>
      </c>
      <c r="AG72" s="256">
        <f>IF(C72=Allgemeines!$C$12,SAV!$V72-SAV!$AH72,HLOOKUP(Allgemeines!$C$12-1,$AI$4:$AO$300,ROW(C72)-3,FALSE)-$AH72)</f>
        <v>0</v>
      </c>
      <c r="AH72" s="256">
        <f>HLOOKUP(Allgemeines!$C$12,$AI$4:$AO$300,ROW(C72)-3,FALSE)</f>
        <v>0</v>
      </c>
      <c r="AI72" s="253">
        <f t="shared" si="14"/>
        <v>0</v>
      </c>
      <c r="AJ72" s="253">
        <f t="shared" si="15"/>
        <v>0</v>
      </c>
      <c r="AK72" s="253">
        <f t="shared" si="16"/>
        <v>0</v>
      </c>
      <c r="AL72" s="253">
        <f t="shared" si="17"/>
        <v>0</v>
      </c>
      <c r="AM72" s="253">
        <f t="shared" si="18"/>
        <v>0</v>
      </c>
      <c r="AN72" s="253">
        <f t="shared" si="19"/>
        <v>0</v>
      </c>
      <c r="AO72" s="253">
        <f t="shared" si="20"/>
        <v>0</v>
      </c>
      <c r="AP72" s="183"/>
    </row>
    <row r="73" spans="1:42" s="196" customFormat="1" ht="15" x14ac:dyDescent="0.25">
      <c r="A73" s="250"/>
      <c r="B73" s="250"/>
      <c r="C73" s="251"/>
      <c r="D73" s="252"/>
      <c r="E73" s="384"/>
      <c r="F73" s="252"/>
      <c r="G73" s="374">
        <f t="shared" si="13"/>
        <v>0</v>
      </c>
      <c r="H73" s="252"/>
      <c r="I73" s="252"/>
      <c r="J73" s="252"/>
      <c r="K73" s="252"/>
      <c r="L73" s="252"/>
      <c r="M73" s="252"/>
      <c r="N73" s="252"/>
      <c r="O73" s="252"/>
      <c r="P73" s="252"/>
      <c r="Q73" s="253">
        <f>IF(C73&gt;Allgemeines!$C$12,0,SUM(G73,H73,J73,K73,M73,N73)-SUM(I73,L73,O73,P73))</f>
        <v>0</v>
      </c>
      <c r="R73" s="252"/>
      <c r="S73" s="252"/>
      <c r="T73" s="252"/>
      <c r="U73" s="252"/>
      <c r="V73" s="253">
        <f t="shared" si="21"/>
        <v>0</v>
      </c>
      <c r="W73" s="254">
        <f>IF(ISBLANK($B73),0,VLOOKUP($B73,Listen!$A$2:$C$45,2,FALSE))</f>
        <v>0</v>
      </c>
      <c r="X73" s="254">
        <f>IF(ISBLANK($B73),0,VLOOKUP($B73,Listen!$A$2:$C$45,3,FALSE))</f>
        <v>0</v>
      </c>
      <c r="Y73" s="255">
        <f t="shared" si="12"/>
        <v>0</v>
      </c>
      <c r="Z73" s="255">
        <f t="shared" si="12"/>
        <v>0</v>
      </c>
      <c r="AA73" s="255">
        <f t="shared" si="12"/>
        <v>0</v>
      </c>
      <c r="AB73" s="255">
        <f t="shared" si="12"/>
        <v>0</v>
      </c>
      <c r="AC73" s="255">
        <f t="shared" si="12"/>
        <v>0</v>
      </c>
      <c r="AD73" s="255">
        <f t="shared" si="12"/>
        <v>0</v>
      </c>
      <c r="AE73" s="255">
        <f t="shared" si="12"/>
        <v>0</v>
      </c>
      <c r="AF73" s="253">
        <f t="shared" si="22"/>
        <v>0</v>
      </c>
      <c r="AG73" s="256">
        <f>IF(C73=Allgemeines!$C$12,SAV!$V73-SAV!$AH73,HLOOKUP(Allgemeines!$C$12-1,$AI$4:$AO$300,ROW(C73)-3,FALSE)-$AH73)</f>
        <v>0</v>
      </c>
      <c r="AH73" s="256">
        <f>HLOOKUP(Allgemeines!$C$12,$AI$4:$AO$300,ROW(C73)-3,FALSE)</f>
        <v>0</v>
      </c>
      <c r="AI73" s="253">
        <f t="shared" si="14"/>
        <v>0</v>
      </c>
      <c r="AJ73" s="253">
        <f t="shared" si="15"/>
        <v>0</v>
      </c>
      <c r="AK73" s="253">
        <f t="shared" si="16"/>
        <v>0</v>
      </c>
      <c r="AL73" s="253">
        <f t="shared" si="17"/>
        <v>0</v>
      </c>
      <c r="AM73" s="253">
        <f t="shared" si="18"/>
        <v>0</v>
      </c>
      <c r="AN73" s="253">
        <f t="shared" si="19"/>
        <v>0</v>
      </c>
      <c r="AO73" s="253">
        <f t="shared" si="20"/>
        <v>0</v>
      </c>
      <c r="AP73" s="183"/>
    </row>
    <row r="74" spans="1:42" s="196" customFormat="1" ht="15" x14ac:dyDescent="0.25">
      <c r="A74" s="250"/>
      <c r="B74" s="250"/>
      <c r="C74" s="251"/>
      <c r="D74" s="252"/>
      <c r="E74" s="384"/>
      <c r="F74" s="252"/>
      <c r="G74" s="374">
        <f t="shared" si="13"/>
        <v>0</v>
      </c>
      <c r="H74" s="252"/>
      <c r="I74" s="252"/>
      <c r="J74" s="252"/>
      <c r="K74" s="252"/>
      <c r="L74" s="252"/>
      <c r="M74" s="252"/>
      <c r="N74" s="252"/>
      <c r="O74" s="252"/>
      <c r="P74" s="252"/>
      <c r="Q74" s="253">
        <f>IF(C74&gt;Allgemeines!$C$12,0,SUM(G74,H74,J74,K74,M74,N74)-SUM(I74,L74,O74,P74))</f>
        <v>0</v>
      </c>
      <c r="R74" s="252"/>
      <c r="S74" s="252"/>
      <c r="T74" s="252"/>
      <c r="U74" s="252"/>
      <c r="V74" s="253">
        <f t="shared" si="21"/>
        <v>0</v>
      </c>
      <c r="W74" s="254">
        <f>IF(ISBLANK($B74),0,VLOOKUP($B74,Listen!$A$2:$C$45,2,FALSE))</f>
        <v>0</v>
      </c>
      <c r="X74" s="254">
        <f>IF(ISBLANK($B74),0,VLOOKUP($B74,Listen!$A$2:$C$45,3,FALSE))</f>
        <v>0</v>
      </c>
      <c r="Y74" s="255">
        <f t="shared" si="12"/>
        <v>0</v>
      </c>
      <c r="Z74" s="255">
        <f t="shared" si="12"/>
        <v>0</v>
      </c>
      <c r="AA74" s="255">
        <f t="shared" si="12"/>
        <v>0</v>
      </c>
      <c r="AB74" s="255">
        <f t="shared" ref="Z74:AE116" si="23">$W74</f>
        <v>0</v>
      </c>
      <c r="AC74" s="255">
        <f t="shared" si="23"/>
        <v>0</v>
      </c>
      <c r="AD74" s="255">
        <f t="shared" si="23"/>
        <v>0</v>
      </c>
      <c r="AE74" s="255">
        <f t="shared" si="23"/>
        <v>0</v>
      </c>
      <c r="AF74" s="253">
        <f t="shared" si="22"/>
        <v>0</v>
      </c>
      <c r="AG74" s="256">
        <f>IF(C74=Allgemeines!$C$12,SAV!$V74-SAV!$AH74,HLOOKUP(Allgemeines!$C$12-1,$AI$4:$AO$300,ROW(C74)-3,FALSE)-$AH74)</f>
        <v>0</v>
      </c>
      <c r="AH74" s="256">
        <f>HLOOKUP(Allgemeines!$C$12,$AI$4:$AO$300,ROW(C74)-3,FALSE)</f>
        <v>0</v>
      </c>
      <c r="AI74" s="253">
        <f t="shared" si="14"/>
        <v>0</v>
      </c>
      <c r="AJ74" s="253">
        <f t="shared" si="15"/>
        <v>0</v>
      </c>
      <c r="AK74" s="253">
        <f t="shared" si="16"/>
        <v>0</v>
      </c>
      <c r="AL74" s="253">
        <f t="shared" si="17"/>
        <v>0</v>
      </c>
      <c r="AM74" s="253">
        <f t="shared" si="18"/>
        <v>0</v>
      </c>
      <c r="AN74" s="253">
        <f t="shared" si="19"/>
        <v>0</v>
      </c>
      <c r="AO74" s="253">
        <f t="shared" si="20"/>
        <v>0</v>
      </c>
      <c r="AP74" s="183"/>
    </row>
    <row r="75" spans="1:42" s="196" customFormat="1" ht="15" x14ac:dyDescent="0.25">
      <c r="A75" s="250"/>
      <c r="B75" s="250"/>
      <c r="C75" s="251"/>
      <c r="D75" s="252"/>
      <c r="E75" s="384"/>
      <c r="F75" s="252"/>
      <c r="G75" s="374">
        <f t="shared" si="13"/>
        <v>0</v>
      </c>
      <c r="H75" s="252"/>
      <c r="I75" s="252"/>
      <c r="J75" s="252"/>
      <c r="K75" s="252"/>
      <c r="L75" s="252"/>
      <c r="M75" s="252"/>
      <c r="N75" s="252"/>
      <c r="O75" s="252"/>
      <c r="P75" s="252"/>
      <c r="Q75" s="253">
        <f>IF(C75&gt;Allgemeines!$C$12,0,SUM(G75,H75,J75,K75,M75,N75)-SUM(I75,L75,O75,P75))</f>
        <v>0</v>
      </c>
      <c r="R75" s="252"/>
      <c r="S75" s="252"/>
      <c r="T75" s="252"/>
      <c r="U75" s="252"/>
      <c r="V75" s="253">
        <f t="shared" si="21"/>
        <v>0</v>
      </c>
      <c r="W75" s="254">
        <f>IF(ISBLANK($B75),0,VLOOKUP($B75,Listen!$A$2:$C$45,2,FALSE))</f>
        <v>0</v>
      </c>
      <c r="X75" s="254">
        <f>IF(ISBLANK($B75),0,VLOOKUP($B75,Listen!$A$2:$C$45,3,FALSE))</f>
        <v>0</v>
      </c>
      <c r="Y75" s="255">
        <f t="shared" ref="Y75:Y138" si="24">$W75</f>
        <v>0</v>
      </c>
      <c r="Z75" s="255">
        <f t="shared" si="23"/>
        <v>0</v>
      </c>
      <c r="AA75" s="255">
        <f t="shared" si="23"/>
        <v>0</v>
      </c>
      <c r="AB75" s="255">
        <f t="shared" si="23"/>
        <v>0</v>
      </c>
      <c r="AC75" s="255">
        <f t="shared" si="23"/>
        <v>0</v>
      </c>
      <c r="AD75" s="255">
        <f t="shared" si="23"/>
        <v>0</v>
      </c>
      <c r="AE75" s="255">
        <f t="shared" si="23"/>
        <v>0</v>
      </c>
      <c r="AF75" s="253">
        <f t="shared" si="22"/>
        <v>0</v>
      </c>
      <c r="AG75" s="256">
        <f>IF(C75=Allgemeines!$C$12,SAV!$V75-SAV!$AH75,HLOOKUP(Allgemeines!$C$12-1,$AI$4:$AO$300,ROW(C75)-3,FALSE)-$AH75)</f>
        <v>0</v>
      </c>
      <c r="AH75" s="256">
        <f>HLOOKUP(Allgemeines!$C$12,$AI$4:$AO$300,ROW(C75)-3,FALSE)</f>
        <v>0</v>
      </c>
      <c r="AI75" s="253">
        <f t="shared" si="14"/>
        <v>0</v>
      </c>
      <c r="AJ75" s="253">
        <f t="shared" si="15"/>
        <v>0</v>
      </c>
      <c r="AK75" s="253">
        <f t="shared" si="16"/>
        <v>0</v>
      </c>
      <c r="AL75" s="253">
        <f t="shared" si="17"/>
        <v>0</v>
      </c>
      <c r="AM75" s="253">
        <f t="shared" si="18"/>
        <v>0</v>
      </c>
      <c r="AN75" s="253">
        <f t="shared" si="19"/>
        <v>0</v>
      </c>
      <c r="AO75" s="253">
        <f t="shared" si="20"/>
        <v>0</v>
      </c>
      <c r="AP75" s="183"/>
    </row>
    <row r="76" spans="1:42" s="196" customFormat="1" ht="15" x14ac:dyDescent="0.25">
      <c r="A76" s="250"/>
      <c r="B76" s="250"/>
      <c r="C76" s="251"/>
      <c r="D76" s="252"/>
      <c r="E76" s="384"/>
      <c r="F76" s="252"/>
      <c r="G76" s="374">
        <f t="shared" si="13"/>
        <v>0</v>
      </c>
      <c r="H76" s="252"/>
      <c r="I76" s="252"/>
      <c r="J76" s="252"/>
      <c r="K76" s="252"/>
      <c r="L76" s="252"/>
      <c r="M76" s="252"/>
      <c r="N76" s="252"/>
      <c r="O76" s="252"/>
      <c r="P76" s="252"/>
      <c r="Q76" s="253">
        <f>IF(C76&gt;Allgemeines!$C$12,0,SUM(G76,H76,J76,K76,M76,N76)-SUM(I76,L76,O76,P76))</f>
        <v>0</v>
      </c>
      <c r="R76" s="252"/>
      <c r="S76" s="252"/>
      <c r="T76" s="252"/>
      <c r="U76" s="252"/>
      <c r="V76" s="253">
        <f t="shared" si="21"/>
        <v>0</v>
      </c>
      <c r="W76" s="254">
        <f>IF(ISBLANK($B76),0,VLOOKUP($B76,Listen!$A$2:$C$45,2,FALSE))</f>
        <v>0</v>
      </c>
      <c r="X76" s="254">
        <f>IF(ISBLANK($B76),0,VLOOKUP($B76,Listen!$A$2:$C$45,3,FALSE))</f>
        <v>0</v>
      </c>
      <c r="Y76" s="255">
        <f t="shared" si="24"/>
        <v>0</v>
      </c>
      <c r="Z76" s="255">
        <f t="shared" si="23"/>
        <v>0</v>
      </c>
      <c r="AA76" s="255">
        <f t="shared" si="23"/>
        <v>0</v>
      </c>
      <c r="AB76" s="255">
        <f t="shared" si="23"/>
        <v>0</v>
      </c>
      <c r="AC76" s="255">
        <f t="shared" si="23"/>
        <v>0</v>
      </c>
      <c r="AD76" s="255">
        <f t="shared" si="23"/>
        <v>0</v>
      </c>
      <c r="AE76" s="255">
        <f t="shared" si="23"/>
        <v>0</v>
      </c>
      <c r="AF76" s="253">
        <f t="shared" si="22"/>
        <v>0</v>
      </c>
      <c r="AG76" s="256">
        <f>IF(C76=Allgemeines!$C$12,SAV!$V76-SAV!$AH76,HLOOKUP(Allgemeines!$C$12-1,$AI$4:$AO$300,ROW(C76)-3,FALSE)-$AH76)</f>
        <v>0</v>
      </c>
      <c r="AH76" s="256">
        <f>HLOOKUP(Allgemeines!$C$12,$AI$4:$AO$300,ROW(C76)-3,FALSE)</f>
        <v>0</v>
      </c>
      <c r="AI76" s="253">
        <f t="shared" si="14"/>
        <v>0</v>
      </c>
      <c r="AJ76" s="253">
        <f t="shared" si="15"/>
        <v>0</v>
      </c>
      <c r="AK76" s="253">
        <f t="shared" si="16"/>
        <v>0</v>
      </c>
      <c r="AL76" s="253">
        <f t="shared" si="17"/>
        <v>0</v>
      </c>
      <c r="AM76" s="253">
        <f t="shared" si="18"/>
        <v>0</v>
      </c>
      <c r="AN76" s="253">
        <f t="shared" si="19"/>
        <v>0</v>
      </c>
      <c r="AO76" s="253">
        <f t="shared" si="20"/>
        <v>0</v>
      </c>
      <c r="AP76" s="183"/>
    </row>
    <row r="77" spans="1:42" s="196" customFormat="1" ht="15" x14ac:dyDescent="0.25">
      <c r="A77" s="250"/>
      <c r="B77" s="250"/>
      <c r="C77" s="251"/>
      <c r="D77" s="252"/>
      <c r="E77" s="384"/>
      <c r="F77" s="252"/>
      <c r="G77" s="374">
        <f t="shared" si="13"/>
        <v>0</v>
      </c>
      <c r="H77" s="252"/>
      <c r="I77" s="252"/>
      <c r="J77" s="252"/>
      <c r="K77" s="252"/>
      <c r="L77" s="252"/>
      <c r="M77" s="252"/>
      <c r="N77" s="252"/>
      <c r="O77" s="252"/>
      <c r="P77" s="252"/>
      <c r="Q77" s="253">
        <f>IF(C77&gt;Allgemeines!$C$12,0,SUM(G77,H77,J77,K77,M77,N77)-SUM(I77,L77,O77,P77))</f>
        <v>0</v>
      </c>
      <c r="R77" s="252"/>
      <c r="S77" s="252"/>
      <c r="T77" s="252"/>
      <c r="U77" s="252"/>
      <c r="V77" s="253">
        <f t="shared" si="21"/>
        <v>0</v>
      </c>
      <c r="W77" s="254">
        <f>IF(ISBLANK($B77),0,VLOOKUP($B77,Listen!$A$2:$C$45,2,FALSE))</f>
        <v>0</v>
      </c>
      <c r="X77" s="254">
        <f>IF(ISBLANK($B77),0,VLOOKUP($B77,Listen!$A$2:$C$45,3,FALSE))</f>
        <v>0</v>
      </c>
      <c r="Y77" s="255">
        <f t="shared" si="24"/>
        <v>0</v>
      </c>
      <c r="Z77" s="255">
        <f t="shared" si="23"/>
        <v>0</v>
      </c>
      <c r="AA77" s="255">
        <f t="shared" si="23"/>
        <v>0</v>
      </c>
      <c r="AB77" s="255">
        <f t="shared" si="23"/>
        <v>0</v>
      </c>
      <c r="AC77" s="255">
        <f t="shared" si="23"/>
        <v>0</v>
      </c>
      <c r="AD77" s="255">
        <f t="shared" si="23"/>
        <v>0</v>
      </c>
      <c r="AE77" s="255">
        <f t="shared" si="23"/>
        <v>0</v>
      </c>
      <c r="AF77" s="253">
        <f t="shared" si="22"/>
        <v>0</v>
      </c>
      <c r="AG77" s="256">
        <f>IF(C77=Allgemeines!$C$12,SAV!$V77-SAV!$AH77,HLOOKUP(Allgemeines!$C$12-1,$AI$4:$AO$300,ROW(C77)-3,FALSE)-$AH77)</f>
        <v>0</v>
      </c>
      <c r="AH77" s="256">
        <f>HLOOKUP(Allgemeines!$C$12,$AI$4:$AO$300,ROW(C77)-3,FALSE)</f>
        <v>0</v>
      </c>
      <c r="AI77" s="253">
        <f t="shared" si="14"/>
        <v>0</v>
      </c>
      <c r="AJ77" s="253">
        <f t="shared" si="15"/>
        <v>0</v>
      </c>
      <c r="AK77" s="253">
        <f t="shared" si="16"/>
        <v>0</v>
      </c>
      <c r="AL77" s="253">
        <f t="shared" si="17"/>
        <v>0</v>
      </c>
      <c r="AM77" s="253">
        <f t="shared" si="18"/>
        <v>0</v>
      </c>
      <c r="AN77" s="253">
        <f t="shared" si="19"/>
        <v>0</v>
      </c>
      <c r="AO77" s="253">
        <f t="shared" si="20"/>
        <v>0</v>
      </c>
      <c r="AP77" s="183"/>
    </row>
    <row r="78" spans="1:42" s="196" customFormat="1" ht="15" x14ac:dyDescent="0.25">
      <c r="A78" s="250"/>
      <c r="B78" s="250"/>
      <c r="C78" s="251"/>
      <c r="D78" s="252"/>
      <c r="E78" s="384"/>
      <c r="F78" s="252"/>
      <c r="G78" s="374">
        <f t="shared" si="13"/>
        <v>0</v>
      </c>
      <c r="H78" s="252"/>
      <c r="I78" s="252"/>
      <c r="J78" s="252"/>
      <c r="K78" s="252"/>
      <c r="L78" s="252"/>
      <c r="M78" s="252"/>
      <c r="N78" s="252"/>
      <c r="O78" s="252"/>
      <c r="P78" s="252"/>
      <c r="Q78" s="253">
        <f>IF(C78&gt;Allgemeines!$C$12,0,SUM(G78,H78,J78,K78,M78,N78)-SUM(I78,L78,O78,P78))</f>
        <v>0</v>
      </c>
      <c r="R78" s="252"/>
      <c r="S78" s="252"/>
      <c r="T78" s="252"/>
      <c r="U78" s="252"/>
      <c r="V78" s="253">
        <f t="shared" si="21"/>
        <v>0</v>
      </c>
      <c r="W78" s="254">
        <f>IF(ISBLANK($B78),0,VLOOKUP($B78,Listen!$A$2:$C$45,2,FALSE))</f>
        <v>0</v>
      </c>
      <c r="X78" s="254">
        <f>IF(ISBLANK($B78),0,VLOOKUP($B78,Listen!$A$2:$C$45,3,FALSE))</f>
        <v>0</v>
      </c>
      <c r="Y78" s="255">
        <f t="shared" si="24"/>
        <v>0</v>
      </c>
      <c r="Z78" s="255">
        <f t="shared" si="23"/>
        <v>0</v>
      </c>
      <c r="AA78" s="255">
        <f t="shared" si="23"/>
        <v>0</v>
      </c>
      <c r="AB78" s="255">
        <f t="shared" si="23"/>
        <v>0</v>
      </c>
      <c r="AC78" s="255">
        <f t="shared" si="23"/>
        <v>0</v>
      </c>
      <c r="AD78" s="255">
        <f t="shared" si="23"/>
        <v>0</v>
      </c>
      <c r="AE78" s="255">
        <f t="shared" si="23"/>
        <v>0</v>
      </c>
      <c r="AF78" s="253">
        <f t="shared" si="22"/>
        <v>0</v>
      </c>
      <c r="AG78" s="256">
        <f>IF(C78=Allgemeines!$C$12,SAV!$V78-SAV!$AH78,HLOOKUP(Allgemeines!$C$12-1,$AI$4:$AO$300,ROW(C78)-3,FALSE)-$AH78)</f>
        <v>0</v>
      </c>
      <c r="AH78" s="256">
        <f>HLOOKUP(Allgemeines!$C$12,$AI$4:$AO$300,ROW(C78)-3,FALSE)</f>
        <v>0</v>
      </c>
      <c r="AI78" s="253">
        <f t="shared" si="14"/>
        <v>0</v>
      </c>
      <c r="AJ78" s="253">
        <f t="shared" si="15"/>
        <v>0</v>
      </c>
      <c r="AK78" s="253">
        <f t="shared" si="16"/>
        <v>0</v>
      </c>
      <c r="AL78" s="253">
        <f t="shared" si="17"/>
        <v>0</v>
      </c>
      <c r="AM78" s="253">
        <f t="shared" si="18"/>
        <v>0</v>
      </c>
      <c r="AN78" s="253">
        <f t="shared" si="19"/>
        <v>0</v>
      </c>
      <c r="AO78" s="253">
        <f t="shared" si="20"/>
        <v>0</v>
      </c>
      <c r="AP78" s="183"/>
    </row>
    <row r="79" spans="1:42" s="196" customFormat="1" ht="15" x14ac:dyDescent="0.25">
      <c r="A79" s="250"/>
      <c r="B79" s="250"/>
      <c r="C79" s="251"/>
      <c r="D79" s="252"/>
      <c r="E79" s="384"/>
      <c r="F79" s="252"/>
      <c r="G79" s="374">
        <f t="shared" si="13"/>
        <v>0</v>
      </c>
      <c r="H79" s="252"/>
      <c r="I79" s="252"/>
      <c r="J79" s="252"/>
      <c r="K79" s="252"/>
      <c r="L79" s="252"/>
      <c r="M79" s="252"/>
      <c r="N79" s="252"/>
      <c r="O79" s="252"/>
      <c r="P79" s="252"/>
      <c r="Q79" s="253">
        <f>IF(C79&gt;Allgemeines!$C$12,0,SUM(G79,H79,J79,K79,M79,N79)-SUM(I79,L79,O79,P79))</f>
        <v>0</v>
      </c>
      <c r="R79" s="252"/>
      <c r="S79" s="252"/>
      <c r="T79" s="252"/>
      <c r="U79" s="252"/>
      <c r="V79" s="253">
        <f t="shared" si="21"/>
        <v>0</v>
      </c>
      <c r="W79" s="254">
        <f>IF(ISBLANK($B79),0,VLOOKUP($B79,Listen!$A$2:$C$45,2,FALSE))</f>
        <v>0</v>
      </c>
      <c r="X79" s="254">
        <f>IF(ISBLANK($B79),0,VLOOKUP($B79,Listen!$A$2:$C$45,3,FALSE))</f>
        <v>0</v>
      </c>
      <c r="Y79" s="255">
        <f t="shared" si="24"/>
        <v>0</v>
      </c>
      <c r="Z79" s="255">
        <f t="shared" si="23"/>
        <v>0</v>
      </c>
      <c r="AA79" s="255">
        <f t="shared" si="23"/>
        <v>0</v>
      </c>
      <c r="AB79" s="255">
        <f t="shared" si="23"/>
        <v>0</v>
      </c>
      <c r="AC79" s="255">
        <f t="shared" si="23"/>
        <v>0</v>
      </c>
      <c r="AD79" s="255">
        <f t="shared" si="23"/>
        <v>0</v>
      </c>
      <c r="AE79" s="255">
        <f t="shared" si="23"/>
        <v>0</v>
      </c>
      <c r="AF79" s="253">
        <f t="shared" si="22"/>
        <v>0</v>
      </c>
      <c r="AG79" s="256">
        <f>IF(C79=Allgemeines!$C$12,SAV!$V79-SAV!$AH79,HLOOKUP(Allgemeines!$C$12-1,$AI$4:$AO$300,ROW(C79)-3,FALSE)-$AH79)</f>
        <v>0</v>
      </c>
      <c r="AH79" s="256">
        <f>HLOOKUP(Allgemeines!$C$12,$AI$4:$AO$300,ROW(C79)-3,FALSE)</f>
        <v>0</v>
      </c>
      <c r="AI79" s="253">
        <f t="shared" si="14"/>
        <v>0</v>
      </c>
      <c r="AJ79" s="253">
        <f t="shared" si="15"/>
        <v>0</v>
      </c>
      <c r="AK79" s="253">
        <f t="shared" si="16"/>
        <v>0</v>
      </c>
      <c r="AL79" s="253">
        <f t="shared" si="17"/>
        <v>0</v>
      </c>
      <c r="AM79" s="253">
        <f t="shared" si="18"/>
        <v>0</v>
      </c>
      <c r="AN79" s="253">
        <f t="shared" si="19"/>
        <v>0</v>
      </c>
      <c r="AO79" s="253">
        <f t="shared" si="20"/>
        <v>0</v>
      </c>
      <c r="AP79" s="183"/>
    </row>
    <row r="80" spans="1:42" s="196" customFormat="1" ht="15" x14ac:dyDescent="0.25">
      <c r="A80" s="250"/>
      <c r="B80" s="250"/>
      <c r="C80" s="251"/>
      <c r="D80" s="252"/>
      <c r="E80" s="384"/>
      <c r="F80" s="252"/>
      <c r="G80" s="374">
        <f t="shared" si="13"/>
        <v>0</v>
      </c>
      <c r="H80" s="252"/>
      <c r="I80" s="252"/>
      <c r="J80" s="252"/>
      <c r="K80" s="252"/>
      <c r="L80" s="252"/>
      <c r="M80" s="252"/>
      <c r="N80" s="252"/>
      <c r="O80" s="252"/>
      <c r="P80" s="252"/>
      <c r="Q80" s="253">
        <f>IF(C80&gt;Allgemeines!$C$12,0,SUM(G80,H80,J80,K80,M80,N80)-SUM(I80,L80,O80,P80))</f>
        <v>0</v>
      </c>
      <c r="R80" s="252"/>
      <c r="S80" s="252"/>
      <c r="T80" s="252"/>
      <c r="U80" s="252"/>
      <c r="V80" s="253">
        <f t="shared" si="21"/>
        <v>0</v>
      </c>
      <c r="W80" s="254">
        <f>IF(ISBLANK($B80),0,VLOOKUP($B80,Listen!$A$2:$C$45,2,FALSE))</f>
        <v>0</v>
      </c>
      <c r="X80" s="254">
        <f>IF(ISBLANK($B80),0,VLOOKUP($B80,Listen!$A$2:$C$45,3,FALSE))</f>
        <v>0</v>
      </c>
      <c r="Y80" s="255">
        <f t="shared" si="24"/>
        <v>0</v>
      </c>
      <c r="Z80" s="255">
        <f t="shared" si="23"/>
        <v>0</v>
      </c>
      <c r="AA80" s="255">
        <f t="shared" si="23"/>
        <v>0</v>
      </c>
      <c r="AB80" s="255">
        <f t="shared" si="23"/>
        <v>0</v>
      </c>
      <c r="AC80" s="255">
        <f t="shared" si="23"/>
        <v>0</v>
      </c>
      <c r="AD80" s="255">
        <f t="shared" si="23"/>
        <v>0</v>
      </c>
      <c r="AE80" s="255">
        <f t="shared" si="23"/>
        <v>0</v>
      </c>
      <c r="AF80" s="253">
        <f t="shared" si="22"/>
        <v>0</v>
      </c>
      <c r="AG80" s="256">
        <f>IF(C80=Allgemeines!$C$12,SAV!$V80-SAV!$AH80,HLOOKUP(Allgemeines!$C$12-1,$AI$4:$AO$300,ROW(C80)-3,FALSE)-$AH80)</f>
        <v>0</v>
      </c>
      <c r="AH80" s="256">
        <f>HLOOKUP(Allgemeines!$C$12,$AI$4:$AO$300,ROW(C80)-3,FALSE)</f>
        <v>0</v>
      </c>
      <c r="AI80" s="253">
        <f t="shared" si="14"/>
        <v>0</v>
      </c>
      <c r="AJ80" s="253">
        <f t="shared" si="15"/>
        <v>0</v>
      </c>
      <c r="AK80" s="253">
        <f t="shared" si="16"/>
        <v>0</v>
      </c>
      <c r="AL80" s="253">
        <f t="shared" si="17"/>
        <v>0</v>
      </c>
      <c r="AM80" s="253">
        <f t="shared" si="18"/>
        <v>0</v>
      </c>
      <c r="AN80" s="253">
        <f t="shared" si="19"/>
        <v>0</v>
      </c>
      <c r="AO80" s="253">
        <f t="shared" si="20"/>
        <v>0</v>
      </c>
      <c r="AP80" s="183"/>
    </row>
    <row r="81" spans="1:42" s="196" customFormat="1" ht="15" x14ac:dyDescent="0.25">
      <c r="A81" s="250"/>
      <c r="B81" s="250"/>
      <c r="C81" s="251"/>
      <c r="D81" s="252"/>
      <c r="E81" s="384"/>
      <c r="F81" s="252"/>
      <c r="G81" s="374">
        <f t="shared" si="13"/>
        <v>0</v>
      </c>
      <c r="H81" s="252"/>
      <c r="I81" s="252"/>
      <c r="J81" s="252"/>
      <c r="K81" s="252"/>
      <c r="L81" s="252"/>
      <c r="M81" s="252"/>
      <c r="N81" s="252"/>
      <c r="O81" s="252"/>
      <c r="P81" s="252"/>
      <c r="Q81" s="253">
        <f>IF(C81&gt;Allgemeines!$C$12,0,SUM(G81,H81,J81,K81,M81,N81)-SUM(I81,L81,O81,P81))</f>
        <v>0</v>
      </c>
      <c r="R81" s="252"/>
      <c r="S81" s="252"/>
      <c r="T81" s="252"/>
      <c r="U81" s="252"/>
      <c r="V81" s="253">
        <f t="shared" si="21"/>
        <v>0</v>
      </c>
      <c r="W81" s="254">
        <f>IF(ISBLANK($B81),0,VLOOKUP($B81,Listen!$A$2:$C$45,2,FALSE))</f>
        <v>0</v>
      </c>
      <c r="X81" s="254">
        <f>IF(ISBLANK($B81),0,VLOOKUP($B81,Listen!$A$2:$C$45,3,FALSE))</f>
        <v>0</v>
      </c>
      <c r="Y81" s="255">
        <f t="shared" si="24"/>
        <v>0</v>
      </c>
      <c r="Z81" s="255">
        <f t="shared" si="23"/>
        <v>0</v>
      </c>
      <c r="AA81" s="255">
        <f t="shared" si="23"/>
        <v>0</v>
      </c>
      <c r="AB81" s="255">
        <f t="shared" si="23"/>
        <v>0</v>
      </c>
      <c r="AC81" s="255">
        <f t="shared" si="23"/>
        <v>0</v>
      </c>
      <c r="AD81" s="255">
        <f t="shared" si="23"/>
        <v>0</v>
      </c>
      <c r="AE81" s="255">
        <f t="shared" si="23"/>
        <v>0</v>
      </c>
      <c r="AF81" s="253">
        <f t="shared" si="22"/>
        <v>0</v>
      </c>
      <c r="AG81" s="256">
        <f>IF(C81=Allgemeines!$C$12,SAV!$V81-SAV!$AH81,HLOOKUP(Allgemeines!$C$12-1,$AI$4:$AO$300,ROW(C81)-3,FALSE)-$AH81)</f>
        <v>0</v>
      </c>
      <c r="AH81" s="256">
        <f>HLOOKUP(Allgemeines!$C$12,$AI$4:$AO$300,ROW(C81)-3,FALSE)</f>
        <v>0</v>
      </c>
      <c r="AI81" s="253">
        <f t="shared" si="14"/>
        <v>0</v>
      </c>
      <c r="AJ81" s="253">
        <f t="shared" si="15"/>
        <v>0</v>
      </c>
      <c r="AK81" s="253">
        <f t="shared" si="16"/>
        <v>0</v>
      </c>
      <c r="AL81" s="253">
        <f t="shared" si="17"/>
        <v>0</v>
      </c>
      <c r="AM81" s="253">
        <f t="shared" si="18"/>
        <v>0</v>
      </c>
      <c r="AN81" s="253">
        <f t="shared" si="19"/>
        <v>0</v>
      </c>
      <c r="AO81" s="253">
        <f t="shared" si="20"/>
        <v>0</v>
      </c>
      <c r="AP81" s="183"/>
    </row>
    <row r="82" spans="1:42" s="196" customFormat="1" ht="15" x14ac:dyDescent="0.25">
      <c r="A82" s="250"/>
      <c r="B82" s="250"/>
      <c r="C82" s="251"/>
      <c r="D82" s="252"/>
      <c r="E82" s="384"/>
      <c r="F82" s="252"/>
      <c r="G82" s="374">
        <f t="shared" si="13"/>
        <v>0</v>
      </c>
      <c r="H82" s="252"/>
      <c r="I82" s="252"/>
      <c r="J82" s="252"/>
      <c r="K82" s="252"/>
      <c r="L82" s="252"/>
      <c r="M82" s="252"/>
      <c r="N82" s="252"/>
      <c r="O82" s="252"/>
      <c r="P82" s="252"/>
      <c r="Q82" s="253">
        <f>IF(C82&gt;Allgemeines!$C$12,0,SUM(G82,H82,J82,K82,M82,N82)-SUM(I82,L82,O82,P82))</f>
        <v>0</v>
      </c>
      <c r="R82" s="252"/>
      <c r="S82" s="252"/>
      <c r="T82" s="252"/>
      <c r="U82" s="252"/>
      <c r="V82" s="253">
        <f t="shared" si="21"/>
        <v>0</v>
      </c>
      <c r="W82" s="254">
        <f>IF(ISBLANK($B82),0,VLOOKUP($B82,Listen!$A$2:$C$45,2,FALSE))</f>
        <v>0</v>
      </c>
      <c r="X82" s="254">
        <f>IF(ISBLANK($B82),0,VLOOKUP($B82,Listen!$A$2:$C$45,3,FALSE))</f>
        <v>0</v>
      </c>
      <c r="Y82" s="255">
        <f t="shared" si="24"/>
        <v>0</v>
      </c>
      <c r="Z82" s="255">
        <f t="shared" si="23"/>
        <v>0</v>
      </c>
      <c r="AA82" s="255">
        <f t="shared" si="23"/>
        <v>0</v>
      </c>
      <c r="AB82" s="255">
        <f t="shared" si="23"/>
        <v>0</v>
      </c>
      <c r="AC82" s="255">
        <f t="shared" si="23"/>
        <v>0</v>
      </c>
      <c r="AD82" s="255">
        <f t="shared" si="23"/>
        <v>0</v>
      </c>
      <c r="AE82" s="255">
        <f t="shared" si="23"/>
        <v>0</v>
      </c>
      <c r="AF82" s="253">
        <f t="shared" si="22"/>
        <v>0</v>
      </c>
      <c r="AG82" s="256">
        <f>IF(C82=Allgemeines!$C$12,SAV!$V82-SAV!$AH82,HLOOKUP(Allgemeines!$C$12-1,$AI$4:$AO$300,ROW(C82)-3,FALSE)-$AH82)</f>
        <v>0</v>
      </c>
      <c r="AH82" s="256">
        <f>HLOOKUP(Allgemeines!$C$12,$AI$4:$AO$300,ROW(C82)-3,FALSE)</f>
        <v>0</v>
      </c>
      <c r="AI82" s="253">
        <f t="shared" si="14"/>
        <v>0</v>
      </c>
      <c r="AJ82" s="253">
        <f t="shared" si="15"/>
        <v>0</v>
      </c>
      <c r="AK82" s="253">
        <f t="shared" si="16"/>
        <v>0</v>
      </c>
      <c r="AL82" s="253">
        <f t="shared" si="17"/>
        <v>0</v>
      </c>
      <c r="AM82" s="253">
        <f t="shared" si="18"/>
        <v>0</v>
      </c>
      <c r="AN82" s="253">
        <f t="shared" si="19"/>
        <v>0</v>
      </c>
      <c r="AO82" s="253">
        <f t="shared" si="20"/>
        <v>0</v>
      </c>
      <c r="AP82" s="183"/>
    </row>
    <row r="83" spans="1:42" s="196" customFormat="1" ht="15" x14ac:dyDescent="0.25">
      <c r="A83" s="250"/>
      <c r="B83" s="250"/>
      <c r="C83" s="251"/>
      <c r="D83" s="252"/>
      <c r="E83" s="384"/>
      <c r="F83" s="252"/>
      <c r="G83" s="374">
        <f t="shared" si="13"/>
        <v>0</v>
      </c>
      <c r="H83" s="252"/>
      <c r="I83" s="252"/>
      <c r="J83" s="252"/>
      <c r="K83" s="252"/>
      <c r="L83" s="252"/>
      <c r="M83" s="252"/>
      <c r="N83" s="252"/>
      <c r="O83" s="252"/>
      <c r="P83" s="252"/>
      <c r="Q83" s="253">
        <f>IF(C83&gt;Allgemeines!$C$12,0,SUM(G83,H83,J83,K83,M83,N83)-SUM(I83,L83,O83,P83))</f>
        <v>0</v>
      </c>
      <c r="R83" s="252"/>
      <c r="S83" s="252"/>
      <c r="T83" s="252"/>
      <c r="U83" s="252"/>
      <c r="V83" s="253">
        <f t="shared" si="21"/>
        <v>0</v>
      </c>
      <c r="W83" s="254">
        <f>IF(ISBLANK($B83),0,VLOOKUP($B83,Listen!$A$2:$C$45,2,FALSE))</f>
        <v>0</v>
      </c>
      <c r="X83" s="254">
        <f>IF(ISBLANK($B83),0,VLOOKUP($B83,Listen!$A$2:$C$45,3,FALSE))</f>
        <v>0</v>
      </c>
      <c r="Y83" s="255">
        <f t="shared" si="24"/>
        <v>0</v>
      </c>
      <c r="Z83" s="255">
        <f t="shared" si="23"/>
        <v>0</v>
      </c>
      <c r="AA83" s="255">
        <f t="shared" si="23"/>
        <v>0</v>
      </c>
      <c r="AB83" s="255">
        <f t="shared" si="23"/>
        <v>0</v>
      </c>
      <c r="AC83" s="255">
        <f t="shared" si="23"/>
        <v>0</v>
      </c>
      <c r="AD83" s="255">
        <f t="shared" si="23"/>
        <v>0</v>
      </c>
      <c r="AE83" s="255">
        <f t="shared" si="23"/>
        <v>0</v>
      </c>
      <c r="AF83" s="253">
        <f t="shared" si="22"/>
        <v>0</v>
      </c>
      <c r="AG83" s="256">
        <f>IF(C83=Allgemeines!$C$12,SAV!$V83-SAV!$AH83,HLOOKUP(Allgemeines!$C$12-1,$AI$4:$AO$300,ROW(C83)-3,FALSE)-$AH83)</f>
        <v>0</v>
      </c>
      <c r="AH83" s="256">
        <f>HLOOKUP(Allgemeines!$C$12,$AI$4:$AO$300,ROW(C83)-3,FALSE)</f>
        <v>0</v>
      </c>
      <c r="AI83" s="253">
        <f t="shared" si="14"/>
        <v>0</v>
      </c>
      <c r="AJ83" s="253">
        <f t="shared" si="15"/>
        <v>0</v>
      </c>
      <c r="AK83" s="253">
        <f t="shared" si="16"/>
        <v>0</v>
      </c>
      <c r="AL83" s="253">
        <f t="shared" si="17"/>
        <v>0</v>
      </c>
      <c r="AM83" s="253">
        <f t="shared" si="18"/>
        <v>0</v>
      </c>
      <c r="AN83" s="253">
        <f t="shared" si="19"/>
        <v>0</v>
      </c>
      <c r="AO83" s="253">
        <f t="shared" si="20"/>
        <v>0</v>
      </c>
      <c r="AP83" s="183"/>
    </row>
    <row r="84" spans="1:42" s="196" customFormat="1" ht="15" x14ac:dyDescent="0.25">
      <c r="A84" s="250"/>
      <c r="B84" s="250"/>
      <c r="C84" s="251"/>
      <c r="D84" s="252"/>
      <c r="E84" s="384"/>
      <c r="F84" s="252"/>
      <c r="G84" s="374">
        <f t="shared" si="13"/>
        <v>0</v>
      </c>
      <c r="H84" s="252"/>
      <c r="I84" s="252"/>
      <c r="J84" s="252"/>
      <c r="K84" s="252"/>
      <c r="L84" s="252"/>
      <c r="M84" s="252"/>
      <c r="N84" s="252"/>
      <c r="O84" s="252"/>
      <c r="P84" s="252"/>
      <c r="Q84" s="253">
        <f>IF(C84&gt;Allgemeines!$C$12,0,SUM(G84,H84,J84,K84,M84,N84)-SUM(I84,L84,O84,P84))</f>
        <v>0</v>
      </c>
      <c r="R84" s="252"/>
      <c r="S84" s="252"/>
      <c r="T84" s="252"/>
      <c r="U84" s="252"/>
      <c r="V84" s="253">
        <f t="shared" si="21"/>
        <v>0</v>
      </c>
      <c r="W84" s="254">
        <f>IF(ISBLANK($B84),0,VLOOKUP($B84,Listen!$A$2:$C$45,2,FALSE))</f>
        <v>0</v>
      </c>
      <c r="X84" s="254">
        <f>IF(ISBLANK($B84),0,VLOOKUP($B84,Listen!$A$2:$C$45,3,FALSE))</f>
        <v>0</v>
      </c>
      <c r="Y84" s="255">
        <f t="shared" si="24"/>
        <v>0</v>
      </c>
      <c r="Z84" s="255">
        <f t="shared" si="23"/>
        <v>0</v>
      </c>
      <c r="AA84" s="255">
        <f t="shared" si="23"/>
        <v>0</v>
      </c>
      <c r="AB84" s="255">
        <f t="shared" si="23"/>
        <v>0</v>
      </c>
      <c r="AC84" s="255">
        <f t="shared" si="23"/>
        <v>0</v>
      </c>
      <c r="AD84" s="255">
        <f t="shared" si="23"/>
        <v>0</v>
      </c>
      <c r="AE84" s="255">
        <f t="shared" si="23"/>
        <v>0</v>
      </c>
      <c r="AF84" s="253">
        <f t="shared" si="22"/>
        <v>0</v>
      </c>
      <c r="AG84" s="256">
        <f>IF(C84=Allgemeines!$C$12,SAV!$V84-SAV!$AH84,HLOOKUP(Allgemeines!$C$12-1,$AI$4:$AO$300,ROW(C84)-3,FALSE)-$AH84)</f>
        <v>0</v>
      </c>
      <c r="AH84" s="256">
        <f>HLOOKUP(Allgemeines!$C$12,$AI$4:$AO$300,ROW(C84)-3,FALSE)</f>
        <v>0</v>
      </c>
      <c r="AI84" s="253">
        <f t="shared" si="14"/>
        <v>0</v>
      </c>
      <c r="AJ84" s="253">
        <f t="shared" si="15"/>
        <v>0</v>
      </c>
      <c r="AK84" s="253">
        <f t="shared" si="16"/>
        <v>0</v>
      </c>
      <c r="AL84" s="253">
        <f t="shared" si="17"/>
        <v>0</v>
      </c>
      <c r="AM84" s="253">
        <f t="shared" si="18"/>
        <v>0</v>
      </c>
      <c r="AN84" s="253">
        <f t="shared" si="19"/>
        <v>0</v>
      </c>
      <c r="AO84" s="253">
        <f t="shared" si="20"/>
        <v>0</v>
      </c>
      <c r="AP84" s="183"/>
    </row>
    <row r="85" spans="1:42" s="196" customFormat="1" ht="15" x14ac:dyDescent="0.25">
      <c r="A85" s="250"/>
      <c r="B85" s="250"/>
      <c r="C85" s="251"/>
      <c r="D85" s="252"/>
      <c r="E85" s="384"/>
      <c r="F85" s="252"/>
      <c r="G85" s="374">
        <f t="shared" si="13"/>
        <v>0</v>
      </c>
      <c r="H85" s="252"/>
      <c r="I85" s="252"/>
      <c r="J85" s="252"/>
      <c r="K85" s="252"/>
      <c r="L85" s="252"/>
      <c r="M85" s="252"/>
      <c r="N85" s="252"/>
      <c r="O85" s="252"/>
      <c r="P85" s="252"/>
      <c r="Q85" s="253">
        <f>IF(C85&gt;Allgemeines!$C$12,0,SUM(G85,H85,J85,K85,M85,N85)-SUM(I85,L85,O85,P85))</f>
        <v>0</v>
      </c>
      <c r="R85" s="252"/>
      <c r="S85" s="252"/>
      <c r="T85" s="252"/>
      <c r="U85" s="252"/>
      <c r="V85" s="253">
        <f t="shared" si="21"/>
        <v>0</v>
      </c>
      <c r="W85" s="254">
        <f>IF(ISBLANK($B85),0,VLOOKUP($B85,Listen!$A$2:$C$45,2,FALSE))</f>
        <v>0</v>
      </c>
      <c r="X85" s="254">
        <f>IF(ISBLANK($B85),0,VLOOKUP($B85,Listen!$A$2:$C$45,3,FALSE))</f>
        <v>0</v>
      </c>
      <c r="Y85" s="255">
        <f t="shared" si="24"/>
        <v>0</v>
      </c>
      <c r="Z85" s="255">
        <f t="shared" si="23"/>
        <v>0</v>
      </c>
      <c r="AA85" s="255">
        <f t="shared" si="23"/>
        <v>0</v>
      </c>
      <c r="AB85" s="255">
        <f t="shared" si="23"/>
        <v>0</v>
      </c>
      <c r="AC85" s="255">
        <f t="shared" si="23"/>
        <v>0</v>
      </c>
      <c r="AD85" s="255">
        <f t="shared" si="23"/>
        <v>0</v>
      </c>
      <c r="AE85" s="255">
        <f t="shared" si="23"/>
        <v>0</v>
      </c>
      <c r="AF85" s="253">
        <f t="shared" si="22"/>
        <v>0</v>
      </c>
      <c r="AG85" s="256">
        <f>IF(C85=Allgemeines!$C$12,SAV!$V85-SAV!$AH85,HLOOKUP(Allgemeines!$C$12-1,$AI$4:$AO$300,ROW(C85)-3,FALSE)-$AH85)</f>
        <v>0</v>
      </c>
      <c r="AH85" s="256">
        <f>HLOOKUP(Allgemeines!$C$12,$AI$4:$AO$300,ROW(C85)-3,FALSE)</f>
        <v>0</v>
      </c>
      <c r="AI85" s="253">
        <f t="shared" si="14"/>
        <v>0</v>
      </c>
      <c r="AJ85" s="253">
        <f t="shared" si="15"/>
        <v>0</v>
      </c>
      <c r="AK85" s="253">
        <f t="shared" si="16"/>
        <v>0</v>
      </c>
      <c r="AL85" s="253">
        <f t="shared" si="17"/>
        <v>0</v>
      </c>
      <c r="AM85" s="253">
        <f t="shared" si="18"/>
        <v>0</v>
      </c>
      <c r="AN85" s="253">
        <f t="shared" si="19"/>
        <v>0</v>
      </c>
      <c r="AO85" s="253">
        <f t="shared" si="20"/>
        <v>0</v>
      </c>
      <c r="AP85" s="183"/>
    </row>
    <row r="86" spans="1:42" s="196" customFormat="1" ht="15" x14ac:dyDescent="0.25">
      <c r="A86" s="250"/>
      <c r="B86" s="250"/>
      <c r="C86" s="251"/>
      <c r="D86" s="252"/>
      <c r="E86" s="384"/>
      <c r="F86" s="252"/>
      <c r="G86" s="374">
        <f t="shared" si="13"/>
        <v>0</v>
      </c>
      <c r="H86" s="252"/>
      <c r="I86" s="252"/>
      <c r="J86" s="252"/>
      <c r="K86" s="252"/>
      <c r="L86" s="252"/>
      <c r="M86" s="252"/>
      <c r="N86" s="252"/>
      <c r="O86" s="252"/>
      <c r="P86" s="252"/>
      <c r="Q86" s="253">
        <f>IF(C86&gt;Allgemeines!$C$12,0,SUM(G86,H86,J86,K86,M86,N86)-SUM(I86,L86,O86,P86))</f>
        <v>0</v>
      </c>
      <c r="R86" s="252"/>
      <c r="S86" s="252"/>
      <c r="T86" s="252"/>
      <c r="U86" s="252"/>
      <c r="V86" s="253">
        <f t="shared" si="21"/>
        <v>0</v>
      </c>
      <c r="W86" s="254">
        <f>IF(ISBLANK($B86),0,VLOOKUP($B86,Listen!$A$2:$C$45,2,FALSE))</f>
        <v>0</v>
      </c>
      <c r="X86" s="254">
        <f>IF(ISBLANK($B86),0,VLOOKUP($B86,Listen!$A$2:$C$45,3,FALSE))</f>
        <v>0</v>
      </c>
      <c r="Y86" s="255">
        <f t="shared" si="24"/>
        <v>0</v>
      </c>
      <c r="Z86" s="255">
        <f t="shared" si="23"/>
        <v>0</v>
      </c>
      <c r="AA86" s="255">
        <f t="shared" si="23"/>
        <v>0</v>
      </c>
      <c r="AB86" s="255">
        <f t="shared" si="23"/>
        <v>0</v>
      </c>
      <c r="AC86" s="255">
        <f t="shared" si="23"/>
        <v>0</v>
      </c>
      <c r="AD86" s="255">
        <f t="shared" si="23"/>
        <v>0</v>
      </c>
      <c r="AE86" s="255">
        <f t="shared" si="23"/>
        <v>0</v>
      </c>
      <c r="AF86" s="253">
        <f t="shared" si="22"/>
        <v>0</v>
      </c>
      <c r="AG86" s="256">
        <f>IF(C86=Allgemeines!$C$12,SAV!$V86-SAV!$AH86,HLOOKUP(Allgemeines!$C$12-1,$AI$4:$AO$300,ROW(C86)-3,FALSE)-$AH86)</f>
        <v>0</v>
      </c>
      <c r="AH86" s="256">
        <f>HLOOKUP(Allgemeines!$C$12,$AI$4:$AO$300,ROW(C86)-3,FALSE)</f>
        <v>0</v>
      </c>
      <c r="AI86" s="253">
        <f t="shared" si="14"/>
        <v>0</v>
      </c>
      <c r="AJ86" s="253">
        <f t="shared" si="15"/>
        <v>0</v>
      </c>
      <c r="AK86" s="253">
        <f t="shared" si="16"/>
        <v>0</v>
      </c>
      <c r="AL86" s="253">
        <f t="shared" si="17"/>
        <v>0</v>
      </c>
      <c r="AM86" s="253">
        <f t="shared" si="18"/>
        <v>0</v>
      </c>
      <c r="AN86" s="253">
        <f t="shared" si="19"/>
        <v>0</v>
      </c>
      <c r="AO86" s="253">
        <f t="shared" si="20"/>
        <v>0</v>
      </c>
      <c r="AP86" s="183"/>
    </row>
    <row r="87" spans="1:42" s="196" customFormat="1" ht="15" x14ac:dyDescent="0.25">
      <c r="A87" s="250"/>
      <c r="B87" s="250"/>
      <c r="C87" s="251"/>
      <c r="D87" s="252"/>
      <c r="E87" s="384"/>
      <c r="F87" s="252"/>
      <c r="G87" s="374">
        <f t="shared" si="13"/>
        <v>0</v>
      </c>
      <c r="H87" s="252"/>
      <c r="I87" s="252"/>
      <c r="J87" s="252"/>
      <c r="K87" s="252"/>
      <c r="L87" s="252"/>
      <c r="M87" s="252"/>
      <c r="N87" s="252"/>
      <c r="O87" s="252"/>
      <c r="P87" s="252"/>
      <c r="Q87" s="253">
        <f>IF(C87&gt;Allgemeines!$C$12,0,SUM(G87,H87,J87,K87,M87,N87)-SUM(I87,L87,O87,P87))</f>
        <v>0</v>
      </c>
      <c r="R87" s="252"/>
      <c r="S87" s="252"/>
      <c r="T87" s="252"/>
      <c r="U87" s="252"/>
      <c r="V87" s="253">
        <f t="shared" si="21"/>
        <v>0</v>
      </c>
      <c r="W87" s="254">
        <f>IF(ISBLANK($B87),0,VLOOKUP($B87,Listen!$A$2:$C$45,2,FALSE))</f>
        <v>0</v>
      </c>
      <c r="X87" s="254">
        <f>IF(ISBLANK($B87),0,VLOOKUP($B87,Listen!$A$2:$C$45,3,FALSE))</f>
        <v>0</v>
      </c>
      <c r="Y87" s="255">
        <f t="shared" si="24"/>
        <v>0</v>
      </c>
      <c r="Z87" s="255">
        <f t="shared" si="23"/>
        <v>0</v>
      </c>
      <c r="AA87" s="255">
        <f t="shared" si="23"/>
        <v>0</v>
      </c>
      <c r="AB87" s="255">
        <f t="shared" si="23"/>
        <v>0</v>
      </c>
      <c r="AC87" s="255">
        <f t="shared" si="23"/>
        <v>0</v>
      </c>
      <c r="AD87" s="255">
        <f t="shared" si="23"/>
        <v>0</v>
      </c>
      <c r="AE87" s="255">
        <f t="shared" si="23"/>
        <v>0</v>
      </c>
      <c r="AF87" s="253">
        <f t="shared" si="22"/>
        <v>0</v>
      </c>
      <c r="AG87" s="256">
        <f>IF(C87=Allgemeines!$C$12,SAV!$V87-SAV!$AH87,HLOOKUP(Allgemeines!$C$12-1,$AI$4:$AO$300,ROW(C87)-3,FALSE)-$AH87)</f>
        <v>0</v>
      </c>
      <c r="AH87" s="256">
        <f>HLOOKUP(Allgemeines!$C$12,$AI$4:$AO$300,ROW(C87)-3,FALSE)</f>
        <v>0</v>
      </c>
      <c r="AI87" s="253">
        <f t="shared" si="14"/>
        <v>0</v>
      </c>
      <c r="AJ87" s="253">
        <f t="shared" si="15"/>
        <v>0</v>
      </c>
      <c r="AK87" s="253">
        <f t="shared" si="16"/>
        <v>0</v>
      </c>
      <c r="AL87" s="253">
        <f t="shared" si="17"/>
        <v>0</v>
      </c>
      <c r="AM87" s="253">
        <f t="shared" si="18"/>
        <v>0</v>
      </c>
      <c r="AN87" s="253">
        <f t="shared" si="19"/>
        <v>0</v>
      </c>
      <c r="AO87" s="253">
        <f t="shared" si="20"/>
        <v>0</v>
      </c>
      <c r="AP87" s="183"/>
    </row>
    <row r="88" spans="1:42" s="196" customFormat="1" ht="15" x14ac:dyDescent="0.25">
      <c r="A88" s="250"/>
      <c r="B88" s="250"/>
      <c r="C88" s="251"/>
      <c r="D88" s="252"/>
      <c r="E88" s="384"/>
      <c r="F88" s="252"/>
      <c r="G88" s="374">
        <f t="shared" si="13"/>
        <v>0</v>
      </c>
      <c r="H88" s="252"/>
      <c r="I88" s="252"/>
      <c r="J88" s="252"/>
      <c r="K88" s="252"/>
      <c r="L88" s="252"/>
      <c r="M88" s="252"/>
      <c r="N88" s="252"/>
      <c r="O88" s="252"/>
      <c r="P88" s="252"/>
      <c r="Q88" s="253">
        <f>IF(C88&gt;Allgemeines!$C$12,0,SUM(G88,H88,J88,K88,M88,N88)-SUM(I88,L88,O88,P88))</f>
        <v>0</v>
      </c>
      <c r="R88" s="252"/>
      <c r="S88" s="252"/>
      <c r="T88" s="252"/>
      <c r="U88" s="252"/>
      <c r="V88" s="253">
        <f t="shared" si="21"/>
        <v>0</v>
      </c>
      <c r="W88" s="254">
        <f>IF(ISBLANK($B88),0,VLOOKUP($B88,Listen!$A$2:$C$45,2,FALSE))</f>
        <v>0</v>
      </c>
      <c r="X88" s="254">
        <f>IF(ISBLANK($B88),0,VLOOKUP($B88,Listen!$A$2:$C$45,3,FALSE))</f>
        <v>0</v>
      </c>
      <c r="Y88" s="255">
        <f t="shared" si="24"/>
        <v>0</v>
      </c>
      <c r="Z88" s="255">
        <f t="shared" si="23"/>
        <v>0</v>
      </c>
      <c r="AA88" s="255">
        <f t="shared" si="23"/>
        <v>0</v>
      </c>
      <c r="AB88" s="255">
        <f t="shared" si="23"/>
        <v>0</v>
      </c>
      <c r="AC88" s="255">
        <f t="shared" si="23"/>
        <v>0</v>
      </c>
      <c r="AD88" s="255">
        <f t="shared" si="23"/>
        <v>0</v>
      </c>
      <c r="AE88" s="255">
        <f t="shared" si="23"/>
        <v>0</v>
      </c>
      <c r="AF88" s="253">
        <f t="shared" si="22"/>
        <v>0</v>
      </c>
      <c r="AG88" s="256">
        <f>IF(C88=Allgemeines!$C$12,SAV!$V88-SAV!$AH88,HLOOKUP(Allgemeines!$C$12-1,$AI$4:$AO$300,ROW(C88)-3,FALSE)-$AH88)</f>
        <v>0</v>
      </c>
      <c r="AH88" s="256">
        <f>HLOOKUP(Allgemeines!$C$12,$AI$4:$AO$300,ROW(C88)-3,FALSE)</f>
        <v>0</v>
      </c>
      <c r="AI88" s="253">
        <f t="shared" si="14"/>
        <v>0</v>
      </c>
      <c r="AJ88" s="253">
        <f t="shared" si="15"/>
        <v>0</v>
      </c>
      <c r="AK88" s="253">
        <f t="shared" si="16"/>
        <v>0</v>
      </c>
      <c r="AL88" s="253">
        <f t="shared" si="17"/>
        <v>0</v>
      </c>
      <c r="AM88" s="253">
        <f t="shared" si="18"/>
        <v>0</v>
      </c>
      <c r="AN88" s="253">
        <f t="shared" si="19"/>
        <v>0</v>
      </c>
      <c r="AO88" s="253">
        <f t="shared" si="20"/>
        <v>0</v>
      </c>
      <c r="AP88" s="183"/>
    </row>
    <row r="89" spans="1:42" s="196" customFormat="1" ht="15" x14ac:dyDescent="0.25">
      <c r="A89" s="250"/>
      <c r="B89" s="250"/>
      <c r="C89" s="251"/>
      <c r="D89" s="252"/>
      <c r="E89" s="384"/>
      <c r="F89" s="252"/>
      <c r="G89" s="374">
        <f t="shared" si="13"/>
        <v>0</v>
      </c>
      <c r="H89" s="252"/>
      <c r="I89" s="252"/>
      <c r="J89" s="252"/>
      <c r="K89" s="252"/>
      <c r="L89" s="252"/>
      <c r="M89" s="252"/>
      <c r="N89" s="252"/>
      <c r="O89" s="252"/>
      <c r="P89" s="252"/>
      <c r="Q89" s="253">
        <f>IF(C89&gt;Allgemeines!$C$12,0,SUM(G89,H89,J89,K89,M89,N89)-SUM(I89,L89,O89,P89))</f>
        <v>0</v>
      </c>
      <c r="R89" s="252"/>
      <c r="S89" s="252"/>
      <c r="T89" s="252"/>
      <c r="U89" s="252"/>
      <c r="V89" s="253">
        <f t="shared" si="21"/>
        <v>0</v>
      </c>
      <c r="W89" s="254">
        <f>IF(ISBLANK($B89),0,VLOOKUP($B89,Listen!$A$2:$C$45,2,FALSE))</f>
        <v>0</v>
      </c>
      <c r="X89" s="254">
        <f>IF(ISBLANK($B89),0,VLOOKUP($B89,Listen!$A$2:$C$45,3,FALSE))</f>
        <v>0</v>
      </c>
      <c r="Y89" s="255">
        <f t="shared" si="24"/>
        <v>0</v>
      </c>
      <c r="Z89" s="255">
        <f t="shared" si="23"/>
        <v>0</v>
      </c>
      <c r="AA89" s="255">
        <f t="shared" si="23"/>
        <v>0</v>
      </c>
      <c r="AB89" s="255">
        <f t="shared" si="23"/>
        <v>0</v>
      </c>
      <c r="AC89" s="255">
        <f t="shared" si="23"/>
        <v>0</v>
      </c>
      <c r="AD89" s="255">
        <f t="shared" si="23"/>
        <v>0</v>
      </c>
      <c r="AE89" s="255">
        <f t="shared" si="23"/>
        <v>0</v>
      </c>
      <c r="AF89" s="253">
        <f t="shared" si="22"/>
        <v>0</v>
      </c>
      <c r="AG89" s="256">
        <f>IF(C89=Allgemeines!$C$12,SAV!$V89-SAV!$AH89,HLOOKUP(Allgemeines!$C$12-1,$AI$4:$AO$300,ROW(C89)-3,FALSE)-$AH89)</f>
        <v>0</v>
      </c>
      <c r="AH89" s="256">
        <f>HLOOKUP(Allgemeines!$C$12,$AI$4:$AO$300,ROW(C89)-3,FALSE)</f>
        <v>0</v>
      </c>
      <c r="AI89" s="253">
        <f t="shared" si="14"/>
        <v>0</v>
      </c>
      <c r="AJ89" s="253">
        <f t="shared" si="15"/>
        <v>0</v>
      </c>
      <c r="AK89" s="253">
        <f t="shared" si="16"/>
        <v>0</v>
      </c>
      <c r="AL89" s="253">
        <f t="shared" si="17"/>
        <v>0</v>
      </c>
      <c r="AM89" s="253">
        <f t="shared" si="18"/>
        <v>0</v>
      </c>
      <c r="AN89" s="253">
        <f t="shared" si="19"/>
        <v>0</v>
      </c>
      <c r="AO89" s="253">
        <f t="shared" si="20"/>
        <v>0</v>
      </c>
      <c r="AP89" s="183"/>
    </row>
    <row r="90" spans="1:42" s="196" customFormat="1" ht="15" x14ac:dyDescent="0.25">
      <c r="A90" s="250"/>
      <c r="B90" s="250"/>
      <c r="C90" s="251"/>
      <c r="D90" s="252"/>
      <c r="E90" s="384"/>
      <c r="F90" s="252"/>
      <c r="G90" s="374">
        <f t="shared" si="13"/>
        <v>0</v>
      </c>
      <c r="H90" s="252"/>
      <c r="I90" s="252"/>
      <c r="J90" s="252"/>
      <c r="K90" s="252"/>
      <c r="L90" s="252"/>
      <c r="M90" s="252"/>
      <c r="N90" s="252"/>
      <c r="O90" s="252"/>
      <c r="P90" s="252"/>
      <c r="Q90" s="253">
        <f>IF(C90&gt;Allgemeines!$C$12,0,SUM(G90,H90,J90,K90,M90,N90)-SUM(I90,L90,O90,P90))</f>
        <v>0</v>
      </c>
      <c r="R90" s="252"/>
      <c r="S90" s="252"/>
      <c r="T90" s="252"/>
      <c r="U90" s="252"/>
      <c r="V90" s="253">
        <f t="shared" si="21"/>
        <v>0</v>
      </c>
      <c r="W90" s="254">
        <f>IF(ISBLANK($B90),0,VLOOKUP($B90,Listen!$A$2:$C$45,2,FALSE))</f>
        <v>0</v>
      </c>
      <c r="X90" s="254">
        <f>IF(ISBLANK($B90),0,VLOOKUP($B90,Listen!$A$2:$C$45,3,FALSE))</f>
        <v>0</v>
      </c>
      <c r="Y90" s="255">
        <f t="shared" si="24"/>
        <v>0</v>
      </c>
      <c r="Z90" s="255">
        <f t="shared" si="23"/>
        <v>0</v>
      </c>
      <c r="AA90" s="255">
        <f t="shared" si="23"/>
        <v>0</v>
      </c>
      <c r="AB90" s="255">
        <f t="shared" si="23"/>
        <v>0</v>
      </c>
      <c r="AC90" s="255">
        <f t="shared" si="23"/>
        <v>0</v>
      </c>
      <c r="AD90" s="255">
        <f t="shared" si="23"/>
        <v>0</v>
      </c>
      <c r="AE90" s="255">
        <f t="shared" si="23"/>
        <v>0</v>
      </c>
      <c r="AF90" s="253">
        <f t="shared" si="22"/>
        <v>0</v>
      </c>
      <c r="AG90" s="256">
        <f>IF(C90=Allgemeines!$C$12,SAV!$V90-SAV!$AH90,HLOOKUP(Allgemeines!$C$12-1,$AI$4:$AO$300,ROW(C90)-3,FALSE)-$AH90)</f>
        <v>0</v>
      </c>
      <c r="AH90" s="256">
        <f>HLOOKUP(Allgemeines!$C$12,$AI$4:$AO$300,ROW(C90)-3,FALSE)</f>
        <v>0</v>
      </c>
      <c r="AI90" s="253">
        <f t="shared" si="14"/>
        <v>0</v>
      </c>
      <c r="AJ90" s="253">
        <f t="shared" si="15"/>
        <v>0</v>
      </c>
      <c r="AK90" s="253">
        <f t="shared" si="16"/>
        <v>0</v>
      </c>
      <c r="AL90" s="253">
        <f t="shared" si="17"/>
        <v>0</v>
      </c>
      <c r="AM90" s="253">
        <f t="shared" si="18"/>
        <v>0</v>
      </c>
      <c r="AN90" s="253">
        <f t="shared" si="19"/>
        <v>0</v>
      </c>
      <c r="AO90" s="253">
        <f t="shared" si="20"/>
        <v>0</v>
      </c>
      <c r="AP90" s="183"/>
    </row>
    <row r="91" spans="1:42" s="196" customFormat="1" ht="15" x14ac:dyDescent="0.25">
      <c r="A91" s="250"/>
      <c r="B91" s="250"/>
      <c r="C91" s="251"/>
      <c r="D91" s="252"/>
      <c r="E91" s="384"/>
      <c r="F91" s="252"/>
      <c r="G91" s="374">
        <f t="shared" si="13"/>
        <v>0</v>
      </c>
      <c r="H91" s="252"/>
      <c r="I91" s="252"/>
      <c r="J91" s="252"/>
      <c r="K91" s="252"/>
      <c r="L91" s="252"/>
      <c r="M91" s="252"/>
      <c r="N91" s="252"/>
      <c r="O91" s="252"/>
      <c r="P91" s="252"/>
      <c r="Q91" s="253">
        <f>IF(C91&gt;Allgemeines!$C$12,0,SUM(G91,H91,J91,K91,M91,N91)-SUM(I91,L91,O91,P91))</f>
        <v>0</v>
      </c>
      <c r="R91" s="252"/>
      <c r="S91" s="252"/>
      <c r="T91" s="252"/>
      <c r="U91" s="252"/>
      <c r="V91" s="253">
        <f t="shared" si="21"/>
        <v>0</v>
      </c>
      <c r="W91" s="254">
        <f>IF(ISBLANK($B91),0,VLOOKUP($B91,Listen!$A$2:$C$45,2,FALSE))</f>
        <v>0</v>
      </c>
      <c r="X91" s="254">
        <f>IF(ISBLANK($B91),0,VLOOKUP($B91,Listen!$A$2:$C$45,3,FALSE))</f>
        <v>0</v>
      </c>
      <c r="Y91" s="255">
        <f t="shared" si="24"/>
        <v>0</v>
      </c>
      <c r="Z91" s="255">
        <f t="shared" si="23"/>
        <v>0</v>
      </c>
      <c r="AA91" s="255">
        <f t="shared" si="23"/>
        <v>0</v>
      </c>
      <c r="AB91" s="255">
        <f t="shared" si="23"/>
        <v>0</v>
      </c>
      <c r="AC91" s="255">
        <f t="shared" si="23"/>
        <v>0</v>
      </c>
      <c r="AD91" s="255">
        <f t="shared" si="23"/>
        <v>0</v>
      </c>
      <c r="AE91" s="255">
        <f t="shared" si="23"/>
        <v>0</v>
      </c>
      <c r="AF91" s="253">
        <f t="shared" si="22"/>
        <v>0</v>
      </c>
      <c r="AG91" s="256">
        <f>IF(C91=Allgemeines!$C$12,SAV!$V91-SAV!$AH91,HLOOKUP(Allgemeines!$C$12-1,$AI$4:$AO$300,ROW(C91)-3,FALSE)-$AH91)</f>
        <v>0</v>
      </c>
      <c r="AH91" s="256">
        <f>HLOOKUP(Allgemeines!$C$12,$AI$4:$AO$300,ROW(C91)-3,FALSE)</f>
        <v>0</v>
      </c>
      <c r="AI91" s="253">
        <f t="shared" si="14"/>
        <v>0</v>
      </c>
      <c r="AJ91" s="253">
        <f t="shared" si="15"/>
        <v>0</v>
      </c>
      <c r="AK91" s="253">
        <f t="shared" si="16"/>
        <v>0</v>
      </c>
      <c r="AL91" s="253">
        <f t="shared" si="17"/>
        <v>0</v>
      </c>
      <c r="AM91" s="253">
        <f t="shared" si="18"/>
        <v>0</v>
      </c>
      <c r="AN91" s="253">
        <f t="shared" si="19"/>
        <v>0</v>
      </c>
      <c r="AO91" s="253">
        <f t="shared" si="20"/>
        <v>0</v>
      </c>
      <c r="AP91" s="183"/>
    </row>
    <row r="92" spans="1:42" s="196" customFormat="1" ht="15" x14ac:dyDescent="0.25">
      <c r="A92" s="250"/>
      <c r="B92" s="250"/>
      <c r="C92" s="251"/>
      <c r="D92" s="252"/>
      <c r="E92" s="384"/>
      <c r="F92" s="252"/>
      <c r="G92" s="374">
        <f t="shared" si="13"/>
        <v>0</v>
      </c>
      <c r="H92" s="252"/>
      <c r="I92" s="252"/>
      <c r="J92" s="252"/>
      <c r="K92" s="252"/>
      <c r="L92" s="252"/>
      <c r="M92" s="252"/>
      <c r="N92" s="252"/>
      <c r="O92" s="252"/>
      <c r="P92" s="252"/>
      <c r="Q92" s="253">
        <f>IF(C92&gt;Allgemeines!$C$12,0,SUM(G92,H92,J92,K92,M92,N92)-SUM(I92,L92,O92,P92))</f>
        <v>0</v>
      </c>
      <c r="R92" s="252"/>
      <c r="S92" s="252"/>
      <c r="T92" s="252"/>
      <c r="U92" s="252"/>
      <c r="V92" s="253">
        <f t="shared" si="21"/>
        <v>0</v>
      </c>
      <c r="W92" s="254">
        <f>IF(ISBLANK($B92),0,VLOOKUP($B92,Listen!$A$2:$C$45,2,FALSE))</f>
        <v>0</v>
      </c>
      <c r="X92" s="254">
        <f>IF(ISBLANK($B92),0,VLOOKUP($B92,Listen!$A$2:$C$45,3,FALSE))</f>
        <v>0</v>
      </c>
      <c r="Y92" s="255">
        <f t="shared" si="24"/>
        <v>0</v>
      </c>
      <c r="Z92" s="255">
        <f t="shared" si="23"/>
        <v>0</v>
      </c>
      <c r="AA92" s="255">
        <f t="shared" si="23"/>
        <v>0</v>
      </c>
      <c r="AB92" s="255">
        <f t="shared" si="23"/>
        <v>0</v>
      </c>
      <c r="AC92" s="255">
        <f t="shared" si="23"/>
        <v>0</v>
      </c>
      <c r="AD92" s="255">
        <f t="shared" si="23"/>
        <v>0</v>
      </c>
      <c r="AE92" s="255">
        <f t="shared" si="23"/>
        <v>0</v>
      </c>
      <c r="AF92" s="253">
        <f t="shared" si="22"/>
        <v>0</v>
      </c>
      <c r="AG92" s="256">
        <f>IF(C92=Allgemeines!$C$12,SAV!$V92-SAV!$AH92,HLOOKUP(Allgemeines!$C$12-1,$AI$4:$AO$300,ROW(C92)-3,FALSE)-$AH92)</f>
        <v>0</v>
      </c>
      <c r="AH92" s="256">
        <f>HLOOKUP(Allgemeines!$C$12,$AI$4:$AO$300,ROW(C92)-3,FALSE)</f>
        <v>0</v>
      </c>
      <c r="AI92" s="253">
        <f t="shared" si="14"/>
        <v>0</v>
      </c>
      <c r="AJ92" s="253">
        <f t="shared" si="15"/>
        <v>0</v>
      </c>
      <c r="AK92" s="253">
        <f t="shared" si="16"/>
        <v>0</v>
      </c>
      <c r="AL92" s="253">
        <f t="shared" si="17"/>
        <v>0</v>
      </c>
      <c r="AM92" s="253">
        <f t="shared" si="18"/>
        <v>0</v>
      </c>
      <c r="AN92" s="253">
        <f t="shared" si="19"/>
        <v>0</v>
      </c>
      <c r="AO92" s="253">
        <f t="shared" si="20"/>
        <v>0</v>
      </c>
      <c r="AP92" s="183"/>
    </row>
    <row r="93" spans="1:42" s="196" customFormat="1" ht="15" x14ac:dyDescent="0.25">
      <c r="A93" s="250"/>
      <c r="B93" s="250"/>
      <c r="C93" s="251"/>
      <c r="D93" s="252"/>
      <c r="E93" s="384"/>
      <c r="F93" s="252"/>
      <c r="G93" s="374">
        <f t="shared" si="13"/>
        <v>0</v>
      </c>
      <c r="H93" s="252"/>
      <c r="I93" s="252"/>
      <c r="J93" s="252"/>
      <c r="K93" s="252"/>
      <c r="L93" s="252"/>
      <c r="M93" s="252"/>
      <c r="N93" s="252"/>
      <c r="O93" s="252"/>
      <c r="P93" s="252"/>
      <c r="Q93" s="253">
        <f>IF(C93&gt;Allgemeines!$C$12,0,SUM(G93,H93,J93,K93,M93,N93)-SUM(I93,L93,O93,P93))</f>
        <v>0</v>
      </c>
      <c r="R93" s="252"/>
      <c r="S93" s="252"/>
      <c r="T93" s="252"/>
      <c r="U93" s="252"/>
      <c r="V93" s="253">
        <f t="shared" si="21"/>
        <v>0</v>
      </c>
      <c r="W93" s="254">
        <f>IF(ISBLANK($B93),0,VLOOKUP($B93,Listen!$A$2:$C$45,2,FALSE))</f>
        <v>0</v>
      </c>
      <c r="X93" s="254">
        <f>IF(ISBLANK($B93),0,VLOOKUP($B93,Listen!$A$2:$C$45,3,FALSE))</f>
        <v>0</v>
      </c>
      <c r="Y93" s="255">
        <f t="shared" si="24"/>
        <v>0</v>
      </c>
      <c r="Z93" s="255">
        <f t="shared" si="23"/>
        <v>0</v>
      </c>
      <c r="AA93" s="255">
        <f t="shared" si="23"/>
        <v>0</v>
      </c>
      <c r="AB93" s="255">
        <f t="shared" si="23"/>
        <v>0</v>
      </c>
      <c r="AC93" s="255">
        <f t="shared" si="23"/>
        <v>0</v>
      </c>
      <c r="AD93" s="255">
        <f t="shared" si="23"/>
        <v>0</v>
      </c>
      <c r="AE93" s="255">
        <f t="shared" si="23"/>
        <v>0</v>
      </c>
      <c r="AF93" s="253">
        <f t="shared" si="22"/>
        <v>0</v>
      </c>
      <c r="AG93" s="256">
        <f>IF(C93=Allgemeines!$C$12,SAV!$V93-SAV!$AH93,HLOOKUP(Allgemeines!$C$12-1,$AI$4:$AO$300,ROW(C93)-3,FALSE)-$AH93)</f>
        <v>0</v>
      </c>
      <c r="AH93" s="256">
        <f>HLOOKUP(Allgemeines!$C$12,$AI$4:$AO$300,ROW(C93)-3,FALSE)</f>
        <v>0</v>
      </c>
      <c r="AI93" s="253">
        <f t="shared" si="14"/>
        <v>0</v>
      </c>
      <c r="AJ93" s="253">
        <f t="shared" si="15"/>
        <v>0</v>
      </c>
      <c r="AK93" s="253">
        <f t="shared" si="16"/>
        <v>0</v>
      </c>
      <c r="AL93" s="253">
        <f t="shared" si="17"/>
        <v>0</v>
      </c>
      <c r="AM93" s="253">
        <f t="shared" si="18"/>
        <v>0</v>
      </c>
      <c r="AN93" s="253">
        <f t="shared" si="19"/>
        <v>0</v>
      </c>
      <c r="AO93" s="253">
        <f t="shared" si="20"/>
        <v>0</v>
      </c>
      <c r="AP93" s="183"/>
    </row>
    <row r="94" spans="1:42" s="196" customFormat="1" ht="15" x14ac:dyDescent="0.25">
      <c r="A94" s="250"/>
      <c r="B94" s="250"/>
      <c r="C94" s="251"/>
      <c r="D94" s="252"/>
      <c r="E94" s="384"/>
      <c r="F94" s="252"/>
      <c r="G94" s="374">
        <f t="shared" si="13"/>
        <v>0</v>
      </c>
      <c r="H94" s="252"/>
      <c r="I94" s="252"/>
      <c r="J94" s="252"/>
      <c r="K94" s="252"/>
      <c r="L94" s="252"/>
      <c r="M94" s="252"/>
      <c r="N94" s="252"/>
      <c r="O94" s="252"/>
      <c r="P94" s="252"/>
      <c r="Q94" s="253">
        <f>IF(C94&gt;Allgemeines!$C$12,0,SUM(G94,H94,J94,K94,M94,N94)-SUM(I94,L94,O94,P94))</f>
        <v>0</v>
      </c>
      <c r="R94" s="252"/>
      <c r="S94" s="252"/>
      <c r="T94" s="252"/>
      <c r="U94" s="252"/>
      <c r="V94" s="253">
        <f t="shared" si="21"/>
        <v>0</v>
      </c>
      <c r="W94" s="254">
        <f>IF(ISBLANK($B94),0,VLOOKUP($B94,Listen!$A$2:$C$45,2,FALSE))</f>
        <v>0</v>
      </c>
      <c r="X94" s="254">
        <f>IF(ISBLANK($B94),0,VLOOKUP($B94,Listen!$A$2:$C$45,3,FALSE))</f>
        <v>0</v>
      </c>
      <c r="Y94" s="255">
        <f t="shared" si="24"/>
        <v>0</v>
      </c>
      <c r="Z94" s="255">
        <f t="shared" si="23"/>
        <v>0</v>
      </c>
      <c r="AA94" s="255">
        <f t="shared" si="23"/>
        <v>0</v>
      </c>
      <c r="AB94" s="255">
        <f t="shared" si="23"/>
        <v>0</v>
      </c>
      <c r="AC94" s="255">
        <f t="shared" si="23"/>
        <v>0</v>
      </c>
      <c r="AD94" s="255">
        <f t="shared" si="23"/>
        <v>0</v>
      </c>
      <c r="AE94" s="255">
        <f t="shared" si="23"/>
        <v>0</v>
      </c>
      <c r="AF94" s="253">
        <f t="shared" si="22"/>
        <v>0</v>
      </c>
      <c r="AG94" s="256">
        <f>IF(C94=Allgemeines!$C$12,SAV!$V94-SAV!$AH94,HLOOKUP(Allgemeines!$C$12-1,$AI$4:$AO$300,ROW(C94)-3,FALSE)-$AH94)</f>
        <v>0</v>
      </c>
      <c r="AH94" s="256">
        <f>HLOOKUP(Allgemeines!$C$12,$AI$4:$AO$300,ROW(C94)-3,FALSE)</f>
        <v>0</v>
      </c>
      <c r="AI94" s="253">
        <f t="shared" si="14"/>
        <v>0</v>
      </c>
      <c r="AJ94" s="253">
        <f t="shared" si="15"/>
        <v>0</v>
      </c>
      <c r="AK94" s="253">
        <f t="shared" si="16"/>
        <v>0</v>
      </c>
      <c r="AL94" s="253">
        <f t="shared" si="17"/>
        <v>0</v>
      </c>
      <c r="AM94" s="253">
        <f t="shared" si="18"/>
        <v>0</v>
      </c>
      <c r="AN94" s="253">
        <f t="shared" si="19"/>
        <v>0</v>
      </c>
      <c r="AO94" s="253">
        <f t="shared" si="20"/>
        <v>0</v>
      </c>
      <c r="AP94" s="183"/>
    </row>
    <row r="95" spans="1:42" s="196" customFormat="1" ht="15" x14ac:dyDescent="0.25">
      <c r="A95" s="250"/>
      <c r="B95" s="250"/>
      <c r="C95" s="251"/>
      <c r="D95" s="252"/>
      <c r="E95" s="384"/>
      <c r="F95" s="252"/>
      <c r="G95" s="374">
        <f t="shared" si="13"/>
        <v>0</v>
      </c>
      <c r="H95" s="252"/>
      <c r="I95" s="252"/>
      <c r="J95" s="252"/>
      <c r="K95" s="252"/>
      <c r="L95" s="252"/>
      <c r="M95" s="252"/>
      <c r="N95" s="252"/>
      <c r="O95" s="252"/>
      <c r="P95" s="252"/>
      <c r="Q95" s="253">
        <f>IF(C95&gt;Allgemeines!$C$12,0,SUM(G95,H95,J95,K95,M95,N95)-SUM(I95,L95,O95,P95))</f>
        <v>0</v>
      </c>
      <c r="R95" s="252"/>
      <c r="S95" s="252"/>
      <c r="T95" s="252"/>
      <c r="U95" s="252"/>
      <c r="V95" s="253">
        <f t="shared" si="21"/>
        <v>0</v>
      </c>
      <c r="W95" s="254">
        <f>IF(ISBLANK($B95),0,VLOOKUP($B95,Listen!$A$2:$C$45,2,FALSE))</f>
        <v>0</v>
      </c>
      <c r="X95" s="254">
        <f>IF(ISBLANK($B95),0,VLOOKUP($B95,Listen!$A$2:$C$45,3,FALSE))</f>
        <v>0</v>
      </c>
      <c r="Y95" s="255">
        <f t="shared" si="24"/>
        <v>0</v>
      </c>
      <c r="Z95" s="255">
        <f t="shared" si="23"/>
        <v>0</v>
      </c>
      <c r="AA95" s="255">
        <f t="shared" si="23"/>
        <v>0</v>
      </c>
      <c r="AB95" s="255">
        <f t="shared" si="23"/>
        <v>0</v>
      </c>
      <c r="AC95" s="255">
        <f t="shared" si="23"/>
        <v>0</v>
      </c>
      <c r="AD95" s="255">
        <f t="shared" si="23"/>
        <v>0</v>
      </c>
      <c r="AE95" s="255">
        <f t="shared" si="23"/>
        <v>0</v>
      </c>
      <c r="AF95" s="253">
        <f t="shared" si="22"/>
        <v>0</v>
      </c>
      <c r="AG95" s="256">
        <f>IF(C95=Allgemeines!$C$12,SAV!$V95-SAV!$AH95,HLOOKUP(Allgemeines!$C$12-1,$AI$4:$AO$300,ROW(C95)-3,FALSE)-$AH95)</f>
        <v>0</v>
      </c>
      <c r="AH95" s="256">
        <f>HLOOKUP(Allgemeines!$C$12,$AI$4:$AO$300,ROW(C95)-3,FALSE)</f>
        <v>0</v>
      </c>
      <c r="AI95" s="253">
        <f t="shared" si="14"/>
        <v>0</v>
      </c>
      <c r="AJ95" s="253">
        <f t="shared" si="15"/>
        <v>0</v>
      </c>
      <c r="AK95" s="253">
        <f t="shared" si="16"/>
        <v>0</v>
      </c>
      <c r="AL95" s="253">
        <f t="shared" si="17"/>
        <v>0</v>
      </c>
      <c r="AM95" s="253">
        <f t="shared" si="18"/>
        <v>0</v>
      </c>
      <c r="AN95" s="253">
        <f t="shared" si="19"/>
        <v>0</v>
      </c>
      <c r="AO95" s="253">
        <f t="shared" si="20"/>
        <v>0</v>
      </c>
      <c r="AP95" s="183"/>
    </row>
    <row r="96" spans="1:42" s="196" customFormat="1" ht="15" x14ac:dyDescent="0.25">
      <c r="A96" s="250"/>
      <c r="B96" s="250"/>
      <c r="C96" s="251"/>
      <c r="D96" s="252"/>
      <c r="E96" s="384"/>
      <c r="F96" s="252"/>
      <c r="G96" s="374">
        <f t="shared" si="13"/>
        <v>0</v>
      </c>
      <c r="H96" s="252"/>
      <c r="I96" s="252"/>
      <c r="J96" s="252"/>
      <c r="K96" s="252"/>
      <c r="L96" s="252"/>
      <c r="M96" s="252"/>
      <c r="N96" s="252"/>
      <c r="O96" s="252"/>
      <c r="P96" s="252"/>
      <c r="Q96" s="253">
        <f>IF(C96&gt;Allgemeines!$C$12,0,SUM(G96,H96,J96,K96,M96,N96)-SUM(I96,L96,O96,P96))</f>
        <v>0</v>
      </c>
      <c r="R96" s="252"/>
      <c r="S96" s="252"/>
      <c r="T96" s="252"/>
      <c r="U96" s="252"/>
      <c r="V96" s="253">
        <f t="shared" si="21"/>
        <v>0</v>
      </c>
      <c r="W96" s="254">
        <f>IF(ISBLANK($B96),0,VLOOKUP($B96,Listen!$A$2:$C$45,2,FALSE))</f>
        <v>0</v>
      </c>
      <c r="X96" s="254">
        <f>IF(ISBLANK($B96),0,VLOOKUP($B96,Listen!$A$2:$C$45,3,FALSE))</f>
        <v>0</v>
      </c>
      <c r="Y96" s="255">
        <f t="shared" si="24"/>
        <v>0</v>
      </c>
      <c r="Z96" s="255">
        <f t="shared" si="23"/>
        <v>0</v>
      </c>
      <c r="AA96" s="255">
        <f t="shared" si="23"/>
        <v>0</v>
      </c>
      <c r="AB96" s="255">
        <f t="shared" si="23"/>
        <v>0</v>
      </c>
      <c r="AC96" s="255">
        <f t="shared" si="23"/>
        <v>0</v>
      </c>
      <c r="AD96" s="255">
        <f t="shared" si="23"/>
        <v>0</v>
      </c>
      <c r="AE96" s="255">
        <f t="shared" si="23"/>
        <v>0</v>
      </c>
      <c r="AF96" s="253">
        <f t="shared" si="22"/>
        <v>0</v>
      </c>
      <c r="AG96" s="256">
        <f>IF(C96=Allgemeines!$C$12,SAV!$V96-SAV!$AH96,HLOOKUP(Allgemeines!$C$12-1,$AI$4:$AO$300,ROW(C96)-3,FALSE)-$AH96)</f>
        <v>0</v>
      </c>
      <c r="AH96" s="256">
        <f>HLOOKUP(Allgemeines!$C$12,$AI$4:$AO$300,ROW(C96)-3,FALSE)</f>
        <v>0</v>
      </c>
      <c r="AI96" s="253">
        <f t="shared" si="14"/>
        <v>0</v>
      </c>
      <c r="AJ96" s="253">
        <f t="shared" si="15"/>
        <v>0</v>
      </c>
      <c r="AK96" s="253">
        <f t="shared" si="16"/>
        <v>0</v>
      </c>
      <c r="AL96" s="253">
        <f t="shared" si="17"/>
        <v>0</v>
      </c>
      <c r="AM96" s="253">
        <f t="shared" si="18"/>
        <v>0</v>
      </c>
      <c r="AN96" s="253">
        <f t="shared" si="19"/>
        <v>0</v>
      </c>
      <c r="AO96" s="253">
        <f t="shared" si="20"/>
        <v>0</v>
      </c>
      <c r="AP96" s="183"/>
    </row>
    <row r="97" spans="1:42" s="196" customFormat="1" ht="15" x14ac:dyDescent="0.25">
      <c r="A97" s="250"/>
      <c r="B97" s="250"/>
      <c r="C97" s="251"/>
      <c r="D97" s="252"/>
      <c r="E97" s="384"/>
      <c r="F97" s="252"/>
      <c r="G97" s="374">
        <f t="shared" si="13"/>
        <v>0</v>
      </c>
      <c r="H97" s="252"/>
      <c r="I97" s="252"/>
      <c r="J97" s="252"/>
      <c r="K97" s="252"/>
      <c r="L97" s="252"/>
      <c r="M97" s="252"/>
      <c r="N97" s="252"/>
      <c r="O97" s="252"/>
      <c r="P97" s="252"/>
      <c r="Q97" s="253">
        <f>IF(C97&gt;Allgemeines!$C$12,0,SUM(G97,H97,J97,K97,M97,N97)-SUM(I97,L97,O97,P97))</f>
        <v>0</v>
      </c>
      <c r="R97" s="252"/>
      <c r="S97" s="252"/>
      <c r="T97" s="252"/>
      <c r="U97" s="252"/>
      <c r="V97" s="253">
        <f t="shared" si="21"/>
        <v>0</v>
      </c>
      <c r="W97" s="254">
        <f>IF(ISBLANK($B97),0,VLOOKUP($B97,Listen!$A$2:$C$45,2,FALSE))</f>
        <v>0</v>
      </c>
      <c r="X97" s="254">
        <f>IF(ISBLANK($B97),0,VLOOKUP($B97,Listen!$A$2:$C$45,3,FALSE))</f>
        <v>0</v>
      </c>
      <c r="Y97" s="255">
        <f t="shared" si="24"/>
        <v>0</v>
      </c>
      <c r="Z97" s="255">
        <f t="shared" si="23"/>
        <v>0</v>
      </c>
      <c r="AA97" s="255">
        <f t="shared" si="23"/>
        <v>0</v>
      </c>
      <c r="AB97" s="255">
        <f t="shared" si="23"/>
        <v>0</v>
      </c>
      <c r="AC97" s="255">
        <f t="shared" si="23"/>
        <v>0</v>
      </c>
      <c r="AD97" s="255">
        <f t="shared" si="23"/>
        <v>0</v>
      </c>
      <c r="AE97" s="255">
        <f t="shared" si="23"/>
        <v>0</v>
      </c>
      <c r="AF97" s="253">
        <f t="shared" si="22"/>
        <v>0</v>
      </c>
      <c r="AG97" s="256">
        <f>IF(C97=Allgemeines!$C$12,SAV!$V97-SAV!$AH97,HLOOKUP(Allgemeines!$C$12-1,$AI$4:$AO$300,ROW(C97)-3,FALSE)-$AH97)</f>
        <v>0</v>
      </c>
      <c r="AH97" s="256">
        <f>HLOOKUP(Allgemeines!$C$12,$AI$4:$AO$300,ROW(C97)-3,FALSE)</f>
        <v>0</v>
      </c>
      <c r="AI97" s="253">
        <f t="shared" si="14"/>
        <v>0</v>
      </c>
      <c r="AJ97" s="253">
        <f t="shared" si="15"/>
        <v>0</v>
      </c>
      <c r="AK97" s="253">
        <f t="shared" si="16"/>
        <v>0</v>
      </c>
      <c r="AL97" s="253">
        <f t="shared" si="17"/>
        <v>0</v>
      </c>
      <c r="AM97" s="253">
        <f t="shared" si="18"/>
        <v>0</v>
      </c>
      <c r="AN97" s="253">
        <f t="shared" si="19"/>
        <v>0</v>
      </c>
      <c r="AO97" s="253">
        <f t="shared" si="20"/>
        <v>0</v>
      </c>
      <c r="AP97" s="183"/>
    </row>
    <row r="98" spans="1:42" s="196" customFormat="1" ht="15" x14ac:dyDescent="0.25">
      <c r="A98" s="250"/>
      <c r="B98" s="250"/>
      <c r="C98" s="251"/>
      <c r="D98" s="252"/>
      <c r="E98" s="384"/>
      <c r="F98" s="252"/>
      <c r="G98" s="374">
        <f t="shared" si="13"/>
        <v>0</v>
      </c>
      <c r="H98" s="252"/>
      <c r="I98" s="252"/>
      <c r="J98" s="252"/>
      <c r="K98" s="252"/>
      <c r="L98" s="252"/>
      <c r="M98" s="252"/>
      <c r="N98" s="252"/>
      <c r="O98" s="252"/>
      <c r="P98" s="252"/>
      <c r="Q98" s="253">
        <f>IF(C98&gt;Allgemeines!$C$12,0,SUM(G98,H98,J98,K98,M98,N98)-SUM(I98,L98,O98,P98))</f>
        <v>0</v>
      </c>
      <c r="R98" s="252"/>
      <c r="S98" s="252"/>
      <c r="T98" s="252"/>
      <c r="U98" s="252"/>
      <c r="V98" s="253">
        <f t="shared" si="21"/>
        <v>0</v>
      </c>
      <c r="W98" s="254">
        <f>IF(ISBLANK($B98),0,VLOOKUP($B98,Listen!$A$2:$C$45,2,FALSE))</f>
        <v>0</v>
      </c>
      <c r="X98" s="254">
        <f>IF(ISBLANK($B98),0,VLOOKUP($B98,Listen!$A$2:$C$45,3,FALSE))</f>
        <v>0</v>
      </c>
      <c r="Y98" s="255">
        <f t="shared" si="24"/>
        <v>0</v>
      </c>
      <c r="Z98" s="255">
        <f t="shared" si="23"/>
        <v>0</v>
      </c>
      <c r="AA98" s="255">
        <f t="shared" si="23"/>
        <v>0</v>
      </c>
      <c r="AB98" s="255">
        <f t="shared" si="23"/>
        <v>0</v>
      </c>
      <c r="AC98" s="255">
        <f t="shared" si="23"/>
        <v>0</v>
      </c>
      <c r="AD98" s="255">
        <f t="shared" si="23"/>
        <v>0</v>
      </c>
      <c r="AE98" s="255">
        <f t="shared" si="23"/>
        <v>0</v>
      </c>
      <c r="AF98" s="253">
        <f t="shared" si="22"/>
        <v>0</v>
      </c>
      <c r="AG98" s="256">
        <f>IF(C98=Allgemeines!$C$12,SAV!$V98-SAV!$AH98,HLOOKUP(Allgemeines!$C$12-1,$AI$4:$AO$300,ROW(C98)-3,FALSE)-$AH98)</f>
        <v>0</v>
      </c>
      <c r="AH98" s="256">
        <f>HLOOKUP(Allgemeines!$C$12,$AI$4:$AO$300,ROW(C98)-3,FALSE)</f>
        <v>0</v>
      </c>
      <c r="AI98" s="253">
        <f t="shared" si="14"/>
        <v>0</v>
      </c>
      <c r="AJ98" s="253">
        <f t="shared" si="15"/>
        <v>0</v>
      </c>
      <c r="AK98" s="253">
        <f t="shared" si="16"/>
        <v>0</v>
      </c>
      <c r="AL98" s="253">
        <f t="shared" si="17"/>
        <v>0</v>
      </c>
      <c r="AM98" s="253">
        <f t="shared" si="18"/>
        <v>0</v>
      </c>
      <c r="AN98" s="253">
        <f t="shared" si="19"/>
        <v>0</v>
      </c>
      <c r="AO98" s="253">
        <f t="shared" si="20"/>
        <v>0</v>
      </c>
      <c r="AP98" s="183"/>
    </row>
    <row r="99" spans="1:42" s="196" customFormat="1" ht="15" x14ac:dyDescent="0.25">
      <c r="A99" s="250"/>
      <c r="B99" s="250"/>
      <c r="C99" s="251"/>
      <c r="D99" s="252"/>
      <c r="E99" s="384"/>
      <c r="F99" s="252"/>
      <c r="G99" s="374">
        <f t="shared" si="13"/>
        <v>0</v>
      </c>
      <c r="H99" s="252"/>
      <c r="I99" s="252"/>
      <c r="J99" s="252"/>
      <c r="K99" s="252"/>
      <c r="L99" s="252"/>
      <c r="M99" s="252"/>
      <c r="N99" s="252"/>
      <c r="O99" s="252"/>
      <c r="P99" s="252"/>
      <c r="Q99" s="253">
        <f>IF(C99&gt;Allgemeines!$C$12,0,SUM(G99,H99,J99,K99,M99,N99)-SUM(I99,L99,O99,P99))</f>
        <v>0</v>
      </c>
      <c r="R99" s="252"/>
      <c r="S99" s="252"/>
      <c r="T99" s="252"/>
      <c r="U99" s="252"/>
      <c r="V99" s="253">
        <f t="shared" si="21"/>
        <v>0</v>
      </c>
      <c r="W99" s="254">
        <f>IF(ISBLANK($B99),0,VLOOKUP($B99,Listen!$A$2:$C$45,2,FALSE))</f>
        <v>0</v>
      </c>
      <c r="X99" s="254">
        <f>IF(ISBLANK($B99),0,VLOOKUP($B99,Listen!$A$2:$C$45,3,FALSE))</f>
        <v>0</v>
      </c>
      <c r="Y99" s="255">
        <f t="shared" si="24"/>
        <v>0</v>
      </c>
      <c r="Z99" s="255">
        <f t="shared" si="23"/>
        <v>0</v>
      </c>
      <c r="AA99" s="255">
        <f t="shared" si="23"/>
        <v>0</v>
      </c>
      <c r="AB99" s="255">
        <f t="shared" si="23"/>
        <v>0</v>
      </c>
      <c r="AC99" s="255">
        <f t="shared" si="23"/>
        <v>0</v>
      </c>
      <c r="AD99" s="255">
        <f t="shared" si="23"/>
        <v>0</v>
      </c>
      <c r="AE99" s="255">
        <f t="shared" si="23"/>
        <v>0</v>
      </c>
      <c r="AF99" s="253">
        <f t="shared" si="22"/>
        <v>0</v>
      </c>
      <c r="AG99" s="256">
        <f>IF(C99=Allgemeines!$C$12,SAV!$V99-SAV!$AH99,HLOOKUP(Allgemeines!$C$12-1,$AI$4:$AO$300,ROW(C99)-3,FALSE)-$AH99)</f>
        <v>0</v>
      </c>
      <c r="AH99" s="256">
        <f>HLOOKUP(Allgemeines!$C$12,$AI$4:$AO$300,ROW(C99)-3,FALSE)</f>
        <v>0</v>
      </c>
      <c r="AI99" s="253">
        <f t="shared" si="14"/>
        <v>0</v>
      </c>
      <c r="AJ99" s="253">
        <f t="shared" si="15"/>
        <v>0</v>
      </c>
      <c r="AK99" s="253">
        <f t="shared" si="16"/>
        <v>0</v>
      </c>
      <c r="AL99" s="253">
        <f t="shared" si="17"/>
        <v>0</v>
      </c>
      <c r="AM99" s="253">
        <f t="shared" si="18"/>
        <v>0</v>
      </c>
      <c r="AN99" s="253">
        <f t="shared" si="19"/>
        <v>0</v>
      </c>
      <c r="AO99" s="253">
        <f t="shared" si="20"/>
        <v>0</v>
      </c>
      <c r="AP99" s="183"/>
    </row>
    <row r="100" spans="1:42" s="196" customFormat="1" ht="15" x14ac:dyDescent="0.25">
      <c r="A100" s="250"/>
      <c r="B100" s="250"/>
      <c r="C100" s="251"/>
      <c r="D100" s="252"/>
      <c r="E100" s="384"/>
      <c r="F100" s="252"/>
      <c r="G100" s="374">
        <f t="shared" si="13"/>
        <v>0</v>
      </c>
      <c r="H100" s="252"/>
      <c r="I100" s="252"/>
      <c r="J100" s="252"/>
      <c r="K100" s="252"/>
      <c r="L100" s="252"/>
      <c r="M100" s="252"/>
      <c r="N100" s="252"/>
      <c r="O100" s="252"/>
      <c r="P100" s="252"/>
      <c r="Q100" s="253">
        <f>IF(C100&gt;Allgemeines!$C$12,0,SUM(G100,H100,J100,K100,M100,N100)-SUM(I100,L100,O100,P100))</f>
        <v>0</v>
      </c>
      <c r="R100" s="252"/>
      <c r="S100" s="252"/>
      <c r="T100" s="252"/>
      <c r="U100" s="252"/>
      <c r="V100" s="253">
        <f t="shared" si="21"/>
        <v>0</v>
      </c>
      <c r="W100" s="254">
        <f>IF(ISBLANK($B100),0,VLOOKUP($B100,Listen!$A$2:$C$45,2,FALSE))</f>
        <v>0</v>
      </c>
      <c r="X100" s="254">
        <f>IF(ISBLANK($B100),0,VLOOKUP($B100,Listen!$A$2:$C$45,3,FALSE))</f>
        <v>0</v>
      </c>
      <c r="Y100" s="255">
        <f t="shared" si="24"/>
        <v>0</v>
      </c>
      <c r="Z100" s="255">
        <f t="shared" si="23"/>
        <v>0</v>
      </c>
      <c r="AA100" s="255">
        <f t="shared" si="23"/>
        <v>0</v>
      </c>
      <c r="AB100" s="255">
        <f t="shared" si="23"/>
        <v>0</v>
      </c>
      <c r="AC100" s="255">
        <f t="shared" si="23"/>
        <v>0</v>
      </c>
      <c r="AD100" s="255">
        <f t="shared" si="23"/>
        <v>0</v>
      </c>
      <c r="AE100" s="255">
        <f t="shared" si="23"/>
        <v>0</v>
      </c>
      <c r="AF100" s="253">
        <f t="shared" si="22"/>
        <v>0</v>
      </c>
      <c r="AG100" s="256">
        <f>IF(C100=Allgemeines!$C$12,SAV!$V100-SAV!$AH100,HLOOKUP(Allgemeines!$C$12-1,$AI$4:$AO$300,ROW(C100)-3,FALSE)-$AH100)</f>
        <v>0</v>
      </c>
      <c r="AH100" s="256">
        <f>HLOOKUP(Allgemeines!$C$12,$AI$4:$AO$300,ROW(C100)-3,FALSE)</f>
        <v>0</v>
      </c>
      <c r="AI100" s="253">
        <f t="shared" si="14"/>
        <v>0</v>
      </c>
      <c r="AJ100" s="253">
        <f t="shared" si="15"/>
        <v>0</v>
      </c>
      <c r="AK100" s="253">
        <f t="shared" si="16"/>
        <v>0</v>
      </c>
      <c r="AL100" s="253">
        <f t="shared" si="17"/>
        <v>0</v>
      </c>
      <c r="AM100" s="253">
        <f t="shared" si="18"/>
        <v>0</v>
      </c>
      <c r="AN100" s="253">
        <f t="shared" si="19"/>
        <v>0</v>
      </c>
      <c r="AO100" s="253">
        <f t="shared" si="20"/>
        <v>0</v>
      </c>
      <c r="AP100" s="183"/>
    </row>
    <row r="101" spans="1:42" s="196" customFormat="1" ht="15" x14ac:dyDescent="0.25">
      <c r="A101" s="250"/>
      <c r="B101" s="250"/>
      <c r="C101" s="251"/>
      <c r="D101" s="252"/>
      <c r="E101" s="384"/>
      <c r="F101" s="252"/>
      <c r="G101" s="374">
        <f t="shared" si="13"/>
        <v>0</v>
      </c>
      <c r="H101" s="252"/>
      <c r="I101" s="252"/>
      <c r="J101" s="252"/>
      <c r="K101" s="252"/>
      <c r="L101" s="252"/>
      <c r="M101" s="252"/>
      <c r="N101" s="252"/>
      <c r="O101" s="252"/>
      <c r="P101" s="252"/>
      <c r="Q101" s="253">
        <f>IF(C101&gt;Allgemeines!$C$12,0,SUM(G101,H101,J101,K101,M101,N101)-SUM(I101,L101,O101,P101))</f>
        <v>0</v>
      </c>
      <c r="R101" s="252"/>
      <c r="S101" s="252"/>
      <c r="T101" s="252"/>
      <c r="U101" s="252"/>
      <c r="V101" s="253">
        <f t="shared" si="21"/>
        <v>0</v>
      </c>
      <c r="W101" s="254">
        <f>IF(ISBLANK($B101),0,VLOOKUP($B101,Listen!$A$2:$C$45,2,FALSE))</f>
        <v>0</v>
      </c>
      <c r="X101" s="254">
        <f>IF(ISBLANK($B101),0,VLOOKUP($B101,Listen!$A$2:$C$45,3,FALSE))</f>
        <v>0</v>
      </c>
      <c r="Y101" s="255">
        <f t="shared" si="24"/>
        <v>0</v>
      </c>
      <c r="Z101" s="255">
        <f t="shared" si="23"/>
        <v>0</v>
      </c>
      <c r="AA101" s="255">
        <f t="shared" si="23"/>
        <v>0</v>
      </c>
      <c r="AB101" s="255">
        <f t="shared" si="23"/>
        <v>0</v>
      </c>
      <c r="AC101" s="255">
        <f t="shared" si="23"/>
        <v>0</v>
      </c>
      <c r="AD101" s="255">
        <f t="shared" si="23"/>
        <v>0</v>
      </c>
      <c r="AE101" s="255">
        <f t="shared" si="23"/>
        <v>0</v>
      </c>
      <c r="AF101" s="253">
        <f t="shared" si="22"/>
        <v>0</v>
      </c>
      <c r="AG101" s="256">
        <f>IF(C101=Allgemeines!$C$12,SAV!$V101-SAV!$AH101,HLOOKUP(Allgemeines!$C$12-1,$AI$4:$AO$300,ROW(C101)-3,FALSE)-$AH101)</f>
        <v>0</v>
      </c>
      <c r="AH101" s="256">
        <f>HLOOKUP(Allgemeines!$C$12,$AI$4:$AO$300,ROW(C101)-3,FALSE)</f>
        <v>0</v>
      </c>
      <c r="AI101" s="253">
        <f t="shared" si="14"/>
        <v>0</v>
      </c>
      <c r="AJ101" s="253">
        <f t="shared" si="15"/>
        <v>0</v>
      </c>
      <c r="AK101" s="253">
        <f t="shared" si="16"/>
        <v>0</v>
      </c>
      <c r="AL101" s="253">
        <f t="shared" si="17"/>
        <v>0</v>
      </c>
      <c r="AM101" s="253">
        <f t="shared" si="18"/>
        <v>0</v>
      </c>
      <c r="AN101" s="253">
        <f t="shared" si="19"/>
        <v>0</v>
      </c>
      <c r="AO101" s="253">
        <f t="shared" si="20"/>
        <v>0</v>
      </c>
      <c r="AP101" s="183"/>
    </row>
    <row r="102" spans="1:42" s="196" customFormat="1" ht="15" x14ac:dyDescent="0.25">
      <c r="A102" s="250"/>
      <c r="B102" s="250"/>
      <c r="C102" s="251"/>
      <c r="D102" s="252"/>
      <c r="E102" s="384"/>
      <c r="F102" s="252"/>
      <c r="G102" s="374">
        <f t="shared" si="13"/>
        <v>0</v>
      </c>
      <c r="H102" s="252"/>
      <c r="I102" s="252"/>
      <c r="J102" s="252"/>
      <c r="K102" s="252"/>
      <c r="L102" s="252"/>
      <c r="M102" s="252"/>
      <c r="N102" s="252"/>
      <c r="O102" s="252"/>
      <c r="P102" s="252"/>
      <c r="Q102" s="253">
        <f>IF(C102&gt;Allgemeines!$C$12,0,SUM(G102,H102,J102,K102,M102,N102)-SUM(I102,L102,O102,P102))</f>
        <v>0</v>
      </c>
      <c r="R102" s="252"/>
      <c r="S102" s="252"/>
      <c r="T102" s="252"/>
      <c r="U102" s="252"/>
      <c r="V102" s="253">
        <f t="shared" si="21"/>
        <v>0</v>
      </c>
      <c r="W102" s="254">
        <f>IF(ISBLANK($B102),0,VLOOKUP($B102,Listen!$A$2:$C$45,2,FALSE))</f>
        <v>0</v>
      </c>
      <c r="X102" s="254">
        <f>IF(ISBLANK($B102),0,VLOOKUP($B102,Listen!$A$2:$C$45,3,FALSE))</f>
        <v>0</v>
      </c>
      <c r="Y102" s="255">
        <f t="shared" si="24"/>
        <v>0</v>
      </c>
      <c r="Z102" s="255">
        <f t="shared" si="23"/>
        <v>0</v>
      </c>
      <c r="AA102" s="255">
        <f t="shared" si="23"/>
        <v>0</v>
      </c>
      <c r="AB102" s="255">
        <f t="shared" si="23"/>
        <v>0</v>
      </c>
      <c r="AC102" s="255">
        <f t="shared" si="23"/>
        <v>0</v>
      </c>
      <c r="AD102" s="255">
        <f t="shared" si="23"/>
        <v>0</v>
      </c>
      <c r="AE102" s="255">
        <f t="shared" si="23"/>
        <v>0</v>
      </c>
      <c r="AF102" s="253">
        <f t="shared" si="22"/>
        <v>0</v>
      </c>
      <c r="AG102" s="256">
        <f>IF(C102=Allgemeines!$C$12,SAV!$V102-SAV!$AH102,HLOOKUP(Allgemeines!$C$12-1,$AI$4:$AO$300,ROW(C102)-3,FALSE)-$AH102)</f>
        <v>0</v>
      </c>
      <c r="AH102" s="256">
        <f>HLOOKUP(Allgemeines!$C$12,$AI$4:$AO$300,ROW(C102)-3,FALSE)</f>
        <v>0</v>
      </c>
      <c r="AI102" s="253">
        <f t="shared" si="14"/>
        <v>0</v>
      </c>
      <c r="AJ102" s="253">
        <f t="shared" si="15"/>
        <v>0</v>
      </c>
      <c r="AK102" s="253">
        <f t="shared" si="16"/>
        <v>0</v>
      </c>
      <c r="AL102" s="253">
        <f t="shared" si="17"/>
        <v>0</v>
      </c>
      <c r="AM102" s="253">
        <f t="shared" si="18"/>
        <v>0</v>
      </c>
      <c r="AN102" s="253">
        <f t="shared" si="19"/>
        <v>0</v>
      </c>
      <c r="AO102" s="253">
        <f t="shared" si="20"/>
        <v>0</v>
      </c>
      <c r="AP102" s="183"/>
    </row>
    <row r="103" spans="1:42" s="196" customFormat="1" ht="15" x14ac:dyDescent="0.25">
      <c r="A103" s="250"/>
      <c r="B103" s="250"/>
      <c r="C103" s="251"/>
      <c r="D103" s="252"/>
      <c r="E103" s="384"/>
      <c r="F103" s="252"/>
      <c r="G103" s="374">
        <f t="shared" si="13"/>
        <v>0</v>
      </c>
      <c r="H103" s="252"/>
      <c r="I103" s="252"/>
      <c r="J103" s="252"/>
      <c r="K103" s="252"/>
      <c r="L103" s="252"/>
      <c r="M103" s="252"/>
      <c r="N103" s="252"/>
      <c r="O103" s="252"/>
      <c r="P103" s="252"/>
      <c r="Q103" s="253">
        <f>IF(C103&gt;Allgemeines!$C$12,0,SUM(G103,H103,J103,K103,M103,N103)-SUM(I103,L103,O103,P103))</f>
        <v>0</v>
      </c>
      <c r="R103" s="252"/>
      <c r="S103" s="252"/>
      <c r="T103" s="252"/>
      <c r="U103" s="252"/>
      <c r="V103" s="253">
        <f t="shared" si="21"/>
        <v>0</v>
      </c>
      <c r="W103" s="254">
        <f>IF(ISBLANK($B103),0,VLOOKUP($B103,Listen!$A$2:$C$45,2,FALSE))</f>
        <v>0</v>
      </c>
      <c r="X103" s="254">
        <f>IF(ISBLANK($B103),0,VLOOKUP($B103,Listen!$A$2:$C$45,3,FALSE))</f>
        <v>0</v>
      </c>
      <c r="Y103" s="255">
        <f t="shared" si="24"/>
        <v>0</v>
      </c>
      <c r="Z103" s="255">
        <f t="shared" si="23"/>
        <v>0</v>
      </c>
      <c r="AA103" s="255">
        <f t="shared" si="23"/>
        <v>0</v>
      </c>
      <c r="AB103" s="255">
        <f t="shared" si="23"/>
        <v>0</v>
      </c>
      <c r="AC103" s="255">
        <f t="shared" si="23"/>
        <v>0</v>
      </c>
      <c r="AD103" s="255">
        <f t="shared" si="23"/>
        <v>0</v>
      </c>
      <c r="AE103" s="255">
        <f t="shared" si="23"/>
        <v>0</v>
      </c>
      <c r="AF103" s="253">
        <f t="shared" si="22"/>
        <v>0</v>
      </c>
      <c r="AG103" s="256">
        <f>IF(C103=Allgemeines!$C$12,SAV!$V103-SAV!$AH103,HLOOKUP(Allgemeines!$C$12-1,$AI$4:$AO$300,ROW(C103)-3,FALSE)-$AH103)</f>
        <v>0</v>
      </c>
      <c r="AH103" s="256">
        <f>HLOOKUP(Allgemeines!$C$12,$AI$4:$AO$300,ROW(C103)-3,FALSE)</f>
        <v>0</v>
      </c>
      <c r="AI103" s="253">
        <f t="shared" si="14"/>
        <v>0</v>
      </c>
      <c r="AJ103" s="253">
        <f t="shared" si="15"/>
        <v>0</v>
      </c>
      <c r="AK103" s="253">
        <f t="shared" si="16"/>
        <v>0</v>
      </c>
      <c r="AL103" s="253">
        <f t="shared" si="17"/>
        <v>0</v>
      </c>
      <c r="AM103" s="253">
        <f t="shared" si="18"/>
        <v>0</v>
      </c>
      <c r="AN103" s="253">
        <f t="shared" si="19"/>
        <v>0</v>
      </c>
      <c r="AO103" s="253">
        <f t="shared" si="20"/>
        <v>0</v>
      </c>
      <c r="AP103" s="183"/>
    </row>
    <row r="104" spans="1:42" s="196" customFormat="1" ht="15" x14ac:dyDescent="0.25">
      <c r="A104" s="250"/>
      <c r="B104" s="250"/>
      <c r="C104" s="251"/>
      <c r="D104" s="252"/>
      <c r="E104" s="384"/>
      <c r="F104" s="252"/>
      <c r="G104" s="374">
        <f t="shared" si="13"/>
        <v>0</v>
      </c>
      <c r="H104" s="252"/>
      <c r="I104" s="252"/>
      <c r="J104" s="252"/>
      <c r="K104" s="252"/>
      <c r="L104" s="252"/>
      <c r="M104" s="252"/>
      <c r="N104" s="252"/>
      <c r="O104" s="252"/>
      <c r="P104" s="252"/>
      <c r="Q104" s="253">
        <f>IF(C104&gt;Allgemeines!$C$12,0,SUM(G104,H104,J104,K104,M104,N104)-SUM(I104,L104,O104,P104))</f>
        <v>0</v>
      </c>
      <c r="R104" s="252"/>
      <c r="S104" s="252"/>
      <c r="T104" s="252"/>
      <c r="U104" s="252"/>
      <c r="V104" s="253">
        <f t="shared" si="21"/>
        <v>0</v>
      </c>
      <c r="W104" s="254">
        <f>IF(ISBLANK($B104),0,VLOOKUP($B104,Listen!$A$2:$C$45,2,FALSE))</f>
        <v>0</v>
      </c>
      <c r="X104" s="254">
        <f>IF(ISBLANK($B104),0,VLOOKUP($B104,Listen!$A$2:$C$45,3,FALSE))</f>
        <v>0</v>
      </c>
      <c r="Y104" s="255">
        <f t="shared" si="24"/>
        <v>0</v>
      </c>
      <c r="Z104" s="255">
        <f t="shared" si="23"/>
        <v>0</v>
      </c>
      <c r="AA104" s="255">
        <f t="shared" si="23"/>
        <v>0</v>
      </c>
      <c r="AB104" s="255">
        <f t="shared" si="23"/>
        <v>0</v>
      </c>
      <c r="AC104" s="255">
        <f t="shared" si="23"/>
        <v>0</v>
      </c>
      <c r="AD104" s="255">
        <f t="shared" si="23"/>
        <v>0</v>
      </c>
      <c r="AE104" s="255">
        <f t="shared" si="23"/>
        <v>0</v>
      </c>
      <c r="AF104" s="253">
        <f t="shared" si="22"/>
        <v>0</v>
      </c>
      <c r="AG104" s="256">
        <f>IF(C104=Allgemeines!$C$12,SAV!$V104-SAV!$AH104,HLOOKUP(Allgemeines!$C$12-1,$AI$4:$AO$300,ROW(C104)-3,FALSE)-$AH104)</f>
        <v>0</v>
      </c>
      <c r="AH104" s="256">
        <f>HLOOKUP(Allgemeines!$C$12,$AI$4:$AO$300,ROW(C104)-3,FALSE)</f>
        <v>0</v>
      </c>
      <c r="AI104" s="253">
        <f t="shared" si="14"/>
        <v>0</v>
      </c>
      <c r="AJ104" s="253">
        <f t="shared" si="15"/>
        <v>0</v>
      </c>
      <c r="AK104" s="253">
        <f t="shared" si="16"/>
        <v>0</v>
      </c>
      <c r="AL104" s="253">
        <f t="shared" si="17"/>
        <v>0</v>
      </c>
      <c r="AM104" s="253">
        <f t="shared" si="18"/>
        <v>0</v>
      </c>
      <c r="AN104" s="253">
        <f t="shared" si="19"/>
        <v>0</v>
      </c>
      <c r="AO104" s="253">
        <f t="shared" si="20"/>
        <v>0</v>
      </c>
      <c r="AP104" s="183"/>
    </row>
    <row r="105" spans="1:42" s="196" customFormat="1" ht="15" x14ac:dyDescent="0.25">
      <c r="A105" s="250"/>
      <c r="B105" s="250"/>
      <c r="C105" s="251"/>
      <c r="D105" s="252"/>
      <c r="E105" s="384"/>
      <c r="F105" s="252"/>
      <c r="G105" s="374">
        <f t="shared" si="13"/>
        <v>0</v>
      </c>
      <c r="H105" s="252"/>
      <c r="I105" s="252"/>
      <c r="J105" s="252"/>
      <c r="K105" s="252"/>
      <c r="L105" s="252"/>
      <c r="M105" s="252"/>
      <c r="N105" s="252"/>
      <c r="O105" s="252"/>
      <c r="P105" s="252"/>
      <c r="Q105" s="253">
        <f>IF(C105&gt;Allgemeines!$C$12,0,SUM(G105,H105,J105,K105,M105,N105)-SUM(I105,L105,O105,P105))</f>
        <v>0</v>
      </c>
      <c r="R105" s="252"/>
      <c r="S105" s="252"/>
      <c r="T105" s="252"/>
      <c r="U105" s="252"/>
      <c r="V105" s="253">
        <f t="shared" si="21"/>
        <v>0</v>
      </c>
      <c r="W105" s="254">
        <f>IF(ISBLANK($B105),0,VLOOKUP($B105,Listen!$A$2:$C$45,2,FALSE))</f>
        <v>0</v>
      </c>
      <c r="X105" s="254">
        <f>IF(ISBLANK($B105),0,VLOOKUP($B105,Listen!$A$2:$C$45,3,FALSE))</f>
        <v>0</v>
      </c>
      <c r="Y105" s="255">
        <f t="shared" si="24"/>
        <v>0</v>
      </c>
      <c r="Z105" s="255">
        <f t="shared" si="23"/>
        <v>0</v>
      </c>
      <c r="AA105" s="255">
        <f t="shared" si="23"/>
        <v>0</v>
      </c>
      <c r="AB105" s="255">
        <f t="shared" si="23"/>
        <v>0</v>
      </c>
      <c r="AC105" s="255">
        <f t="shared" si="23"/>
        <v>0</v>
      </c>
      <c r="AD105" s="255">
        <f t="shared" si="23"/>
        <v>0</v>
      </c>
      <c r="AE105" s="255">
        <f t="shared" si="23"/>
        <v>0</v>
      </c>
      <c r="AF105" s="253">
        <f t="shared" si="22"/>
        <v>0</v>
      </c>
      <c r="AG105" s="256">
        <f>IF(C105=Allgemeines!$C$12,SAV!$V105-SAV!$AH105,HLOOKUP(Allgemeines!$C$12-1,$AI$4:$AO$300,ROW(C105)-3,FALSE)-$AH105)</f>
        <v>0</v>
      </c>
      <c r="AH105" s="256">
        <f>HLOOKUP(Allgemeines!$C$12,$AI$4:$AO$300,ROW(C105)-3,FALSE)</f>
        <v>0</v>
      </c>
      <c r="AI105" s="253">
        <f t="shared" si="14"/>
        <v>0</v>
      </c>
      <c r="AJ105" s="253">
        <f t="shared" si="15"/>
        <v>0</v>
      </c>
      <c r="AK105" s="253">
        <f t="shared" si="16"/>
        <v>0</v>
      </c>
      <c r="AL105" s="253">
        <f t="shared" si="17"/>
        <v>0</v>
      </c>
      <c r="AM105" s="253">
        <f t="shared" si="18"/>
        <v>0</v>
      </c>
      <c r="AN105" s="253">
        <f t="shared" si="19"/>
        <v>0</v>
      </c>
      <c r="AO105" s="253">
        <f t="shared" si="20"/>
        <v>0</v>
      </c>
      <c r="AP105" s="183"/>
    </row>
    <row r="106" spans="1:42" s="196" customFormat="1" ht="15" x14ac:dyDescent="0.25">
      <c r="A106" s="250"/>
      <c r="B106" s="250"/>
      <c r="C106" s="251"/>
      <c r="D106" s="252"/>
      <c r="E106" s="384"/>
      <c r="F106" s="252"/>
      <c r="G106" s="374">
        <f t="shared" si="13"/>
        <v>0</v>
      </c>
      <c r="H106" s="252"/>
      <c r="I106" s="252"/>
      <c r="J106" s="252"/>
      <c r="K106" s="252"/>
      <c r="L106" s="252"/>
      <c r="M106" s="252"/>
      <c r="N106" s="252"/>
      <c r="O106" s="252"/>
      <c r="P106" s="252"/>
      <c r="Q106" s="253">
        <f>IF(C106&gt;Allgemeines!$C$12,0,SUM(G106,H106,J106,K106,M106,N106)-SUM(I106,L106,O106,P106))</f>
        <v>0</v>
      </c>
      <c r="R106" s="252"/>
      <c r="S106" s="252"/>
      <c r="T106" s="252"/>
      <c r="U106" s="252"/>
      <c r="V106" s="253">
        <f t="shared" si="21"/>
        <v>0</v>
      </c>
      <c r="W106" s="254">
        <f>IF(ISBLANK($B106),0,VLOOKUP($B106,Listen!$A$2:$C$45,2,FALSE))</f>
        <v>0</v>
      </c>
      <c r="X106" s="254">
        <f>IF(ISBLANK($B106),0,VLOOKUP($B106,Listen!$A$2:$C$45,3,FALSE))</f>
        <v>0</v>
      </c>
      <c r="Y106" s="255">
        <f t="shared" si="24"/>
        <v>0</v>
      </c>
      <c r="Z106" s="255">
        <f t="shared" si="23"/>
        <v>0</v>
      </c>
      <c r="AA106" s="255">
        <f t="shared" si="23"/>
        <v>0</v>
      </c>
      <c r="AB106" s="255">
        <f t="shared" si="23"/>
        <v>0</v>
      </c>
      <c r="AC106" s="255">
        <f t="shared" si="23"/>
        <v>0</v>
      </c>
      <c r="AD106" s="255">
        <f t="shared" si="23"/>
        <v>0</v>
      </c>
      <c r="AE106" s="255">
        <f t="shared" si="23"/>
        <v>0</v>
      </c>
      <c r="AF106" s="253">
        <f t="shared" si="22"/>
        <v>0</v>
      </c>
      <c r="AG106" s="256">
        <f>IF(C106=Allgemeines!$C$12,SAV!$V106-SAV!$AH106,HLOOKUP(Allgemeines!$C$12-1,$AI$4:$AO$300,ROW(C106)-3,FALSE)-$AH106)</f>
        <v>0</v>
      </c>
      <c r="AH106" s="256">
        <f>HLOOKUP(Allgemeines!$C$12,$AI$4:$AO$300,ROW(C106)-3,FALSE)</f>
        <v>0</v>
      </c>
      <c r="AI106" s="253">
        <f t="shared" si="14"/>
        <v>0</v>
      </c>
      <c r="AJ106" s="253">
        <f t="shared" si="15"/>
        <v>0</v>
      </c>
      <c r="AK106" s="253">
        <f t="shared" si="16"/>
        <v>0</v>
      </c>
      <c r="AL106" s="253">
        <f t="shared" si="17"/>
        <v>0</v>
      </c>
      <c r="AM106" s="253">
        <f t="shared" si="18"/>
        <v>0</v>
      </c>
      <c r="AN106" s="253">
        <f t="shared" si="19"/>
        <v>0</v>
      </c>
      <c r="AO106" s="253">
        <f t="shared" si="20"/>
        <v>0</v>
      </c>
      <c r="AP106" s="183"/>
    </row>
    <row r="107" spans="1:42" s="196" customFormat="1" ht="15" x14ac:dyDescent="0.25">
      <c r="A107" s="250"/>
      <c r="B107" s="250"/>
      <c r="C107" s="251"/>
      <c r="D107" s="252"/>
      <c r="E107" s="384"/>
      <c r="F107" s="252"/>
      <c r="G107" s="374">
        <f t="shared" si="13"/>
        <v>0</v>
      </c>
      <c r="H107" s="252"/>
      <c r="I107" s="252"/>
      <c r="J107" s="252"/>
      <c r="K107" s="252"/>
      <c r="L107" s="252"/>
      <c r="M107" s="252"/>
      <c r="N107" s="252"/>
      <c r="O107" s="252"/>
      <c r="P107" s="252"/>
      <c r="Q107" s="253">
        <f>IF(C107&gt;Allgemeines!$C$12,0,SUM(G107,H107,J107,K107,M107,N107)-SUM(I107,L107,O107,P107))</f>
        <v>0</v>
      </c>
      <c r="R107" s="252"/>
      <c r="S107" s="252"/>
      <c r="T107" s="252"/>
      <c r="U107" s="252"/>
      <c r="V107" s="253">
        <f t="shared" si="21"/>
        <v>0</v>
      </c>
      <c r="W107" s="254">
        <f>IF(ISBLANK($B107),0,VLOOKUP($B107,Listen!$A$2:$C$45,2,FALSE))</f>
        <v>0</v>
      </c>
      <c r="X107" s="254">
        <f>IF(ISBLANK($B107),0,VLOOKUP($B107,Listen!$A$2:$C$45,3,FALSE))</f>
        <v>0</v>
      </c>
      <c r="Y107" s="255">
        <f t="shared" si="24"/>
        <v>0</v>
      </c>
      <c r="Z107" s="255">
        <f t="shared" si="23"/>
        <v>0</v>
      </c>
      <c r="AA107" s="255">
        <f t="shared" si="23"/>
        <v>0</v>
      </c>
      <c r="AB107" s="255">
        <f t="shared" si="23"/>
        <v>0</v>
      </c>
      <c r="AC107" s="255">
        <f t="shared" si="23"/>
        <v>0</v>
      </c>
      <c r="AD107" s="255">
        <f t="shared" si="23"/>
        <v>0</v>
      </c>
      <c r="AE107" s="255">
        <f t="shared" si="23"/>
        <v>0</v>
      </c>
      <c r="AF107" s="253">
        <f t="shared" si="22"/>
        <v>0</v>
      </c>
      <c r="AG107" s="256">
        <f>IF(C107=Allgemeines!$C$12,SAV!$V107-SAV!$AH107,HLOOKUP(Allgemeines!$C$12-1,$AI$4:$AO$300,ROW(C107)-3,FALSE)-$AH107)</f>
        <v>0</v>
      </c>
      <c r="AH107" s="256">
        <f>HLOOKUP(Allgemeines!$C$12,$AI$4:$AO$300,ROW(C107)-3,FALSE)</f>
        <v>0</v>
      </c>
      <c r="AI107" s="253">
        <f t="shared" si="14"/>
        <v>0</v>
      </c>
      <c r="AJ107" s="253">
        <f t="shared" si="15"/>
        <v>0</v>
      </c>
      <c r="AK107" s="253">
        <f t="shared" si="16"/>
        <v>0</v>
      </c>
      <c r="AL107" s="253">
        <f t="shared" si="17"/>
        <v>0</v>
      </c>
      <c r="AM107" s="253">
        <f t="shared" si="18"/>
        <v>0</v>
      </c>
      <c r="AN107" s="253">
        <f t="shared" si="19"/>
        <v>0</v>
      </c>
      <c r="AO107" s="253">
        <f t="shared" si="20"/>
        <v>0</v>
      </c>
      <c r="AP107" s="183"/>
    </row>
    <row r="108" spans="1:42" s="196" customFormat="1" ht="15" x14ac:dyDescent="0.25">
      <c r="A108" s="250"/>
      <c r="B108" s="250"/>
      <c r="C108" s="251"/>
      <c r="D108" s="252"/>
      <c r="E108" s="384"/>
      <c r="F108" s="252"/>
      <c r="G108" s="374">
        <f t="shared" si="13"/>
        <v>0</v>
      </c>
      <c r="H108" s="252"/>
      <c r="I108" s="252"/>
      <c r="J108" s="252"/>
      <c r="K108" s="252"/>
      <c r="L108" s="252"/>
      <c r="M108" s="252"/>
      <c r="N108" s="252"/>
      <c r="O108" s="252"/>
      <c r="P108" s="252"/>
      <c r="Q108" s="253">
        <f>IF(C108&gt;Allgemeines!$C$12,0,SUM(G108,H108,J108,K108,M108,N108)-SUM(I108,L108,O108,P108))</f>
        <v>0</v>
      </c>
      <c r="R108" s="252"/>
      <c r="S108" s="252"/>
      <c r="T108" s="252"/>
      <c r="U108" s="252"/>
      <c r="V108" s="253">
        <f t="shared" si="21"/>
        <v>0</v>
      </c>
      <c r="W108" s="254">
        <f>IF(ISBLANK($B108),0,VLOOKUP($B108,Listen!$A$2:$C$45,2,FALSE))</f>
        <v>0</v>
      </c>
      <c r="X108" s="254">
        <f>IF(ISBLANK($B108),0,VLOOKUP($B108,Listen!$A$2:$C$45,3,FALSE))</f>
        <v>0</v>
      </c>
      <c r="Y108" s="255">
        <f t="shared" si="24"/>
        <v>0</v>
      </c>
      <c r="Z108" s="255">
        <f t="shared" si="23"/>
        <v>0</v>
      </c>
      <c r="AA108" s="255">
        <f t="shared" si="23"/>
        <v>0</v>
      </c>
      <c r="AB108" s="255">
        <f t="shared" si="23"/>
        <v>0</v>
      </c>
      <c r="AC108" s="255">
        <f t="shared" si="23"/>
        <v>0</v>
      </c>
      <c r="AD108" s="255">
        <f t="shared" si="23"/>
        <v>0</v>
      </c>
      <c r="AE108" s="255">
        <f t="shared" si="23"/>
        <v>0</v>
      </c>
      <c r="AF108" s="253">
        <f t="shared" si="22"/>
        <v>0</v>
      </c>
      <c r="AG108" s="256">
        <f>IF(C108=Allgemeines!$C$12,SAV!$V108-SAV!$AH108,HLOOKUP(Allgemeines!$C$12-1,$AI$4:$AO$300,ROW(C108)-3,FALSE)-$AH108)</f>
        <v>0</v>
      </c>
      <c r="AH108" s="256">
        <f>HLOOKUP(Allgemeines!$C$12,$AI$4:$AO$300,ROW(C108)-3,FALSE)</f>
        <v>0</v>
      </c>
      <c r="AI108" s="253">
        <f t="shared" si="14"/>
        <v>0</v>
      </c>
      <c r="AJ108" s="253">
        <f t="shared" si="15"/>
        <v>0</v>
      </c>
      <c r="AK108" s="253">
        <f t="shared" si="16"/>
        <v>0</v>
      </c>
      <c r="AL108" s="253">
        <f t="shared" si="17"/>
        <v>0</v>
      </c>
      <c r="AM108" s="253">
        <f t="shared" si="18"/>
        <v>0</v>
      </c>
      <c r="AN108" s="253">
        <f t="shared" si="19"/>
        <v>0</v>
      </c>
      <c r="AO108" s="253">
        <f t="shared" si="20"/>
        <v>0</v>
      </c>
      <c r="AP108" s="183"/>
    </row>
    <row r="109" spans="1:42" s="196" customFormat="1" ht="15" x14ac:dyDescent="0.25">
      <c r="A109" s="250"/>
      <c r="B109" s="250"/>
      <c r="C109" s="251"/>
      <c r="D109" s="252"/>
      <c r="E109" s="384"/>
      <c r="F109" s="252"/>
      <c r="G109" s="374">
        <f t="shared" si="13"/>
        <v>0</v>
      </c>
      <c r="H109" s="252"/>
      <c r="I109" s="252"/>
      <c r="J109" s="252"/>
      <c r="K109" s="252"/>
      <c r="L109" s="252"/>
      <c r="M109" s="252"/>
      <c r="N109" s="252"/>
      <c r="O109" s="252"/>
      <c r="P109" s="252"/>
      <c r="Q109" s="253">
        <f>IF(C109&gt;Allgemeines!$C$12,0,SUM(G109,H109,J109,K109,M109,N109)-SUM(I109,L109,O109,P109))</f>
        <v>0</v>
      </c>
      <c r="R109" s="252"/>
      <c r="S109" s="252"/>
      <c r="T109" s="252"/>
      <c r="U109" s="252"/>
      <c r="V109" s="253">
        <f t="shared" si="21"/>
        <v>0</v>
      </c>
      <c r="W109" s="254">
        <f>IF(ISBLANK($B109),0,VLOOKUP($B109,Listen!$A$2:$C$45,2,FALSE))</f>
        <v>0</v>
      </c>
      <c r="X109" s="254">
        <f>IF(ISBLANK($B109),0,VLOOKUP($B109,Listen!$A$2:$C$45,3,FALSE))</f>
        <v>0</v>
      </c>
      <c r="Y109" s="255">
        <f t="shared" si="24"/>
        <v>0</v>
      </c>
      <c r="Z109" s="255">
        <f t="shared" si="23"/>
        <v>0</v>
      </c>
      <c r="AA109" s="255">
        <f t="shared" si="23"/>
        <v>0</v>
      </c>
      <c r="AB109" s="255">
        <f t="shared" si="23"/>
        <v>0</v>
      </c>
      <c r="AC109" s="255">
        <f t="shared" si="23"/>
        <v>0</v>
      </c>
      <c r="AD109" s="255">
        <f t="shared" si="23"/>
        <v>0</v>
      </c>
      <c r="AE109" s="255">
        <f t="shared" si="23"/>
        <v>0</v>
      </c>
      <c r="AF109" s="253">
        <f t="shared" si="22"/>
        <v>0</v>
      </c>
      <c r="AG109" s="256">
        <f>IF(C109=Allgemeines!$C$12,SAV!$V109-SAV!$AH109,HLOOKUP(Allgemeines!$C$12-1,$AI$4:$AO$300,ROW(C109)-3,FALSE)-$AH109)</f>
        <v>0</v>
      </c>
      <c r="AH109" s="256">
        <f>HLOOKUP(Allgemeines!$C$12,$AI$4:$AO$300,ROW(C109)-3,FALSE)</f>
        <v>0</v>
      </c>
      <c r="AI109" s="253">
        <f t="shared" si="14"/>
        <v>0</v>
      </c>
      <c r="AJ109" s="253">
        <f t="shared" si="15"/>
        <v>0</v>
      </c>
      <c r="AK109" s="253">
        <f t="shared" si="16"/>
        <v>0</v>
      </c>
      <c r="AL109" s="253">
        <f t="shared" si="17"/>
        <v>0</v>
      </c>
      <c r="AM109" s="253">
        <f t="shared" si="18"/>
        <v>0</v>
      </c>
      <c r="AN109" s="253">
        <f t="shared" si="19"/>
        <v>0</v>
      </c>
      <c r="AO109" s="253">
        <f t="shared" si="20"/>
        <v>0</v>
      </c>
      <c r="AP109" s="183"/>
    </row>
    <row r="110" spans="1:42" s="196" customFormat="1" ht="15" x14ac:dyDescent="0.25">
      <c r="A110" s="250"/>
      <c r="B110" s="250"/>
      <c r="C110" s="251"/>
      <c r="D110" s="252"/>
      <c r="E110" s="384"/>
      <c r="F110" s="252"/>
      <c r="G110" s="374">
        <f t="shared" si="13"/>
        <v>0</v>
      </c>
      <c r="H110" s="252"/>
      <c r="I110" s="252"/>
      <c r="J110" s="252"/>
      <c r="K110" s="252"/>
      <c r="L110" s="252"/>
      <c r="M110" s="252"/>
      <c r="N110" s="252"/>
      <c r="O110" s="252"/>
      <c r="P110" s="252"/>
      <c r="Q110" s="253">
        <f>IF(C110&gt;Allgemeines!$C$12,0,SUM(G110,H110,J110,K110,M110,N110)-SUM(I110,L110,O110,P110))</f>
        <v>0</v>
      </c>
      <c r="R110" s="252"/>
      <c r="S110" s="252"/>
      <c r="T110" s="252"/>
      <c r="U110" s="252"/>
      <c r="V110" s="253">
        <f t="shared" si="21"/>
        <v>0</v>
      </c>
      <c r="W110" s="254">
        <f>IF(ISBLANK($B110),0,VLOOKUP($B110,Listen!$A$2:$C$45,2,FALSE))</f>
        <v>0</v>
      </c>
      <c r="X110" s="254">
        <f>IF(ISBLANK($B110),0,VLOOKUP($B110,Listen!$A$2:$C$45,3,FALSE))</f>
        <v>0</v>
      </c>
      <c r="Y110" s="255">
        <f t="shared" si="24"/>
        <v>0</v>
      </c>
      <c r="Z110" s="255">
        <f t="shared" si="23"/>
        <v>0</v>
      </c>
      <c r="AA110" s="255">
        <f t="shared" si="23"/>
        <v>0</v>
      </c>
      <c r="AB110" s="255">
        <f t="shared" si="23"/>
        <v>0</v>
      </c>
      <c r="AC110" s="255">
        <f t="shared" si="23"/>
        <v>0</v>
      </c>
      <c r="AD110" s="255">
        <f t="shared" si="23"/>
        <v>0</v>
      </c>
      <c r="AE110" s="255">
        <f t="shared" si="23"/>
        <v>0</v>
      </c>
      <c r="AF110" s="253">
        <f t="shared" si="22"/>
        <v>0</v>
      </c>
      <c r="AG110" s="256">
        <f>IF(C110=Allgemeines!$C$12,SAV!$V110-SAV!$AH110,HLOOKUP(Allgemeines!$C$12-1,$AI$4:$AO$300,ROW(C110)-3,FALSE)-$AH110)</f>
        <v>0</v>
      </c>
      <c r="AH110" s="256">
        <f>HLOOKUP(Allgemeines!$C$12,$AI$4:$AO$300,ROW(C110)-3,FALSE)</f>
        <v>0</v>
      </c>
      <c r="AI110" s="253">
        <f t="shared" si="14"/>
        <v>0</v>
      </c>
      <c r="AJ110" s="253">
        <f t="shared" si="15"/>
        <v>0</v>
      </c>
      <c r="AK110" s="253">
        <f t="shared" si="16"/>
        <v>0</v>
      </c>
      <c r="AL110" s="253">
        <f t="shared" si="17"/>
        <v>0</v>
      </c>
      <c r="AM110" s="253">
        <f t="shared" si="18"/>
        <v>0</v>
      </c>
      <c r="AN110" s="253">
        <f t="shared" si="19"/>
        <v>0</v>
      </c>
      <c r="AO110" s="253">
        <f t="shared" si="20"/>
        <v>0</v>
      </c>
      <c r="AP110" s="183"/>
    </row>
    <row r="111" spans="1:42" s="196" customFormat="1" ht="15" x14ac:dyDescent="0.25">
      <c r="A111" s="250"/>
      <c r="B111" s="250"/>
      <c r="C111" s="251"/>
      <c r="D111" s="252"/>
      <c r="E111" s="384"/>
      <c r="F111" s="252"/>
      <c r="G111" s="374">
        <f t="shared" si="13"/>
        <v>0</v>
      </c>
      <c r="H111" s="252"/>
      <c r="I111" s="252"/>
      <c r="J111" s="252"/>
      <c r="K111" s="252"/>
      <c r="L111" s="252"/>
      <c r="M111" s="252"/>
      <c r="N111" s="252"/>
      <c r="O111" s="252"/>
      <c r="P111" s="252"/>
      <c r="Q111" s="253">
        <f>IF(C111&gt;Allgemeines!$C$12,0,SUM(G111,H111,J111,K111,M111,N111)-SUM(I111,L111,O111,P111))</f>
        <v>0</v>
      </c>
      <c r="R111" s="252"/>
      <c r="S111" s="252"/>
      <c r="T111" s="252"/>
      <c r="U111" s="252"/>
      <c r="V111" s="253">
        <f t="shared" si="21"/>
        <v>0</v>
      </c>
      <c r="W111" s="254">
        <f>IF(ISBLANK($B111),0,VLOOKUP($B111,Listen!$A$2:$C$45,2,FALSE))</f>
        <v>0</v>
      </c>
      <c r="X111" s="254">
        <f>IF(ISBLANK($B111),0,VLOOKUP($B111,Listen!$A$2:$C$45,3,FALSE))</f>
        <v>0</v>
      </c>
      <c r="Y111" s="255">
        <f t="shared" si="24"/>
        <v>0</v>
      </c>
      <c r="Z111" s="255">
        <f t="shared" si="23"/>
        <v>0</v>
      </c>
      <c r="AA111" s="255">
        <f t="shared" si="23"/>
        <v>0</v>
      </c>
      <c r="AB111" s="255">
        <f t="shared" si="23"/>
        <v>0</v>
      </c>
      <c r="AC111" s="255">
        <f t="shared" si="23"/>
        <v>0</v>
      </c>
      <c r="AD111" s="255">
        <f t="shared" si="23"/>
        <v>0</v>
      </c>
      <c r="AE111" s="255">
        <f t="shared" si="23"/>
        <v>0</v>
      </c>
      <c r="AF111" s="253">
        <f t="shared" si="22"/>
        <v>0</v>
      </c>
      <c r="AG111" s="256">
        <f>IF(C111=Allgemeines!$C$12,SAV!$V111-SAV!$AH111,HLOOKUP(Allgemeines!$C$12-1,$AI$4:$AO$300,ROW(C111)-3,FALSE)-$AH111)</f>
        <v>0</v>
      </c>
      <c r="AH111" s="256">
        <f>HLOOKUP(Allgemeines!$C$12,$AI$4:$AO$300,ROW(C111)-3,FALSE)</f>
        <v>0</v>
      </c>
      <c r="AI111" s="253">
        <f t="shared" si="14"/>
        <v>0</v>
      </c>
      <c r="AJ111" s="253">
        <f t="shared" si="15"/>
        <v>0</v>
      </c>
      <c r="AK111" s="253">
        <f t="shared" si="16"/>
        <v>0</v>
      </c>
      <c r="AL111" s="253">
        <f t="shared" si="17"/>
        <v>0</v>
      </c>
      <c r="AM111" s="253">
        <f t="shared" si="18"/>
        <v>0</v>
      </c>
      <c r="AN111" s="253">
        <f t="shared" si="19"/>
        <v>0</v>
      </c>
      <c r="AO111" s="253">
        <f t="shared" si="20"/>
        <v>0</v>
      </c>
      <c r="AP111" s="183"/>
    </row>
    <row r="112" spans="1:42" s="196" customFormat="1" ht="15" x14ac:dyDescent="0.25">
      <c r="A112" s="250"/>
      <c r="B112" s="250"/>
      <c r="C112" s="251"/>
      <c r="D112" s="252"/>
      <c r="E112" s="384"/>
      <c r="F112" s="252"/>
      <c r="G112" s="374">
        <f t="shared" si="13"/>
        <v>0</v>
      </c>
      <c r="H112" s="252"/>
      <c r="I112" s="252"/>
      <c r="J112" s="252"/>
      <c r="K112" s="252"/>
      <c r="L112" s="252"/>
      <c r="M112" s="252"/>
      <c r="N112" s="252"/>
      <c r="O112" s="252"/>
      <c r="P112" s="252"/>
      <c r="Q112" s="253">
        <f>IF(C112&gt;Allgemeines!$C$12,0,SUM(G112,H112,J112,K112,M112,N112)-SUM(I112,L112,O112,P112))</f>
        <v>0</v>
      </c>
      <c r="R112" s="252"/>
      <c r="S112" s="252"/>
      <c r="T112" s="252"/>
      <c r="U112" s="252"/>
      <c r="V112" s="253">
        <f t="shared" si="21"/>
        <v>0</v>
      </c>
      <c r="W112" s="254">
        <f>IF(ISBLANK($B112),0,VLOOKUP($B112,Listen!$A$2:$C$45,2,FALSE))</f>
        <v>0</v>
      </c>
      <c r="X112" s="254">
        <f>IF(ISBLANK($B112),0,VLOOKUP($B112,Listen!$A$2:$C$45,3,FALSE))</f>
        <v>0</v>
      </c>
      <c r="Y112" s="255">
        <f t="shared" si="24"/>
        <v>0</v>
      </c>
      <c r="Z112" s="255">
        <f t="shared" si="23"/>
        <v>0</v>
      </c>
      <c r="AA112" s="255">
        <f t="shared" si="23"/>
        <v>0</v>
      </c>
      <c r="AB112" s="255">
        <f t="shared" si="23"/>
        <v>0</v>
      </c>
      <c r="AC112" s="255">
        <f t="shared" si="23"/>
        <v>0</v>
      </c>
      <c r="AD112" s="255">
        <f t="shared" si="23"/>
        <v>0</v>
      </c>
      <c r="AE112" s="255">
        <f t="shared" si="23"/>
        <v>0</v>
      </c>
      <c r="AF112" s="253">
        <f t="shared" si="22"/>
        <v>0</v>
      </c>
      <c r="AG112" s="256">
        <f>IF(C112=Allgemeines!$C$12,SAV!$V112-SAV!$AH112,HLOOKUP(Allgemeines!$C$12-1,$AI$4:$AO$300,ROW(C112)-3,FALSE)-$AH112)</f>
        <v>0</v>
      </c>
      <c r="AH112" s="256">
        <f>HLOOKUP(Allgemeines!$C$12,$AI$4:$AO$300,ROW(C112)-3,FALSE)</f>
        <v>0</v>
      </c>
      <c r="AI112" s="253">
        <f t="shared" si="14"/>
        <v>0</v>
      </c>
      <c r="AJ112" s="253">
        <f t="shared" si="15"/>
        <v>0</v>
      </c>
      <c r="AK112" s="253">
        <f t="shared" si="16"/>
        <v>0</v>
      </c>
      <c r="AL112" s="253">
        <f t="shared" si="17"/>
        <v>0</v>
      </c>
      <c r="AM112" s="253">
        <f t="shared" si="18"/>
        <v>0</v>
      </c>
      <c r="AN112" s="253">
        <f t="shared" si="19"/>
        <v>0</v>
      </c>
      <c r="AO112" s="253">
        <f t="shared" si="20"/>
        <v>0</v>
      </c>
      <c r="AP112" s="183"/>
    </row>
    <row r="113" spans="1:42" s="196" customFormat="1" ht="15" x14ac:dyDescent="0.25">
      <c r="A113" s="250"/>
      <c r="B113" s="250"/>
      <c r="C113" s="251"/>
      <c r="D113" s="252"/>
      <c r="E113" s="384"/>
      <c r="F113" s="252"/>
      <c r="G113" s="374">
        <f t="shared" si="13"/>
        <v>0</v>
      </c>
      <c r="H113" s="252"/>
      <c r="I113" s="252"/>
      <c r="J113" s="252"/>
      <c r="K113" s="252"/>
      <c r="L113" s="252"/>
      <c r="M113" s="252"/>
      <c r="N113" s="252"/>
      <c r="O113" s="252"/>
      <c r="P113" s="252"/>
      <c r="Q113" s="253">
        <f>IF(C113&gt;Allgemeines!$C$12,0,SUM(G113,H113,J113,K113,M113,N113)-SUM(I113,L113,O113,P113))</f>
        <v>0</v>
      </c>
      <c r="R113" s="252"/>
      <c r="S113" s="252"/>
      <c r="T113" s="252"/>
      <c r="U113" s="252"/>
      <c r="V113" s="253">
        <f t="shared" si="21"/>
        <v>0</v>
      </c>
      <c r="W113" s="254">
        <f>IF(ISBLANK($B113),0,VLOOKUP($B113,Listen!$A$2:$C$45,2,FALSE))</f>
        <v>0</v>
      </c>
      <c r="X113" s="254">
        <f>IF(ISBLANK($B113),0,VLOOKUP($B113,Listen!$A$2:$C$45,3,FALSE))</f>
        <v>0</v>
      </c>
      <c r="Y113" s="255">
        <f t="shared" si="24"/>
        <v>0</v>
      </c>
      <c r="Z113" s="255">
        <f t="shared" si="23"/>
        <v>0</v>
      </c>
      <c r="AA113" s="255">
        <f t="shared" si="23"/>
        <v>0</v>
      </c>
      <c r="AB113" s="255">
        <f t="shared" si="23"/>
        <v>0</v>
      </c>
      <c r="AC113" s="255">
        <f t="shared" si="23"/>
        <v>0</v>
      </c>
      <c r="AD113" s="255">
        <f t="shared" si="23"/>
        <v>0</v>
      </c>
      <c r="AE113" s="255">
        <f t="shared" si="23"/>
        <v>0</v>
      </c>
      <c r="AF113" s="253">
        <f t="shared" si="22"/>
        <v>0</v>
      </c>
      <c r="AG113" s="256">
        <f>IF(C113=Allgemeines!$C$12,SAV!$V113-SAV!$AH113,HLOOKUP(Allgemeines!$C$12-1,$AI$4:$AO$300,ROW(C113)-3,FALSE)-$AH113)</f>
        <v>0</v>
      </c>
      <c r="AH113" s="256">
        <f>HLOOKUP(Allgemeines!$C$12,$AI$4:$AO$300,ROW(C113)-3,FALSE)</f>
        <v>0</v>
      </c>
      <c r="AI113" s="253">
        <f t="shared" si="14"/>
        <v>0</v>
      </c>
      <c r="AJ113" s="253">
        <f t="shared" si="15"/>
        <v>0</v>
      </c>
      <c r="AK113" s="253">
        <f t="shared" si="16"/>
        <v>0</v>
      </c>
      <c r="AL113" s="253">
        <f t="shared" si="17"/>
        <v>0</v>
      </c>
      <c r="AM113" s="253">
        <f t="shared" si="18"/>
        <v>0</v>
      </c>
      <c r="AN113" s="253">
        <f t="shared" si="19"/>
        <v>0</v>
      </c>
      <c r="AO113" s="253">
        <f t="shared" si="20"/>
        <v>0</v>
      </c>
      <c r="AP113" s="183"/>
    </row>
    <row r="114" spans="1:42" s="196" customFormat="1" ht="15" x14ac:dyDescent="0.25">
      <c r="A114" s="250"/>
      <c r="B114" s="250"/>
      <c r="C114" s="251"/>
      <c r="D114" s="252"/>
      <c r="E114" s="384"/>
      <c r="F114" s="252"/>
      <c r="G114" s="374">
        <f t="shared" si="13"/>
        <v>0</v>
      </c>
      <c r="H114" s="252"/>
      <c r="I114" s="252"/>
      <c r="J114" s="252"/>
      <c r="K114" s="252"/>
      <c r="L114" s="252"/>
      <c r="M114" s="252"/>
      <c r="N114" s="252"/>
      <c r="O114" s="252"/>
      <c r="P114" s="252"/>
      <c r="Q114" s="253">
        <f>IF(C114&gt;Allgemeines!$C$12,0,SUM(G114,H114,J114,K114,M114,N114)-SUM(I114,L114,O114,P114))</f>
        <v>0</v>
      </c>
      <c r="R114" s="252"/>
      <c r="S114" s="252"/>
      <c r="T114" s="252"/>
      <c r="U114" s="252"/>
      <c r="V114" s="253">
        <f t="shared" si="21"/>
        <v>0</v>
      </c>
      <c r="W114" s="254">
        <f>IF(ISBLANK($B114),0,VLOOKUP($B114,Listen!$A$2:$C$45,2,FALSE))</f>
        <v>0</v>
      </c>
      <c r="X114" s="254">
        <f>IF(ISBLANK($B114),0,VLOOKUP($B114,Listen!$A$2:$C$45,3,FALSE))</f>
        <v>0</v>
      </c>
      <c r="Y114" s="255">
        <f t="shared" si="24"/>
        <v>0</v>
      </c>
      <c r="Z114" s="255">
        <f t="shared" si="23"/>
        <v>0</v>
      </c>
      <c r="AA114" s="255">
        <f t="shared" si="23"/>
        <v>0</v>
      </c>
      <c r="AB114" s="255">
        <f t="shared" si="23"/>
        <v>0</v>
      </c>
      <c r="AC114" s="255">
        <f t="shared" si="23"/>
        <v>0</v>
      </c>
      <c r="AD114" s="255">
        <f t="shared" si="23"/>
        <v>0</v>
      </c>
      <c r="AE114" s="255">
        <f t="shared" si="23"/>
        <v>0</v>
      </c>
      <c r="AF114" s="253">
        <f t="shared" si="22"/>
        <v>0</v>
      </c>
      <c r="AG114" s="256">
        <f>IF(C114=Allgemeines!$C$12,SAV!$V114-SAV!$AH114,HLOOKUP(Allgemeines!$C$12-1,$AI$4:$AO$300,ROW(C114)-3,FALSE)-$AH114)</f>
        <v>0</v>
      </c>
      <c r="AH114" s="256">
        <f>HLOOKUP(Allgemeines!$C$12,$AI$4:$AO$300,ROW(C114)-3,FALSE)</f>
        <v>0</v>
      </c>
      <c r="AI114" s="253">
        <f t="shared" si="14"/>
        <v>0</v>
      </c>
      <c r="AJ114" s="253">
        <f t="shared" si="15"/>
        <v>0</v>
      </c>
      <c r="AK114" s="253">
        <f t="shared" si="16"/>
        <v>0</v>
      </c>
      <c r="AL114" s="253">
        <f t="shared" si="17"/>
        <v>0</v>
      </c>
      <c r="AM114" s="253">
        <f t="shared" si="18"/>
        <v>0</v>
      </c>
      <c r="AN114" s="253">
        <f t="shared" si="19"/>
        <v>0</v>
      </c>
      <c r="AO114" s="253">
        <f t="shared" si="20"/>
        <v>0</v>
      </c>
      <c r="AP114" s="183"/>
    </row>
    <row r="115" spans="1:42" s="196" customFormat="1" ht="15" x14ac:dyDescent="0.25">
      <c r="A115" s="250"/>
      <c r="B115" s="250"/>
      <c r="C115" s="251"/>
      <c r="D115" s="252"/>
      <c r="E115" s="384"/>
      <c r="F115" s="252"/>
      <c r="G115" s="374">
        <f t="shared" si="13"/>
        <v>0</v>
      </c>
      <c r="H115" s="252"/>
      <c r="I115" s="252"/>
      <c r="J115" s="252"/>
      <c r="K115" s="252"/>
      <c r="L115" s="252"/>
      <c r="M115" s="252"/>
      <c r="N115" s="252"/>
      <c r="O115" s="252"/>
      <c r="P115" s="252"/>
      <c r="Q115" s="253">
        <f>IF(C115&gt;Allgemeines!$C$12,0,SUM(G115,H115,J115,K115,M115,N115)-SUM(I115,L115,O115,P115))</f>
        <v>0</v>
      </c>
      <c r="R115" s="252"/>
      <c r="S115" s="252"/>
      <c r="T115" s="252"/>
      <c r="U115" s="252"/>
      <c r="V115" s="253">
        <f t="shared" si="21"/>
        <v>0</v>
      </c>
      <c r="W115" s="254">
        <f>IF(ISBLANK($B115),0,VLOOKUP($B115,Listen!$A$2:$C$45,2,FALSE))</f>
        <v>0</v>
      </c>
      <c r="X115" s="254">
        <f>IF(ISBLANK($B115),0,VLOOKUP($B115,Listen!$A$2:$C$45,3,FALSE))</f>
        <v>0</v>
      </c>
      <c r="Y115" s="255">
        <f t="shared" si="24"/>
        <v>0</v>
      </c>
      <c r="Z115" s="255">
        <f t="shared" si="23"/>
        <v>0</v>
      </c>
      <c r="AA115" s="255">
        <f t="shared" si="23"/>
        <v>0</v>
      </c>
      <c r="AB115" s="255">
        <f t="shared" si="23"/>
        <v>0</v>
      </c>
      <c r="AC115" s="255">
        <f t="shared" si="23"/>
        <v>0</v>
      </c>
      <c r="AD115" s="255">
        <f t="shared" si="23"/>
        <v>0</v>
      </c>
      <c r="AE115" s="255">
        <f t="shared" si="23"/>
        <v>0</v>
      </c>
      <c r="AF115" s="253">
        <f t="shared" si="22"/>
        <v>0</v>
      </c>
      <c r="AG115" s="256">
        <f>IF(C115=Allgemeines!$C$12,SAV!$V115-SAV!$AH115,HLOOKUP(Allgemeines!$C$12-1,$AI$4:$AO$300,ROW(C115)-3,FALSE)-$AH115)</f>
        <v>0</v>
      </c>
      <c r="AH115" s="256">
        <f>HLOOKUP(Allgemeines!$C$12,$AI$4:$AO$300,ROW(C115)-3,FALSE)</f>
        <v>0</v>
      </c>
      <c r="AI115" s="253">
        <f t="shared" si="14"/>
        <v>0</v>
      </c>
      <c r="AJ115" s="253">
        <f t="shared" si="15"/>
        <v>0</v>
      </c>
      <c r="AK115" s="253">
        <f t="shared" si="16"/>
        <v>0</v>
      </c>
      <c r="AL115" s="253">
        <f t="shared" si="17"/>
        <v>0</v>
      </c>
      <c r="AM115" s="253">
        <f t="shared" si="18"/>
        <v>0</v>
      </c>
      <c r="AN115" s="253">
        <f t="shared" si="19"/>
        <v>0</v>
      </c>
      <c r="AO115" s="253">
        <f t="shared" si="20"/>
        <v>0</v>
      </c>
      <c r="AP115" s="183"/>
    </row>
    <row r="116" spans="1:42" s="196" customFormat="1" ht="15" x14ac:dyDescent="0.25">
      <c r="A116" s="250"/>
      <c r="B116" s="250"/>
      <c r="C116" s="251"/>
      <c r="D116" s="252"/>
      <c r="E116" s="384"/>
      <c r="F116" s="252"/>
      <c r="G116" s="374">
        <f t="shared" si="13"/>
        <v>0</v>
      </c>
      <c r="H116" s="252"/>
      <c r="I116" s="252"/>
      <c r="J116" s="252"/>
      <c r="K116" s="252"/>
      <c r="L116" s="252"/>
      <c r="M116" s="252"/>
      <c r="N116" s="252"/>
      <c r="O116" s="252"/>
      <c r="P116" s="252"/>
      <c r="Q116" s="253">
        <f>IF(C116&gt;Allgemeines!$C$12,0,SUM(G116,H116,J116,K116,M116,N116)-SUM(I116,L116,O116,P116))</f>
        <v>0</v>
      </c>
      <c r="R116" s="252"/>
      <c r="S116" s="252"/>
      <c r="T116" s="252"/>
      <c r="U116" s="252"/>
      <c r="V116" s="253">
        <f t="shared" si="21"/>
        <v>0</v>
      </c>
      <c r="W116" s="254">
        <f>IF(ISBLANK($B116),0,VLOOKUP($B116,Listen!$A$2:$C$45,2,FALSE))</f>
        <v>0</v>
      </c>
      <c r="X116" s="254">
        <f>IF(ISBLANK($B116),0,VLOOKUP($B116,Listen!$A$2:$C$45,3,FALSE))</f>
        <v>0</v>
      </c>
      <c r="Y116" s="255">
        <f t="shared" si="24"/>
        <v>0</v>
      </c>
      <c r="Z116" s="255">
        <f t="shared" si="23"/>
        <v>0</v>
      </c>
      <c r="AA116" s="255">
        <f t="shared" si="23"/>
        <v>0</v>
      </c>
      <c r="AB116" s="255">
        <f t="shared" si="23"/>
        <v>0</v>
      </c>
      <c r="AC116" s="255">
        <f t="shared" si="23"/>
        <v>0</v>
      </c>
      <c r="AD116" s="255">
        <f t="shared" si="23"/>
        <v>0</v>
      </c>
      <c r="AE116" s="255">
        <f t="shared" ref="Z116:AE159" si="25">$W116</f>
        <v>0</v>
      </c>
      <c r="AF116" s="253">
        <f t="shared" si="22"/>
        <v>0</v>
      </c>
      <c r="AG116" s="256">
        <f>IF(C116=Allgemeines!$C$12,SAV!$V116-SAV!$AH116,HLOOKUP(Allgemeines!$C$12-1,$AI$4:$AO$300,ROW(C116)-3,FALSE)-$AH116)</f>
        <v>0</v>
      </c>
      <c r="AH116" s="256">
        <f>HLOOKUP(Allgemeines!$C$12,$AI$4:$AO$300,ROW(C116)-3,FALSE)</f>
        <v>0</v>
      </c>
      <c r="AI116" s="253">
        <f t="shared" si="14"/>
        <v>0</v>
      </c>
      <c r="AJ116" s="253">
        <f t="shared" si="15"/>
        <v>0</v>
      </c>
      <c r="AK116" s="253">
        <f t="shared" si="16"/>
        <v>0</v>
      </c>
      <c r="AL116" s="253">
        <f t="shared" si="17"/>
        <v>0</v>
      </c>
      <c r="AM116" s="253">
        <f t="shared" si="18"/>
        <v>0</v>
      </c>
      <c r="AN116" s="253">
        <f t="shared" si="19"/>
        <v>0</v>
      </c>
      <c r="AO116" s="253">
        <f t="shared" si="20"/>
        <v>0</v>
      </c>
      <c r="AP116" s="183"/>
    </row>
    <row r="117" spans="1:42" s="196" customFormat="1" ht="15" x14ac:dyDescent="0.25">
      <c r="A117" s="250"/>
      <c r="B117" s="250"/>
      <c r="C117" s="251"/>
      <c r="D117" s="252"/>
      <c r="E117" s="384"/>
      <c r="F117" s="252"/>
      <c r="G117" s="374">
        <f t="shared" si="13"/>
        <v>0</v>
      </c>
      <c r="H117" s="252"/>
      <c r="I117" s="252"/>
      <c r="J117" s="252"/>
      <c r="K117" s="252"/>
      <c r="L117" s="252"/>
      <c r="M117" s="252"/>
      <c r="N117" s="252"/>
      <c r="O117" s="252"/>
      <c r="P117" s="252"/>
      <c r="Q117" s="253">
        <f>IF(C117&gt;Allgemeines!$C$12,0,SUM(G117,H117,J117,K117,M117,N117)-SUM(I117,L117,O117,P117))</f>
        <v>0</v>
      </c>
      <c r="R117" s="252"/>
      <c r="S117" s="252"/>
      <c r="T117" s="252"/>
      <c r="U117" s="252"/>
      <c r="V117" s="253">
        <f t="shared" si="21"/>
        <v>0</v>
      </c>
      <c r="W117" s="254">
        <f>IF(ISBLANK($B117),0,VLOOKUP($B117,Listen!$A$2:$C$45,2,FALSE))</f>
        <v>0</v>
      </c>
      <c r="X117" s="254">
        <f>IF(ISBLANK($B117),0,VLOOKUP($B117,Listen!$A$2:$C$45,3,FALSE))</f>
        <v>0</v>
      </c>
      <c r="Y117" s="255">
        <f t="shared" si="24"/>
        <v>0</v>
      </c>
      <c r="Z117" s="255">
        <f t="shared" si="25"/>
        <v>0</v>
      </c>
      <c r="AA117" s="255">
        <f t="shared" si="25"/>
        <v>0</v>
      </c>
      <c r="AB117" s="255">
        <f t="shared" si="25"/>
        <v>0</v>
      </c>
      <c r="AC117" s="255">
        <f t="shared" si="25"/>
        <v>0</v>
      </c>
      <c r="AD117" s="255">
        <f t="shared" si="25"/>
        <v>0</v>
      </c>
      <c r="AE117" s="255">
        <f t="shared" si="25"/>
        <v>0</v>
      </c>
      <c r="AF117" s="253">
        <f t="shared" si="22"/>
        <v>0</v>
      </c>
      <c r="AG117" s="256">
        <f>IF(C117=Allgemeines!$C$12,SAV!$V117-SAV!$AH117,HLOOKUP(Allgemeines!$C$12-1,$AI$4:$AO$300,ROW(C117)-3,FALSE)-$AH117)</f>
        <v>0</v>
      </c>
      <c r="AH117" s="256">
        <f>HLOOKUP(Allgemeines!$C$12,$AI$4:$AO$300,ROW(C117)-3,FALSE)</f>
        <v>0</v>
      </c>
      <c r="AI117" s="253">
        <f t="shared" si="14"/>
        <v>0</v>
      </c>
      <c r="AJ117" s="253">
        <f t="shared" si="15"/>
        <v>0</v>
      </c>
      <c r="AK117" s="253">
        <f t="shared" si="16"/>
        <v>0</v>
      </c>
      <c r="AL117" s="253">
        <f t="shared" si="17"/>
        <v>0</v>
      </c>
      <c r="AM117" s="253">
        <f t="shared" si="18"/>
        <v>0</v>
      </c>
      <c r="AN117" s="253">
        <f t="shared" si="19"/>
        <v>0</v>
      </c>
      <c r="AO117" s="253">
        <f t="shared" si="20"/>
        <v>0</v>
      </c>
      <c r="AP117" s="183"/>
    </row>
    <row r="118" spans="1:42" s="196" customFormat="1" ht="15" x14ac:dyDescent="0.25">
      <c r="A118" s="250"/>
      <c r="B118" s="250"/>
      <c r="C118" s="251"/>
      <c r="D118" s="252"/>
      <c r="E118" s="384"/>
      <c r="F118" s="252"/>
      <c r="G118" s="374">
        <f t="shared" si="13"/>
        <v>0</v>
      </c>
      <c r="H118" s="252"/>
      <c r="I118" s="252"/>
      <c r="J118" s="252"/>
      <c r="K118" s="252"/>
      <c r="L118" s="252"/>
      <c r="M118" s="252"/>
      <c r="N118" s="252"/>
      <c r="O118" s="252"/>
      <c r="P118" s="252"/>
      <c r="Q118" s="253">
        <f>IF(C118&gt;Allgemeines!$C$12,0,SUM(G118,H118,J118,K118,M118,N118)-SUM(I118,L118,O118,P118))</f>
        <v>0</v>
      </c>
      <c r="R118" s="252"/>
      <c r="S118" s="252"/>
      <c r="T118" s="252"/>
      <c r="U118" s="252"/>
      <c r="V118" s="253">
        <f t="shared" si="21"/>
        <v>0</v>
      </c>
      <c r="W118" s="254">
        <f>IF(ISBLANK($B118),0,VLOOKUP($B118,Listen!$A$2:$C$45,2,FALSE))</f>
        <v>0</v>
      </c>
      <c r="X118" s="254">
        <f>IF(ISBLANK($B118),0,VLOOKUP($B118,Listen!$A$2:$C$45,3,FALSE))</f>
        <v>0</v>
      </c>
      <c r="Y118" s="255">
        <f t="shared" si="24"/>
        <v>0</v>
      </c>
      <c r="Z118" s="255">
        <f t="shared" si="25"/>
        <v>0</v>
      </c>
      <c r="AA118" s="255">
        <f t="shared" si="25"/>
        <v>0</v>
      </c>
      <c r="AB118" s="255">
        <f t="shared" si="25"/>
        <v>0</v>
      </c>
      <c r="AC118" s="255">
        <f t="shared" si="25"/>
        <v>0</v>
      </c>
      <c r="AD118" s="255">
        <f t="shared" si="25"/>
        <v>0</v>
      </c>
      <c r="AE118" s="255">
        <f t="shared" si="25"/>
        <v>0</v>
      </c>
      <c r="AF118" s="253">
        <f t="shared" si="22"/>
        <v>0</v>
      </c>
      <c r="AG118" s="256">
        <f>IF(C118=Allgemeines!$C$12,SAV!$V118-SAV!$AH118,HLOOKUP(Allgemeines!$C$12-1,$AI$4:$AO$300,ROW(C118)-3,FALSE)-$AH118)</f>
        <v>0</v>
      </c>
      <c r="AH118" s="256">
        <f>HLOOKUP(Allgemeines!$C$12,$AI$4:$AO$300,ROW(C118)-3,FALSE)</f>
        <v>0</v>
      </c>
      <c r="AI118" s="253">
        <f t="shared" si="14"/>
        <v>0</v>
      </c>
      <c r="AJ118" s="253">
        <f t="shared" si="15"/>
        <v>0</v>
      </c>
      <c r="AK118" s="253">
        <f t="shared" si="16"/>
        <v>0</v>
      </c>
      <c r="AL118" s="253">
        <f t="shared" si="17"/>
        <v>0</v>
      </c>
      <c r="AM118" s="253">
        <f t="shared" si="18"/>
        <v>0</v>
      </c>
      <c r="AN118" s="253">
        <f t="shared" si="19"/>
        <v>0</v>
      </c>
      <c r="AO118" s="253">
        <f t="shared" si="20"/>
        <v>0</v>
      </c>
      <c r="AP118" s="183"/>
    </row>
    <row r="119" spans="1:42" s="196" customFormat="1" ht="15" x14ac:dyDescent="0.25">
      <c r="A119" s="250"/>
      <c r="B119" s="250"/>
      <c r="C119" s="251"/>
      <c r="D119" s="252"/>
      <c r="E119" s="384"/>
      <c r="F119" s="252"/>
      <c r="G119" s="374">
        <f t="shared" si="13"/>
        <v>0</v>
      </c>
      <c r="H119" s="252"/>
      <c r="I119" s="252"/>
      <c r="J119" s="252"/>
      <c r="K119" s="252"/>
      <c r="L119" s="252"/>
      <c r="M119" s="252"/>
      <c r="N119" s="252"/>
      <c r="O119" s="252"/>
      <c r="P119" s="252"/>
      <c r="Q119" s="253">
        <f>IF(C119&gt;Allgemeines!$C$12,0,SUM(G119,H119,J119,K119,M119,N119)-SUM(I119,L119,O119,P119))</f>
        <v>0</v>
      </c>
      <c r="R119" s="252"/>
      <c r="S119" s="252"/>
      <c r="T119" s="252"/>
      <c r="U119" s="252"/>
      <c r="V119" s="253">
        <f t="shared" si="21"/>
        <v>0</v>
      </c>
      <c r="W119" s="254">
        <f>IF(ISBLANK($B119),0,VLOOKUP($B119,Listen!$A$2:$C$45,2,FALSE))</f>
        <v>0</v>
      </c>
      <c r="X119" s="254">
        <f>IF(ISBLANK($B119),0,VLOOKUP($B119,Listen!$A$2:$C$45,3,FALSE))</f>
        <v>0</v>
      </c>
      <c r="Y119" s="255">
        <f t="shared" si="24"/>
        <v>0</v>
      </c>
      <c r="Z119" s="255">
        <f t="shared" si="25"/>
        <v>0</v>
      </c>
      <c r="AA119" s="255">
        <f t="shared" si="25"/>
        <v>0</v>
      </c>
      <c r="AB119" s="255">
        <f t="shared" si="25"/>
        <v>0</v>
      </c>
      <c r="AC119" s="255">
        <f t="shared" si="25"/>
        <v>0</v>
      </c>
      <c r="AD119" s="255">
        <f t="shared" si="25"/>
        <v>0</v>
      </c>
      <c r="AE119" s="255">
        <f t="shared" si="25"/>
        <v>0</v>
      </c>
      <c r="AF119" s="253">
        <f t="shared" si="22"/>
        <v>0</v>
      </c>
      <c r="AG119" s="256">
        <f>IF(C119=Allgemeines!$C$12,SAV!$V119-SAV!$AH119,HLOOKUP(Allgemeines!$C$12-1,$AI$4:$AO$300,ROW(C119)-3,FALSE)-$AH119)</f>
        <v>0</v>
      </c>
      <c r="AH119" s="256">
        <f>HLOOKUP(Allgemeines!$C$12,$AI$4:$AO$300,ROW(C119)-3,FALSE)</f>
        <v>0</v>
      </c>
      <c r="AI119" s="253">
        <f t="shared" si="14"/>
        <v>0</v>
      </c>
      <c r="AJ119" s="253">
        <f t="shared" si="15"/>
        <v>0</v>
      </c>
      <c r="AK119" s="253">
        <f t="shared" si="16"/>
        <v>0</v>
      </c>
      <c r="AL119" s="253">
        <f t="shared" si="17"/>
        <v>0</v>
      </c>
      <c r="AM119" s="253">
        <f t="shared" si="18"/>
        <v>0</v>
      </c>
      <c r="AN119" s="253">
        <f t="shared" si="19"/>
        <v>0</v>
      </c>
      <c r="AO119" s="253">
        <f t="shared" si="20"/>
        <v>0</v>
      </c>
      <c r="AP119" s="183"/>
    </row>
    <row r="120" spans="1:42" s="196" customFormat="1" ht="15" x14ac:dyDescent="0.25">
      <c r="A120" s="250"/>
      <c r="B120" s="250"/>
      <c r="C120" s="251"/>
      <c r="D120" s="252"/>
      <c r="E120" s="384"/>
      <c r="F120" s="252"/>
      <c r="G120" s="374">
        <f t="shared" si="13"/>
        <v>0</v>
      </c>
      <c r="H120" s="252"/>
      <c r="I120" s="252"/>
      <c r="J120" s="252"/>
      <c r="K120" s="252"/>
      <c r="L120" s="252"/>
      <c r="M120" s="252"/>
      <c r="N120" s="252"/>
      <c r="O120" s="252"/>
      <c r="P120" s="252"/>
      <c r="Q120" s="253">
        <f>IF(C120&gt;Allgemeines!$C$12,0,SUM(G120,H120,J120,K120,M120,N120)-SUM(I120,L120,O120,P120))</f>
        <v>0</v>
      </c>
      <c r="R120" s="252"/>
      <c r="S120" s="252"/>
      <c r="T120" s="252"/>
      <c r="U120" s="252"/>
      <c r="V120" s="253">
        <f t="shared" si="21"/>
        <v>0</v>
      </c>
      <c r="W120" s="254">
        <f>IF(ISBLANK($B120),0,VLOOKUP($B120,Listen!$A$2:$C$45,2,FALSE))</f>
        <v>0</v>
      </c>
      <c r="X120" s="254">
        <f>IF(ISBLANK($B120),0,VLOOKUP($B120,Listen!$A$2:$C$45,3,FALSE))</f>
        <v>0</v>
      </c>
      <c r="Y120" s="255">
        <f t="shared" si="24"/>
        <v>0</v>
      </c>
      <c r="Z120" s="255">
        <f t="shared" si="25"/>
        <v>0</v>
      </c>
      <c r="AA120" s="255">
        <f t="shared" si="25"/>
        <v>0</v>
      </c>
      <c r="AB120" s="255">
        <f t="shared" si="25"/>
        <v>0</v>
      </c>
      <c r="AC120" s="255">
        <f t="shared" si="25"/>
        <v>0</v>
      </c>
      <c r="AD120" s="255">
        <f t="shared" si="25"/>
        <v>0</v>
      </c>
      <c r="AE120" s="255">
        <f t="shared" si="25"/>
        <v>0</v>
      </c>
      <c r="AF120" s="253">
        <f t="shared" si="22"/>
        <v>0</v>
      </c>
      <c r="AG120" s="256">
        <f>IF(C120=Allgemeines!$C$12,SAV!$V120-SAV!$AH120,HLOOKUP(Allgemeines!$C$12-1,$AI$4:$AO$300,ROW(C120)-3,FALSE)-$AH120)</f>
        <v>0</v>
      </c>
      <c r="AH120" s="256">
        <f>HLOOKUP(Allgemeines!$C$12,$AI$4:$AO$300,ROW(C120)-3,FALSE)</f>
        <v>0</v>
      </c>
      <c r="AI120" s="253">
        <f t="shared" si="14"/>
        <v>0</v>
      </c>
      <c r="AJ120" s="253">
        <f t="shared" si="15"/>
        <v>0</v>
      </c>
      <c r="AK120" s="253">
        <f t="shared" si="16"/>
        <v>0</v>
      </c>
      <c r="AL120" s="253">
        <f t="shared" si="17"/>
        <v>0</v>
      </c>
      <c r="AM120" s="253">
        <f t="shared" si="18"/>
        <v>0</v>
      </c>
      <c r="AN120" s="253">
        <f t="shared" si="19"/>
        <v>0</v>
      </c>
      <c r="AO120" s="253">
        <f t="shared" si="20"/>
        <v>0</v>
      </c>
      <c r="AP120" s="183"/>
    </row>
    <row r="121" spans="1:42" s="196" customFormat="1" ht="15" x14ac:dyDescent="0.25">
      <c r="A121" s="250"/>
      <c r="B121" s="250"/>
      <c r="C121" s="251"/>
      <c r="D121" s="252"/>
      <c r="E121" s="384"/>
      <c r="F121" s="252"/>
      <c r="G121" s="374">
        <f t="shared" si="13"/>
        <v>0</v>
      </c>
      <c r="H121" s="252"/>
      <c r="I121" s="252"/>
      <c r="J121" s="252"/>
      <c r="K121" s="252"/>
      <c r="L121" s="252"/>
      <c r="M121" s="252"/>
      <c r="N121" s="252"/>
      <c r="O121" s="252"/>
      <c r="P121" s="252"/>
      <c r="Q121" s="253">
        <f>IF(C121&gt;Allgemeines!$C$12,0,SUM(G121,H121,J121,K121,M121,N121)-SUM(I121,L121,O121,P121))</f>
        <v>0</v>
      </c>
      <c r="R121" s="252"/>
      <c r="S121" s="252"/>
      <c r="T121" s="252"/>
      <c r="U121" s="252"/>
      <c r="V121" s="253">
        <f t="shared" si="21"/>
        <v>0</v>
      </c>
      <c r="W121" s="254">
        <f>IF(ISBLANK($B121),0,VLOOKUP($B121,Listen!$A$2:$C$45,2,FALSE))</f>
        <v>0</v>
      </c>
      <c r="X121" s="254">
        <f>IF(ISBLANK($B121),0,VLOOKUP($B121,Listen!$A$2:$C$45,3,FALSE))</f>
        <v>0</v>
      </c>
      <c r="Y121" s="255">
        <f t="shared" si="24"/>
        <v>0</v>
      </c>
      <c r="Z121" s="255">
        <f t="shared" si="25"/>
        <v>0</v>
      </c>
      <c r="AA121" s="255">
        <f t="shared" si="25"/>
        <v>0</v>
      </c>
      <c r="AB121" s="255">
        <f t="shared" si="25"/>
        <v>0</v>
      </c>
      <c r="AC121" s="255">
        <f t="shared" si="25"/>
        <v>0</v>
      </c>
      <c r="AD121" s="255">
        <f t="shared" si="25"/>
        <v>0</v>
      </c>
      <c r="AE121" s="255">
        <f t="shared" si="25"/>
        <v>0</v>
      </c>
      <c r="AF121" s="253">
        <f t="shared" si="22"/>
        <v>0</v>
      </c>
      <c r="AG121" s="256">
        <f>IF(C121=Allgemeines!$C$12,SAV!$V121-SAV!$AH121,HLOOKUP(Allgemeines!$C$12-1,$AI$4:$AO$300,ROW(C121)-3,FALSE)-$AH121)</f>
        <v>0</v>
      </c>
      <c r="AH121" s="256">
        <f>HLOOKUP(Allgemeines!$C$12,$AI$4:$AO$300,ROW(C121)-3,FALSE)</f>
        <v>0</v>
      </c>
      <c r="AI121" s="253">
        <f t="shared" si="14"/>
        <v>0</v>
      </c>
      <c r="AJ121" s="253">
        <f t="shared" si="15"/>
        <v>0</v>
      </c>
      <c r="AK121" s="253">
        <f t="shared" si="16"/>
        <v>0</v>
      </c>
      <c r="AL121" s="253">
        <f t="shared" si="17"/>
        <v>0</v>
      </c>
      <c r="AM121" s="253">
        <f t="shared" si="18"/>
        <v>0</v>
      </c>
      <c r="AN121" s="253">
        <f t="shared" si="19"/>
        <v>0</v>
      </c>
      <c r="AO121" s="253">
        <f t="shared" si="20"/>
        <v>0</v>
      </c>
      <c r="AP121" s="183"/>
    </row>
    <row r="122" spans="1:42" s="196" customFormat="1" ht="15" x14ac:dyDescent="0.25">
      <c r="A122" s="250"/>
      <c r="B122" s="250"/>
      <c r="C122" s="251"/>
      <c r="D122" s="252"/>
      <c r="E122" s="384"/>
      <c r="F122" s="252"/>
      <c r="G122" s="374">
        <f t="shared" si="13"/>
        <v>0</v>
      </c>
      <c r="H122" s="252"/>
      <c r="I122" s="252"/>
      <c r="J122" s="252"/>
      <c r="K122" s="252"/>
      <c r="L122" s="252"/>
      <c r="M122" s="252"/>
      <c r="N122" s="252"/>
      <c r="O122" s="252"/>
      <c r="P122" s="252"/>
      <c r="Q122" s="253">
        <f>IF(C122&gt;Allgemeines!$C$12,0,SUM(G122,H122,J122,K122,M122,N122)-SUM(I122,L122,O122,P122))</f>
        <v>0</v>
      </c>
      <c r="R122" s="252"/>
      <c r="S122" s="252"/>
      <c r="T122" s="252"/>
      <c r="U122" s="252"/>
      <c r="V122" s="253">
        <f t="shared" si="21"/>
        <v>0</v>
      </c>
      <c r="W122" s="254">
        <f>IF(ISBLANK($B122),0,VLOOKUP($B122,Listen!$A$2:$C$45,2,FALSE))</f>
        <v>0</v>
      </c>
      <c r="X122" s="254">
        <f>IF(ISBLANK($B122),0,VLOOKUP($B122,Listen!$A$2:$C$45,3,FALSE))</f>
        <v>0</v>
      </c>
      <c r="Y122" s="255">
        <f t="shared" si="24"/>
        <v>0</v>
      </c>
      <c r="Z122" s="255">
        <f t="shared" si="25"/>
        <v>0</v>
      </c>
      <c r="AA122" s="255">
        <f t="shared" si="25"/>
        <v>0</v>
      </c>
      <c r="AB122" s="255">
        <f t="shared" si="25"/>
        <v>0</v>
      </c>
      <c r="AC122" s="255">
        <f t="shared" si="25"/>
        <v>0</v>
      </c>
      <c r="AD122" s="255">
        <f t="shared" si="25"/>
        <v>0</v>
      </c>
      <c r="AE122" s="255">
        <f t="shared" si="25"/>
        <v>0</v>
      </c>
      <c r="AF122" s="253">
        <f t="shared" si="22"/>
        <v>0</v>
      </c>
      <c r="AG122" s="256">
        <f>IF(C122=Allgemeines!$C$12,SAV!$V122-SAV!$AH122,HLOOKUP(Allgemeines!$C$12-1,$AI$4:$AO$300,ROW(C122)-3,FALSE)-$AH122)</f>
        <v>0</v>
      </c>
      <c r="AH122" s="256">
        <f>HLOOKUP(Allgemeines!$C$12,$AI$4:$AO$300,ROW(C122)-3,FALSE)</f>
        <v>0</v>
      </c>
      <c r="AI122" s="253">
        <f t="shared" si="14"/>
        <v>0</v>
      </c>
      <c r="AJ122" s="253">
        <f t="shared" si="15"/>
        <v>0</v>
      </c>
      <c r="AK122" s="253">
        <f t="shared" si="16"/>
        <v>0</v>
      </c>
      <c r="AL122" s="253">
        <f t="shared" si="17"/>
        <v>0</v>
      </c>
      <c r="AM122" s="253">
        <f t="shared" si="18"/>
        <v>0</v>
      </c>
      <c r="AN122" s="253">
        <f t="shared" si="19"/>
        <v>0</v>
      </c>
      <c r="AO122" s="253">
        <f t="shared" si="20"/>
        <v>0</v>
      </c>
      <c r="AP122" s="183"/>
    </row>
    <row r="123" spans="1:42" s="196" customFormat="1" ht="15" x14ac:dyDescent="0.25">
      <c r="A123" s="250"/>
      <c r="B123" s="250"/>
      <c r="C123" s="251"/>
      <c r="D123" s="252"/>
      <c r="E123" s="384"/>
      <c r="F123" s="252"/>
      <c r="G123" s="374">
        <f t="shared" si="13"/>
        <v>0</v>
      </c>
      <c r="H123" s="252"/>
      <c r="I123" s="252"/>
      <c r="J123" s="252"/>
      <c r="K123" s="252"/>
      <c r="L123" s="252"/>
      <c r="M123" s="252"/>
      <c r="N123" s="252"/>
      <c r="O123" s="252"/>
      <c r="P123" s="252"/>
      <c r="Q123" s="253">
        <f>IF(C123&gt;Allgemeines!$C$12,0,SUM(G123,H123,J123,K123,M123,N123)-SUM(I123,L123,O123,P123))</f>
        <v>0</v>
      </c>
      <c r="R123" s="252"/>
      <c r="S123" s="252"/>
      <c r="T123" s="252"/>
      <c r="U123" s="252"/>
      <c r="V123" s="253">
        <f t="shared" si="21"/>
        <v>0</v>
      </c>
      <c r="W123" s="254">
        <f>IF(ISBLANK($B123),0,VLOOKUP($B123,Listen!$A$2:$C$45,2,FALSE))</f>
        <v>0</v>
      </c>
      <c r="X123" s="254">
        <f>IF(ISBLANK($B123),0,VLOOKUP($B123,Listen!$A$2:$C$45,3,FALSE))</f>
        <v>0</v>
      </c>
      <c r="Y123" s="255">
        <f t="shared" si="24"/>
        <v>0</v>
      </c>
      <c r="Z123" s="255">
        <f t="shared" si="25"/>
        <v>0</v>
      </c>
      <c r="AA123" s="255">
        <f t="shared" si="25"/>
        <v>0</v>
      </c>
      <c r="AB123" s="255">
        <f t="shared" si="25"/>
        <v>0</v>
      </c>
      <c r="AC123" s="255">
        <f t="shared" si="25"/>
        <v>0</v>
      </c>
      <c r="AD123" s="255">
        <f t="shared" si="25"/>
        <v>0</v>
      </c>
      <c r="AE123" s="255">
        <f t="shared" si="25"/>
        <v>0</v>
      </c>
      <c r="AF123" s="253">
        <f t="shared" si="22"/>
        <v>0</v>
      </c>
      <c r="AG123" s="256">
        <f>IF(C123=Allgemeines!$C$12,SAV!$V123-SAV!$AH123,HLOOKUP(Allgemeines!$C$12-1,$AI$4:$AO$300,ROW(C123)-3,FALSE)-$AH123)</f>
        <v>0</v>
      </c>
      <c r="AH123" s="256">
        <f>HLOOKUP(Allgemeines!$C$12,$AI$4:$AO$300,ROW(C123)-3,FALSE)</f>
        <v>0</v>
      </c>
      <c r="AI123" s="253">
        <f t="shared" si="14"/>
        <v>0</v>
      </c>
      <c r="AJ123" s="253">
        <f t="shared" si="15"/>
        <v>0</v>
      </c>
      <c r="AK123" s="253">
        <f t="shared" si="16"/>
        <v>0</v>
      </c>
      <c r="AL123" s="253">
        <f t="shared" si="17"/>
        <v>0</v>
      </c>
      <c r="AM123" s="253">
        <f t="shared" si="18"/>
        <v>0</v>
      </c>
      <c r="AN123" s="253">
        <f t="shared" si="19"/>
        <v>0</v>
      </c>
      <c r="AO123" s="253">
        <f t="shared" si="20"/>
        <v>0</v>
      </c>
      <c r="AP123" s="183"/>
    </row>
    <row r="124" spans="1:42" s="196" customFormat="1" ht="15" x14ac:dyDescent="0.25">
      <c r="A124" s="250"/>
      <c r="B124" s="250"/>
      <c r="C124" s="251"/>
      <c r="D124" s="252"/>
      <c r="E124" s="384"/>
      <c r="F124" s="252"/>
      <c r="G124" s="374">
        <f t="shared" si="13"/>
        <v>0</v>
      </c>
      <c r="H124" s="252"/>
      <c r="I124" s="252"/>
      <c r="J124" s="252"/>
      <c r="K124" s="252"/>
      <c r="L124" s="252"/>
      <c r="M124" s="252"/>
      <c r="N124" s="252"/>
      <c r="O124" s="252"/>
      <c r="P124" s="252"/>
      <c r="Q124" s="253">
        <f>IF(C124&gt;Allgemeines!$C$12,0,SUM(G124,H124,J124,K124,M124,N124)-SUM(I124,L124,O124,P124))</f>
        <v>0</v>
      </c>
      <c r="R124" s="252"/>
      <c r="S124" s="252"/>
      <c r="T124" s="252"/>
      <c r="U124" s="252"/>
      <c r="V124" s="253">
        <f t="shared" si="21"/>
        <v>0</v>
      </c>
      <c r="W124" s="254">
        <f>IF(ISBLANK($B124),0,VLOOKUP($B124,Listen!$A$2:$C$45,2,FALSE))</f>
        <v>0</v>
      </c>
      <c r="X124" s="254">
        <f>IF(ISBLANK($B124),0,VLOOKUP($B124,Listen!$A$2:$C$45,3,FALSE))</f>
        <v>0</v>
      </c>
      <c r="Y124" s="255">
        <f t="shared" si="24"/>
        <v>0</v>
      </c>
      <c r="Z124" s="255">
        <f t="shared" si="25"/>
        <v>0</v>
      </c>
      <c r="AA124" s="255">
        <f t="shared" si="25"/>
        <v>0</v>
      </c>
      <c r="AB124" s="255">
        <f t="shared" si="25"/>
        <v>0</v>
      </c>
      <c r="AC124" s="255">
        <f t="shared" si="25"/>
        <v>0</v>
      </c>
      <c r="AD124" s="255">
        <f t="shared" si="25"/>
        <v>0</v>
      </c>
      <c r="AE124" s="255">
        <f t="shared" si="25"/>
        <v>0</v>
      </c>
      <c r="AF124" s="253">
        <f t="shared" si="22"/>
        <v>0</v>
      </c>
      <c r="AG124" s="256">
        <f>IF(C124=Allgemeines!$C$12,SAV!$V124-SAV!$AH124,HLOOKUP(Allgemeines!$C$12-1,$AI$4:$AO$300,ROW(C124)-3,FALSE)-$AH124)</f>
        <v>0</v>
      </c>
      <c r="AH124" s="256">
        <f>HLOOKUP(Allgemeines!$C$12,$AI$4:$AO$300,ROW(C124)-3,FALSE)</f>
        <v>0</v>
      </c>
      <c r="AI124" s="253">
        <f t="shared" si="14"/>
        <v>0</v>
      </c>
      <c r="AJ124" s="253">
        <f t="shared" si="15"/>
        <v>0</v>
      </c>
      <c r="AK124" s="253">
        <f t="shared" si="16"/>
        <v>0</v>
      </c>
      <c r="AL124" s="253">
        <f t="shared" si="17"/>
        <v>0</v>
      </c>
      <c r="AM124" s="253">
        <f t="shared" si="18"/>
        <v>0</v>
      </c>
      <c r="AN124" s="253">
        <f t="shared" si="19"/>
        <v>0</v>
      </c>
      <c r="AO124" s="253">
        <f t="shared" si="20"/>
        <v>0</v>
      </c>
      <c r="AP124" s="183"/>
    </row>
    <row r="125" spans="1:42" s="196" customFormat="1" ht="15" x14ac:dyDescent="0.25">
      <c r="A125" s="250"/>
      <c r="B125" s="250"/>
      <c r="C125" s="251"/>
      <c r="D125" s="252"/>
      <c r="E125" s="384"/>
      <c r="F125" s="252"/>
      <c r="G125" s="374">
        <f t="shared" si="13"/>
        <v>0</v>
      </c>
      <c r="H125" s="252"/>
      <c r="I125" s="252"/>
      <c r="J125" s="252"/>
      <c r="K125" s="252"/>
      <c r="L125" s="252"/>
      <c r="M125" s="252"/>
      <c r="N125" s="252"/>
      <c r="O125" s="252"/>
      <c r="P125" s="252"/>
      <c r="Q125" s="253">
        <f>IF(C125&gt;Allgemeines!$C$12,0,SUM(G125,H125,J125,K125,M125,N125)-SUM(I125,L125,O125,P125))</f>
        <v>0</v>
      </c>
      <c r="R125" s="252"/>
      <c r="S125" s="252"/>
      <c r="T125" s="252"/>
      <c r="U125" s="252"/>
      <c r="V125" s="253">
        <f t="shared" si="21"/>
        <v>0</v>
      </c>
      <c r="W125" s="254">
        <f>IF(ISBLANK($B125),0,VLOOKUP($B125,Listen!$A$2:$C$45,2,FALSE))</f>
        <v>0</v>
      </c>
      <c r="X125" s="254">
        <f>IF(ISBLANK($B125),0,VLOOKUP($B125,Listen!$A$2:$C$45,3,FALSE))</f>
        <v>0</v>
      </c>
      <c r="Y125" s="255">
        <f t="shared" si="24"/>
        <v>0</v>
      </c>
      <c r="Z125" s="255">
        <f t="shared" si="25"/>
        <v>0</v>
      </c>
      <c r="AA125" s="255">
        <f t="shared" si="25"/>
        <v>0</v>
      </c>
      <c r="AB125" s="255">
        <f t="shared" si="25"/>
        <v>0</v>
      </c>
      <c r="AC125" s="255">
        <f t="shared" si="25"/>
        <v>0</v>
      </c>
      <c r="AD125" s="255">
        <f t="shared" si="25"/>
        <v>0</v>
      </c>
      <c r="AE125" s="255">
        <f t="shared" si="25"/>
        <v>0</v>
      </c>
      <c r="AF125" s="253">
        <f t="shared" si="22"/>
        <v>0</v>
      </c>
      <c r="AG125" s="256">
        <f>IF(C125=Allgemeines!$C$12,SAV!$V125-SAV!$AH125,HLOOKUP(Allgemeines!$C$12-1,$AI$4:$AO$300,ROW(C125)-3,FALSE)-$AH125)</f>
        <v>0</v>
      </c>
      <c r="AH125" s="256">
        <f>HLOOKUP(Allgemeines!$C$12,$AI$4:$AO$300,ROW(C125)-3,FALSE)</f>
        <v>0</v>
      </c>
      <c r="AI125" s="253">
        <f t="shared" si="14"/>
        <v>0</v>
      </c>
      <c r="AJ125" s="253">
        <f t="shared" si="15"/>
        <v>0</v>
      </c>
      <c r="AK125" s="253">
        <f t="shared" si="16"/>
        <v>0</v>
      </c>
      <c r="AL125" s="253">
        <f t="shared" si="17"/>
        <v>0</v>
      </c>
      <c r="AM125" s="253">
        <f t="shared" si="18"/>
        <v>0</v>
      </c>
      <c r="AN125" s="253">
        <f t="shared" si="19"/>
        <v>0</v>
      </c>
      <c r="AO125" s="253">
        <f t="shared" si="20"/>
        <v>0</v>
      </c>
      <c r="AP125" s="183"/>
    </row>
    <row r="126" spans="1:42" s="196" customFormat="1" ht="15" x14ac:dyDescent="0.25">
      <c r="A126" s="250"/>
      <c r="B126" s="250"/>
      <c r="C126" s="251"/>
      <c r="D126" s="252"/>
      <c r="E126" s="384"/>
      <c r="F126" s="252"/>
      <c r="G126" s="374">
        <f t="shared" si="13"/>
        <v>0</v>
      </c>
      <c r="H126" s="252"/>
      <c r="I126" s="252"/>
      <c r="J126" s="252"/>
      <c r="K126" s="252"/>
      <c r="L126" s="252"/>
      <c r="M126" s="252"/>
      <c r="N126" s="252"/>
      <c r="O126" s="252"/>
      <c r="P126" s="252"/>
      <c r="Q126" s="253">
        <f>IF(C126&gt;Allgemeines!$C$12,0,SUM(G126,H126,J126,K126,M126,N126)-SUM(I126,L126,O126,P126))</f>
        <v>0</v>
      </c>
      <c r="R126" s="252"/>
      <c r="S126" s="252"/>
      <c r="T126" s="252"/>
      <c r="U126" s="252"/>
      <c r="V126" s="253">
        <f t="shared" si="21"/>
        <v>0</v>
      </c>
      <c r="W126" s="254">
        <f>IF(ISBLANK($B126),0,VLOOKUP($B126,Listen!$A$2:$C$45,2,FALSE))</f>
        <v>0</v>
      </c>
      <c r="X126" s="254">
        <f>IF(ISBLANK($B126),0,VLOOKUP($B126,Listen!$A$2:$C$45,3,FALSE))</f>
        <v>0</v>
      </c>
      <c r="Y126" s="255">
        <f t="shared" si="24"/>
        <v>0</v>
      </c>
      <c r="Z126" s="255">
        <f t="shared" si="25"/>
        <v>0</v>
      </c>
      <c r="AA126" s="255">
        <f t="shared" si="25"/>
        <v>0</v>
      </c>
      <c r="AB126" s="255">
        <f t="shared" si="25"/>
        <v>0</v>
      </c>
      <c r="AC126" s="255">
        <f t="shared" si="25"/>
        <v>0</v>
      </c>
      <c r="AD126" s="255">
        <f t="shared" si="25"/>
        <v>0</v>
      </c>
      <c r="AE126" s="255">
        <f t="shared" si="25"/>
        <v>0</v>
      </c>
      <c r="AF126" s="253">
        <f t="shared" si="22"/>
        <v>0</v>
      </c>
      <c r="AG126" s="256">
        <f>IF(C126=Allgemeines!$C$12,SAV!$V126-SAV!$AH126,HLOOKUP(Allgemeines!$C$12-1,$AI$4:$AO$300,ROW(C126)-3,FALSE)-$AH126)</f>
        <v>0</v>
      </c>
      <c r="AH126" s="256">
        <f>HLOOKUP(Allgemeines!$C$12,$AI$4:$AO$300,ROW(C126)-3,FALSE)</f>
        <v>0</v>
      </c>
      <c r="AI126" s="253">
        <f t="shared" si="14"/>
        <v>0</v>
      </c>
      <c r="AJ126" s="253">
        <f t="shared" si="15"/>
        <v>0</v>
      </c>
      <c r="AK126" s="253">
        <f t="shared" si="16"/>
        <v>0</v>
      </c>
      <c r="AL126" s="253">
        <f t="shared" si="17"/>
        <v>0</v>
      </c>
      <c r="AM126" s="253">
        <f t="shared" si="18"/>
        <v>0</v>
      </c>
      <c r="AN126" s="253">
        <f t="shared" si="19"/>
        <v>0</v>
      </c>
      <c r="AO126" s="253">
        <f t="shared" si="20"/>
        <v>0</v>
      </c>
      <c r="AP126" s="183"/>
    </row>
    <row r="127" spans="1:42" s="196" customFormat="1" ht="15" x14ac:dyDescent="0.25">
      <c r="A127" s="250"/>
      <c r="B127" s="250"/>
      <c r="C127" s="251"/>
      <c r="D127" s="252"/>
      <c r="E127" s="384"/>
      <c r="F127" s="252"/>
      <c r="G127" s="374">
        <f t="shared" si="13"/>
        <v>0</v>
      </c>
      <c r="H127" s="252"/>
      <c r="I127" s="252"/>
      <c r="J127" s="252"/>
      <c r="K127" s="252"/>
      <c r="L127" s="252"/>
      <c r="M127" s="252"/>
      <c r="N127" s="252"/>
      <c r="O127" s="252"/>
      <c r="P127" s="252"/>
      <c r="Q127" s="253">
        <f>IF(C127&gt;Allgemeines!$C$12,0,SUM(G127,H127,J127,K127,M127,N127)-SUM(I127,L127,O127,P127))</f>
        <v>0</v>
      </c>
      <c r="R127" s="252"/>
      <c r="S127" s="252"/>
      <c r="T127" s="252"/>
      <c r="U127" s="252"/>
      <c r="V127" s="253">
        <f t="shared" si="21"/>
        <v>0</v>
      </c>
      <c r="W127" s="254">
        <f>IF(ISBLANK($B127),0,VLOOKUP($B127,Listen!$A$2:$C$45,2,FALSE))</f>
        <v>0</v>
      </c>
      <c r="X127" s="254">
        <f>IF(ISBLANK($B127),0,VLOOKUP($B127,Listen!$A$2:$C$45,3,FALSE))</f>
        <v>0</v>
      </c>
      <c r="Y127" s="255">
        <f t="shared" si="24"/>
        <v>0</v>
      </c>
      <c r="Z127" s="255">
        <f t="shared" si="25"/>
        <v>0</v>
      </c>
      <c r="AA127" s="255">
        <f t="shared" si="25"/>
        <v>0</v>
      </c>
      <c r="AB127" s="255">
        <f t="shared" si="25"/>
        <v>0</v>
      </c>
      <c r="AC127" s="255">
        <f t="shared" si="25"/>
        <v>0</v>
      </c>
      <c r="AD127" s="255">
        <f t="shared" si="25"/>
        <v>0</v>
      </c>
      <c r="AE127" s="255">
        <f t="shared" si="25"/>
        <v>0</v>
      </c>
      <c r="AF127" s="253">
        <f t="shared" si="22"/>
        <v>0</v>
      </c>
      <c r="AG127" s="256">
        <f>IF(C127=Allgemeines!$C$12,SAV!$V127-SAV!$AH127,HLOOKUP(Allgemeines!$C$12-1,$AI$4:$AO$300,ROW(C127)-3,FALSE)-$AH127)</f>
        <v>0</v>
      </c>
      <c r="AH127" s="256">
        <f>HLOOKUP(Allgemeines!$C$12,$AI$4:$AO$300,ROW(C127)-3,FALSE)</f>
        <v>0</v>
      </c>
      <c r="AI127" s="253">
        <f t="shared" si="14"/>
        <v>0</v>
      </c>
      <c r="AJ127" s="253">
        <f t="shared" si="15"/>
        <v>0</v>
      </c>
      <c r="AK127" s="253">
        <f t="shared" si="16"/>
        <v>0</v>
      </c>
      <c r="AL127" s="253">
        <f t="shared" si="17"/>
        <v>0</v>
      </c>
      <c r="AM127" s="253">
        <f t="shared" si="18"/>
        <v>0</v>
      </c>
      <c r="AN127" s="253">
        <f t="shared" si="19"/>
        <v>0</v>
      </c>
      <c r="AO127" s="253">
        <f t="shared" si="20"/>
        <v>0</v>
      </c>
      <c r="AP127" s="183"/>
    </row>
    <row r="128" spans="1:42" s="196" customFormat="1" ht="15" x14ac:dyDescent="0.25">
      <c r="A128" s="250"/>
      <c r="B128" s="250"/>
      <c r="C128" s="251"/>
      <c r="D128" s="252"/>
      <c r="E128" s="384"/>
      <c r="F128" s="252"/>
      <c r="G128" s="374">
        <f t="shared" si="13"/>
        <v>0</v>
      </c>
      <c r="H128" s="252"/>
      <c r="I128" s="252"/>
      <c r="J128" s="252"/>
      <c r="K128" s="252"/>
      <c r="L128" s="252"/>
      <c r="M128" s="252"/>
      <c r="N128" s="252"/>
      <c r="O128" s="252"/>
      <c r="P128" s="252"/>
      <c r="Q128" s="253">
        <f>IF(C128&gt;Allgemeines!$C$12,0,SUM(G128,H128,J128,K128,M128,N128)-SUM(I128,L128,O128,P128))</f>
        <v>0</v>
      </c>
      <c r="R128" s="252"/>
      <c r="S128" s="252"/>
      <c r="T128" s="252"/>
      <c r="U128" s="252"/>
      <c r="V128" s="253">
        <f t="shared" si="21"/>
        <v>0</v>
      </c>
      <c r="W128" s="254">
        <f>IF(ISBLANK($B128),0,VLOOKUP($B128,Listen!$A$2:$C$45,2,FALSE))</f>
        <v>0</v>
      </c>
      <c r="X128" s="254">
        <f>IF(ISBLANK($B128),0,VLOOKUP($B128,Listen!$A$2:$C$45,3,FALSE))</f>
        <v>0</v>
      </c>
      <c r="Y128" s="255">
        <f t="shared" si="24"/>
        <v>0</v>
      </c>
      <c r="Z128" s="255">
        <f t="shared" si="25"/>
        <v>0</v>
      </c>
      <c r="AA128" s="255">
        <f t="shared" si="25"/>
        <v>0</v>
      </c>
      <c r="AB128" s="255">
        <f t="shared" si="25"/>
        <v>0</v>
      </c>
      <c r="AC128" s="255">
        <f t="shared" si="25"/>
        <v>0</v>
      </c>
      <c r="AD128" s="255">
        <f t="shared" si="25"/>
        <v>0</v>
      </c>
      <c r="AE128" s="255">
        <f t="shared" si="25"/>
        <v>0</v>
      </c>
      <c r="AF128" s="253">
        <f t="shared" si="22"/>
        <v>0</v>
      </c>
      <c r="AG128" s="256">
        <f>IF(C128=Allgemeines!$C$12,SAV!$V128-SAV!$AH128,HLOOKUP(Allgemeines!$C$12-1,$AI$4:$AO$300,ROW(C128)-3,FALSE)-$AH128)</f>
        <v>0</v>
      </c>
      <c r="AH128" s="256">
        <f>HLOOKUP(Allgemeines!$C$12,$AI$4:$AO$300,ROW(C128)-3,FALSE)</f>
        <v>0</v>
      </c>
      <c r="AI128" s="253">
        <f t="shared" si="14"/>
        <v>0</v>
      </c>
      <c r="AJ128" s="253">
        <f t="shared" si="15"/>
        <v>0</v>
      </c>
      <c r="AK128" s="253">
        <f t="shared" si="16"/>
        <v>0</v>
      </c>
      <c r="AL128" s="253">
        <f t="shared" si="17"/>
        <v>0</v>
      </c>
      <c r="AM128" s="253">
        <f t="shared" si="18"/>
        <v>0</v>
      </c>
      <c r="AN128" s="253">
        <f t="shared" si="19"/>
        <v>0</v>
      </c>
      <c r="AO128" s="253">
        <f t="shared" si="20"/>
        <v>0</v>
      </c>
      <c r="AP128" s="183"/>
    </row>
    <row r="129" spans="1:42" s="196" customFormat="1" ht="15" x14ac:dyDescent="0.25">
      <c r="A129" s="250"/>
      <c r="B129" s="250"/>
      <c r="C129" s="251"/>
      <c r="D129" s="252"/>
      <c r="E129" s="384"/>
      <c r="F129" s="252"/>
      <c r="G129" s="374">
        <f t="shared" si="13"/>
        <v>0</v>
      </c>
      <c r="H129" s="252"/>
      <c r="I129" s="252"/>
      <c r="J129" s="252"/>
      <c r="K129" s="252"/>
      <c r="L129" s="252"/>
      <c r="M129" s="252"/>
      <c r="N129" s="252"/>
      <c r="O129" s="252"/>
      <c r="P129" s="252"/>
      <c r="Q129" s="253">
        <f>IF(C129&gt;Allgemeines!$C$12,0,SUM(G129,H129,J129,K129,M129,N129)-SUM(I129,L129,O129,P129))</f>
        <v>0</v>
      </c>
      <c r="R129" s="252"/>
      <c r="S129" s="252"/>
      <c r="T129" s="252"/>
      <c r="U129" s="252"/>
      <c r="V129" s="253">
        <f t="shared" si="21"/>
        <v>0</v>
      </c>
      <c r="W129" s="254">
        <f>IF(ISBLANK($B129),0,VLOOKUP($B129,Listen!$A$2:$C$45,2,FALSE))</f>
        <v>0</v>
      </c>
      <c r="X129" s="254">
        <f>IF(ISBLANK($B129),0,VLOOKUP($B129,Listen!$A$2:$C$45,3,FALSE))</f>
        <v>0</v>
      </c>
      <c r="Y129" s="255">
        <f t="shared" si="24"/>
        <v>0</v>
      </c>
      <c r="Z129" s="255">
        <f t="shared" si="25"/>
        <v>0</v>
      </c>
      <c r="AA129" s="255">
        <f t="shared" si="25"/>
        <v>0</v>
      </c>
      <c r="AB129" s="255">
        <f t="shared" si="25"/>
        <v>0</v>
      </c>
      <c r="AC129" s="255">
        <f t="shared" si="25"/>
        <v>0</v>
      </c>
      <c r="AD129" s="255">
        <f t="shared" si="25"/>
        <v>0</v>
      </c>
      <c r="AE129" s="255">
        <f t="shared" si="25"/>
        <v>0</v>
      </c>
      <c r="AF129" s="253">
        <f t="shared" si="22"/>
        <v>0</v>
      </c>
      <c r="AG129" s="256">
        <f>IF(C129=Allgemeines!$C$12,SAV!$V129-SAV!$AH129,HLOOKUP(Allgemeines!$C$12-1,$AI$4:$AO$300,ROW(C129)-3,FALSE)-$AH129)</f>
        <v>0</v>
      </c>
      <c r="AH129" s="256">
        <f>HLOOKUP(Allgemeines!$C$12,$AI$4:$AO$300,ROW(C129)-3,FALSE)</f>
        <v>0</v>
      </c>
      <c r="AI129" s="253">
        <f t="shared" si="14"/>
        <v>0</v>
      </c>
      <c r="AJ129" s="253">
        <f t="shared" si="15"/>
        <v>0</v>
      </c>
      <c r="AK129" s="253">
        <f t="shared" si="16"/>
        <v>0</v>
      </c>
      <c r="AL129" s="253">
        <f t="shared" si="17"/>
        <v>0</v>
      </c>
      <c r="AM129" s="253">
        <f t="shared" si="18"/>
        <v>0</v>
      </c>
      <c r="AN129" s="253">
        <f t="shared" si="19"/>
        <v>0</v>
      </c>
      <c r="AO129" s="253">
        <f t="shared" si="20"/>
        <v>0</v>
      </c>
      <c r="AP129" s="183"/>
    </row>
    <row r="130" spans="1:42" s="196" customFormat="1" ht="15" x14ac:dyDescent="0.25">
      <c r="A130" s="250"/>
      <c r="B130" s="250"/>
      <c r="C130" s="251"/>
      <c r="D130" s="252"/>
      <c r="E130" s="384"/>
      <c r="F130" s="252"/>
      <c r="G130" s="374">
        <f t="shared" si="13"/>
        <v>0</v>
      </c>
      <c r="H130" s="252"/>
      <c r="I130" s="252"/>
      <c r="J130" s="252"/>
      <c r="K130" s="252"/>
      <c r="L130" s="252"/>
      <c r="M130" s="252"/>
      <c r="N130" s="252"/>
      <c r="O130" s="252"/>
      <c r="P130" s="252"/>
      <c r="Q130" s="253">
        <f>IF(C130&gt;Allgemeines!$C$12,0,SUM(G130,H130,J130,K130,M130,N130)-SUM(I130,L130,O130,P130))</f>
        <v>0</v>
      </c>
      <c r="R130" s="252"/>
      <c r="S130" s="252"/>
      <c r="T130" s="252"/>
      <c r="U130" s="252"/>
      <c r="V130" s="253">
        <f t="shared" si="21"/>
        <v>0</v>
      </c>
      <c r="W130" s="254">
        <f>IF(ISBLANK($B130),0,VLOOKUP($B130,Listen!$A$2:$C$45,2,FALSE))</f>
        <v>0</v>
      </c>
      <c r="X130" s="254">
        <f>IF(ISBLANK($B130),0,VLOOKUP($B130,Listen!$A$2:$C$45,3,FALSE))</f>
        <v>0</v>
      </c>
      <c r="Y130" s="255">
        <f t="shared" si="24"/>
        <v>0</v>
      </c>
      <c r="Z130" s="255">
        <f t="shared" si="25"/>
        <v>0</v>
      </c>
      <c r="AA130" s="255">
        <f t="shared" si="25"/>
        <v>0</v>
      </c>
      <c r="AB130" s="255">
        <f t="shared" si="25"/>
        <v>0</v>
      </c>
      <c r="AC130" s="255">
        <f t="shared" si="25"/>
        <v>0</v>
      </c>
      <c r="AD130" s="255">
        <f t="shared" si="25"/>
        <v>0</v>
      </c>
      <c r="AE130" s="255">
        <f t="shared" si="25"/>
        <v>0</v>
      </c>
      <c r="AF130" s="253">
        <f t="shared" si="22"/>
        <v>0</v>
      </c>
      <c r="AG130" s="256">
        <f>IF(C130=Allgemeines!$C$12,SAV!$V130-SAV!$AH130,HLOOKUP(Allgemeines!$C$12-1,$AI$4:$AO$300,ROW(C130)-3,FALSE)-$AH130)</f>
        <v>0</v>
      </c>
      <c r="AH130" s="256">
        <f>HLOOKUP(Allgemeines!$C$12,$AI$4:$AO$300,ROW(C130)-3,FALSE)</f>
        <v>0</v>
      </c>
      <c r="AI130" s="253">
        <f t="shared" si="14"/>
        <v>0</v>
      </c>
      <c r="AJ130" s="253">
        <f t="shared" si="15"/>
        <v>0</v>
      </c>
      <c r="AK130" s="253">
        <f t="shared" si="16"/>
        <v>0</v>
      </c>
      <c r="AL130" s="253">
        <f t="shared" si="17"/>
        <v>0</v>
      </c>
      <c r="AM130" s="253">
        <f t="shared" si="18"/>
        <v>0</v>
      </c>
      <c r="AN130" s="253">
        <f t="shared" si="19"/>
        <v>0</v>
      </c>
      <c r="AO130" s="253">
        <f t="shared" si="20"/>
        <v>0</v>
      </c>
      <c r="AP130" s="183"/>
    </row>
    <row r="131" spans="1:42" s="196" customFormat="1" ht="15" x14ac:dyDescent="0.25">
      <c r="A131" s="250"/>
      <c r="B131" s="250"/>
      <c r="C131" s="251"/>
      <c r="D131" s="252"/>
      <c r="E131" s="384"/>
      <c r="F131" s="252"/>
      <c r="G131" s="374">
        <f t="shared" si="13"/>
        <v>0</v>
      </c>
      <c r="H131" s="252"/>
      <c r="I131" s="252"/>
      <c r="J131" s="252"/>
      <c r="K131" s="252"/>
      <c r="L131" s="252"/>
      <c r="M131" s="252"/>
      <c r="N131" s="252"/>
      <c r="O131" s="252"/>
      <c r="P131" s="252"/>
      <c r="Q131" s="253">
        <f>IF(C131&gt;Allgemeines!$C$12,0,SUM(G131,H131,J131,K131,M131,N131)-SUM(I131,L131,O131,P131))</f>
        <v>0</v>
      </c>
      <c r="R131" s="252"/>
      <c r="S131" s="252"/>
      <c r="T131" s="252"/>
      <c r="U131" s="252"/>
      <c r="V131" s="253">
        <f t="shared" si="21"/>
        <v>0</v>
      </c>
      <c r="W131" s="254">
        <f>IF(ISBLANK($B131),0,VLOOKUP($B131,Listen!$A$2:$C$45,2,FALSE))</f>
        <v>0</v>
      </c>
      <c r="X131" s="254">
        <f>IF(ISBLANK($B131),0,VLOOKUP($B131,Listen!$A$2:$C$45,3,FALSE))</f>
        <v>0</v>
      </c>
      <c r="Y131" s="255">
        <f t="shared" si="24"/>
        <v>0</v>
      </c>
      <c r="Z131" s="255">
        <f t="shared" si="25"/>
        <v>0</v>
      </c>
      <c r="AA131" s="255">
        <f t="shared" si="25"/>
        <v>0</v>
      </c>
      <c r="AB131" s="255">
        <f t="shared" si="25"/>
        <v>0</v>
      </c>
      <c r="AC131" s="255">
        <f t="shared" si="25"/>
        <v>0</v>
      </c>
      <c r="AD131" s="255">
        <f t="shared" si="25"/>
        <v>0</v>
      </c>
      <c r="AE131" s="255">
        <f t="shared" si="25"/>
        <v>0</v>
      </c>
      <c r="AF131" s="253">
        <f t="shared" si="22"/>
        <v>0</v>
      </c>
      <c r="AG131" s="256">
        <f>IF(C131=Allgemeines!$C$12,SAV!$V131-SAV!$AH131,HLOOKUP(Allgemeines!$C$12-1,$AI$4:$AO$300,ROW(C131)-3,FALSE)-$AH131)</f>
        <v>0</v>
      </c>
      <c r="AH131" s="256">
        <f>HLOOKUP(Allgemeines!$C$12,$AI$4:$AO$300,ROW(C131)-3,FALSE)</f>
        <v>0</v>
      </c>
      <c r="AI131" s="253">
        <f t="shared" si="14"/>
        <v>0</v>
      </c>
      <c r="AJ131" s="253">
        <f t="shared" si="15"/>
        <v>0</v>
      </c>
      <c r="AK131" s="253">
        <f t="shared" si="16"/>
        <v>0</v>
      </c>
      <c r="AL131" s="253">
        <f t="shared" si="17"/>
        <v>0</v>
      </c>
      <c r="AM131" s="253">
        <f t="shared" si="18"/>
        <v>0</v>
      </c>
      <c r="AN131" s="253">
        <f t="shared" si="19"/>
        <v>0</v>
      </c>
      <c r="AO131" s="253">
        <f t="shared" si="20"/>
        <v>0</v>
      </c>
      <c r="AP131" s="183"/>
    </row>
    <row r="132" spans="1:42" s="196" customFormat="1" ht="15" x14ac:dyDescent="0.25">
      <c r="A132" s="250"/>
      <c r="B132" s="250"/>
      <c r="C132" s="251"/>
      <c r="D132" s="252"/>
      <c r="E132" s="384"/>
      <c r="F132" s="252"/>
      <c r="G132" s="374">
        <f t="shared" si="13"/>
        <v>0</v>
      </c>
      <c r="H132" s="252"/>
      <c r="I132" s="252"/>
      <c r="J132" s="252"/>
      <c r="K132" s="252"/>
      <c r="L132" s="252"/>
      <c r="M132" s="252"/>
      <c r="N132" s="252"/>
      <c r="O132" s="252"/>
      <c r="P132" s="252"/>
      <c r="Q132" s="253">
        <f>IF(C132&gt;Allgemeines!$C$12,0,SUM(G132,H132,J132,K132,M132,N132)-SUM(I132,L132,O132,P132))</f>
        <v>0</v>
      </c>
      <c r="R132" s="252"/>
      <c r="S132" s="252"/>
      <c r="T132" s="252"/>
      <c r="U132" s="252"/>
      <c r="V132" s="253">
        <f t="shared" si="21"/>
        <v>0</v>
      </c>
      <c r="W132" s="254">
        <f>IF(ISBLANK($B132),0,VLOOKUP($B132,Listen!$A$2:$C$45,2,FALSE))</f>
        <v>0</v>
      </c>
      <c r="X132" s="254">
        <f>IF(ISBLANK($B132),0,VLOOKUP($B132,Listen!$A$2:$C$45,3,FALSE))</f>
        <v>0</v>
      </c>
      <c r="Y132" s="255">
        <f t="shared" si="24"/>
        <v>0</v>
      </c>
      <c r="Z132" s="255">
        <f t="shared" si="25"/>
        <v>0</v>
      </c>
      <c r="AA132" s="255">
        <f t="shared" si="25"/>
        <v>0</v>
      </c>
      <c r="AB132" s="255">
        <f t="shared" si="25"/>
        <v>0</v>
      </c>
      <c r="AC132" s="255">
        <f t="shared" si="25"/>
        <v>0</v>
      </c>
      <c r="AD132" s="255">
        <f t="shared" si="25"/>
        <v>0</v>
      </c>
      <c r="AE132" s="255">
        <f t="shared" si="25"/>
        <v>0</v>
      </c>
      <c r="AF132" s="253">
        <f t="shared" si="22"/>
        <v>0</v>
      </c>
      <c r="AG132" s="256">
        <f>IF(C132=Allgemeines!$C$12,SAV!$V132-SAV!$AH132,HLOOKUP(Allgemeines!$C$12-1,$AI$4:$AO$300,ROW(C132)-3,FALSE)-$AH132)</f>
        <v>0</v>
      </c>
      <c r="AH132" s="256">
        <f>HLOOKUP(Allgemeines!$C$12,$AI$4:$AO$300,ROW(C132)-3,FALSE)</f>
        <v>0</v>
      </c>
      <c r="AI132" s="253">
        <f t="shared" si="14"/>
        <v>0</v>
      </c>
      <c r="AJ132" s="253">
        <f t="shared" si="15"/>
        <v>0</v>
      </c>
      <c r="AK132" s="253">
        <f t="shared" si="16"/>
        <v>0</v>
      </c>
      <c r="AL132" s="253">
        <f t="shared" si="17"/>
        <v>0</v>
      </c>
      <c r="AM132" s="253">
        <f t="shared" si="18"/>
        <v>0</v>
      </c>
      <c r="AN132" s="253">
        <f t="shared" si="19"/>
        <v>0</v>
      </c>
      <c r="AO132" s="253">
        <f t="shared" si="20"/>
        <v>0</v>
      </c>
      <c r="AP132" s="183"/>
    </row>
    <row r="133" spans="1:42" s="196" customFormat="1" ht="15" x14ac:dyDescent="0.25">
      <c r="A133" s="250"/>
      <c r="B133" s="250"/>
      <c r="C133" s="251"/>
      <c r="D133" s="252"/>
      <c r="E133" s="384"/>
      <c r="F133" s="252"/>
      <c r="G133" s="374">
        <f t="shared" ref="G133:G196" si="26">D133*E133/100</f>
        <v>0</v>
      </c>
      <c r="H133" s="252"/>
      <c r="I133" s="252"/>
      <c r="J133" s="252"/>
      <c r="K133" s="252"/>
      <c r="L133" s="252"/>
      <c r="M133" s="252"/>
      <c r="N133" s="252"/>
      <c r="O133" s="252"/>
      <c r="P133" s="252"/>
      <c r="Q133" s="253">
        <f>IF(C133&gt;Allgemeines!$C$12,0,SUM(G133,H133,J133,K133,M133,N133)-SUM(I133,L133,O133,P133))</f>
        <v>0</v>
      </c>
      <c r="R133" s="252"/>
      <c r="S133" s="252"/>
      <c r="T133" s="252"/>
      <c r="U133" s="252"/>
      <c r="V133" s="253">
        <f t="shared" si="21"/>
        <v>0</v>
      </c>
      <c r="W133" s="254">
        <f>IF(ISBLANK($B133),0,VLOOKUP($B133,Listen!$A$2:$C$45,2,FALSE))</f>
        <v>0</v>
      </c>
      <c r="X133" s="254">
        <f>IF(ISBLANK($B133),0,VLOOKUP($B133,Listen!$A$2:$C$45,3,FALSE))</f>
        <v>0</v>
      </c>
      <c r="Y133" s="255">
        <f t="shared" si="24"/>
        <v>0</v>
      </c>
      <c r="Z133" s="255">
        <f t="shared" si="25"/>
        <v>0</v>
      </c>
      <c r="AA133" s="255">
        <f t="shared" si="25"/>
        <v>0</v>
      </c>
      <c r="AB133" s="255">
        <f t="shared" si="25"/>
        <v>0</v>
      </c>
      <c r="AC133" s="255">
        <f t="shared" si="25"/>
        <v>0</v>
      </c>
      <c r="AD133" s="255">
        <f t="shared" si="25"/>
        <v>0</v>
      </c>
      <c r="AE133" s="255">
        <f t="shared" si="25"/>
        <v>0</v>
      </c>
      <c r="AF133" s="253">
        <f t="shared" si="22"/>
        <v>0</v>
      </c>
      <c r="AG133" s="256">
        <f>IF(C133=Allgemeines!$C$12,SAV!$V133-SAV!$AH133,HLOOKUP(Allgemeines!$C$12-1,$AI$4:$AO$300,ROW(C133)-3,FALSE)-$AH133)</f>
        <v>0</v>
      </c>
      <c r="AH133" s="256">
        <f>HLOOKUP(Allgemeines!$C$12,$AI$4:$AO$300,ROW(C133)-3,FALSE)</f>
        <v>0</v>
      </c>
      <c r="AI133" s="253">
        <f t="shared" ref="AI133:AI196" si="27">IF(OR($C133=0,$V133=0),0,IF($C133&lt;=AI$4,$V133-$V133/Y133*(AI$4-$C133+1),0))</f>
        <v>0</v>
      </c>
      <c r="AJ133" s="253">
        <f t="shared" ref="AJ133:AJ196" si="28">IF(OR($C133=0,$V133=0,Z133-(AJ$4-$C133)=0),0,IF($C133&lt;AJ$4,AI133-AI133/(Z133-(AJ$4-$C133)),IF($C133=AJ$4,$V133-$V133/Z133,0)))</f>
        <v>0</v>
      </c>
      <c r="AK133" s="253">
        <f t="shared" ref="AK133:AK196" si="29">IF(OR($C133=0,$V133=0,AA133-(AK$4-$C133)=0),0,IF($C133&lt;AK$4,AJ133-AJ133/(AA133-(AK$4-$C133)),IF($C133=AK$4,$V133-$V133/AA133,0)))</f>
        <v>0</v>
      </c>
      <c r="AL133" s="253">
        <f t="shared" ref="AL133:AL196" si="30">IF(OR($C133=0,$V133=0,AB133-(AL$4-$C133)=0),0,IF($C133&lt;AL$4,AK133-AK133/(AB133-(AL$4-$C133)),IF($C133=AL$4,$V133-$V133/AB133,0)))</f>
        <v>0</v>
      </c>
      <c r="AM133" s="253">
        <f t="shared" ref="AM133:AM196" si="31">IF(OR($C133=0,$V133=0,AC133-(AM$4-$C133)=0),0,IF($C133&lt;AM$4,AL133-AL133/(AC133-(AM$4-$C133)),IF($C133=AM$4,$V133-$V133/AC133,0)))</f>
        <v>0</v>
      </c>
      <c r="AN133" s="253">
        <f t="shared" ref="AN133:AN196" si="32">IF(OR($C133=0,$V133=0,AD133-(AN$4-$C133)=0),0,IF($C133&lt;AN$4,AM133-AM133/(AD133-(AN$4-$C133)),IF($C133=AN$4,$V133-$V133/AD133,0)))</f>
        <v>0</v>
      </c>
      <c r="AO133" s="253">
        <f t="shared" ref="AO133:AO196" si="33">IF(OR($C133=0,$V133=0,AE133-(AO$4-$C133)=0),0,IF($C133&lt;AO$4,AN133-AN133/(AE133-(AO$4-$C133)),IF($C133=AO$4,$V133-$V133/AE133,0)))</f>
        <v>0</v>
      </c>
      <c r="AP133" s="183"/>
    </row>
    <row r="134" spans="1:42" s="196" customFormat="1" ht="15" x14ac:dyDescent="0.25">
      <c r="A134" s="250"/>
      <c r="B134" s="250"/>
      <c r="C134" s="251"/>
      <c r="D134" s="252"/>
      <c r="E134" s="384"/>
      <c r="F134" s="252"/>
      <c r="G134" s="374">
        <f t="shared" si="26"/>
        <v>0</v>
      </c>
      <c r="H134" s="252"/>
      <c r="I134" s="252"/>
      <c r="J134" s="252"/>
      <c r="K134" s="252"/>
      <c r="L134" s="252"/>
      <c r="M134" s="252"/>
      <c r="N134" s="252"/>
      <c r="O134" s="252"/>
      <c r="P134" s="252"/>
      <c r="Q134" s="253">
        <f>IF(C134&gt;Allgemeines!$C$12,0,SUM(G134,H134,J134,K134,M134,N134)-SUM(I134,L134,O134,P134))</f>
        <v>0</v>
      </c>
      <c r="R134" s="252"/>
      <c r="S134" s="252"/>
      <c r="T134" s="252"/>
      <c r="U134" s="252"/>
      <c r="V134" s="253">
        <f t="shared" ref="V134:V197" si="34">Q134-R134-S134-T134-U134</f>
        <v>0</v>
      </c>
      <c r="W134" s="254">
        <f>IF(ISBLANK($B134),0,VLOOKUP($B134,Listen!$A$2:$C$45,2,FALSE))</f>
        <v>0</v>
      </c>
      <c r="X134" s="254">
        <f>IF(ISBLANK($B134),0,VLOOKUP($B134,Listen!$A$2:$C$45,3,FALSE))</f>
        <v>0</v>
      </c>
      <c r="Y134" s="255">
        <f t="shared" si="24"/>
        <v>0</v>
      </c>
      <c r="Z134" s="255">
        <f t="shared" si="25"/>
        <v>0</v>
      </c>
      <c r="AA134" s="255">
        <f t="shared" si="25"/>
        <v>0</v>
      </c>
      <c r="AB134" s="255">
        <f t="shared" si="25"/>
        <v>0</v>
      </c>
      <c r="AC134" s="255">
        <f t="shared" si="25"/>
        <v>0</v>
      </c>
      <c r="AD134" s="255">
        <f t="shared" si="25"/>
        <v>0</v>
      </c>
      <c r="AE134" s="255">
        <f t="shared" si="25"/>
        <v>0</v>
      </c>
      <c r="AF134" s="253">
        <f t="shared" ref="AF134:AF197" si="35">AH134+AG134</f>
        <v>0</v>
      </c>
      <c r="AG134" s="256">
        <f>IF(C134=Allgemeines!$C$12,SAV!$V134-SAV!$AH134,HLOOKUP(Allgemeines!$C$12-1,$AI$4:$AO$300,ROW(C134)-3,FALSE)-$AH134)</f>
        <v>0</v>
      </c>
      <c r="AH134" s="256">
        <f>HLOOKUP(Allgemeines!$C$12,$AI$4:$AO$300,ROW(C134)-3,FALSE)</f>
        <v>0</v>
      </c>
      <c r="AI134" s="253">
        <f t="shared" si="27"/>
        <v>0</v>
      </c>
      <c r="AJ134" s="253">
        <f t="shared" si="28"/>
        <v>0</v>
      </c>
      <c r="AK134" s="253">
        <f t="shared" si="29"/>
        <v>0</v>
      </c>
      <c r="AL134" s="253">
        <f t="shared" si="30"/>
        <v>0</v>
      </c>
      <c r="AM134" s="253">
        <f t="shared" si="31"/>
        <v>0</v>
      </c>
      <c r="AN134" s="253">
        <f t="shared" si="32"/>
        <v>0</v>
      </c>
      <c r="AO134" s="253">
        <f t="shared" si="33"/>
        <v>0</v>
      </c>
      <c r="AP134" s="183"/>
    </row>
    <row r="135" spans="1:42" s="196" customFormat="1" ht="15" x14ac:dyDescent="0.25">
      <c r="A135" s="250"/>
      <c r="B135" s="250"/>
      <c r="C135" s="251"/>
      <c r="D135" s="252"/>
      <c r="E135" s="384"/>
      <c r="F135" s="252"/>
      <c r="G135" s="374">
        <f t="shared" si="26"/>
        <v>0</v>
      </c>
      <c r="H135" s="252"/>
      <c r="I135" s="252"/>
      <c r="J135" s="252"/>
      <c r="K135" s="252"/>
      <c r="L135" s="252"/>
      <c r="M135" s="252"/>
      <c r="N135" s="252"/>
      <c r="O135" s="252"/>
      <c r="P135" s="252"/>
      <c r="Q135" s="253">
        <f>IF(C135&gt;Allgemeines!$C$12,0,SUM(G135,H135,J135,K135,M135,N135)-SUM(I135,L135,O135,P135))</f>
        <v>0</v>
      </c>
      <c r="R135" s="252"/>
      <c r="S135" s="252"/>
      <c r="T135" s="252"/>
      <c r="U135" s="252"/>
      <c r="V135" s="253">
        <f t="shared" si="34"/>
        <v>0</v>
      </c>
      <c r="W135" s="254">
        <f>IF(ISBLANK($B135),0,VLOOKUP($B135,Listen!$A$2:$C$45,2,FALSE))</f>
        <v>0</v>
      </c>
      <c r="X135" s="254">
        <f>IF(ISBLANK($B135),0,VLOOKUP($B135,Listen!$A$2:$C$45,3,FALSE))</f>
        <v>0</v>
      </c>
      <c r="Y135" s="255">
        <f t="shared" si="24"/>
        <v>0</v>
      </c>
      <c r="Z135" s="255">
        <f t="shared" si="25"/>
        <v>0</v>
      </c>
      <c r="AA135" s="255">
        <f t="shared" si="25"/>
        <v>0</v>
      </c>
      <c r="AB135" s="255">
        <f t="shared" si="25"/>
        <v>0</v>
      </c>
      <c r="AC135" s="255">
        <f t="shared" si="25"/>
        <v>0</v>
      </c>
      <c r="AD135" s="255">
        <f t="shared" si="25"/>
        <v>0</v>
      </c>
      <c r="AE135" s="255">
        <f t="shared" si="25"/>
        <v>0</v>
      </c>
      <c r="AF135" s="253">
        <f t="shared" si="35"/>
        <v>0</v>
      </c>
      <c r="AG135" s="256">
        <f>IF(C135=Allgemeines!$C$12,SAV!$V135-SAV!$AH135,HLOOKUP(Allgemeines!$C$12-1,$AI$4:$AO$300,ROW(C135)-3,FALSE)-$AH135)</f>
        <v>0</v>
      </c>
      <c r="AH135" s="256">
        <f>HLOOKUP(Allgemeines!$C$12,$AI$4:$AO$300,ROW(C135)-3,FALSE)</f>
        <v>0</v>
      </c>
      <c r="AI135" s="253">
        <f t="shared" si="27"/>
        <v>0</v>
      </c>
      <c r="AJ135" s="253">
        <f t="shared" si="28"/>
        <v>0</v>
      </c>
      <c r="AK135" s="253">
        <f t="shared" si="29"/>
        <v>0</v>
      </c>
      <c r="AL135" s="253">
        <f t="shared" si="30"/>
        <v>0</v>
      </c>
      <c r="AM135" s="253">
        <f t="shared" si="31"/>
        <v>0</v>
      </c>
      <c r="AN135" s="253">
        <f t="shared" si="32"/>
        <v>0</v>
      </c>
      <c r="AO135" s="253">
        <f t="shared" si="33"/>
        <v>0</v>
      </c>
      <c r="AP135" s="183"/>
    </row>
    <row r="136" spans="1:42" s="196" customFormat="1" ht="15" x14ac:dyDescent="0.25">
      <c r="A136" s="250"/>
      <c r="B136" s="250"/>
      <c r="C136" s="251"/>
      <c r="D136" s="252"/>
      <c r="E136" s="384"/>
      <c r="F136" s="252"/>
      <c r="G136" s="374">
        <f t="shared" si="26"/>
        <v>0</v>
      </c>
      <c r="H136" s="252"/>
      <c r="I136" s="252"/>
      <c r="J136" s="252"/>
      <c r="K136" s="252"/>
      <c r="L136" s="252"/>
      <c r="M136" s="252"/>
      <c r="N136" s="252"/>
      <c r="O136" s="252"/>
      <c r="P136" s="252"/>
      <c r="Q136" s="253">
        <f>IF(C136&gt;Allgemeines!$C$12,0,SUM(G136,H136,J136,K136,M136,N136)-SUM(I136,L136,O136,P136))</f>
        <v>0</v>
      </c>
      <c r="R136" s="252"/>
      <c r="S136" s="252"/>
      <c r="T136" s="252"/>
      <c r="U136" s="252"/>
      <c r="V136" s="253">
        <f t="shared" si="34"/>
        <v>0</v>
      </c>
      <c r="W136" s="254">
        <f>IF(ISBLANK($B136),0,VLOOKUP($B136,Listen!$A$2:$C$45,2,FALSE))</f>
        <v>0</v>
      </c>
      <c r="X136" s="254">
        <f>IF(ISBLANK($B136),0,VLOOKUP($B136,Listen!$A$2:$C$45,3,FALSE))</f>
        <v>0</v>
      </c>
      <c r="Y136" s="255">
        <f t="shared" si="24"/>
        <v>0</v>
      </c>
      <c r="Z136" s="255">
        <f t="shared" si="25"/>
        <v>0</v>
      </c>
      <c r="AA136" s="255">
        <f t="shared" si="25"/>
        <v>0</v>
      </c>
      <c r="AB136" s="255">
        <f t="shared" si="25"/>
        <v>0</v>
      </c>
      <c r="AC136" s="255">
        <f t="shared" si="25"/>
        <v>0</v>
      </c>
      <c r="AD136" s="255">
        <f t="shared" si="25"/>
        <v>0</v>
      </c>
      <c r="AE136" s="255">
        <f t="shared" si="25"/>
        <v>0</v>
      </c>
      <c r="AF136" s="253">
        <f t="shared" si="35"/>
        <v>0</v>
      </c>
      <c r="AG136" s="256">
        <f>IF(C136=Allgemeines!$C$12,SAV!$V136-SAV!$AH136,HLOOKUP(Allgemeines!$C$12-1,$AI$4:$AO$300,ROW(C136)-3,FALSE)-$AH136)</f>
        <v>0</v>
      </c>
      <c r="AH136" s="256">
        <f>HLOOKUP(Allgemeines!$C$12,$AI$4:$AO$300,ROW(C136)-3,FALSE)</f>
        <v>0</v>
      </c>
      <c r="AI136" s="253">
        <f t="shared" si="27"/>
        <v>0</v>
      </c>
      <c r="AJ136" s="253">
        <f t="shared" si="28"/>
        <v>0</v>
      </c>
      <c r="AK136" s="253">
        <f t="shared" si="29"/>
        <v>0</v>
      </c>
      <c r="AL136" s="253">
        <f t="shared" si="30"/>
        <v>0</v>
      </c>
      <c r="AM136" s="253">
        <f t="shared" si="31"/>
        <v>0</v>
      </c>
      <c r="AN136" s="253">
        <f t="shared" si="32"/>
        <v>0</v>
      </c>
      <c r="AO136" s="253">
        <f t="shared" si="33"/>
        <v>0</v>
      </c>
      <c r="AP136" s="183"/>
    </row>
    <row r="137" spans="1:42" s="196" customFormat="1" ht="15" x14ac:dyDescent="0.25">
      <c r="A137" s="250"/>
      <c r="B137" s="250"/>
      <c r="C137" s="251"/>
      <c r="D137" s="252"/>
      <c r="E137" s="384"/>
      <c r="F137" s="252"/>
      <c r="G137" s="374">
        <f t="shared" si="26"/>
        <v>0</v>
      </c>
      <c r="H137" s="252"/>
      <c r="I137" s="252"/>
      <c r="J137" s="252"/>
      <c r="K137" s="252"/>
      <c r="L137" s="252"/>
      <c r="M137" s="252"/>
      <c r="N137" s="252"/>
      <c r="O137" s="252"/>
      <c r="P137" s="252"/>
      <c r="Q137" s="253">
        <f>IF(C137&gt;Allgemeines!$C$12,0,SUM(G137,H137,J137,K137,M137,N137)-SUM(I137,L137,O137,P137))</f>
        <v>0</v>
      </c>
      <c r="R137" s="252"/>
      <c r="S137" s="252"/>
      <c r="T137" s="252"/>
      <c r="U137" s="252"/>
      <c r="V137" s="253">
        <f t="shared" si="34"/>
        <v>0</v>
      </c>
      <c r="W137" s="254">
        <f>IF(ISBLANK($B137),0,VLOOKUP($B137,Listen!$A$2:$C$45,2,FALSE))</f>
        <v>0</v>
      </c>
      <c r="X137" s="254">
        <f>IF(ISBLANK($B137),0,VLOOKUP($B137,Listen!$A$2:$C$45,3,FALSE))</f>
        <v>0</v>
      </c>
      <c r="Y137" s="255">
        <f t="shared" si="24"/>
        <v>0</v>
      </c>
      <c r="Z137" s="255">
        <f t="shared" si="25"/>
        <v>0</v>
      </c>
      <c r="AA137" s="255">
        <f t="shared" si="25"/>
        <v>0</v>
      </c>
      <c r="AB137" s="255">
        <f t="shared" si="25"/>
        <v>0</v>
      </c>
      <c r="AC137" s="255">
        <f t="shared" si="25"/>
        <v>0</v>
      </c>
      <c r="AD137" s="255">
        <f t="shared" si="25"/>
        <v>0</v>
      </c>
      <c r="AE137" s="255">
        <f t="shared" si="25"/>
        <v>0</v>
      </c>
      <c r="AF137" s="253">
        <f t="shared" si="35"/>
        <v>0</v>
      </c>
      <c r="AG137" s="256">
        <f>IF(C137=Allgemeines!$C$12,SAV!$V137-SAV!$AH137,HLOOKUP(Allgemeines!$C$12-1,$AI$4:$AO$300,ROW(C137)-3,FALSE)-$AH137)</f>
        <v>0</v>
      </c>
      <c r="AH137" s="256">
        <f>HLOOKUP(Allgemeines!$C$12,$AI$4:$AO$300,ROW(C137)-3,FALSE)</f>
        <v>0</v>
      </c>
      <c r="AI137" s="253">
        <f t="shared" si="27"/>
        <v>0</v>
      </c>
      <c r="AJ137" s="253">
        <f t="shared" si="28"/>
        <v>0</v>
      </c>
      <c r="AK137" s="253">
        <f t="shared" si="29"/>
        <v>0</v>
      </c>
      <c r="AL137" s="253">
        <f t="shared" si="30"/>
        <v>0</v>
      </c>
      <c r="AM137" s="253">
        <f t="shared" si="31"/>
        <v>0</v>
      </c>
      <c r="AN137" s="253">
        <f t="shared" si="32"/>
        <v>0</v>
      </c>
      <c r="AO137" s="253">
        <f t="shared" si="33"/>
        <v>0</v>
      </c>
      <c r="AP137" s="183"/>
    </row>
    <row r="138" spans="1:42" s="196" customFormat="1" ht="15" x14ac:dyDescent="0.25">
      <c r="A138" s="250"/>
      <c r="B138" s="250"/>
      <c r="C138" s="251"/>
      <c r="D138" s="252"/>
      <c r="E138" s="384"/>
      <c r="F138" s="252"/>
      <c r="G138" s="374">
        <f t="shared" si="26"/>
        <v>0</v>
      </c>
      <c r="H138" s="252"/>
      <c r="I138" s="252"/>
      <c r="J138" s="252"/>
      <c r="K138" s="252"/>
      <c r="L138" s="252"/>
      <c r="M138" s="252"/>
      <c r="N138" s="252"/>
      <c r="O138" s="252"/>
      <c r="P138" s="252"/>
      <c r="Q138" s="253">
        <f>IF(C138&gt;Allgemeines!$C$12,0,SUM(G138,H138,J138,K138,M138,N138)-SUM(I138,L138,O138,P138))</f>
        <v>0</v>
      </c>
      <c r="R138" s="252"/>
      <c r="S138" s="252"/>
      <c r="T138" s="252"/>
      <c r="U138" s="252"/>
      <c r="V138" s="253">
        <f t="shared" si="34"/>
        <v>0</v>
      </c>
      <c r="W138" s="254">
        <f>IF(ISBLANK($B138),0,VLOOKUP($B138,Listen!$A$2:$C$45,2,FALSE))</f>
        <v>0</v>
      </c>
      <c r="X138" s="254">
        <f>IF(ISBLANK($B138),0,VLOOKUP($B138,Listen!$A$2:$C$45,3,FALSE))</f>
        <v>0</v>
      </c>
      <c r="Y138" s="255">
        <f t="shared" si="24"/>
        <v>0</v>
      </c>
      <c r="Z138" s="255">
        <f t="shared" si="25"/>
        <v>0</v>
      </c>
      <c r="AA138" s="255">
        <f t="shared" si="25"/>
        <v>0</v>
      </c>
      <c r="AB138" s="255">
        <f t="shared" si="25"/>
        <v>0</v>
      </c>
      <c r="AC138" s="255">
        <f t="shared" si="25"/>
        <v>0</v>
      </c>
      <c r="AD138" s="255">
        <f t="shared" si="25"/>
        <v>0</v>
      </c>
      <c r="AE138" s="255">
        <f t="shared" si="25"/>
        <v>0</v>
      </c>
      <c r="AF138" s="253">
        <f t="shared" si="35"/>
        <v>0</v>
      </c>
      <c r="AG138" s="256">
        <f>IF(C138=Allgemeines!$C$12,SAV!$V138-SAV!$AH138,HLOOKUP(Allgemeines!$C$12-1,$AI$4:$AO$300,ROW(C138)-3,FALSE)-$AH138)</f>
        <v>0</v>
      </c>
      <c r="AH138" s="256">
        <f>HLOOKUP(Allgemeines!$C$12,$AI$4:$AO$300,ROW(C138)-3,FALSE)</f>
        <v>0</v>
      </c>
      <c r="AI138" s="253">
        <f t="shared" si="27"/>
        <v>0</v>
      </c>
      <c r="AJ138" s="253">
        <f t="shared" si="28"/>
        <v>0</v>
      </c>
      <c r="AK138" s="253">
        <f t="shared" si="29"/>
        <v>0</v>
      </c>
      <c r="AL138" s="253">
        <f t="shared" si="30"/>
        <v>0</v>
      </c>
      <c r="AM138" s="253">
        <f t="shared" si="31"/>
        <v>0</v>
      </c>
      <c r="AN138" s="253">
        <f t="shared" si="32"/>
        <v>0</v>
      </c>
      <c r="AO138" s="253">
        <f t="shared" si="33"/>
        <v>0</v>
      </c>
      <c r="AP138" s="183"/>
    </row>
    <row r="139" spans="1:42" s="196" customFormat="1" ht="15" x14ac:dyDescent="0.25">
      <c r="A139" s="250"/>
      <c r="B139" s="250"/>
      <c r="C139" s="251"/>
      <c r="D139" s="252"/>
      <c r="E139" s="384"/>
      <c r="F139" s="252"/>
      <c r="G139" s="374">
        <f t="shared" si="26"/>
        <v>0</v>
      </c>
      <c r="H139" s="252"/>
      <c r="I139" s="252"/>
      <c r="J139" s="252"/>
      <c r="K139" s="252"/>
      <c r="L139" s="252"/>
      <c r="M139" s="252"/>
      <c r="N139" s="252"/>
      <c r="O139" s="252"/>
      <c r="P139" s="252"/>
      <c r="Q139" s="253">
        <f>IF(C139&gt;Allgemeines!$C$12,0,SUM(G139,H139,J139,K139,M139,N139)-SUM(I139,L139,O139,P139))</f>
        <v>0</v>
      </c>
      <c r="R139" s="252"/>
      <c r="S139" s="252"/>
      <c r="T139" s="252"/>
      <c r="U139" s="252"/>
      <c r="V139" s="253">
        <f t="shared" si="34"/>
        <v>0</v>
      </c>
      <c r="W139" s="254">
        <f>IF(ISBLANK($B139),0,VLOOKUP($B139,Listen!$A$2:$C$45,2,FALSE))</f>
        <v>0</v>
      </c>
      <c r="X139" s="254">
        <f>IF(ISBLANK($B139),0,VLOOKUP($B139,Listen!$A$2:$C$45,3,FALSE))</f>
        <v>0</v>
      </c>
      <c r="Y139" s="255">
        <f t="shared" ref="Y139:Y202" si="36">$W139</f>
        <v>0</v>
      </c>
      <c r="Z139" s="255">
        <f t="shared" si="25"/>
        <v>0</v>
      </c>
      <c r="AA139" s="255">
        <f t="shared" si="25"/>
        <v>0</v>
      </c>
      <c r="AB139" s="255">
        <f t="shared" si="25"/>
        <v>0</v>
      </c>
      <c r="AC139" s="255">
        <f t="shared" si="25"/>
        <v>0</v>
      </c>
      <c r="AD139" s="255">
        <f t="shared" si="25"/>
        <v>0</v>
      </c>
      <c r="AE139" s="255">
        <f t="shared" si="25"/>
        <v>0</v>
      </c>
      <c r="AF139" s="253">
        <f t="shared" si="35"/>
        <v>0</v>
      </c>
      <c r="AG139" s="256">
        <f>IF(C139=Allgemeines!$C$12,SAV!$V139-SAV!$AH139,HLOOKUP(Allgemeines!$C$12-1,$AI$4:$AO$300,ROW(C139)-3,FALSE)-$AH139)</f>
        <v>0</v>
      </c>
      <c r="AH139" s="256">
        <f>HLOOKUP(Allgemeines!$C$12,$AI$4:$AO$300,ROW(C139)-3,FALSE)</f>
        <v>0</v>
      </c>
      <c r="AI139" s="253">
        <f t="shared" si="27"/>
        <v>0</v>
      </c>
      <c r="AJ139" s="253">
        <f t="shared" si="28"/>
        <v>0</v>
      </c>
      <c r="AK139" s="253">
        <f t="shared" si="29"/>
        <v>0</v>
      </c>
      <c r="AL139" s="253">
        <f t="shared" si="30"/>
        <v>0</v>
      </c>
      <c r="AM139" s="253">
        <f t="shared" si="31"/>
        <v>0</v>
      </c>
      <c r="AN139" s="253">
        <f t="shared" si="32"/>
        <v>0</v>
      </c>
      <c r="AO139" s="253">
        <f t="shared" si="33"/>
        <v>0</v>
      </c>
      <c r="AP139" s="183"/>
    </row>
    <row r="140" spans="1:42" s="196" customFormat="1" ht="15" x14ac:dyDescent="0.25">
      <c r="A140" s="250"/>
      <c r="B140" s="250"/>
      <c r="C140" s="251"/>
      <c r="D140" s="252"/>
      <c r="E140" s="384"/>
      <c r="F140" s="252"/>
      <c r="G140" s="374">
        <f t="shared" si="26"/>
        <v>0</v>
      </c>
      <c r="H140" s="252"/>
      <c r="I140" s="252"/>
      <c r="J140" s="252"/>
      <c r="K140" s="252"/>
      <c r="L140" s="252"/>
      <c r="M140" s="252"/>
      <c r="N140" s="252"/>
      <c r="O140" s="252"/>
      <c r="P140" s="252"/>
      <c r="Q140" s="253">
        <f>IF(C140&gt;Allgemeines!$C$12,0,SUM(G140,H140,J140,K140,M140,N140)-SUM(I140,L140,O140,P140))</f>
        <v>0</v>
      </c>
      <c r="R140" s="252"/>
      <c r="S140" s="252"/>
      <c r="T140" s="252"/>
      <c r="U140" s="252"/>
      <c r="V140" s="253">
        <f t="shared" si="34"/>
        <v>0</v>
      </c>
      <c r="W140" s="254">
        <f>IF(ISBLANK($B140),0,VLOOKUP($B140,Listen!$A$2:$C$45,2,FALSE))</f>
        <v>0</v>
      </c>
      <c r="X140" s="254">
        <f>IF(ISBLANK($B140),0,VLOOKUP($B140,Listen!$A$2:$C$45,3,FALSE))</f>
        <v>0</v>
      </c>
      <c r="Y140" s="255">
        <f t="shared" si="36"/>
        <v>0</v>
      </c>
      <c r="Z140" s="255">
        <f t="shared" si="25"/>
        <v>0</v>
      </c>
      <c r="AA140" s="255">
        <f t="shared" si="25"/>
        <v>0</v>
      </c>
      <c r="AB140" s="255">
        <f t="shared" si="25"/>
        <v>0</v>
      </c>
      <c r="AC140" s="255">
        <f t="shared" si="25"/>
        <v>0</v>
      </c>
      <c r="AD140" s="255">
        <f t="shared" si="25"/>
        <v>0</v>
      </c>
      <c r="AE140" s="255">
        <f t="shared" si="25"/>
        <v>0</v>
      </c>
      <c r="AF140" s="253">
        <f t="shared" si="35"/>
        <v>0</v>
      </c>
      <c r="AG140" s="256">
        <f>IF(C140=Allgemeines!$C$12,SAV!$V140-SAV!$AH140,HLOOKUP(Allgemeines!$C$12-1,$AI$4:$AO$300,ROW(C140)-3,FALSE)-$AH140)</f>
        <v>0</v>
      </c>
      <c r="AH140" s="256">
        <f>HLOOKUP(Allgemeines!$C$12,$AI$4:$AO$300,ROW(C140)-3,FALSE)</f>
        <v>0</v>
      </c>
      <c r="AI140" s="253">
        <f t="shared" si="27"/>
        <v>0</v>
      </c>
      <c r="AJ140" s="253">
        <f t="shared" si="28"/>
        <v>0</v>
      </c>
      <c r="AK140" s="253">
        <f t="shared" si="29"/>
        <v>0</v>
      </c>
      <c r="AL140" s="253">
        <f t="shared" si="30"/>
        <v>0</v>
      </c>
      <c r="AM140" s="253">
        <f t="shared" si="31"/>
        <v>0</v>
      </c>
      <c r="AN140" s="253">
        <f t="shared" si="32"/>
        <v>0</v>
      </c>
      <c r="AO140" s="253">
        <f t="shared" si="33"/>
        <v>0</v>
      </c>
      <c r="AP140" s="183"/>
    </row>
    <row r="141" spans="1:42" s="196" customFormat="1" ht="15" x14ac:dyDescent="0.25">
      <c r="A141" s="250"/>
      <c r="B141" s="250"/>
      <c r="C141" s="251"/>
      <c r="D141" s="252"/>
      <c r="E141" s="384"/>
      <c r="F141" s="252"/>
      <c r="G141" s="374">
        <f t="shared" si="26"/>
        <v>0</v>
      </c>
      <c r="H141" s="252"/>
      <c r="I141" s="252"/>
      <c r="J141" s="252"/>
      <c r="K141" s="252"/>
      <c r="L141" s="252"/>
      <c r="M141" s="252"/>
      <c r="N141" s="252"/>
      <c r="O141" s="252"/>
      <c r="P141" s="252"/>
      <c r="Q141" s="253">
        <f>IF(C141&gt;Allgemeines!$C$12,0,SUM(G141,H141,J141,K141,M141,N141)-SUM(I141,L141,O141,P141))</f>
        <v>0</v>
      </c>
      <c r="R141" s="252"/>
      <c r="S141" s="252"/>
      <c r="T141" s="252"/>
      <c r="U141" s="252"/>
      <c r="V141" s="253">
        <f t="shared" si="34"/>
        <v>0</v>
      </c>
      <c r="W141" s="254">
        <f>IF(ISBLANK($B141),0,VLOOKUP($B141,Listen!$A$2:$C$45,2,FALSE))</f>
        <v>0</v>
      </c>
      <c r="X141" s="254">
        <f>IF(ISBLANK($B141),0,VLOOKUP($B141,Listen!$A$2:$C$45,3,FALSE))</f>
        <v>0</v>
      </c>
      <c r="Y141" s="255">
        <f t="shared" si="36"/>
        <v>0</v>
      </c>
      <c r="Z141" s="255">
        <f t="shared" si="25"/>
        <v>0</v>
      </c>
      <c r="AA141" s="255">
        <f t="shared" si="25"/>
        <v>0</v>
      </c>
      <c r="AB141" s="255">
        <f t="shared" si="25"/>
        <v>0</v>
      </c>
      <c r="AC141" s="255">
        <f t="shared" si="25"/>
        <v>0</v>
      </c>
      <c r="AD141" s="255">
        <f t="shared" si="25"/>
        <v>0</v>
      </c>
      <c r="AE141" s="255">
        <f t="shared" si="25"/>
        <v>0</v>
      </c>
      <c r="AF141" s="253">
        <f t="shared" si="35"/>
        <v>0</v>
      </c>
      <c r="AG141" s="256">
        <f>IF(C141=Allgemeines!$C$12,SAV!$V141-SAV!$AH141,HLOOKUP(Allgemeines!$C$12-1,$AI$4:$AO$300,ROW(C141)-3,FALSE)-$AH141)</f>
        <v>0</v>
      </c>
      <c r="AH141" s="256">
        <f>HLOOKUP(Allgemeines!$C$12,$AI$4:$AO$300,ROW(C141)-3,FALSE)</f>
        <v>0</v>
      </c>
      <c r="AI141" s="253">
        <f t="shared" si="27"/>
        <v>0</v>
      </c>
      <c r="AJ141" s="253">
        <f t="shared" si="28"/>
        <v>0</v>
      </c>
      <c r="AK141" s="253">
        <f t="shared" si="29"/>
        <v>0</v>
      </c>
      <c r="AL141" s="253">
        <f t="shared" si="30"/>
        <v>0</v>
      </c>
      <c r="AM141" s="253">
        <f t="shared" si="31"/>
        <v>0</v>
      </c>
      <c r="AN141" s="253">
        <f t="shared" si="32"/>
        <v>0</v>
      </c>
      <c r="AO141" s="253">
        <f t="shared" si="33"/>
        <v>0</v>
      </c>
      <c r="AP141" s="183"/>
    </row>
    <row r="142" spans="1:42" s="196" customFormat="1" ht="15" x14ac:dyDescent="0.25">
      <c r="A142" s="250"/>
      <c r="B142" s="250"/>
      <c r="C142" s="251"/>
      <c r="D142" s="252"/>
      <c r="E142" s="384"/>
      <c r="F142" s="252"/>
      <c r="G142" s="374">
        <f t="shared" si="26"/>
        <v>0</v>
      </c>
      <c r="H142" s="252"/>
      <c r="I142" s="252"/>
      <c r="J142" s="252"/>
      <c r="K142" s="252"/>
      <c r="L142" s="252"/>
      <c r="M142" s="252"/>
      <c r="N142" s="252"/>
      <c r="O142" s="252"/>
      <c r="P142" s="252"/>
      <c r="Q142" s="253">
        <f>IF(C142&gt;Allgemeines!$C$12,0,SUM(G142,H142,J142,K142,M142,N142)-SUM(I142,L142,O142,P142))</f>
        <v>0</v>
      </c>
      <c r="R142" s="252"/>
      <c r="S142" s="252"/>
      <c r="T142" s="252"/>
      <c r="U142" s="252"/>
      <c r="V142" s="253">
        <f t="shared" si="34"/>
        <v>0</v>
      </c>
      <c r="W142" s="254">
        <f>IF(ISBLANK($B142),0,VLOOKUP($B142,Listen!$A$2:$C$45,2,FALSE))</f>
        <v>0</v>
      </c>
      <c r="X142" s="254">
        <f>IF(ISBLANK($B142),0,VLOOKUP($B142,Listen!$A$2:$C$45,3,FALSE))</f>
        <v>0</v>
      </c>
      <c r="Y142" s="255">
        <f t="shared" si="36"/>
        <v>0</v>
      </c>
      <c r="Z142" s="255">
        <f t="shared" si="25"/>
        <v>0</v>
      </c>
      <c r="AA142" s="255">
        <f t="shared" si="25"/>
        <v>0</v>
      </c>
      <c r="AB142" s="255">
        <f t="shared" si="25"/>
        <v>0</v>
      </c>
      <c r="AC142" s="255">
        <f t="shared" si="25"/>
        <v>0</v>
      </c>
      <c r="AD142" s="255">
        <f t="shared" si="25"/>
        <v>0</v>
      </c>
      <c r="AE142" s="255">
        <f t="shared" si="25"/>
        <v>0</v>
      </c>
      <c r="AF142" s="253">
        <f t="shared" si="35"/>
        <v>0</v>
      </c>
      <c r="AG142" s="256">
        <f>IF(C142=Allgemeines!$C$12,SAV!$V142-SAV!$AH142,HLOOKUP(Allgemeines!$C$12-1,$AI$4:$AO$300,ROW(C142)-3,FALSE)-$AH142)</f>
        <v>0</v>
      </c>
      <c r="AH142" s="256">
        <f>HLOOKUP(Allgemeines!$C$12,$AI$4:$AO$300,ROW(C142)-3,FALSE)</f>
        <v>0</v>
      </c>
      <c r="AI142" s="253">
        <f t="shared" si="27"/>
        <v>0</v>
      </c>
      <c r="AJ142" s="253">
        <f t="shared" si="28"/>
        <v>0</v>
      </c>
      <c r="AK142" s="253">
        <f t="shared" si="29"/>
        <v>0</v>
      </c>
      <c r="AL142" s="253">
        <f t="shared" si="30"/>
        <v>0</v>
      </c>
      <c r="AM142" s="253">
        <f t="shared" si="31"/>
        <v>0</v>
      </c>
      <c r="AN142" s="253">
        <f t="shared" si="32"/>
        <v>0</v>
      </c>
      <c r="AO142" s="253">
        <f t="shared" si="33"/>
        <v>0</v>
      </c>
      <c r="AP142" s="183"/>
    </row>
    <row r="143" spans="1:42" s="196" customFormat="1" ht="15" x14ac:dyDescent="0.25">
      <c r="A143" s="250"/>
      <c r="B143" s="250"/>
      <c r="C143" s="251"/>
      <c r="D143" s="252"/>
      <c r="E143" s="384"/>
      <c r="F143" s="252"/>
      <c r="G143" s="374">
        <f t="shared" si="26"/>
        <v>0</v>
      </c>
      <c r="H143" s="252"/>
      <c r="I143" s="252"/>
      <c r="J143" s="252"/>
      <c r="K143" s="252"/>
      <c r="L143" s="252"/>
      <c r="M143" s="252"/>
      <c r="N143" s="252"/>
      <c r="O143" s="252"/>
      <c r="P143" s="252"/>
      <c r="Q143" s="253">
        <f>IF(C143&gt;Allgemeines!$C$12,0,SUM(G143,H143,J143,K143,M143,N143)-SUM(I143,L143,O143,P143))</f>
        <v>0</v>
      </c>
      <c r="R143" s="252"/>
      <c r="S143" s="252"/>
      <c r="T143" s="252"/>
      <c r="U143" s="252"/>
      <c r="V143" s="253">
        <f t="shared" si="34"/>
        <v>0</v>
      </c>
      <c r="W143" s="254">
        <f>IF(ISBLANK($B143),0,VLOOKUP($B143,Listen!$A$2:$C$45,2,FALSE))</f>
        <v>0</v>
      </c>
      <c r="X143" s="254">
        <f>IF(ISBLANK($B143),0,VLOOKUP($B143,Listen!$A$2:$C$45,3,FALSE))</f>
        <v>0</v>
      </c>
      <c r="Y143" s="255">
        <f t="shared" si="36"/>
        <v>0</v>
      </c>
      <c r="Z143" s="255">
        <f t="shared" si="25"/>
        <v>0</v>
      </c>
      <c r="AA143" s="255">
        <f t="shared" si="25"/>
        <v>0</v>
      </c>
      <c r="AB143" s="255">
        <f t="shared" si="25"/>
        <v>0</v>
      </c>
      <c r="AC143" s="255">
        <f t="shared" si="25"/>
        <v>0</v>
      </c>
      <c r="AD143" s="255">
        <f t="shared" si="25"/>
        <v>0</v>
      </c>
      <c r="AE143" s="255">
        <f t="shared" si="25"/>
        <v>0</v>
      </c>
      <c r="AF143" s="253">
        <f t="shared" si="35"/>
        <v>0</v>
      </c>
      <c r="AG143" s="256">
        <f>IF(C143=Allgemeines!$C$12,SAV!$V143-SAV!$AH143,HLOOKUP(Allgemeines!$C$12-1,$AI$4:$AO$300,ROW(C143)-3,FALSE)-$AH143)</f>
        <v>0</v>
      </c>
      <c r="AH143" s="256">
        <f>HLOOKUP(Allgemeines!$C$12,$AI$4:$AO$300,ROW(C143)-3,FALSE)</f>
        <v>0</v>
      </c>
      <c r="AI143" s="253">
        <f t="shared" si="27"/>
        <v>0</v>
      </c>
      <c r="AJ143" s="253">
        <f t="shared" si="28"/>
        <v>0</v>
      </c>
      <c r="AK143" s="253">
        <f t="shared" si="29"/>
        <v>0</v>
      </c>
      <c r="AL143" s="253">
        <f t="shared" si="30"/>
        <v>0</v>
      </c>
      <c r="AM143" s="253">
        <f t="shared" si="31"/>
        <v>0</v>
      </c>
      <c r="AN143" s="253">
        <f t="shared" si="32"/>
        <v>0</v>
      </c>
      <c r="AO143" s="253">
        <f t="shared" si="33"/>
        <v>0</v>
      </c>
      <c r="AP143" s="183"/>
    </row>
    <row r="144" spans="1:42" s="196" customFormat="1" ht="15" x14ac:dyDescent="0.25">
      <c r="A144" s="250"/>
      <c r="B144" s="250"/>
      <c r="C144" s="251"/>
      <c r="D144" s="252"/>
      <c r="E144" s="384"/>
      <c r="F144" s="252"/>
      <c r="G144" s="374">
        <f t="shared" si="26"/>
        <v>0</v>
      </c>
      <c r="H144" s="252"/>
      <c r="I144" s="252"/>
      <c r="J144" s="252"/>
      <c r="K144" s="252"/>
      <c r="L144" s="252"/>
      <c r="M144" s="252"/>
      <c r="N144" s="252"/>
      <c r="O144" s="252"/>
      <c r="P144" s="252"/>
      <c r="Q144" s="253">
        <f>IF(C144&gt;Allgemeines!$C$12,0,SUM(G144,H144,J144,K144,M144,N144)-SUM(I144,L144,O144,P144))</f>
        <v>0</v>
      </c>
      <c r="R144" s="252"/>
      <c r="S144" s="252"/>
      <c r="T144" s="252"/>
      <c r="U144" s="252"/>
      <c r="V144" s="253">
        <f t="shared" si="34"/>
        <v>0</v>
      </c>
      <c r="W144" s="254">
        <f>IF(ISBLANK($B144),0,VLOOKUP($B144,Listen!$A$2:$C$45,2,FALSE))</f>
        <v>0</v>
      </c>
      <c r="X144" s="254">
        <f>IF(ISBLANK($B144),0,VLOOKUP($B144,Listen!$A$2:$C$45,3,FALSE))</f>
        <v>0</v>
      </c>
      <c r="Y144" s="255">
        <f t="shared" si="36"/>
        <v>0</v>
      </c>
      <c r="Z144" s="255">
        <f t="shared" si="25"/>
        <v>0</v>
      </c>
      <c r="AA144" s="255">
        <f t="shared" si="25"/>
        <v>0</v>
      </c>
      <c r="AB144" s="255">
        <f t="shared" si="25"/>
        <v>0</v>
      </c>
      <c r="AC144" s="255">
        <f t="shared" si="25"/>
        <v>0</v>
      </c>
      <c r="AD144" s="255">
        <f t="shared" si="25"/>
        <v>0</v>
      </c>
      <c r="AE144" s="255">
        <f t="shared" si="25"/>
        <v>0</v>
      </c>
      <c r="AF144" s="253">
        <f t="shared" si="35"/>
        <v>0</v>
      </c>
      <c r="AG144" s="256">
        <f>IF(C144=Allgemeines!$C$12,SAV!$V144-SAV!$AH144,HLOOKUP(Allgemeines!$C$12-1,$AI$4:$AO$300,ROW(C144)-3,FALSE)-$AH144)</f>
        <v>0</v>
      </c>
      <c r="AH144" s="256">
        <f>HLOOKUP(Allgemeines!$C$12,$AI$4:$AO$300,ROW(C144)-3,FALSE)</f>
        <v>0</v>
      </c>
      <c r="AI144" s="253">
        <f t="shared" si="27"/>
        <v>0</v>
      </c>
      <c r="AJ144" s="253">
        <f t="shared" si="28"/>
        <v>0</v>
      </c>
      <c r="AK144" s="253">
        <f t="shared" si="29"/>
        <v>0</v>
      </c>
      <c r="AL144" s="253">
        <f t="shared" si="30"/>
        <v>0</v>
      </c>
      <c r="AM144" s="253">
        <f t="shared" si="31"/>
        <v>0</v>
      </c>
      <c r="AN144" s="253">
        <f t="shared" si="32"/>
        <v>0</v>
      </c>
      <c r="AO144" s="253">
        <f t="shared" si="33"/>
        <v>0</v>
      </c>
      <c r="AP144" s="183"/>
    </row>
    <row r="145" spans="1:42" s="196" customFormat="1" ht="15" x14ac:dyDescent="0.25">
      <c r="A145" s="250"/>
      <c r="B145" s="250"/>
      <c r="C145" s="251"/>
      <c r="D145" s="252"/>
      <c r="E145" s="384"/>
      <c r="F145" s="252"/>
      <c r="G145" s="374">
        <f t="shared" si="26"/>
        <v>0</v>
      </c>
      <c r="H145" s="252"/>
      <c r="I145" s="252"/>
      <c r="J145" s="252"/>
      <c r="K145" s="252"/>
      <c r="L145" s="252"/>
      <c r="M145" s="252"/>
      <c r="N145" s="252"/>
      <c r="O145" s="252"/>
      <c r="P145" s="252"/>
      <c r="Q145" s="253">
        <f>IF(C145&gt;Allgemeines!$C$12,0,SUM(G145,H145,J145,K145,M145,N145)-SUM(I145,L145,O145,P145))</f>
        <v>0</v>
      </c>
      <c r="R145" s="252"/>
      <c r="S145" s="252"/>
      <c r="T145" s="252"/>
      <c r="U145" s="252"/>
      <c r="V145" s="253">
        <f t="shared" si="34"/>
        <v>0</v>
      </c>
      <c r="W145" s="254">
        <f>IF(ISBLANK($B145),0,VLOOKUP($B145,Listen!$A$2:$C$45,2,FALSE))</f>
        <v>0</v>
      </c>
      <c r="X145" s="254">
        <f>IF(ISBLANK($B145),0,VLOOKUP($B145,Listen!$A$2:$C$45,3,FALSE))</f>
        <v>0</v>
      </c>
      <c r="Y145" s="255">
        <f t="shared" si="36"/>
        <v>0</v>
      </c>
      <c r="Z145" s="255">
        <f t="shared" si="25"/>
        <v>0</v>
      </c>
      <c r="AA145" s="255">
        <f t="shared" si="25"/>
        <v>0</v>
      </c>
      <c r="AB145" s="255">
        <f t="shared" si="25"/>
        <v>0</v>
      </c>
      <c r="AC145" s="255">
        <f t="shared" si="25"/>
        <v>0</v>
      </c>
      <c r="AD145" s="255">
        <f t="shared" si="25"/>
        <v>0</v>
      </c>
      <c r="AE145" s="255">
        <f t="shared" si="25"/>
        <v>0</v>
      </c>
      <c r="AF145" s="253">
        <f t="shared" si="35"/>
        <v>0</v>
      </c>
      <c r="AG145" s="256">
        <f>IF(C145=Allgemeines!$C$12,SAV!$V145-SAV!$AH145,HLOOKUP(Allgemeines!$C$12-1,$AI$4:$AO$300,ROW(C145)-3,FALSE)-$AH145)</f>
        <v>0</v>
      </c>
      <c r="AH145" s="256">
        <f>HLOOKUP(Allgemeines!$C$12,$AI$4:$AO$300,ROW(C145)-3,FALSE)</f>
        <v>0</v>
      </c>
      <c r="AI145" s="253">
        <f t="shared" si="27"/>
        <v>0</v>
      </c>
      <c r="AJ145" s="253">
        <f t="shared" si="28"/>
        <v>0</v>
      </c>
      <c r="AK145" s="253">
        <f t="shared" si="29"/>
        <v>0</v>
      </c>
      <c r="AL145" s="253">
        <f t="shared" si="30"/>
        <v>0</v>
      </c>
      <c r="AM145" s="253">
        <f t="shared" si="31"/>
        <v>0</v>
      </c>
      <c r="AN145" s="253">
        <f t="shared" si="32"/>
        <v>0</v>
      </c>
      <c r="AO145" s="253">
        <f t="shared" si="33"/>
        <v>0</v>
      </c>
      <c r="AP145" s="183"/>
    </row>
    <row r="146" spans="1:42" s="196" customFormat="1" ht="15" x14ac:dyDescent="0.25">
      <c r="A146" s="250"/>
      <c r="B146" s="250"/>
      <c r="C146" s="251"/>
      <c r="D146" s="252"/>
      <c r="E146" s="384"/>
      <c r="F146" s="252"/>
      <c r="G146" s="374">
        <f t="shared" si="26"/>
        <v>0</v>
      </c>
      <c r="H146" s="252"/>
      <c r="I146" s="252"/>
      <c r="J146" s="252"/>
      <c r="K146" s="252"/>
      <c r="L146" s="252"/>
      <c r="M146" s="252"/>
      <c r="N146" s="252"/>
      <c r="O146" s="252"/>
      <c r="P146" s="252"/>
      <c r="Q146" s="253">
        <f>IF(C146&gt;Allgemeines!$C$12,0,SUM(G146,H146,J146,K146,M146,N146)-SUM(I146,L146,O146,P146))</f>
        <v>0</v>
      </c>
      <c r="R146" s="252"/>
      <c r="S146" s="252"/>
      <c r="T146" s="252"/>
      <c r="U146" s="252"/>
      <c r="V146" s="253">
        <f t="shared" si="34"/>
        <v>0</v>
      </c>
      <c r="W146" s="254">
        <f>IF(ISBLANK($B146),0,VLOOKUP($B146,Listen!$A$2:$C$45,2,FALSE))</f>
        <v>0</v>
      </c>
      <c r="X146" s="254">
        <f>IF(ISBLANK($B146),0,VLOOKUP($B146,Listen!$A$2:$C$45,3,FALSE))</f>
        <v>0</v>
      </c>
      <c r="Y146" s="255">
        <f t="shared" si="36"/>
        <v>0</v>
      </c>
      <c r="Z146" s="255">
        <f t="shared" si="25"/>
        <v>0</v>
      </c>
      <c r="AA146" s="255">
        <f t="shared" si="25"/>
        <v>0</v>
      </c>
      <c r="AB146" s="255">
        <f t="shared" si="25"/>
        <v>0</v>
      </c>
      <c r="AC146" s="255">
        <f t="shared" si="25"/>
        <v>0</v>
      </c>
      <c r="AD146" s="255">
        <f t="shared" si="25"/>
        <v>0</v>
      </c>
      <c r="AE146" s="255">
        <f t="shared" si="25"/>
        <v>0</v>
      </c>
      <c r="AF146" s="253">
        <f t="shared" si="35"/>
        <v>0</v>
      </c>
      <c r="AG146" s="256">
        <f>IF(C146=Allgemeines!$C$12,SAV!$V146-SAV!$AH146,HLOOKUP(Allgemeines!$C$12-1,$AI$4:$AO$300,ROW(C146)-3,FALSE)-$AH146)</f>
        <v>0</v>
      </c>
      <c r="AH146" s="256">
        <f>HLOOKUP(Allgemeines!$C$12,$AI$4:$AO$300,ROW(C146)-3,FALSE)</f>
        <v>0</v>
      </c>
      <c r="AI146" s="253">
        <f t="shared" si="27"/>
        <v>0</v>
      </c>
      <c r="AJ146" s="253">
        <f t="shared" si="28"/>
        <v>0</v>
      </c>
      <c r="AK146" s="253">
        <f t="shared" si="29"/>
        <v>0</v>
      </c>
      <c r="AL146" s="253">
        <f t="shared" si="30"/>
        <v>0</v>
      </c>
      <c r="AM146" s="253">
        <f t="shared" si="31"/>
        <v>0</v>
      </c>
      <c r="AN146" s="253">
        <f t="shared" si="32"/>
        <v>0</v>
      </c>
      <c r="AO146" s="253">
        <f t="shared" si="33"/>
        <v>0</v>
      </c>
      <c r="AP146" s="183"/>
    </row>
    <row r="147" spans="1:42" s="196" customFormat="1" ht="15" x14ac:dyDescent="0.25">
      <c r="A147" s="250"/>
      <c r="B147" s="250"/>
      <c r="C147" s="251"/>
      <c r="D147" s="252"/>
      <c r="E147" s="384"/>
      <c r="F147" s="252"/>
      <c r="G147" s="374">
        <f t="shared" si="26"/>
        <v>0</v>
      </c>
      <c r="H147" s="252"/>
      <c r="I147" s="252"/>
      <c r="J147" s="252"/>
      <c r="K147" s="252"/>
      <c r="L147" s="252"/>
      <c r="M147" s="252"/>
      <c r="N147" s="252"/>
      <c r="O147" s="252"/>
      <c r="P147" s="252"/>
      <c r="Q147" s="253">
        <f>IF(C147&gt;Allgemeines!$C$12,0,SUM(G147,H147,J147,K147,M147,N147)-SUM(I147,L147,O147,P147))</f>
        <v>0</v>
      </c>
      <c r="R147" s="252"/>
      <c r="S147" s="252"/>
      <c r="T147" s="252"/>
      <c r="U147" s="252"/>
      <c r="V147" s="253">
        <f t="shared" si="34"/>
        <v>0</v>
      </c>
      <c r="W147" s="254">
        <f>IF(ISBLANK($B147),0,VLOOKUP($B147,Listen!$A$2:$C$45,2,FALSE))</f>
        <v>0</v>
      </c>
      <c r="X147" s="254">
        <f>IF(ISBLANK($B147),0,VLOOKUP($B147,Listen!$A$2:$C$45,3,FALSE))</f>
        <v>0</v>
      </c>
      <c r="Y147" s="255">
        <f t="shared" si="36"/>
        <v>0</v>
      </c>
      <c r="Z147" s="255">
        <f t="shared" si="25"/>
        <v>0</v>
      </c>
      <c r="AA147" s="255">
        <f t="shared" si="25"/>
        <v>0</v>
      </c>
      <c r="AB147" s="255">
        <f t="shared" si="25"/>
        <v>0</v>
      </c>
      <c r="AC147" s="255">
        <f t="shared" si="25"/>
        <v>0</v>
      </c>
      <c r="AD147" s="255">
        <f t="shared" si="25"/>
        <v>0</v>
      </c>
      <c r="AE147" s="255">
        <f t="shared" si="25"/>
        <v>0</v>
      </c>
      <c r="AF147" s="253">
        <f t="shared" si="35"/>
        <v>0</v>
      </c>
      <c r="AG147" s="256">
        <f>IF(C147=Allgemeines!$C$12,SAV!$V147-SAV!$AH147,HLOOKUP(Allgemeines!$C$12-1,$AI$4:$AO$300,ROW(C147)-3,FALSE)-$AH147)</f>
        <v>0</v>
      </c>
      <c r="AH147" s="256">
        <f>HLOOKUP(Allgemeines!$C$12,$AI$4:$AO$300,ROW(C147)-3,FALSE)</f>
        <v>0</v>
      </c>
      <c r="AI147" s="253">
        <f t="shared" si="27"/>
        <v>0</v>
      </c>
      <c r="AJ147" s="253">
        <f t="shared" si="28"/>
        <v>0</v>
      </c>
      <c r="AK147" s="253">
        <f t="shared" si="29"/>
        <v>0</v>
      </c>
      <c r="AL147" s="253">
        <f t="shared" si="30"/>
        <v>0</v>
      </c>
      <c r="AM147" s="253">
        <f t="shared" si="31"/>
        <v>0</v>
      </c>
      <c r="AN147" s="253">
        <f t="shared" si="32"/>
        <v>0</v>
      </c>
      <c r="AO147" s="253">
        <f t="shared" si="33"/>
        <v>0</v>
      </c>
      <c r="AP147" s="183"/>
    </row>
    <row r="148" spans="1:42" s="196" customFormat="1" ht="15" x14ac:dyDescent="0.25">
      <c r="A148" s="250"/>
      <c r="B148" s="250"/>
      <c r="C148" s="251"/>
      <c r="D148" s="252"/>
      <c r="E148" s="384"/>
      <c r="F148" s="252"/>
      <c r="G148" s="374">
        <f t="shared" si="26"/>
        <v>0</v>
      </c>
      <c r="H148" s="252"/>
      <c r="I148" s="252"/>
      <c r="J148" s="252"/>
      <c r="K148" s="252"/>
      <c r="L148" s="252"/>
      <c r="M148" s="252"/>
      <c r="N148" s="252"/>
      <c r="O148" s="252"/>
      <c r="P148" s="252"/>
      <c r="Q148" s="253">
        <f>IF(C148&gt;Allgemeines!$C$12,0,SUM(G148,H148,J148,K148,M148,N148)-SUM(I148,L148,O148,P148))</f>
        <v>0</v>
      </c>
      <c r="R148" s="252"/>
      <c r="S148" s="252"/>
      <c r="T148" s="252"/>
      <c r="U148" s="252"/>
      <c r="V148" s="253">
        <f t="shared" si="34"/>
        <v>0</v>
      </c>
      <c r="W148" s="254">
        <f>IF(ISBLANK($B148),0,VLOOKUP($B148,Listen!$A$2:$C$45,2,FALSE))</f>
        <v>0</v>
      </c>
      <c r="X148" s="254">
        <f>IF(ISBLANK($B148),0,VLOOKUP($B148,Listen!$A$2:$C$45,3,FALSE))</f>
        <v>0</v>
      </c>
      <c r="Y148" s="255">
        <f t="shared" si="36"/>
        <v>0</v>
      </c>
      <c r="Z148" s="255">
        <f t="shared" si="25"/>
        <v>0</v>
      </c>
      <c r="AA148" s="255">
        <f t="shared" si="25"/>
        <v>0</v>
      </c>
      <c r="AB148" s="255">
        <f t="shared" si="25"/>
        <v>0</v>
      </c>
      <c r="AC148" s="255">
        <f t="shared" si="25"/>
        <v>0</v>
      </c>
      <c r="AD148" s="255">
        <f t="shared" si="25"/>
        <v>0</v>
      </c>
      <c r="AE148" s="255">
        <f t="shared" si="25"/>
        <v>0</v>
      </c>
      <c r="AF148" s="253">
        <f t="shared" si="35"/>
        <v>0</v>
      </c>
      <c r="AG148" s="256">
        <f>IF(C148=Allgemeines!$C$12,SAV!$V148-SAV!$AH148,HLOOKUP(Allgemeines!$C$12-1,$AI$4:$AO$300,ROW(C148)-3,FALSE)-$AH148)</f>
        <v>0</v>
      </c>
      <c r="AH148" s="256">
        <f>HLOOKUP(Allgemeines!$C$12,$AI$4:$AO$300,ROW(C148)-3,FALSE)</f>
        <v>0</v>
      </c>
      <c r="AI148" s="253">
        <f t="shared" si="27"/>
        <v>0</v>
      </c>
      <c r="AJ148" s="253">
        <f t="shared" si="28"/>
        <v>0</v>
      </c>
      <c r="AK148" s="253">
        <f t="shared" si="29"/>
        <v>0</v>
      </c>
      <c r="AL148" s="253">
        <f t="shared" si="30"/>
        <v>0</v>
      </c>
      <c r="AM148" s="253">
        <f t="shared" si="31"/>
        <v>0</v>
      </c>
      <c r="AN148" s="253">
        <f t="shared" si="32"/>
        <v>0</v>
      </c>
      <c r="AO148" s="253">
        <f t="shared" si="33"/>
        <v>0</v>
      </c>
      <c r="AP148" s="183"/>
    </row>
    <row r="149" spans="1:42" s="196" customFormat="1" ht="15" x14ac:dyDescent="0.25">
      <c r="A149" s="250"/>
      <c r="B149" s="250"/>
      <c r="C149" s="251"/>
      <c r="D149" s="252"/>
      <c r="E149" s="384"/>
      <c r="F149" s="252"/>
      <c r="G149" s="374">
        <f t="shared" si="26"/>
        <v>0</v>
      </c>
      <c r="H149" s="252"/>
      <c r="I149" s="252"/>
      <c r="J149" s="252"/>
      <c r="K149" s="252"/>
      <c r="L149" s="252"/>
      <c r="M149" s="252"/>
      <c r="N149" s="252"/>
      <c r="O149" s="252"/>
      <c r="P149" s="252"/>
      <c r="Q149" s="253">
        <f>IF(C149&gt;Allgemeines!$C$12,0,SUM(G149,H149,J149,K149,M149,N149)-SUM(I149,L149,O149,P149))</f>
        <v>0</v>
      </c>
      <c r="R149" s="252"/>
      <c r="S149" s="252"/>
      <c r="T149" s="252"/>
      <c r="U149" s="252"/>
      <c r="V149" s="253">
        <f t="shared" si="34"/>
        <v>0</v>
      </c>
      <c r="W149" s="254">
        <f>IF(ISBLANK($B149),0,VLOOKUP($B149,Listen!$A$2:$C$45,2,FALSE))</f>
        <v>0</v>
      </c>
      <c r="X149" s="254">
        <f>IF(ISBLANK($B149),0,VLOOKUP($B149,Listen!$A$2:$C$45,3,FALSE))</f>
        <v>0</v>
      </c>
      <c r="Y149" s="255">
        <f t="shared" si="36"/>
        <v>0</v>
      </c>
      <c r="Z149" s="255">
        <f t="shared" si="25"/>
        <v>0</v>
      </c>
      <c r="AA149" s="255">
        <f t="shared" si="25"/>
        <v>0</v>
      </c>
      <c r="AB149" s="255">
        <f t="shared" si="25"/>
        <v>0</v>
      </c>
      <c r="AC149" s="255">
        <f t="shared" si="25"/>
        <v>0</v>
      </c>
      <c r="AD149" s="255">
        <f t="shared" si="25"/>
        <v>0</v>
      </c>
      <c r="AE149" s="255">
        <f t="shared" si="25"/>
        <v>0</v>
      </c>
      <c r="AF149" s="253">
        <f t="shared" si="35"/>
        <v>0</v>
      </c>
      <c r="AG149" s="256">
        <f>IF(C149=Allgemeines!$C$12,SAV!$V149-SAV!$AH149,HLOOKUP(Allgemeines!$C$12-1,$AI$4:$AO$300,ROW(C149)-3,FALSE)-$AH149)</f>
        <v>0</v>
      </c>
      <c r="AH149" s="256">
        <f>HLOOKUP(Allgemeines!$C$12,$AI$4:$AO$300,ROW(C149)-3,FALSE)</f>
        <v>0</v>
      </c>
      <c r="AI149" s="253">
        <f t="shared" si="27"/>
        <v>0</v>
      </c>
      <c r="AJ149" s="253">
        <f t="shared" si="28"/>
        <v>0</v>
      </c>
      <c r="AK149" s="253">
        <f t="shared" si="29"/>
        <v>0</v>
      </c>
      <c r="AL149" s="253">
        <f t="shared" si="30"/>
        <v>0</v>
      </c>
      <c r="AM149" s="253">
        <f t="shared" si="31"/>
        <v>0</v>
      </c>
      <c r="AN149" s="253">
        <f t="shared" si="32"/>
        <v>0</v>
      </c>
      <c r="AO149" s="253">
        <f t="shared" si="33"/>
        <v>0</v>
      </c>
      <c r="AP149" s="183"/>
    </row>
    <row r="150" spans="1:42" s="196" customFormat="1" ht="15" x14ac:dyDescent="0.25">
      <c r="A150" s="250"/>
      <c r="B150" s="250"/>
      <c r="C150" s="251"/>
      <c r="D150" s="252"/>
      <c r="E150" s="384"/>
      <c r="F150" s="252"/>
      <c r="G150" s="374">
        <f t="shared" si="26"/>
        <v>0</v>
      </c>
      <c r="H150" s="252"/>
      <c r="I150" s="252"/>
      <c r="J150" s="252"/>
      <c r="K150" s="252"/>
      <c r="L150" s="252"/>
      <c r="M150" s="252"/>
      <c r="N150" s="252"/>
      <c r="O150" s="252"/>
      <c r="P150" s="252"/>
      <c r="Q150" s="253">
        <f>IF(C150&gt;Allgemeines!$C$12,0,SUM(G150,H150,J150,K150,M150,N150)-SUM(I150,L150,O150,P150))</f>
        <v>0</v>
      </c>
      <c r="R150" s="252"/>
      <c r="S150" s="252"/>
      <c r="T150" s="252"/>
      <c r="U150" s="252"/>
      <c r="V150" s="253">
        <f t="shared" si="34"/>
        <v>0</v>
      </c>
      <c r="W150" s="254">
        <f>IF(ISBLANK($B150),0,VLOOKUP($B150,Listen!$A$2:$C$45,2,FALSE))</f>
        <v>0</v>
      </c>
      <c r="X150" s="254">
        <f>IF(ISBLANK($B150),0,VLOOKUP($B150,Listen!$A$2:$C$45,3,FALSE))</f>
        <v>0</v>
      </c>
      <c r="Y150" s="255">
        <f t="shared" si="36"/>
        <v>0</v>
      </c>
      <c r="Z150" s="255">
        <f t="shared" si="25"/>
        <v>0</v>
      </c>
      <c r="AA150" s="255">
        <f t="shared" si="25"/>
        <v>0</v>
      </c>
      <c r="AB150" s="255">
        <f t="shared" si="25"/>
        <v>0</v>
      </c>
      <c r="AC150" s="255">
        <f t="shared" si="25"/>
        <v>0</v>
      </c>
      <c r="AD150" s="255">
        <f t="shared" si="25"/>
        <v>0</v>
      </c>
      <c r="AE150" s="255">
        <f t="shared" si="25"/>
        <v>0</v>
      </c>
      <c r="AF150" s="253">
        <f t="shared" si="35"/>
        <v>0</v>
      </c>
      <c r="AG150" s="256">
        <f>IF(C150=Allgemeines!$C$12,SAV!$V150-SAV!$AH150,HLOOKUP(Allgemeines!$C$12-1,$AI$4:$AO$300,ROW(C150)-3,FALSE)-$AH150)</f>
        <v>0</v>
      </c>
      <c r="AH150" s="256">
        <f>HLOOKUP(Allgemeines!$C$12,$AI$4:$AO$300,ROW(C150)-3,FALSE)</f>
        <v>0</v>
      </c>
      <c r="AI150" s="253">
        <f t="shared" si="27"/>
        <v>0</v>
      </c>
      <c r="AJ150" s="253">
        <f t="shared" si="28"/>
        <v>0</v>
      </c>
      <c r="AK150" s="253">
        <f t="shared" si="29"/>
        <v>0</v>
      </c>
      <c r="AL150" s="253">
        <f t="shared" si="30"/>
        <v>0</v>
      </c>
      <c r="AM150" s="253">
        <f t="shared" si="31"/>
        <v>0</v>
      </c>
      <c r="AN150" s="253">
        <f t="shared" si="32"/>
        <v>0</v>
      </c>
      <c r="AO150" s="253">
        <f t="shared" si="33"/>
        <v>0</v>
      </c>
      <c r="AP150" s="183"/>
    </row>
    <row r="151" spans="1:42" s="196" customFormat="1" ht="15" x14ac:dyDescent="0.25">
      <c r="A151" s="250"/>
      <c r="B151" s="250"/>
      <c r="C151" s="251"/>
      <c r="D151" s="252"/>
      <c r="E151" s="384"/>
      <c r="F151" s="252"/>
      <c r="G151" s="374">
        <f t="shared" si="26"/>
        <v>0</v>
      </c>
      <c r="H151" s="252"/>
      <c r="I151" s="252"/>
      <c r="J151" s="252"/>
      <c r="K151" s="252"/>
      <c r="L151" s="252"/>
      <c r="M151" s="252"/>
      <c r="N151" s="252"/>
      <c r="O151" s="252"/>
      <c r="P151" s="252"/>
      <c r="Q151" s="253">
        <f>IF(C151&gt;Allgemeines!$C$12,0,SUM(G151,H151,J151,K151,M151,N151)-SUM(I151,L151,O151,P151))</f>
        <v>0</v>
      </c>
      <c r="R151" s="252"/>
      <c r="S151" s="252"/>
      <c r="T151" s="252"/>
      <c r="U151" s="252"/>
      <c r="V151" s="253">
        <f t="shared" si="34"/>
        <v>0</v>
      </c>
      <c r="W151" s="254">
        <f>IF(ISBLANK($B151),0,VLOOKUP($B151,Listen!$A$2:$C$45,2,FALSE))</f>
        <v>0</v>
      </c>
      <c r="X151" s="254">
        <f>IF(ISBLANK($B151),0,VLOOKUP($B151,Listen!$A$2:$C$45,3,FALSE))</f>
        <v>0</v>
      </c>
      <c r="Y151" s="255">
        <f t="shared" si="36"/>
        <v>0</v>
      </c>
      <c r="Z151" s="255">
        <f t="shared" si="25"/>
        <v>0</v>
      </c>
      <c r="AA151" s="255">
        <f t="shared" si="25"/>
        <v>0</v>
      </c>
      <c r="AB151" s="255">
        <f t="shared" si="25"/>
        <v>0</v>
      </c>
      <c r="AC151" s="255">
        <f t="shared" si="25"/>
        <v>0</v>
      </c>
      <c r="AD151" s="255">
        <f t="shared" si="25"/>
        <v>0</v>
      </c>
      <c r="AE151" s="255">
        <f t="shared" si="25"/>
        <v>0</v>
      </c>
      <c r="AF151" s="253">
        <f t="shared" si="35"/>
        <v>0</v>
      </c>
      <c r="AG151" s="256">
        <f>IF(C151=Allgemeines!$C$12,SAV!$V151-SAV!$AH151,HLOOKUP(Allgemeines!$C$12-1,$AI$4:$AO$300,ROW(C151)-3,FALSE)-$AH151)</f>
        <v>0</v>
      </c>
      <c r="AH151" s="256">
        <f>HLOOKUP(Allgemeines!$C$12,$AI$4:$AO$300,ROW(C151)-3,FALSE)</f>
        <v>0</v>
      </c>
      <c r="AI151" s="253">
        <f t="shared" si="27"/>
        <v>0</v>
      </c>
      <c r="AJ151" s="253">
        <f t="shared" si="28"/>
        <v>0</v>
      </c>
      <c r="AK151" s="253">
        <f t="shared" si="29"/>
        <v>0</v>
      </c>
      <c r="AL151" s="253">
        <f t="shared" si="30"/>
        <v>0</v>
      </c>
      <c r="AM151" s="253">
        <f t="shared" si="31"/>
        <v>0</v>
      </c>
      <c r="AN151" s="253">
        <f t="shared" si="32"/>
        <v>0</v>
      </c>
      <c r="AO151" s="253">
        <f t="shared" si="33"/>
        <v>0</v>
      </c>
      <c r="AP151" s="183"/>
    </row>
    <row r="152" spans="1:42" s="196" customFormat="1" ht="15" x14ac:dyDescent="0.25">
      <c r="A152" s="250"/>
      <c r="B152" s="250"/>
      <c r="C152" s="251"/>
      <c r="D152" s="252"/>
      <c r="E152" s="384"/>
      <c r="F152" s="252"/>
      <c r="G152" s="374">
        <f t="shared" si="26"/>
        <v>0</v>
      </c>
      <c r="H152" s="252"/>
      <c r="I152" s="252"/>
      <c r="J152" s="252"/>
      <c r="K152" s="252"/>
      <c r="L152" s="252"/>
      <c r="M152" s="252"/>
      <c r="N152" s="252"/>
      <c r="O152" s="252"/>
      <c r="P152" s="252"/>
      <c r="Q152" s="253">
        <f>IF(C152&gt;Allgemeines!$C$12,0,SUM(G152,H152,J152,K152,M152,N152)-SUM(I152,L152,O152,P152))</f>
        <v>0</v>
      </c>
      <c r="R152" s="252"/>
      <c r="S152" s="252"/>
      <c r="T152" s="252"/>
      <c r="U152" s="252"/>
      <c r="V152" s="253">
        <f t="shared" si="34"/>
        <v>0</v>
      </c>
      <c r="W152" s="254">
        <f>IF(ISBLANK($B152),0,VLOOKUP($B152,Listen!$A$2:$C$45,2,FALSE))</f>
        <v>0</v>
      </c>
      <c r="X152" s="254">
        <f>IF(ISBLANK($B152),0,VLOOKUP($B152,Listen!$A$2:$C$45,3,FALSE))</f>
        <v>0</v>
      </c>
      <c r="Y152" s="255">
        <f t="shared" si="36"/>
        <v>0</v>
      </c>
      <c r="Z152" s="255">
        <f t="shared" si="25"/>
        <v>0</v>
      </c>
      <c r="AA152" s="255">
        <f t="shared" si="25"/>
        <v>0</v>
      </c>
      <c r="AB152" s="255">
        <f t="shared" si="25"/>
        <v>0</v>
      </c>
      <c r="AC152" s="255">
        <f t="shared" si="25"/>
        <v>0</v>
      </c>
      <c r="AD152" s="255">
        <f t="shared" si="25"/>
        <v>0</v>
      </c>
      <c r="AE152" s="255">
        <f t="shared" si="25"/>
        <v>0</v>
      </c>
      <c r="AF152" s="253">
        <f t="shared" si="35"/>
        <v>0</v>
      </c>
      <c r="AG152" s="256">
        <f>IF(C152=Allgemeines!$C$12,SAV!$V152-SAV!$AH152,HLOOKUP(Allgemeines!$C$12-1,$AI$4:$AO$300,ROW(C152)-3,FALSE)-$AH152)</f>
        <v>0</v>
      </c>
      <c r="AH152" s="256">
        <f>HLOOKUP(Allgemeines!$C$12,$AI$4:$AO$300,ROW(C152)-3,FALSE)</f>
        <v>0</v>
      </c>
      <c r="AI152" s="253">
        <f t="shared" si="27"/>
        <v>0</v>
      </c>
      <c r="AJ152" s="253">
        <f t="shared" si="28"/>
        <v>0</v>
      </c>
      <c r="AK152" s="253">
        <f t="shared" si="29"/>
        <v>0</v>
      </c>
      <c r="AL152" s="253">
        <f t="shared" si="30"/>
        <v>0</v>
      </c>
      <c r="AM152" s="253">
        <f t="shared" si="31"/>
        <v>0</v>
      </c>
      <c r="AN152" s="253">
        <f t="shared" si="32"/>
        <v>0</v>
      </c>
      <c r="AO152" s="253">
        <f t="shared" si="33"/>
        <v>0</v>
      </c>
      <c r="AP152" s="183"/>
    </row>
    <row r="153" spans="1:42" s="196" customFormat="1" ht="15" x14ac:dyDescent="0.25">
      <c r="A153" s="250"/>
      <c r="B153" s="250"/>
      <c r="C153" s="251"/>
      <c r="D153" s="252"/>
      <c r="E153" s="384"/>
      <c r="F153" s="252"/>
      <c r="G153" s="374">
        <f t="shared" si="26"/>
        <v>0</v>
      </c>
      <c r="H153" s="252"/>
      <c r="I153" s="252"/>
      <c r="J153" s="252"/>
      <c r="K153" s="252"/>
      <c r="L153" s="252"/>
      <c r="M153" s="252"/>
      <c r="N153" s="252"/>
      <c r="O153" s="252"/>
      <c r="P153" s="252"/>
      <c r="Q153" s="253">
        <f>IF(C153&gt;Allgemeines!$C$12,0,SUM(G153,H153,J153,K153,M153,N153)-SUM(I153,L153,O153,P153))</f>
        <v>0</v>
      </c>
      <c r="R153" s="252"/>
      <c r="S153" s="252"/>
      <c r="T153" s="252"/>
      <c r="U153" s="252"/>
      <c r="V153" s="253">
        <f t="shared" si="34"/>
        <v>0</v>
      </c>
      <c r="W153" s="254">
        <f>IF(ISBLANK($B153),0,VLOOKUP($B153,Listen!$A$2:$C$45,2,FALSE))</f>
        <v>0</v>
      </c>
      <c r="X153" s="254">
        <f>IF(ISBLANK($B153),0,VLOOKUP($B153,Listen!$A$2:$C$45,3,FALSE))</f>
        <v>0</v>
      </c>
      <c r="Y153" s="255">
        <f t="shared" si="36"/>
        <v>0</v>
      </c>
      <c r="Z153" s="255">
        <f t="shared" si="25"/>
        <v>0</v>
      </c>
      <c r="AA153" s="255">
        <f t="shared" si="25"/>
        <v>0</v>
      </c>
      <c r="AB153" s="255">
        <f t="shared" si="25"/>
        <v>0</v>
      </c>
      <c r="AC153" s="255">
        <f t="shared" si="25"/>
        <v>0</v>
      </c>
      <c r="AD153" s="255">
        <f t="shared" si="25"/>
        <v>0</v>
      </c>
      <c r="AE153" s="255">
        <f t="shared" si="25"/>
        <v>0</v>
      </c>
      <c r="AF153" s="253">
        <f t="shared" si="35"/>
        <v>0</v>
      </c>
      <c r="AG153" s="256">
        <f>IF(C153=Allgemeines!$C$12,SAV!$V153-SAV!$AH153,HLOOKUP(Allgemeines!$C$12-1,$AI$4:$AO$300,ROW(C153)-3,FALSE)-$AH153)</f>
        <v>0</v>
      </c>
      <c r="AH153" s="256">
        <f>HLOOKUP(Allgemeines!$C$12,$AI$4:$AO$300,ROW(C153)-3,FALSE)</f>
        <v>0</v>
      </c>
      <c r="AI153" s="253">
        <f t="shared" si="27"/>
        <v>0</v>
      </c>
      <c r="AJ153" s="253">
        <f t="shared" si="28"/>
        <v>0</v>
      </c>
      <c r="AK153" s="253">
        <f t="shared" si="29"/>
        <v>0</v>
      </c>
      <c r="AL153" s="253">
        <f t="shared" si="30"/>
        <v>0</v>
      </c>
      <c r="AM153" s="253">
        <f t="shared" si="31"/>
        <v>0</v>
      </c>
      <c r="AN153" s="253">
        <f t="shared" si="32"/>
        <v>0</v>
      </c>
      <c r="AO153" s="253">
        <f t="shared" si="33"/>
        <v>0</v>
      </c>
      <c r="AP153" s="183"/>
    </row>
    <row r="154" spans="1:42" s="196" customFormat="1" ht="15" x14ac:dyDescent="0.25">
      <c r="A154" s="250"/>
      <c r="B154" s="250"/>
      <c r="C154" s="251"/>
      <c r="D154" s="252"/>
      <c r="E154" s="384"/>
      <c r="F154" s="252"/>
      <c r="G154" s="374">
        <f t="shared" si="26"/>
        <v>0</v>
      </c>
      <c r="H154" s="252"/>
      <c r="I154" s="252"/>
      <c r="J154" s="252"/>
      <c r="K154" s="252"/>
      <c r="L154" s="252"/>
      <c r="M154" s="252"/>
      <c r="N154" s="252"/>
      <c r="O154" s="252"/>
      <c r="P154" s="252"/>
      <c r="Q154" s="253">
        <f>IF(C154&gt;Allgemeines!$C$12,0,SUM(G154,H154,J154,K154,M154,N154)-SUM(I154,L154,O154,P154))</f>
        <v>0</v>
      </c>
      <c r="R154" s="252"/>
      <c r="S154" s="252"/>
      <c r="T154" s="252"/>
      <c r="U154" s="252"/>
      <c r="V154" s="253">
        <f t="shared" si="34"/>
        <v>0</v>
      </c>
      <c r="W154" s="254">
        <f>IF(ISBLANK($B154),0,VLOOKUP($B154,Listen!$A$2:$C$45,2,FALSE))</f>
        <v>0</v>
      </c>
      <c r="X154" s="254">
        <f>IF(ISBLANK($B154),0,VLOOKUP($B154,Listen!$A$2:$C$45,3,FALSE))</f>
        <v>0</v>
      </c>
      <c r="Y154" s="255">
        <f t="shared" si="36"/>
        <v>0</v>
      </c>
      <c r="Z154" s="255">
        <f t="shared" si="25"/>
        <v>0</v>
      </c>
      <c r="AA154" s="255">
        <f t="shared" si="25"/>
        <v>0</v>
      </c>
      <c r="AB154" s="255">
        <f t="shared" si="25"/>
        <v>0</v>
      </c>
      <c r="AC154" s="255">
        <f t="shared" si="25"/>
        <v>0</v>
      </c>
      <c r="AD154" s="255">
        <f t="shared" si="25"/>
        <v>0</v>
      </c>
      <c r="AE154" s="255">
        <f t="shared" si="25"/>
        <v>0</v>
      </c>
      <c r="AF154" s="253">
        <f t="shared" si="35"/>
        <v>0</v>
      </c>
      <c r="AG154" s="256">
        <f>IF(C154=Allgemeines!$C$12,SAV!$V154-SAV!$AH154,HLOOKUP(Allgemeines!$C$12-1,$AI$4:$AO$300,ROW(C154)-3,FALSE)-$AH154)</f>
        <v>0</v>
      </c>
      <c r="AH154" s="256">
        <f>HLOOKUP(Allgemeines!$C$12,$AI$4:$AO$300,ROW(C154)-3,FALSE)</f>
        <v>0</v>
      </c>
      <c r="AI154" s="253">
        <f t="shared" si="27"/>
        <v>0</v>
      </c>
      <c r="AJ154" s="253">
        <f t="shared" si="28"/>
        <v>0</v>
      </c>
      <c r="AK154" s="253">
        <f t="shared" si="29"/>
        <v>0</v>
      </c>
      <c r="AL154" s="253">
        <f t="shared" si="30"/>
        <v>0</v>
      </c>
      <c r="AM154" s="253">
        <f t="shared" si="31"/>
        <v>0</v>
      </c>
      <c r="AN154" s="253">
        <f t="shared" si="32"/>
        <v>0</v>
      </c>
      <c r="AO154" s="253">
        <f t="shared" si="33"/>
        <v>0</v>
      </c>
      <c r="AP154" s="183"/>
    </row>
    <row r="155" spans="1:42" s="196" customFormat="1" ht="15" x14ac:dyDescent="0.25">
      <c r="A155" s="250"/>
      <c r="B155" s="250"/>
      <c r="C155" s="251"/>
      <c r="D155" s="252"/>
      <c r="E155" s="384"/>
      <c r="F155" s="252"/>
      <c r="G155" s="374">
        <f t="shared" si="26"/>
        <v>0</v>
      </c>
      <c r="H155" s="252"/>
      <c r="I155" s="252"/>
      <c r="J155" s="252"/>
      <c r="K155" s="252"/>
      <c r="L155" s="252"/>
      <c r="M155" s="252"/>
      <c r="N155" s="252"/>
      <c r="O155" s="252"/>
      <c r="P155" s="252"/>
      <c r="Q155" s="253">
        <f>IF(C155&gt;Allgemeines!$C$12,0,SUM(G155,H155,J155,K155,M155,N155)-SUM(I155,L155,O155,P155))</f>
        <v>0</v>
      </c>
      <c r="R155" s="252"/>
      <c r="S155" s="252"/>
      <c r="T155" s="252"/>
      <c r="U155" s="252"/>
      <c r="V155" s="253">
        <f t="shared" si="34"/>
        <v>0</v>
      </c>
      <c r="W155" s="254">
        <f>IF(ISBLANK($B155),0,VLOOKUP($B155,Listen!$A$2:$C$45,2,FALSE))</f>
        <v>0</v>
      </c>
      <c r="X155" s="254">
        <f>IF(ISBLANK($B155),0,VLOOKUP($B155,Listen!$A$2:$C$45,3,FALSE))</f>
        <v>0</v>
      </c>
      <c r="Y155" s="255">
        <f t="shared" si="36"/>
        <v>0</v>
      </c>
      <c r="Z155" s="255">
        <f t="shared" si="25"/>
        <v>0</v>
      </c>
      <c r="AA155" s="255">
        <f t="shared" si="25"/>
        <v>0</v>
      </c>
      <c r="AB155" s="255">
        <f t="shared" si="25"/>
        <v>0</v>
      </c>
      <c r="AC155" s="255">
        <f t="shared" si="25"/>
        <v>0</v>
      </c>
      <c r="AD155" s="255">
        <f t="shared" si="25"/>
        <v>0</v>
      </c>
      <c r="AE155" s="255">
        <f t="shared" si="25"/>
        <v>0</v>
      </c>
      <c r="AF155" s="253">
        <f t="shared" si="35"/>
        <v>0</v>
      </c>
      <c r="AG155" s="256">
        <f>IF(C155=Allgemeines!$C$12,SAV!$V155-SAV!$AH155,HLOOKUP(Allgemeines!$C$12-1,$AI$4:$AO$300,ROW(C155)-3,FALSE)-$AH155)</f>
        <v>0</v>
      </c>
      <c r="AH155" s="256">
        <f>HLOOKUP(Allgemeines!$C$12,$AI$4:$AO$300,ROW(C155)-3,FALSE)</f>
        <v>0</v>
      </c>
      <c r="AI155" s="253">
        <f t="shared" si="27"/>
        <v>0</v>
      </c>
      <c r="AJ155" s="253">
        <f t="shared" si="28"/>
        <v>0</v>
      </c>
      <c r="AK155" s="253">
        <f t="shared" si="29"/>
        <v>0</v>
      </c>
      <c r="AL155" s="253">
        <f t="shared" si="30"/>
        <v>0</v>
      </c>
      <c r="AM155" s="253">
        <f t="shared" si="31"/>
        <v>0</v>
      </c>
      <c r="AN155" s="253">
        <f t="shared" si="32"/>
        <v>0</v>
      </c>
      <c r="AO155" s="253">
        <f t="shared" si="33"/>
        <v>0</v>
      </c>
      <c r="AP155" s="183"/>
    </row>
    <row r="156" spans="1:42" s="196" customFormat="1" ht="15" x14ac:dyDescent="0.25">
      <c r="A156" s="250"/>
      <c r="B156" s="250"/>
      <c r="C156" s="251"/>
      <c r="D156" s="252"/>
      <c r="E156" s="384"/>
      <c r="F156" s="252"/>
      <c r="G156" s="374">
        <f t="shared" si="26"/>
        <v>0</v>
      </c>
      <c r="H156" s="252"/>
      <c r="I156" s="252"/>
      <c r="J156" s="252"/>
      <c r="K156" s="252"/>
      <c r="L156" s="252"/>
      <c r="M156" s="252"/>
      <c r="N156" s="252"/>
      <c r="O156" s="252"/>
      <c r="P156" s="252"/>
      <c r="Q156" s="253">
        <f>IF(C156&gt;Allgemeines!$C$12,0,SUM(G156,H156,J156,K156,M156,N156)-SUM(I156,L156,O156,P156))</f>
        <v>0</v>
      </c>
      <c r="R156" s="252"/>
      <c r="S156" s="252"/>
      <c r="T156" s="252"/>
      <c r="U156" s="252"/>
      <c r="V156" s="253">
        <f t="shared" si="34"/>
        <v>0</v>
      </c>
      <c r="W156" s="254">
        <f>IF(ISBLANK($B156),0,VLOOKUP($B156,Listen!$A$2:$C$45,2,FALSE))</f>
        <v>0</v>
      </c>
      <c r="X156" s="254">
        <f>IF(ISBLANK($B156),0,VLOOKUP($B156,Listen!$A$2:$C$45,3,FALSE))</f>
        <v>0</v>
      </c>
      <c r="Y156" s="255">
        <f t="shared" si="36"/>
        <v>0</v>
      </c>
      <c r="Z156" s="255">
        <f t="shared" si="25"/>
        <v>0</v>
      </c>
      <c r="AA156" s="255">
        <f t="shared" si="25"/>
        <v>0</v>
      </c>
      <c r="AB156" s="255">
        <f t="shared" si="25"/>
        <v>0</v>
      </c>
      <c r="AC156" s="255">
        <f t="shared" si="25"/>
        <v>0</v>
      </c>
      <c r="AD156" s="255">
        <f t="shared" si="25"/>
        <v>0</v>
      </c>
      <c r="AE156" s="255">
        <f t="shared" si="25"/>
        <v>0</v>
      </c>
      <c r="AF156" s="253">
        <f t="shared" si="35"/>
        <v>0</v>
      </c>
      <c r="AG156" s="256">
        <f>IF(C156=Allgemeines!$C$12,SAV!$V156-SAV!$AH156,HLOOKUP(Allgemeines!$C$12-1,$AI$4:$AO$300,ROW(C156)-3,FALSE)-$AH156)</f>
        <v>0</v>
      </c>
      <c r="AH156" s="256">
        <f>HLOOKUP(Allgemeines!$C$12,$AI$4:$AO$300,ROW(C156)-3,FALSE)</f>
        <v>0</v>
      </c>
      <c r="AI156" s="253">
        <f t="shared" si="27"/>
        <v>0</v>
      </c>
      <c r="AJ156" s="253">
        <f t="shared" si="28"/>
        <v>0</v>
      </c>
      <c r="AK156" s="253">
        <f t="shared" si="29"/>
        <v>0</v>
      </c>
      <c r="AL156" s="253">
        <f t="shared" si="30"/>
        <v>0</v>
      </c>
      <c r="AM156" s="253">
        <f t="shared" si="31"/>
        <v>0</v>
      </c>
      <c r="AN156" s="253">
        <f t="shared" si="32"/>
        <v>0</v>
      </c>
      <c r="AO156" s="253">
        <f t="shared" si="33"/>
        <v>0</v>
      </c>
      <c r="AP156" s="183"/>
    </row>
    <row r="157" spans="1:42" s="196" customFormat="1" ht="15" x14ac:dyDescent="0.25">
      <c r="A157" s="250"/>
      <c r="B157" s="250"/>
      <c r="C157" s="251"/>
      <c r="D157" s="252"/>
      <c r="E157" s="384"/>
      <c r="F157" s="252"/>
      <c r="G157" s="374">
        <f t="shared" si="26"/>
        <v>0</v>
      </c>
      <c r="H157" s="252"/>
      <c r="I157" s="252"/>
      <c r="J157" s="252"/>
      <c r="K157" s="252"/>
      <c r="L157" s="252"/>
      <c r="M157" s="252"/>
      <c r="N157" s="252"/>
      <c r="O157" s="252"/>
      <c r="P157" s="252"/>
      <c r="Q157" s="253">
        <f>IF(C157&gt;Allgemeines!$C$12,0,SUM(G157,H157,J157,K157,M157,N157)-SUM(I157,L157,O157,P157))</f>
        <v>0</v>
      </c>
      <c r="R157" s="252"/>
      <c r="S157" s="252"/>
      <c r="T157" s="252"/>
      <c r="U157" s="252"/>
      <c r="V157" s="253">
        <f t="shared" si="34"/>
        <v>0</v>
      </c>
      <c r="W157" s="254">
        <f>IF(ISBLANK($B157),0,VLOOKUP($B157,Listen!$A$2:$C$45,2,FALSE))</f>
        <v>0</v>
      </c>
      <c r="X157" s="254">
        <f>IF(ISBLANK($B157),0,VLOOKUP($B157,Listen!$A$2:$C$45,3,FALSE))</f>
        <v>0</v>
      </c>
      <c r="Y157" s="255">
        <f t="shared" si="36"/>
        <v>0</v>
      </c>
      <c r="Z157" s="255">
        <f t="shared" si="25"/>
        <v>0</v>
      </c>
      <c r="AA157" s="255">
        <f t="shared" si="25"/>
        <v>0</v>
      </c>
      <c r="AB157" s="255">
        <f t="shared" si="25"/>
        <v>0</v>
      </c>
      <c r="AC157" s="255">
        <f t="shared" si="25"/>
        <v>0</v>
      </c>
      <c r="AD157" s="255">
        <f t="shared" si="25"/>
        <v>0</v>
      </c>
      <c r="AE157" s="255">
        <f t="shared" si="25"/>
        <v>0</v>
      </c>
      <c r="AF157" s="253">
        <f t="shared" si="35"/>
        <v>0</v>
      </c>
      <c r="AG157" s="256">
        <f>IF(C157=Allgemeines!$C$12,SAV!$V157-SAV!$AH157,HLOOKUP(Allgemeines!$C$12-1,$AI$4:$AO$300,ROW(C157)-3,FALSE)-$AH157)</f>
        <v>0</v>
      </c>
      <c r="AH157" s="256">
        <f>HLOOKUP(Allgemeines!$C$12,$AI$4:$AO$300,ROW(C157)-3,FALSE)</f>
        <v>0</v>
      </c>
      <c r="AI157" s="253">
        <f t="shared" si="27"/>
        <v>0</v>
      </c>
      <c r="AJ157" s="253">
        <f t="shared" si="28"/>
        <v>0</v>
      </c>
      <c r="AK157" s="253">
        <f t="shared" si="29"/>
        <v>0</v>
      </c>
      <c r="AL157" s="253">
        <f t="shared" si="30"/>
        <v>0</v>
      </c>
      <c r="AM157" s="253">
        <f t="shared" si="31"/>
        <v>0</v>
      </c>
      <c r="AN157" s="253">
        <f t="shared" si="32"/>
        <v>0</v>
      </c>
      <c r="AO157" s="253">
        <f t="shared" si="33"/>
        <v>0</v>
      </c>
      <c r="AP157" s="183"/>
    </row>
    <row r="158" spans="1:42" s="196" customFormat="1" ht="15" x14ac:dyDescent="0.25">
      <c r="A158" s="250"/>
      <c r="B158" s="250"/>
      <c r="C158" s="251"/>
      <c r="D158" s="252"/>
      <c r="E158" s="384"/>
      <c r="F158" s="252"/>
      <c r="G158" s="374">
        <f t="shared" si="26"/>
        <v>0</v>
      </c>
      <c r="H158" s="252"/>
      <c r="I158" s="252"/>
      <c r="J158" s="252"/>
      <c r="K158" s="252"/>
      <c r="L158" s="252"/>
      <c r="M158" s="252"/>
      <c r="N158" s="252"/>
      <c r="O158" s="252"/>
      <c r="P158" s="252"/>
      <c r="Q158" s="253">
        <f>IF(C158&gt;Allgemeines!$C$12,0,SUM(G158,H158,J158,K158,M158,N158)-SUM(I158,L158,O158,P158))</f>
        <v>0</v>
      </c>
      <c r="R158" s="252"/>
      <c r="S158" s="252"/>
      <c r="T158" s="252"/>
      <c r="U158" s="252"/>
      <c r="V158" s="253">
        <f t="shared" si="34"/>
        <v>0</v>
      </c>
      <c r="W158" s="254">
        <f>IF(ISBLANK($B158),0,VLOOKUP($B158,Listen!$A$2:$C$45,2,FALSE))</f>
        <v>0</v>
      </c>
      <c r="X158" s="254">
        <f>IF(ISBLANK($B158),0,VLOOKUP($B158,Listen!$A$2:$C$45,3,FALSE))</f>
        <v>0</v>
      </c>
      <c r="Y158" s="255">
        <f t="shared" si="36"/>
        <v>0</v>
      </c>
      <c r="Z158" s="255">
        <f t="shared" si="25"/>
        <v>0</v>
      </c>
      <c r="AA158" s="255">
        <f t="shared" si="25"/>
        <v>0</v>
      </c>
      <c r="AB158" s="255">
        <f t="shared" si="25"/>
        <v>0</v>
      </c>
      <c r="AC158" s="255">
        <f t="shared" si="25"/>
        <v>0</v>
      </c>
      <c r="AD158" s="255">
        <f t="shared" si="25"/>
        <v>0</v>
      </c>
      <c r="AE158" s="255">
        <f t="shared" si="25"/>
        <v>0</v>
      </c>
      <c r="AF158" s="253">
        <f t="shared" si="35"/>
        <v>0</v>
      </c>
      <c r="AG158" s="256">
        <f>IF(C158=Allgemeines!$C$12,SAV!$V158-SAV!$AH158,HLOOKUP(Allgemeines!$C$12-1,$AI$4:$AO$300,ROW(C158)-3,FALSE)-$AH158)</f>
        <v>0</v>
      </c>
      <c r="AH158" s="256">
        <f>HLOOKUP(Allgemeines!$C$12,$AI$4:$AO$300,ROW(C158)-3,FALSE)</f>
        <v>0</v>
      </c>
      <c r="AI158" s="253">
        <f t="shared" si="27"/>
        <v>0</v>
      </c>
      <c r="AJ158" s="253">
        <f t="shared" si="28"/>
        <v>0</v>
      </c>
      <c r="AK158" s="253">
        <f t="shared" si="29"/>
        <v>0</v>
      </c>
      <c r="AL158" s="253">
        <f t="shared" si="30"/>
        <v>0</v>
      </c>
      <c r="AM158" s="253">
        <f t="shared" si="31"/>
        <v>0</v>
      </c>
      <c r="AN158" s="253">
        <f t="shared" si="32"/>
        <v>0</v>
      </c>
      <c r="AO158" s="253">
        <f t="shared" si="33"/>
        <v>0</v>
      </c>
      <c r="AP158" s="183"/>
    </row>
    <row r="159" spans="1:42" s="196" customFormat="1" ht="15" x14ac:dyDescent="0.25">
      <c r="A159" s="250"/>
      <c r="B159" s="250"/>
      <c r="C159" s="251"/>
      <c r="D159" s="252"/>
      <c r="E159" s="384"/>
      <c r="F159" s="252"/>
      <c r="G159" s="374">
        <f t="shared" si="26"/>
        <v>0</v>
      </c>
      <c r="H159" s="252"/>
      <c r="I159" s="252"/>
      <c r="J159" s="252"/>
      <c r="K159" s="252"/>
      <c r="L159" s="252"/>
      <c r="M159" s="252"/>
      <c r="N159" s="252"/>
      <c r="O159" s="252"/>
      <c r="P159" s="252"/>
      <c r="Q159" s="253">
        <f>IF(C159&gt;Allgemeines!$C$12,0,SUM(G159,H159,J159,K159,M159,N159)-SUM(I159,L159,O159,P159))</f>
        <v>0</v>
      </c>
      <c r="R159" s="252"/>
      <c r="S159" s="252"/>
      <c r="T159" s="252"/>
      <c r="U159" s="252"/>
      <c r="V159" s="253">
        <f t="shared" si="34"/>
        <v>0</v>
      </c>
      <c r="W159" s="254">
        <f>IF(ISBLANK($B159),0,VLOOKUP($B159,Listen!$A$2:$C$45,2,FALSE))</f>
        <v>0</v>
      </c>
      <c r="X159" s="254">
        <f>IF(ISBLANK($B159),0,VLOOKUP($B159,Listen!$A$2:$C$45,3,FALSE))</f>
        <v>0</v>
      </c>
      <c r="Y159" s="255">
        <f t="shared" si="36"/>
        <v>0</v>
      </c>
      <c r="Z159" s="255">
        <f t="shared" si="25"/>
        <v>0</v>
      </c>
      <c r="AA159" s="255">
        <f t="shared" si="25"/>
        <v>0</v>
      </c>
      <c r="AB159" s="255">
        <f t="shared" ref="Z159:AE201" si="37">$W159</f>
        <v>0</v>
      </c>
      <c r="AC159" s="255">
        <f t="shared" si="37"/>
        <v>0</v>
      </c>
      <c r="AD159" s="255">
        <f t="shared" si="37"/>
        <v>0</v>
      </c>
      <c r="AE159" s="255">
        <f t="shared" si="37"/>
        <v>0</v>
      </c>
      <c r="AF159" s="253">
        <f t="shared" si="35"/>
        <v>0</v>
      </c>
      <c r="AG159" s="256">
        <f>IF(C159=Allgemeines!$C$12,SAV!$V159-SAV!$AH159,HLOOKUP(Allgemeines!$C$12-1,$AI$4:$AO$300,ROW(C159)-3,FALSE)-$AH159)</f>
        <v>0</v>
      </c>
      <c r="AH159" s="256">
        <f>HLOOKUP(Allgemeines!$C$12,$AI$4:$AO$300,ROW(C159)-3,FALSE)</f>
        <v>0</v>
      </c>
      <c r="AI159" s="253">
        <f t="shared" si="27"/>
        <v>0</v>
      </c>
      <c r="AJ159" s="253">
        <f t="shared" si="28"/>
        <v>0</v>
      </c>
      <c r="AK159" s="253">
        <f t="shared" si="29"/>
        <v>0</v>
      </c>
      <c r="AL159" s="253">
        <f t="shared" si="30"/>
        <v>0</v>
      </c>
      <c r="AM159" s="253">
        <f t="shared" si="31"/>
        <v>0</v>
      </c>
      <c r="AN159" s="253">
        <f t="shared" si="32"/>
        <v>0</v>
      </c>
      <c r="AO159" s="253">
        <f t="shared" si="33"/>
        <v>0</v>
      </c>
      <c r="AP159" s="183"/>
    </row>
    <row r="160" spans="1:42" s="196" customFormat="1" ht="15" x14ac:dyDescent="0.25">
      <c r="A160" s="250"/>
      <c r="B160" s="250"/>
      <c r="C160" s="251"/>
      <c r="D160" s="252"/>
      <c r="E160" s="384"/>
      <c r="F160" s="252"/>
      <c r="G160" s="374">
        <f t="shared" si="26"/>
        <v>0</v>
      </c>
      <c r="H160" s="252"/>
      <c r="I160" s="252"/>
      <c r="J160" s="252"/>
      <c r="K160" s="252"/>
      <c r="L160" s="252"/>
      <c r="M160" s="252"/>
      <c r="N160" s="252"/>
      <c r="O160" s="252"/>
      <c r="P160" s="252"/>
      <c r="Q160" s="253">
        <f>IF(C160&gt;Allgemeines!$C$12,0,SUM(G160,H160,J160,K160,M160,N160)-SUM(I160,L160,O160,P160))</f>
        <v>0</v>
      </c>
      <c r="R160" s="252"/>
      <c r="S160" s="252"/>
      <c r="T160" s="252"/>
      <c r="U160" s="252"/>
      <c r="V160" s="253">
        <f t="shared" si="34"/>
        <v>0</v>
      </c>
      <c r="W160" s="254">
        <f>IF(ISBLANK($B160),0,VLOOKUP($B160,Listen!$A$2:$C$45,2,FALSE))</f>
        <v>0</v>
      </c>
      <c r="X160" s="254">
        <f>IF(ISBLANK($B160),0,VLOOKUP($B160,Listen!$A$2:$C$45,3,FALSE))</f>
        <v>0</v>
      </c>
      <c r="Y160" s="255">
        <f t="shared" si="36"/>
        <v>0</v>
      </c>
      <c r="Z160" s="255">
        <f t="shared" si="37"/>
        <v>0</v>
      </c>
      <c r="AA160" s="255">
        <f t="shared" si="37"/>
        <v>0</v>
      </c>
      <c r="AB160" s="255">
        <f t="shared" si="37"/>
        <v>0</v>
      </c>
      <c r="AC160" s="255">
        <f t="shared" si="37"/>
        <v>0</v>
      </c>
      <c r="AD160" s="255">
        <f t="shared" si="37"/>
        <v>0</v>
      </c>
      <c r="AE160" s="255">
        <f t="shared" si="37"/>
        <v>0</v>
      </c>
      <c r="AF160" s="253">
        <f t="shared" si="35"/>
        <v>0</v>
      </c>
      <c r="AG160" s="256">
        <f>IF(C160=Allgemeines!$C$12,SAV!$V160-SAV!$AH160,HLOOKUP(Allgemeines!$C$12-1,$AI$4:$AO$300,ROW(C160)-3,FALSE)-$AH160)</f>
        <v>0</v>
      </c>
      <c r="AH160" s="256">
        <f>HLOOKUP(Allgemeines!$C$12,$AI$4:$AO$300,ROW(C160)-3,FALSE)</f>
        <v>0</v>
      </c>
      <c r="AI160" s="253">
        <f t="shared" si="27"/>
        <v>0</v>
      </c>
      <c r="AJ160" s="253">
        <f t="shared" si="28"/>
        <v>0</v>
      </c>
      <c r="AK160" s="253">
        <f t="shared" si="29"/>
        <v>0</v>
      </c>
      <c r="AL160" s="253">
        <f t="shared" si="30"/>
        <v>0</v>
      </c>
      <c r="AM160" s="253">
        <f t="shared" si="31"/>
        <v>0</v>
      </c>
      <c r="AN160" s="253">
        <f t="shared" si="32"/>
        <v>0</v>
      </c>
      <c r="AO160" s="253">
        <f t="shared" si="33"/>
        <v>0</v>
      </c>
      <c r="AP160" s="183"/>
    </row>
    <row r="161" spans="1:42" s="196" customFormat="1" ht="15" x14ac:dyDescent="0.25">
      <c r="A161" s="250"/>
      <c r="B161" s="250"/>
      <c r="C161" s="251"/>
      <c r="D161" s="252"/>
      <c r="E161" s="384"/>
      <c r="F161" s="252"/>
      <c r="G161" s="374">
        <f t="shared" si="26"/>
        <v>0</v>
      </c>
      <c r="H161" s="252"/>
      <c r="I161" s="252"/>
      <c r="J161" s="252"/>
      <c r="K161" s="252"/>
      <c r="L161" s="252"/>
      <c r="M161" s="252"/>
      <c r="N161" s="252"/>
      <c r="O161" s="252"/>
      <c r="P161" s="252"/>
      <c r="Q161" s="253">
        <f>IF(C161&gt;Allgemeines!$C$12,0,SUM(G161,H161,J161,K161,M161,N161)-SUM(I161,L161,O161,P161))</f>
        <v>0</v>
      </c>
      <c r="R161" s="252"/>
      <c r="S161" s="252"/>
      <c r="T161" s="252"/>
      <c r="U161" s="252"/>
      <c r="V161" s="253">
        <f t="shared" si="34"/>
        <v>0</v>
      </c>
      <c r="W161" s="254">
        <f>IF(ISBLANK($B161),0,VLOOKUP($B161,Listen!$A$2:$C$45,2,FALSE))</f>
        <v>0</v>
      </c>
      <c r="X161" s="254">
        <f>IF(ISBLANK($B161),0,VLOOKUP($B161,Listen!$A$2:$C$45,3,FALSE))</f>
        <v>0</v>
      </c>
      <c r="Y161" s="255">
        <f t="shared" si="36"/>
        <v>0</v>
      </c>
      <c r="Z161" s="255">
        <f t="shared" si="37"/>
        <v>0</v>
      </c>
      <c r="AA161" s="255">
        <f t="shared" si="37"/>
        <v>0</v>
      </c>
      <c r="AB161" s="255">
        <f t="shared" si="37"/>
        <v>0</v>
      </c>
      <c r="AC161" s="255">
        <f t="shared" si="37"/>
        <v>0</v>
      </c>
      <c r="AD161" s="255">
        <f t="shared" si="37"/>
        <v>0</v>
      </c>
      <c r="AE161" s="255">
        <f t="shared" si="37"/>
        <v>0</v>
      </c>
      <c r="AF161" s="253">
        <f t="shared" si="35"/>
        <v>0</v>
      </c>
      <c r="AG161" s="256">
        <f>IF(C161=Allgemeines!$C$12,SAV!$V161-SAV!$AH161,HLOOKUP(Allgemeines!$C$12-1,$AI$4:$AO$300,ROW(C161)-3,FALSE)-$AH161)</f>
        <v>0</v>
      </c>
      <c r="AH161" s="256">
        <f>HLOOKUP(Allgemeines!$C$12,$AI$4:$AO$300,ROW(C161)-3,FALSE)</f>
        <v>0</v>
      </c>
      <c r="AI161" s="253">
        <f t="shared" si="27"/>
        <v>0</v>
      </c>
      <c r="AJ161" s="253">
        <f t="shared" si="28"/>
        <v>0</v>
      </c>
      <c r="AK161" s="253">
        <f t="shared" si="29"/>
        <v>0</v>
      </c>
      <c r="AL161" s="253">
        <f t="shared" si="30"/>
        <v>0</v>
      </c>
      <c r="AM161" s="253">
        <f t="shared" si="31"/>
        <v>0</v>
      </c>
      <c r="AN161" s="253">
        <f t="shared" si="32"/>
        <v>0</v>
      </c>
      <c r="AO161" s="253">
        <f t="shared" si="33"/>
        <v>0</v>
      </c>
      <c r="AP161" s="183"/>
    </row>
    <row r="162" spans="1:42" s="196" customFormat="1" ht="15" x14ac:dyDescent="0.25">
      <c r="A162" s="250"/>
      <c r="B162" s="250"/>
      <c r="C162" s="251"/>
      <c r="D162" s="252"/>
      <c r="E162" s="384"/>
      <c r="F162" s="252"/>
      <c r="G162" s="374">
        <f t="shared" si="26"/>
        <v>0</v>
      </c>
      <c r="H162" s="252"/>
      <c r="I162" s="252"/>
      <c r="J162" s="252"/>
      <c r="K162" s="252"/>
      <c r="L162" s="252"/>
      <c r="M162" s="252"/>
      <c r="N162" s="252"/>
      <c r="O162" s="252"/>
      <c r="P162" s="252"/>
      <c r="Q162" s="253">
        <f>IF(C162&gt;Allgemeines!$C$12,0,SUM(G162,H162,J162,K162,M162,N162)-SUM(I162,L162,O162,P162))</f>
        <v>0</v>
      </c>
      <c r="R162" s="252"/>
      <c r="S162" s="252"/>
      <c r="T162" s="252"/>
      <c r="U162" s="252"/>
      <c r="V162" s="253">
        <f t="shared" si="34"/>
        <v>0</v>
      </c>
      <c r="W162" s="254">
        <f>IF(ISBLANK($B162),0,VLOOKUP($B162,Listen!$A$2:$C$45,2,FALSE))</f>
        <v>0</v>
      </c>
      <c r="X162" s="254">
        <f>IF(ISBLANK($B162),0,VLOOKUP($B162,Listen!$A$2:$C$45,3,FALSE))</f>
        <v>0</v>
      </c>
      <c r="Y162" s="255">
        <f t="shared" si="36"/>
        <v>0</v>
      </c>
      <c r="Z162" s="255">
        <f t="shared" si="37"/>
        <v>0</v>
      </c>
      <c r="AA162" s="255">
        <f t="shared" si="37"/>
        <v>0</v>
      </c>
      <c r="AB162" s="255">
        <f t="shared" si="37"/>
        <v>0</v>
      </c>
      <c r="AC162" s="255">
        <f t="shared" si="37"/>
        <v>0</v>
      </c>
      <c r="AD162" s="255">
        <f t="shared" si="37"/>
        <v>0</v>
      </c>
      <c r="AE162" s="255">
        <f t="shared" si="37"/>
        <v>0</v>
      </c>
      <c r="AF162" s="253">
        <f t="shared" si="35"/>
        <v>0</v>
      </c>
      <c r="AG162" s="256">
        <f>IF(C162=Allgemeines!$C$12,SAV!$V162-SAV!$AH162,HLOOKUP(Allgemeines!$C$12-1,$AI$4:$AO$300,ROW(C162)-3,FALSE)-$AH162)</f>
        <v>0</v>
      </c>
      <c r="AH162" s="256">
        <f>HLOOKUP(Allgemeines!$C$12,$AI$4:$AO$300,ROW(C162)-3,FALSE)</f>
        <v>0</v>
      </c>
      <c r="AI162" s="253">
        <f t="shared" si="27"/>
        <v>0</v>
      </c>
      <c r="AJ162" s="253">
        <f t="shared" si="28"/>
        <v>0</v>
      </c>
      <c r="AK162" s="253">
        <f t="shared" si="29"/>
        <v>0</v>
      </c>
      <c r="AL162" s="253">
        <f t="shared" si="30"/>
        <v>0</v>
      </c>
      <c r="AM162" s="253">
        <f t="shared" si="31"/>
        <v>0</v>
      </c>
      <c r="AN162" s="253">
        <f t="shared" si="32"/>
        <v>0</v>
      </c>
      <c r="AO162" s="253">
        <f t="shared" si="33"/>
        <v>0</v>
      </c>
      <c r="AP162" s="183"/>
    </row>
    <row r="163" spans="1:42" s="196" customFormat="1" ht="15" x14ac:dyDescent="0.25">
      <c r="A163" s="250"/>
      <c r="B163" s="250"/>
      <c r="C163" s="251"/>
      <c r="D163" s="252"/>
      <c r="E163" s="384"/>
      <c r="F163" s="252"/>
      <c r="G163" s="374">
        <f t="shared" si="26"/>
        <v>0</v>
      </c>
      <c r="H163" s="252"/>
      <c r="I163" s="252"/>
      <c r="J163" s="252"/>
      <c r="K163" s="252"/>
      <c r="L163" s="252"/>
      <c r="M163" s="252"/>
      <c r="N163" s="252"/>
      <c r="O163" s="252"/>
      <c r="P163" s="252"/>
      <c r="Q163" s="253">
        <f>IF(C163&gt;Allgemeines!$C$12,0,SUM(G163,H163,J163,K163,M163,N163)-SUM(I163,L163,O163,P163))</f>
        <v>0</v>
      </c>
      <c r="R163" s="252"/>
      <c r="S163" s="252"/>
      <c r="T163" s="252"/>
      <c r="U163" s="252"/>
      <c r="V163" s="253">
        <f t="shared" si="34"/>
        <v>0</v>
      </c>
      <c r="W163" s="254">
        <f>IF(ISBLANK($B163),0,VLOOKUP($B163,Listen!$A$2:$C$45,2,FALSE))</f>
        <v>0</v>
      </c>
      <c r="X163" s="254">
        <f>IF(ISBLANK($B163),0,VLOOKUP($B163,Listen!$A$2:$C$45,3,FALSE))</f>
        <v>0</v>
      </c>
      <c r="Y163" s="255">
        <f t="shared" si="36"/>
        <v>0</v>
      </c>
      <c r="Z163" s="255">
        <f t="shared" si="37"/>
        <v>0</v>
      </c>
      <c r="AA163" s="255">
        <f t="shared" si="37"/>
        <v>0</v>
      </c>
      <c r="AB163" s="255">
        <f t="shared" si="37"/>
        <v>0</v>
      </c>
      <c r="AC163" s="255">
        <f t="shared" si="37"/>
        <v>0</v>
      </c>
      <c r="AD163" s="255">
        <f t="shared" si="37"/>
        <v>0</v>
      </c>
      <c r="AE163" s="255">
        <f t="shared" si="37"/>
        <v>0</v>
      </c>
      <c r="AF163" s="253">
        <f t="shared" si="35"/>
        <v>0</v>
      </c>
      <c r="AG163" s="256">
        <f>IF(C163=Allgemeines!$C$12,SAV!$V163-SAV!$AH163,HLOOKUP(Allgemeines!$C$12-1,$AI$4:$AO$300,ROW(C163)-3,FALSE)-$AH163)</f>
        <v>0</v>
      </c>
      <c r="AH163" s="256">
        <f>HLOOKUP(Allgemeines!$C$12,$AI$4:$AO$300,ROW(C163)-3,FALSE)</f>
        <v>0</v>
      </c>
      <c r="AI163" s="253">
        <f t="shared" si="27"/>
        <v>0</v>
      </c>
      <c r="AJ163" s="253">
        <f t="shared" si="28"/>
        <v>0</v>
      </c>
      <c r="AK163" s="253">
        <f t="shared" si="29"/>
        <v>0</v>
      </c>
      <c r="AL163" s="253">
        <f t="shared" si="30"/>
        <v>0</v>
      </c>
      <c r="AM163" s="253">
        <f t="shared" si="31"/>
        <v>0</v>
      </c>
      <c r="AN163" s="253">
        <f t="shared" si="32"/>
        <v>0</v>
      </c>
      <c r="AO163" s="253">
        <f t="shared" si="33"/>
        <v>0</v>
      </c>
      <c r="AP163" s="183"/>
    </row>
    <row r="164" spans="1:42" s="196" customFormat="1" ht="15" x14ac:dyDescent="0.25">
      <c r="A164" s="250"/>
      <c r="B164" s="250"/>
      <c r="C164" s="251"/>
      <c r="D164" s="252"/>
      <c r="E164" s="384"/>
      <c r="F164" s="252"/>
      <c r="G164" s="374">
        <f t="shared" si="26"/>
        <v>0</v>
      </c>
      <c r="H164" s="252"/>
      <c r="I164" s="252"/>
      <c r="J164" s="252"/>
      <c r="K164" s="252"/>
      <c r="L164" s="252"/>
      <c r="M164" s="252"/>
      <c r="N164" s="252"/>
      <c r="O164" s="252"/>
      <c r="P164" s="252"/>
      <c r="Q164" s="253">
        <f>IF(C164&gt;Allgemeines!$C$12,0,SUM(G164,H164,J164,K164,M164,N164)-SUM(I164,L164,O164,P164))</f>
        <v>0</v>
      </c>
      <c r="R164" s="252"/>
      <c r="S164" s="252"/>
      <c r="T164" s="252"/>
      <c r="U164" s="252"/>
      <c r="V164" s="253">
        <f t="shared" si="34"/>
        <v>0</v>
      </c>
      <c r="W164" s="254">
        <f>IF(ISBLANK($B164),0,VLOOKUP($B164,Listen!$A$2:$C$45,2,FALSE))</f>
        <v>0</v>
      </c>
      <c r="X164" s="254">
        <f>IF(ISBLANK($B164),0,VLOOKUP($B164,Listen!$A$2:$C$45,3,FALSE))</f>
        <v>0</v>
      </c>
      <c r="Y164" s="255">
        <f t="shared" si="36"/>
        <v>0</v>
      </c>
      <c r="Z164" s="255">
        <f t="shared" si="37"/>
        <v>0</v>
      </c>
      <c r="AA164" s="255">
        <f t="shared" si="37"/>
        <v>0</v>
      </c>
      <c r="AB164" s="255">
        <f t="shared" si="37"/>
        <v>0</v>
      </c>
      <c r="AC164" s="255">
        <f t="shared" si="37"/>
        <v>0</v>
      </c>
      <c r="AD164" s="255">
        <f t="shared" si="37"/>
        <v>0</v>
      </c>
      <c r="AE164" s="255">
        <f t="shared" si="37"/>
        <v>0</v>
      </c>
      <c r="AF164" s="253">
        <f t="shared" si="35"/>
        <v>0</v>
      </c>
      <c r="AG164" s="256">
        <f>IF(C164=Allgemeines!$C$12,SAV!$V164-SAV!$AH164,HLOOKUP(Allgemeines!$C$12-1,$AI$4:$AO$300,ROW(C164)-3,FALSE)-$AH164)</f>
        <v>0</v>
      </c>
      <c r="AH164" s="256">
        <f>HLOOKUP(Allgemeines!$C$12,$AI$4:$AO$300,ROW(C164)-3,FALSE)</f>
        <v>0</v>
      </c>
      <c r="AI164" s="253">
        <f t="shared" si="27"/>
        <v>0</v>
      </c>
      <c r="AJ164" s="253">
        <f t="shared" si="28"/>
        <v>0</v>
      </c>
      <c r="AK164" s="253">
        <f t="shared" si="29"/>
        <v>0</v>
      </c>
      <c r="AL164" s="253">
        <f t="shared" si="30"/>
        <v>0</v>
      </c>
      <c r="AM164" s="253">
        <f t="shared" si="31"/>
        <v>0</v>
      </c>
      <c r="AN164" s="253">
        <f t="shared" si="32"/>
        <v>0</v>
      </c>
      <c r="AO164" s="253">
        <f t="shared" si="33"/>
        <v>0</v>
      </c>
      <c r="AP164" s="183"/>
    </row>
    <row r="165" spans="1:42" s="196" customFormat="1" ht="15" x14ac:dyDescent="0.25">
      <c r="A165" s="250"/>
      <c r="B165" s="250"/>
      <c r="C165" s="251"/>
      <c r="D165" s="252"/>
      <c r="E165" s="384"/>
      <c r="F165" s="252"/>
      <c r="G165" s="374">
        <f t="shared" si="26"/>
        <v>0</v>
      </c>
      <c r="H165" s="252"/>
      <c r="I165" s="252"/>
      <c r="J165" s="252"/>
      <c r="K165" s="252"/>
      <c r="L165" s="252"/>
      <c r="M165" s="252"/>
      <c r="N165" s="252"/>
      <c r="O165" s="252"/>
      <c r="P165" s="252"/>
      <c r="Q165" s="253">
        <f>IF(C165&gt;Allgemeines!$C$12,0,SUM(G165,H165,J165,K165,M165,N165)-SUM(I165,L165,O165,P165))</f>
        <v>0</v>
      </c>
      <c r="R165" s="252"/>
      <c r="S165" s="252"/>
      <c r="T165" s="252"/>
      <c r="U165" s="252"/>
      <c r="V165" s="253">
        <f t="shared" si="34"/>
        <v>0</v>
      </c>
      <c r="W165" s="254">
        <f>IF(ISBLANK($B165),0,VLOOKUP($B165,Listen!$A$2:$C$45,2,FALSE))</f>
        <v>0</v>
      </c>
      <c r="X165" s="254">
        <f>IF(ISBLANK($B165),0,VLOOKUP($B165,Listen!$A$2:$C$45,3,FALSE))</f>
        <v>0</v>
      </c>
      <c r="Y165" s="255">
        <f t="shared" si="36"/>
        <v>0</v>
      </c>
      <c r="Z165" s="255">
        <f t="shared" si="37"/>
        <v>0</v>
      </c>
      <c r="AA165" s="255">
        <f t="shared" si="37"/>
        <v>0</v>
      </c>
      <c r="AB165" s="255">
        <f t="shared" si="37"/>
        <v>0</v>
      </c>
      <c r="AC165" s="255">
        <f t="shared" si="37"/>
        <v>0</v>
      </c>
      <c r="AD165" s="255">
        <f t="shared" si="37"/>
        <v>0</v>
      </c>
      <c r="AE165" s="255">
        <f t="shared" si="37"/>
        <v>0</v>
      </c>
      <c r="AF165" s="253">
        <f t="shared" si="35"/>
        <v>0</v>
      </c>
      <c r="AG165" s="256">
        <f>IF(C165=Allgemeines!$C$12,SAV!$V165-SAV!$AH165,HLOOKUP(Allgemeines!$C$12-1,$AI$4:$AO$300,ROW(C165)-3,FALSE)-$AH165)</f>
        <v>0</v>
      </c>
      <c r="AH165" s="256">
        <f>HLOOKUP(Allgemeines!$C$12,$AI$4:$AO$300,ROW(C165)-3,FALSE)</f>
        <v>0</v>
      </c>
      <c r="AI165" s="253">
        <f t="shared" si="27"/>
        <v>0</v>
      </c>
      <c r="AJ165" s="253">
        <f t="shared" si="28"/>
        <v>0</v>
      </c>
      <c r="AK165" s="253">
        <f t="shared" si="29"/>
        <v>0</v>
      </c>
      <c r="AL165" s="253">
        <f t="shared" si="30"/>
        <v>0</v>
      </c>
      <c r="AM165" s="253">
        <f t="shared" si="31"/>
        <v>0</v>
      </c>
      <c r="AN165" s="253">
        <f t="shared" si="32"/>
        <v>0</v>
      </c>
      <c r="AO165" s="253">
        <f t="shared" si="33"/>
        <v>0</v>
      </c>
      <c r="AP165" s="183"/>
    </row>
    <row r="166" spans="1:42" s="196" customFormat="1" ht="15" x14ac:dyDescent="0.25">
      <c r="A166" s="250"/>
      <c r="B166" s="250"/>
      <c r="C166" s="251"/>
      <c r="D166" s="252"/>
      <c r="E166" s="384"/>
      <c r="F166" s="252"/>
      <c r="G166" s="374">
        <f t="shared" si="26"/>
        <v>0</v>
      </c>
      <c r="H166" s="252"/>
      <c r="I166" s="252"/>
      <c r="J166" s="252"/>
      <c r="K166" s="252"/>
      <c r="L166" s="252"/>
      <c r="M166" s="252"/>
      <c r="N166" s="252"/>
      <c r="O166" s="252"/>
      <c r="P166" s="252"/>
      <c r="Q166" s="253">
        <f>IF(C166&gt;Allgemeines!$C$12,0,SUM(G166,H166,J166,K166,M166,N166)-SUM(I166,L166,O166,P166))</f>
        <v>0</v>
      </c>
      <c r="R166" s="252"/>
      <c r="S166" s="252"/>
      <c r="T166" s="252"/>
      <c r="U166" s="252"/>
      <c r="V166" s="253">
        <f t="shared" si="34"/>
        <v>0</v>
      </c>
      <c r="W166" s="254">
        <f>IF(ISBLANK($B166),0,VLOOKUP($B166,Listen!$A$2:$C$45,2,FALSE))</f>
        <v>0</v>
      </c>
      <c r="X166" s="254">
        <f>IF(ISBLANK($B166),0,VLOOKUP($B166,Listen!$A$2:$C$45,3,FALSE))</f>
        <v>0</v>
      </c>
      <c r="Y166" s="255">
        <f t="shared" si="36"/>
        <v>0</v>
      </c>
      <c r="Z166" s="255">
        <f t="shared" si="37"/>
        <v>0</v>
      </c>
      <c r="AA166" s="255">
        <f t="shared" si="37"/>
        <v>0</v>
      </c>
      <c r="AB166" s="255">
        <f t="shared" si="37"/>
        <v>0</v>
      </c>
      <c r="AC166" s="255">
        <f t="shared" si="37"/>
        <v>0</v>
      </c>
      <c r="AD166" s="255">
        <f t="shared" si="37"/>
        <v>0</v>
      </c>
      <c r="AE166" s="255">
        <f t="shared" si="37"/>
        <v>0</v>
      </c>
      <c r="AF166" s="253">
        <f t="shared" si="35"/>
        <v>0</v>
      </c>
      <c r="AG166" s="256">
        <f>IF(C166=Allgemeines!$C$12,SAV!$V166-SAV!$AH166,HLOOKUP(Allgemeines!$C$12-1,$AI$4:$AO$300,ROW(C166)-3,FALSE)-$AH166)</f>
        <v>0</v>
      </c>
      <c r="AH166" s="256">
        <f>HLOOKUP(Allgemeines!$C$12,$AI$4:$AO$300,ROW(C166)-3,FALSE)</f>
        <v>0</v>
      </c>
      <c r="AI166" s="253">
        <f t="shared" si="27"/>
        <v>0</v>
      </c>
      <c r="AJ166" s="253">
        <f t="shared" si="28"/>
        <v>0</v>
      </c>
      <c r="AK166" s="253">
        <f t="shared" si="29"/>
        <v>0</v>
      </c>
      <c r="AL166" s="253">
        <f t="shared" si="30"/>
        <v>0</v>
      </c>
      <c r="AM166" s="253">
        <f t="shared" si="31"/>
        <v>0</v>
      </c>
      <c r="AN166" s="253">
        <f t="shared" si="32"/>
        <v>0</v>
      </c>
      <c r="AO166" s="253">
        <f t="shared" si="33"/>
        <v>0</v>
      </c>
      <c r="AP166" s="183"/>
    </row>
    <row r="167" spans="1:42" s="196" customFormat="1" ht="15" x14ac:dyDescent="0.25">
      <c r="A167" s="250"/>
      <c r="B167" s="250"/>
      <c r="C167" s="251"/>
      <c r="D167" s="252"/>
      <c r="E167" s="384"/>
      <c r="F167" s="252"/>
      <c r="G167" s="374">
        <f t="shared" si="26"/>
        <v>0</v>
      </c>
      <c r="H167" s="252"/>
      <c r="I167" s="252"/>
      <c r="J167" s="252"/>
      <c r="K167" s="252"/>
      <c r="L167" s="252"/>
      <c r="M167" s="252"/>
      <c r="N167" s="252"/>
      <c r="O167" s="252"/>
      <c r="P167" s="252"/>
      <c r="Q167" s="253">
        <f>IF(C167&gt;Allgemeines!$C$12,0,SUM(G167,H167,J167,K167,M167,N167)-SUM(I167,L167,O167,P167))</f>
        <v>0</v>
      </c>
      <c r="R167" s="252"/>
      <c r="S167" s="252"/>
      <c r="T167" s="252"/>
      <c r="U167" s="252"/>
      <c r="V167" s="253">
        <f t="shared" si="34"/>
        <v>0</v>
      </c>
      <c r="W167" s="254">
        <f>IF(ISBLANK($B167),0,VLOOKUP($B167,Listen!$A$2:$C$45,2,FALSE))</f>
        <v>0</v>
      </c>
      <c r="X167" s="254">
        <f>IF(ISBLANK($B167),0,VLOOKUP($B167,Listen!$A$2:$C$45,3,FALSE))</f>
        <v>0</v>
      </c>
      <c r="Y167" s="255">
        <f t="shared" si="36"/>
        <v>0</v>
      </c>
      <c r="Z167" s="255">
        <f t="shared" si="37"/>
        <v>0</v>
      </c>
      <c r="AA167" s="255">
        <f t="shared" si="37"/>
        <v>0</v>
      </c>
      <c r="AB167" s="255">
        <f t="shared" si="37"/>
        <v>0</v>
      </c>
      <c r="AC167" s="255">
        <f t="shared" si="37"/>
        <v>0</v>
      </c>
      <c r="AD167" s="255">
        <f t="shared" si="37"/>
        <v>0</v>
      </c>
      <c r="AE167" s="255">
        <f t="shared" si="37"/>
        <v>0</v>
      </c>
      <c r="AF167" s="253">
        <f t="shared" si="35"/>
        <v>0</v>
      </c>
      <c r="AG167" s="256">
        <f>IF(C167=Allgemeines!$C$12,SAV!$V167-SAV!$AH167,HLOOKUP(Allgemeines!$C$12-1,$AI$4:$AO$300,ROW(C167)-3,FALSE)-$AH167)</f>
        <v>0</v>
      </c>
      <c r="AH167" s="256">
        <f>HLOOKUP(Allgemeines!$C$12,$AI$4:$AO$300,ROW(C167)-3,FALSE)</f>
        <v>0</v>
      </c>
      <c r="AI167" s="253">
        <f t="shared" si="27"/>
        <v>0</v>
      </c>
      <c r="AJ167" s="253">
        <f t="shared" si="28"/>
        <v>0</v>
      </c>
      <c r="AK167" s="253">
        <f t="shared" si="29"/>
        <v>0</v>
      </c>
      <c r="AL167" s="253">
        <f t="shared" si="30"/>
        <v>0</v>
      </c>
      <c r="AM167" s="253">
        <f t="shared" si="31"/>
        <v>0</v>
      </c>
      <c r="AN167" s="253">
        <f t="shared" si="32"/>
        <v>0</v>
      </c>
      <c r="AO167" s="253">
        <f t="shared" si="33"/>
        <v>0</v>
      </c>
      <c r="AP167" s="183"/>
    </row>
    <row r="168" spans="1:42" s="196" customFormat="1" ht="15" x14ac:dyDescent="0.25">
      <c r="A168" s="250"/>
      <c r="B168" s="250"/>
      <c r="C168" s="251"/>
      <c r="D168" s="252"/>
      <c r="E168" s="384"/>
      <c r="F168" s="252"/>
      <c r="G168" s="374">
        <f t="shared" si="26"/>
        <v>0</v>
      </c>
      <c r="H168" s="252"/>
      <c r="I168" s="252"/>
      <c r="J168" s="252"/>
      <c r="K168" s="252"/>
      <c r="L168" s="252"/>
      <c r="M168" s="252"/>
      <c r="N168" s="252"/>
      <c r="O168" s="252"/>
      <c r="P168" s="252"/>
      <c r="Q168" s="253">
        <f>IF(C168&gt;Allgemeines!$C$12,0,SUM(G168,H168,J168,K168,M168,N168)-SUM(I168,L168,O168,P168))</f>
        <v>0</v>
      </c>
      <c r="R168" s="252"/>
      <c r="S168" s="252"/>
      <c r="T168" s="252"/>
      <c r="U168" s="252"/>
      <c r="V168" s="253">
        <f t="shared" si="34"/>
        <v>0</v>
      </c>
      <c r="W168" s="254">
        <f>IF(ISBLANK($B168),0,VLOOKUP($B168,Listen!$A$2:$C$45,2,FALSE))</f>
        <v>0</v>
      </c>
      <c r="X168" s="254">
        <f>IF(ISBLANK($B168),0,VLOOKUP($B168,Listen!$A$2:$C$45,3,FALSE))</f>
        <v>0</v>
      </c>
      <c r="Y168" s="255">
        <f t="shared" si="36"/>
        <v>0</v>
      </c>
      <c r="Z168" s="255">
        <f t="shared" si="37"/>
        <v>0</v>
      </c>
      <c r="AA168" s="255">
        <f t="shared" si="37"/>
        <v>0</v>
      </c>
      <c r="AB168" s="255">
        <f t="shared" si="37"/>
        <v>0</v>
      </c>
      <c r="AC168" s="255">
        <f t="shared" si="37"/>
        <v>0</v>
      </c>
      <c r="AD168" s="255">
        <f t="shared" si="37"/>
        <v>0</v>
      </c>
      <c r="AE168" s="255">
        <f t="shared" si="37"/>
        <v>0</v>
      </c>
      <c r="AF168" s="253">
        <f t="shared" si="35"/>
        <v>0</v>
      </c>
      <c r="AG168" s="256">
        <f>IF(C168=Allgemeines!$C$12,SAV!$V168-SAV!$AH168,HLOOKUP(Allgemeines!$C$12-1,$AI$4:$AO$300,ROW(C168)-3,FALSE)-$AH168)</f>
        <v>0</v>
      </c>
      <c r="AH168" s="256">
        <f>HLOOKUP(Allgemeines!$C$12,$AI$4:$AO$300,ROW(C168)-3,FALSE)</f>
        <v>0</v>
      </c>
      <c r="AI168" s="253">
        <f t="shared" si="27"/>
        <v>0</v>
      </c>
      <c r="AJ168" s="253">
        <f t="shared" si="28"/>
        <v>0</v>
      </c>
      <c r="AK168" s="253">
        <f t="shared" si="29"/>
        <v>0</v>
      </c>
      <c r="AL168" s="253">
        <f t="shared" si="30"/>
        <v>0</v>
      </c>
      <c r="AM168" s="253">
        <f t="shared" si="31"/>
        <v>0</v>
      </c>
      <c r="AN168" s="253">
        <f t="shared" si="32"/>
        <v>0</v>
      </c>
      <c r="AO168" s="253">
        <f t="shared" si="33"/>
        <v>0</v>
      </c>
      <c r="AP168" s="183"/>
    </row>
    <row r="169" spans="1:42" s="196" customFormat="1" ht="15" x14ac:dyDescent="0.25">
      <c r="A169" s="250"/>
      <c r="B169" s="250"/>
      <c r="C169" s="251"/>
      <c r="D169" s="252"/>
      <c r="E169" s="384"/>
      <c r="F169" s="252"/>
      <c r="G169" s="374">
        <f t="shared" si="26"/>
        <v>0</v>
      </c>
      <c r="H169" s="252"/>
      <c r="I169" s="252"/>
      <c r="J169" s="252"/>
      <c r="K169" s="252"/>
      <c r="L169" s="252"/>
      <c r="M169" s="252"/>
      <c r="N169" s="252"/>
      <c r="O169" s="252"/>
      <c r="P169" s="252"/>
      <c r="Q169" s="253">
        <f>IF(C169&gt;Allgemeines!$C$12,0,SUM(G169,H169,J169,K169,M169,N169)-SUM(I169,L169,O169,P169))</f>
        <v>0</v>
      </c>
      <c r="R169" s="252"/>
      <c r="S169" s="252"/>
      <c r="T169" s="252"/>
      <c r="U169" s="252"/>
      <c r="V169" s="253">
        <f t="shared" si="34"/>
        <v>0</v>
      </c>
      <c r="W169" s="254">
        <f>IF(ISBLANK($B169),0,VLOOKUP($B169,Listen!$A$2:$C$45,2,FALSE))</f>
        <v>0</v>
      </c>
      <c r="X169" s="254">
        <f>IF(ISBLANK($B169),0,VLOOKUP($B169,Listen!$A$2:$C$45,3,FALSE))</f>
        <v>0</v>
      </c>
      <c r="Y169" s="255">
        <f t="shared" si="36"/>
        <v>0</v>
      </c>
      <c r="Z169" s="255">
        <f t="shared" si="37"/>
        <v>0</v>
      </c>
      <c r="AA169" s="255">
        <f t="shared" si="37"/>
        <v>0</v>
      </c>
      <c r="AB169" s="255">
        <f t="shared" si="37"/>
        <v>0</v>
      </c>
      <c r="AC169" s="255">
        <f t="shared" si="37"/>
        <v>0</v>
      </c>
      <c r="AD169" s="255">
        <f t="shared" si="37"/>
        <v>0</v>
      </c>
      <c r="AE169" s="255">
        <f t="shared" si="37"/>
        <v>0</v>
      </c>
      <c r="AF169" s="253">
        <f t="shared" si="35"/>
        <v>0</v>
      </c>
      <c r="AG169" s="256">
        <f>IF(C169=Allgemeines!$C$12,SAV!$V169-SAV!$AH169,HLOOKUP(Allgemeines!$C$12-1,$AI$4:$AO$300,ROW(C169)-3,FALSE)-$AH169)</f>
        <v>0</v>
      </c>
      <c r="AH169" s="256">
        <f>HLOOKUP(Allgemeines!$C$12,$AI$4:$AO$300,ROW(C169)-3,FALSE)</f>
        <v>0</v>
      </c>
      <c r="AI169" s="253">
        <f t="shared" si="27"/>
        <v>0</v>
      </c>
      <c r="AJ169" s="253">
        <f t="shared" si="28"/>
        <v>0</v>
      </c>
      <c r="AK169" s="253">
        <f t="shared" si="29"/>
        <v>0</v>
      </c>
      <c r="AL169" s="253">
        <f t="shared" si="30"/>
        <v>0</v>
      </c>
      <c r="AM169" s="253">
        <f t="shared" si="31"/>
        <v>0</v>
      </c>
      <c r="AN169" s="253">
        <f t="shared" si="32"/>
        <v>0</v>
      </c>
      <c r="AO169" s="253">
        <f t="shared" si="33"/>
        <v>0</v>
      </c>
      <c r="AP169" s="183"/>
    </row>
    <row r="170" spans="1:42" s="196" customFormat="1" ht="15" x14ac:dyDescent="0.25">
      <c r="A170" s="250"/>
      <c r="B170" s="250"/>
      <c r="C170" s="251"/>
      <c r="D170" s="252"/>
      <c r="E170" s="384"/>
      <c r="F170" s="252"/>
      <c r="G170" s="374">
        <f t="shared" si="26"/>
        <v>0</v>
      </c>
      <c r="H170" s="252"/>
      <c r="I170" s="252"/>
      <c r="J170" s="252"/>
      <c r="K170" s="252"/>
      <c r="L170" s="252"/>
      <c r="M170" s="252"/>
      <c r="N170" s="252"/>
      <c r="O170" s="252"/>
      <c r="P170" s="252"/>
      <c r="Q170" s="253">
        <f>IF(C170&gt;Allgemeines!$C$12,0,SUM(G170,H170,J170,K170,M170,N170)-SUM(I170,L170,O170,P170))</f>
        <v>0</v>
      </c>
      <c r="R170" s="252"/>
      <c r="S170" s="252"/>
      <c r="T170" s="252"/>
      <c r="U170" s="252"/>
      <c r="V170" s="253">
        <f t="shared" si="34"/>
        <v>0</v>
      </c>
      <c r="W170" s="254">
        <f>IF(ISBLANK($B170),0,VLOOKUP($B170,Listen!$A$2:$C$45,2,FALSE))</f>
        <v>0</v>
      </c>
      <c r="X170" s="254">
        <f>IF(ISBLANK($B170),0,VLOOKUP($B170,Listen!$A$2:$C$45,3,FALSE))</f>
        <v>0</v>
      </c>
      <c r="Y170" s="255">
        <f t="shared" si="36"/>
        <v>0</v>
      </c>
      <c r="Z170" s="255">
        <f t="shared" si="37"/>
        <v>0</v>
      </c>
      <c r="AA170" s="255">
        <f t="shared" si="37"/>
        <v>0</v>
      </c>
      <c r="AB170" s="255">
        <f t="shared" si="37"/>
        <v>0</v>
      </c>
      <c r="AC170" s="255">
        <f t="shared" si="37"/>
        <v>0</v>
      </c>
      <c r="AD170" s="255">
        <f t="shared" si="37"/>
        <v>0</v>
      </c>
      <c r="AE170" s="255">
        <f t="shared" si="37"/>
        <v>0</v>
      </c>
      <c r="AF170" s="253">
        <f t="shared" si="35"/>
        <v>0</v>
      </c>
      <c r="AG170" s="256">
        <f>IF(C170=Allgemeines!$C$12,SAV!$V170-SAV!$AH170,HLOOKUP(Allgemeines!$C$12-1,$AI$4:$AO$300,ROW(C170)-3,FALSE)-$AH170)</f>
        <v>0</v>
      </c>
      <c r="AH170" s="256">
        <f>HLOOKUP(Allgemeines!$C$12,$AI$4:$AO$300,ROW(C170)-3,FALSE)</f>
        <v>0</v>
      </c>
      <c r="AI170" s="253">
        <f t="shared" si="27"/>
        <v>0</v>
      </c>
      <c r="AJ170" s="253">
        <f t="shared" si="28"/>
        <v>0</v>
      </c>
      <c r="AK170" s="253">
        <f t="shared" si="29"/>
        <v>0</v>
      </c>
      <c r="AL170" s="253">
        <f t="shared" si="30"/>
        <v>0</v>
      </c>
      <c r="AM170" s="253">
        <f t="shared" si="31"/>
        <v>0</v>
      </c>
      <c r="AN170" s="253">
        <f t="shared" si="32"/>
        <v>0</v>
      </c>
      <c r="AO170" s="253">
        <f t="shared" si="33"/>
        <v>0</v>
      </c>
      <c r="AP170" s="183"/>
    </row>
    <row r="171" spans="1:42" s="196" customFormat="1" ht="15" x14ac:dyDescent="0.25">
      <c r="A171" s="250"/>
      <c r="B171" s="250"/>
      <c r="C171" s="251"/>
      <c r="D171" s="252"/>
      <c r="E171" s="384"/>
      <c r="F171" s="252"/>
      <c r="G171" s="374">
        <f t="shared" si="26"/>
        <v>0</v>
      </c>
      <c r="H171" s="252"/>
      <c r="I171" s="252"/>
      <c r="J171" s="252"/>
      <c r="K171" s="252"/>
      <c r="L171" s="252"/>
      <c r="M171" s="252"/>
      <c r="N171" s="252"/>
      <c r="O171" s="252"/>
      <c r="P171" s="252"/>
      <c r="Q171" s="253">
        <f>IF(C171&gt;Allgemeines!$C$12,0,SUM(G171,H171,J171,K171,M171,N171)-SUM(I171,L171,O171,P171))</f>
        <v>0</v>
      </c>
      <c r="R171" s="252"/>
      <c r="S171" s="252"/>
      <c r="T171" s="252"/>
      <c r="U171" s="252"/>
      <c r="V171" s="253">
        <f t="shared" si="34"/>
        <v>0</v>
      </c>
      <c r="W171" s="254">
        <f>IF(ISBLANK($B171),0,VLOOKUP($B171,Listen!$A$2:$C$45,2,FALSE))</f>
        <v>0</v>
      </c>
      <c r="X171" s="254">
        <f>IF(ISBLANK($B171),0,VLOOKUP($B171,Listen!$A$2:$C$45,3,FALSE))</f>
        <v>0</v>
      </c>
      <c r="Y171" s="255">
        <f t="shared" si="36"/>
        <v>0</v>
      </c>
      <c r="Z171" s="255">
        <f t="shared" si="37"/>
        <v>0</v>
      </c>
      <c r="AA171" s="255">
        <f t="shared" si="37"/>
        <v>0</v>
      </c>
      <c r="AB171" s="255">
        <f t="shared" si="37"/>
        <v>0</v>
      </c>
      <c r="AC171" s="255">
        <f t="shared" si="37"/>
        <v>0</v>
      </c>
      <c r="AD171" s="255">
        <f t="shared" si="37"/>
        <v>0</v>
      </c>
      <c r="AE171" s="255">
        <f t="shared" si="37"/>
        <v>0</v>
      </c>
      <c r="AF171" s="253">
        <f t="shared" si="35"/>
        <v>0</v>
      </c>
      <c r="AG171" s="256">
        <f>IF(C171=Allgemeines!$C$12,SAV!$V171-SAV!$AH171,HLOOKUP(Allgemeines!$C$12-1,$AI$4:$AO$300,ROW(C171)-3,FALSE)-$AH171)</f>
        <v>0</v>
      </c>
      <c r="AH171" s="256">
        <f>HLOOKUP(Allgemeines!$C$12,$AI$4:$AO$300,ROW(C171)-3,FALSE)</f>
        <v>0</v>
      </c>
      <c r="AI171" s="253">
        <f t="shared" si="27"/>
        <v>0</v>
      </c>
      <c r="AJ171" s="253">
        <f t="shared" si="28"/>
        <v>0</v>
      </c>
      <c r="AK171" s="253">
        <f t="shared" si="29"/>
        <v>0</v>
      </c>
      <c r="AL171" s="253">
        <f t="shared" si="30"/>
        <v>0</v>
      </c>
      <c r="AM171" s="253">
        <f t="shared" si="31"/>
        <v>0</v>
      </c>
      <c r="AN171" s="253">
        <f t="shared" si="32"/>
        <v>0</v>
      </c>
      <c r="AO171" s="253">
        <f t="shared" si="33"/>
        <v>0</v>
      </c>
      <c r="AP171" s="183"/>
    </row>
    <row r="172" spans="1:42" s="196" customFormat="1" ht="15" x14ac:dyDescent="0.25">
      <c r="A172" s="250"/>
      <c r="B172" s="250"/>
      <c r="C172" s="251"/>
      <c r="D172" s="252"/>
      <c r="E172" s="384"/>
      <c r="F172" s="252"/>
      <c r="G172" s="374">
        <f t="shared" si="26"/>
        <v>0</v>
      </c>
      <c r="H172" s="252"/>
      <c r="I172" s="252"/>
      <c r="J172" s="252"/>
      <c r="K172" s="252"/>
      <c r="L172" s="252"/>
      <c r="M172" s="252"/>
      <c r="N172" s="252"/>
      <c r="O172" s="252"/>
      <c r="P172" s="252"/>
      <c r="Q172" s="253">
        <f>IF(C172&gt;Allgemeines!$C$12,0,SUM(G172,H172,J172,K172,M172,N172)-SUM(I172,L172,O172,P172))</f>
        <v>0</v>
      </c>
      <c r="R172" s="252"/>
      <c r="S172" s="252"/>
      <c r="T172" s="252"/>
      <c r="U172" s="252"/>
      <c r="V172" s="253">
        <f t="shared" si="34"/>
        <v>0</v>
      </c>
      <c r="W172" s="254">
        <f>IF(ISBLANK($B172),0,VLOOKUP($B172,Listen!$A$2:$C$45,2,FALSE))</f>
        <v>0</v>
      </c>
      <c r="X172" s="254">
        <f>IF(ISBLANK($B172),0,VLOOKUP($B172,Listen!$A$2:$C$45,3,FALSE))</f>
        <v>0</v>
      </c>
      <c r="Y172" s="255">
        <f t="shared" si="36"/>
        <v>0</v>
      </c>
      <c r="Z172" s="255">
        <f t="shared" si="37"/>
        <v>0</v>
      </c>
      <c r="AA172" s="255">
        <f t="shared" si="37"/>
        <v>0</v>
      </c>
      <c r="AB172" s="255">
        <f t="shared" si="37"/>
        <v>0</v>
      </c>
      <c r="AC172" s="255">
        <f t="shared" si="37"/>
        <v>0</v>
      </c>
      <c r="AD172" s="255">
        <f t="shared" si="37"/>
        <v>0</v>
      </c>
      <c r="AE172" s="255">
        <f t="shared" si="37"/>
        <v>0</v>
      </c>
      <c r="AF172" s="253">
        <f t="shared" si="35"/>
        <v>0</v>
      </c>
      <c r="AG172" s="256">
        <f>IF(C172=Allgemeines!$C$12,SAV!$V172-SAV!$AH172,HLOOKUP(Allgemeines!$C$12-1,$AI$4:$AO$300,ROW(C172)-3,FALSE)-$AH172)</f>
        <v>0</v>
      </c>
      <c r="AH172" s="256">
        <f>HLOOKUP(Allgemeines!$C$12,$AI$4:$AO$300,ROW(C172)-3,FALSE)</f>
        <v>0</v>
      </c>
      <c r="AI172" s="253">
        <f t="shared" si="27"/>
        <v>0</v>
      </c>
      <c r="AJ172" s="253">
        <f t="shared" si="28"/>
        <v>0</v>
      </c>
      <c r="AK172" s="253">
        <f t="shared" si="29"/>
        <v>0</v>
      </c>
      <c r="AL172" s="253">
        <f t="shared" si="30"/>
        <v>0</v>
      </c>
      <c r="AM172" s="253">
        <f t="shared" si="31"/>
        <v>0</v>
      </c>
      <c r="AN172" s="253">
        <f t="shared" si="32"/>
        <v>0</v>
      </c>
      <c r="AO172" s="253">
        <f t="shared" si="33"/>
        <v>0</v>
      </c>
      <c r="AP172" s="183"/>
    </row>
    <row r="173" spans="1:42" s="196" customFormat="1" ht="15" x14ac:dyDescent="0.25">
      <c r="A173" s="250"/>
      <c r="B173" s="250"/>
      <c r="C173" s="251"/>
      <c r="D173" s="252"/>
      <c r="E173" s="384"/>
      <c r="F173" s="252"/>
      <c r="G173" s="374">
        <f t="shared" si="26"/>
        <v>0</v>
      </c>
      <c r="H173" s="252"/>
      <c r="I173" s="252"/>
      <c r="J173" s="252"/>
      <c r="K173" s="252"/>
      <c r="L173" s="252"/>
      <c r="M173" s="252"/>
      <c r="N173" s="252"/>
      <c r="O173" s="252"/>
      <c r="P173" s="252"/>
      <c r="Q173" s="253">
        <f>IF(C173&gt;Allgemeines!$C$12,0,SUM(G173,H173,J173,K173,M173,N173)-SUM(I173,L173,O173,P173))</f>
        <v>0</v>
      </c>
      <c r="R173" s="252"/>
      <c r="S173" s="252"/>
      <c r="T173" s="252"/>
      <c r="U173" s="252"/>
      <c r="V173" s="253">
        <f t="shared" si="34"/>
        <v>0</v>
      </c>
      <c r="W173" s="254">
        <f>IF(ISBLANK($B173),0,VLOOKUP($B173,Listen!$A$2:$C$45,2,FALSE))</f>
        <v>0</v>
      </c>
      <c r="X173" s="254">
        <f>IF(ISBLANK($B173),0,VLOOKUP($B173,Listen!$A$2:$C$45,3,FALSE))</f>
        <v>0</v>
      </c>
      <c r="Y173" s="255">
        <f t="shared" si="36"/>
        <v>0</v>
      </c>
      <c r="Z173" s="255">
        <f t="shared" si="37"/>
        <v>0</v>
      </c>
      <c r="AA173" s="255">
        <f t="shared" si="37"/>
        <v>0</v>
      </c>
      <c r="AB173" s="255">
        <f t="shared" si="37"/>
        <v>0</v>
      </c>
      <c r="AC173" s="255">
        <f t="shared" si="37"/>
        <v>0</v>
      </c>
      <c r="AD173" s="255">
        <f t="shared" si="37"/>
        <v>0</v>
      </c>
      <c r="AE173" s="255">
        <f t="shared" si="37"/>
        <v>0</v>
      </c>
      <c r="AF173" s="253">
        <f t="shared" si="35"/>
        <v>0</v>
      </c>
      <c r="AG173" s="256">
        <f>IF(C173=Allgemeines!$C$12,SAV!$V173-SAV!$AH173,HLOOKUP(Allgemeines!$C$12-1,$AI$4:$AO$300,ROW(C173)-3,FALSE)-$AH173)</f>
        <v>0</v>
      </c>
      <c r="AH173" s="256">
        <f>HLOOKUP(Allgemeines!$C$12,$AI$4:$AO$300,ROW(C173)-3,FALSE)</f>
        <v>0</v>
      </c>
      <c r="AI173" s="253">
        <f t="shared" si="27"/>
        <v>0</v>
      </c>
      <c r="AJ173" s="253">
        <f t="shared" si="28"/>
        <v>0</v>
      </c>
      <c r="AK173" s="253">
        <f t="shared" si="29"/>
        <v>0</v>
      </c>
      <c r="AL173" s="253">
        <f t="shared" si="30"/>
        <v>0</v>
      </c>
      <c r="AM173" s="253">
        <f t="shared" si="31"/>
        <v>0</v>
      </c>
      <c r="AN173" s="253">
        <f t="shared" si="32"/>
        <v>0</v>
      </c>
      <c r="AO173" s="253">
        <f t="shared" si="33"/>
        <v>0</v>
      </c>
      <c r="AP173" s="183"/>
    </row>
    <row r="174" spans="1:42" s="196" customFormat="1" ht="15" x14ac:dyDescent="0.25">
      <c r="A174" s="250"/>
      <c r="B174" s="250"/>
      <c r="C174" s="251"/>
      <c r="D174" s="252"/>
      <c r="E174" s="384"/>
      <c r="F174" s="252"/>
      <c r="G174" s="374">
        <f t="shared" si="26"/>
        <v>0</v>
      </c>
      <c r="H174" s="252"/>
      <c r="I174" s="252"/>
      <c r="J174" s="252"/>
      <c r="K174" s="252"/>
      <c r="L174" s="252"/>
      <c r="M174" s="252"/>
      <c r="N174" s="252"/>
      <c r="O174" s="252"/>
      <c r="P174" s="252"/>
      <c r="Q174" s="253">
        <f>IF(C174&gt;Allgemeines!$C$12,0,SUM(G174,H174,J174,K174,M174,N174)-SUM(I174,L174,O174,P174))</f>
        <v>0</v>
      </c>
      <c r="R174" s="252"/>
      <c r="S174" s="252"/>
      <c r="T174" s="252"/>
      <c r="U174" s="252"/>
      <c r="V174" s="253">
        <f t="shared" si="34"/>
        <v>0</v>
      </c>
      <c r="W174" s="254">
        <f>IF(ISBLANK($B174),0,VLOOKUP($B174,Listen!$A$2:$C$45,2,FALSE))</f>
        <v>0</v>
      </c>
      <c r="X174" s="254">
        <f>IF(ISBLANK($B174),0,VLOOKUP($B174,Listen!$A$2:$C$45,3,FALSE))</f>
        <v>0</v>
      </c>
      <c r="Y174" s="255">
        <f t="shared" si="36"/>
        <v>0</v>
      </c>
      <c r="Z174" s="255">
        <f t="shared" si="37"/>
        <v>0</v>
      </c>
      <c r="AA174" s="255">
        <f t="shared" si="37"/>
        <v>0</v>
      </c>
      <c r="AB174" s="255">
        <f t="shared" si="37"/>
        <v>0</v>
      </c>
      <c r="AC174" s="255">
        <f t="shared" si="37"/>
        <v>0</v>
      </c>
      <c r="AD174" s="255">
        <f t="shared" si="37"/>
        <v>0</v>
      </c>
      <c r="AE174" s="255">
        <f t="shared" si="37"/>
        <v>0</v>
      </c>
      <c r="AF174" s="253">
        <f t="shared" si="35"/>
        <v>0</v>
      </c>
      <c r="AG174" s="256">
        <f>IF(C174=Allgemeines!$C$12,SAV!$V174-SAV!$AH174,HLOOKUP(Allgemeines!$C$12-1,$AI$4:$AO$300,ROW(C174)-3,FALSE)-$AH174)</f>
        <v>0</v>
      </c>
      <c r="AH174" s="256">
        <f>HLOOKUP(Allgemeines!$C$12,$AI$4:$AO$300,ROW(C174)-3,FALSE)</f>
        <v>0</v>
      </c>
      <c r="AI174" s="253">
        <f t="shared" si="27"/>
        <v>0</v>
      </c>
      <c r="AJ174" s="253">
        <f t="shared" si="28"/>
        <v>0</v>
      </c>
      <c r="AK174" s="253">
        <f t="shared" si="29"/>
        <v>0</v>
      </c>
      <c r="AL174" s="253">
        <f t="shared" si="30"/>
        <v>0</v>
      </c>
      <c r="AM174" s="253">
        <f t="shared" si="31"/>
        <v>0</v>
      </c>
      <c r="AN174" s="253">
        <f t="shared" si="32"/>
        <v>0</v>
      </c>
      <c r="AO174" s="253">
        <f t="shared" si="33"/>
        <v>0</v>
      </c>
      <c r="AP174" s="183"/>
    </row>
    <row r="175" spans="1:42" s="196" customFormat="1" ht="15" x14ac:dyDescent="0.25">
      <c r="A175" s="250"/>
      <c r="B175" s="250"/>
      <c r="C175" s="251"/>
      <c r="D175" s="252"/>
      <c r="E175" s="384"/>
      <c r="F175" s="252"/>
      <c r="G175" s="374">
        <f t="shared" si="26"/>
        <v>0</v>
      </c>
      <c r="H175" s="252"/>
      <c r="I175" s="252"/>
      <c r="J175" s="252"/>
      <c r="K175" s="252"/>
      <c r="L175" s="252"/>
      <c r="M175" s="252"/>
      <c r="N175" s="252"/>
      <c r="O175" s="252"/>
      <c r="P175" s="252"/>
      <c r="Q175" s="253">
        <f>IF(C175&gt;Allgemeines!$C$12,0,SUM(G175,H175,J175,K175,M175,N175)-SUM(I175,L175,O175,P175))</f>
        <v>0</v>
      </c>
      <c r="R175" s="252"/>
      <c r="S175" s="252"/>
      <c r="T175" s="252"/>
      <c r="U175" s="252"/>
      <c r="V175" s="253">
        <f t="shared" si="34"/>
        <v>0</v>
      </c>
      <c r="W175" s="254">
        <f>IF(ISBLANK($B175),0,VLOOKUP($B175,Listen!$A$2:$C$45,2,FALSE))</f>
        <v>0</v>
      </c>
      <c r="X175" s="254">
        <f>IF(ISBLANK($B175),0,VLOOKUP($B175,Listen!$A$2:$C$45,3,FALSE))</f>
        <v>0</v>
      </c>
      <c r="Y175" s="255">
        <f t="shared" si="36"/>
        <v>0</v>
      </c>
      <c r="Z175" s="255">
        <f t="shared" si="37"/>
        <v>0</v>
      </c>
      <c r="AA175" s="255">
        <f t="shared" si="37"/>
        <v>0</v>
      </c>
      <c r="AB175" s="255">
        <f t="shared" si="37"/>
        <v>0</v>
      </c>
      <c r="AC175" s="255">
        <f t="shared" si="37"/>
        <v>0</v>
      </c>
      <c r="AD175" s="255">
        <f t="shared" si="37"/>
        <v>0</v>
      </c>
      <c r="AE175" s="255">
        <f t="shared" si="37"/>
        <v>0</v>
      </c>
      <c r="AF175" s="253">
        <f t="shared" si="35"/>
        <v>0</v>
      </c>
      <c r="AG175" s="256">
        <f>IF(C175=Allgemeines!$C$12,SAV!$V175-SAV!$AH175,HLOOKUP(Allgemeines!$C$12-1,$AI$4:$AO$300,ROW(C175)-3,FALSE)-$AH175)</f>
        <v>0</v>
      </c>
      <c r="AH175" s="256">
        <f>HLOOKUP(Allgemeines!$C$12,$AI$4:$AO$300,ROW(C175)-3,FALSE)</f>
        <v>0</v>
      </c>
      <c r="AI175" s="253">
        <f t="shared" si="27"/>
        <v>0</v>
      </c>
      <c r="AJ175" s="253">
        <f t="shared" si="28"/>
        <v>0</v>
      </c>
      <c r="AK175" s="253">
        <f t="shared" si="29"/>
        <v>0</v>
      </c>
      <c r="AL175" s="253">
        <f t="shared" si="30"/>
        <v>0</v>
      </c>
      <c r="AM175" s="253">
        <f t="shared" si="31"/>
        <v>0</v>
      </c>
      <c r="AN175" s="253">
        <f t="shared" si="32"/>
        <v>0</v>
      </c>
      <c r="AO175" s="253">
        <f t="shared" si="33"/>
        <v>0</v>
      </c>
      <c r="AP175" s="183"/>
    </row>
    <row r="176" spans="1:42" s="196" customFormat="1" ht="15" x14ac:dyDescent="0.25">
      <c r="A176" s="250"/>
      <c r="B176" s="250"/>
      <c r="C176" s="251"/>
      <c r="D176" s="252"/>
      <c r="E176" s="384"/>
      <c r="F176" s="252"/>
      <c r="G176" s="374">
        <f t="shared" si="26"/>
        <v>0</v>
      </c>
      <c r="H176" s="252"/>
      <c r="I176" s="252"/>
      <c r="J176" s="252"/>
      <c r="K176" s="252"/>
      <c r="L176" s="252"/>
      <c r="M176" s="252"/>
      <c r="N176" s="252"/>
      <c r="O176" s="252"/>
      <c r="P176" s="252"/>
      <c r="Q176" s="253">
        <f>IF(C176&gt;Allgemeines!$C$12,0,SUM(G176,H176,J176,K176,M176,N176)-SUM(I176,L176,O176,P176))</f>
        <v>0</v>
      </c>
      <c r="R176" s="252"/>
      <c r="S176" s="252"/>
      <c r="T176" s="252"/>
      <c r="U176" s="252"/>
      <c r="V176" s="253">
        <f t="shared" si="34"/>
        <v>0</v>
      </c>
      <c r="W176" s="254">
        <f>IF(ISBLANK($B176),0,VLOOKUP($B176,Listen!$A$2:$C$45,2,FALSE))</f>
        <v>0</v>
      </c>
      <c r="X176" s="254">
        <f>IF(ISBLANK($B176),0,VLOOKUP($B176,Listen!$A$2:$C$45,3,FALSE))</f>
        <v>0</v>
      </c>
      <c r="Y176" s="255">
        <f t="shared" si="36"/>
        <v>0</v>
      </c>
      <c r="Z176" s="255">
        <f t="shared" si="37"/>
        <v>0</v>
      </c>
      <c r="AA176" s="255">
        <f t="shared" si="37"/>
        <v>0</v>
      </c>
      <c r="AB176" s="255">
        <f t="shared" si="37"/>
        <v>0</v>
      </c>
      <c r="AC176" s="255">
        <f t="shared" si="37"/>
        <v>0</v>
      </c>
      <c r="AD176" s="255">
        <f t="shared" si="37"/>
        <v>0</v>
      </c>
      <c r="AE176" s="255">
        <f t="shared" si="37"/>
        <v>0</v>
      </c>
      <c r="AF176" s="253">
        <f t="shared" si="35"/>
        <v>0</v>
      </c>
      <c r="AG176" s="256">
        <f>IF(C176=Allgemeines!$C$12,SAV!$V176-SAV!$AH176,HLOOKUP(Allgemeines!$C$12-1,$AI$4:$AO$300,ROW(C176)-3,FALSE)-$AH176)</f>
        <v>0</v>
      </c>
      <c r="AH176" s="256">
        <f>HLOOKUP(Allgemeines!$C$12,$AI$4:$AO$300,ROW(C176)-3,FALSE)</f>
        <v>0</v>
      </c>
      <c r="AI176" s="253">
        <f t="shared" si="27"/>
        <v>0</v>
      </c>
      <c r="AJ176" s="253">
        <f t="shared" si="28"/>
        <v>0</v>
      </c>
      <c r="AK176" s="253">
        <f t="shared" si="29"/>
        <v>0</v>
      </c>
      <c r="AL176" s="253">
        <f t="shared" si="30"/>
        <v>0</v>
      </c>
      <c r="AM176" s="253">
        <f t="shared" si="31"/>
        <v>0</v>
      </c>
      <c r="AN176" s="253">
        <f t="shared" si="32"/>
        <v>0</v>
      </c>
      <c r="AO176" s="253">
        <f t="shared" si="33"/>
        <v>0</v>
      </c>
      <c r="AP176" s="183"/>
    </row>
    <row r="177" spans="1:42" s="196" customFormat="1" ht="15" x14ac:dyDescent="0.25">
      <c r="A177" s="250"/>
      <c r="B177" s="250"/>
      <c r="C177" s="251"/>
      <c r="D177" s="252"/>
      <c r="E177" s="384"/>
      <c r="F177" s="252"/>
      <c r="G177" s="374">
        <f t="shared" si="26"/>
        <v>0</v>
      </c>
      <c r="H177" s="252"/>
      <c r="I177" s="252"/>
      <c r="J177" s="252"/>
      <c r="K177" s="252"/>
      <c r="L177" s="252"/>
      <c r="M177" s="252"/>
      <c r="N177" s="252"/>
      <c r="O177" s="252"/>
      <c r="P177" s="252"/>
      <c r="Q177" s="253">
        <f>IF(C177&gt;Allgemeines!$C$12,0,SUM(G177,H177,J177,K177,M177,N177)-SUM(I177,L177,O177,P177))</f>
        <v>0</v>
      </c>
      <c r="R177" s="252"/>
      <c r="S177" s="252"/>
      <c r="T177" s="252"/>
      <c r="U177" s="252"/>
      <c r="V177" s="253">
        <f t="shared" si="34"/>
        <v>0</v>
      </c>
      <c r="W177" s="254">
        <f>IF(ISBLANK($B177),0,VLOOKUP($B177,Listen!$A$2:$C$45,2,FALSE))</f>
        <v>0</v>
      </c>
      <c r="X177" s="254">
        <f>IF(ISBLANK($B177),0,VLOOKUP($B177,Listen!$A$2:$C$45,3,FALSE))</f>
        <v>0</v>
      </c>
      <c r="Y177" s="255">
        <f t="shared" si="36"/>
        <v>0</v>
      </c>
      <c r="Z177" s="255">
        <f t="shared" si="37"/>
        <v>0</v>
      </c>
      <c r="AA177" s="255">
        <f t="shared" si="37"/>
        <v>0</v>
      </c>
      <c r="AB177" s="255">
        <f t="shared" si="37"/>
        <v>0</v>
      </c>
      <c r="AC177" s="255">
        <f t="shared" si="37"/>
        <v>0</v>
      </c>
      <c r="AD177" s="255">
        <f t="shared" si="37"/>
        <v>0</v>
      </c>
      <c r="AE177" s="255">
        <f t="shared" si="37"/>
        <v>0</v>
      </c>
      <c r="AF177" s="253">
        <f t="shared" si="35"/>
        <v>0</v>
      </c>
      <c r="AG177" s="256">
        <f>IF(C177=Allgemeines!$C$12,SAV!$V177-SAV!$AH177,HLOOKUP(Allgemeines!$C$12-1,$AI$4:$AO$300,ROW(C177)-3,FALSE)-$AH177)</f>
        <v>0</v>
      </c>
      <c r="AH177" s="256">
        <f>HLOOKUP(Allgemeines!$C$12,$AI$4:$AO$300,ROW(C177)-3,FALSE)</f>
        <v>0</v>
      </c>
      <c r="AI177" s="253">
        <f t="shared" si="27"/>
        <v>0</v>
      </c>
      <c r="AJ177" s="253">
        <f t="shared" si="28"/>
        <v>0</v>
      </c>
      <c r="AK177" s="253">
        <f t="shared" si="29"/>
        <v>0</v>
      </c>
      <c r="AL177" s="253">
        <f t="shared" si="30"/>
        <v>0</v>
      </c>
      <c r="AM177" s="253">
        <f t="shared" si="31"/>
        <v>0</v>
      </c>
      <c r="AN177" s="253">
        <f t="shared" si="32"/>
        <v>0</v>
      </c>
      <c r="AO177" s="253">
        <f t="shared" si="33"/>
        <v>0</v>
      </c>
      <c r="AP177" s="183"/>
    </row>
    <row r="178" spans="1:42" s="196" customFormat="1" ht="15" x14ac:dyDescent="0.25">
      <c r="A178" s="250"/>
      <c r="B178" s="250"/>
      <c r="C178" s="251"/>
      <c r="D178" s="252"/>
      <c r="E178" s="384"/>
      <c r="F178" s="252"/>
      <c r="G178" s="374">
        <f t="shared" si="26"/>
        <v>0</v>
      </c>
      <c r="H178" s="252"/>
      <c r="I178" s="252"/>
      <c r="J178" s="252"/>
      <c r="K178" s="252"/>
      <c r="L178" s="252"/>
      <c r="M178" s="252"/>
      <c r="N178" s="252"/>
      <c r="O178" s="252"/>
      <c r="P178" s="252"/>
      <c r="Q178" s="253">
        <f>IF(C178&gt;Allgemeines!$C$12,0,SUM(G178,H178,J178,K178,M178,N178)-SUM(I178,L178,O178,P178))</f>
        <v>0</v>
      </c>
      <c r="R178" s="252"/>
      <c r="S178" s="252"/>
      <c r="T178" s="252"/>
      <c r="U178" s="252"/>
      <c r="V178" s="253">
        <f t="shared" si="34"/>
        <v>0</v>
      </c>
      <c r="W178" s="254">
        <f>IF(ISBLANK($B178),0,VLOOKUP($B178,Listen!$A$2:$C$45,2,FALSE))</f>
        <v>0</v>
      </c>
      <c r="X178" s="254">
        <f>IF(ISBLANK($B178),0,VLOOKUP($B178,Listen!$A$2:$C$45,3,FALSE))</f>
        <v>0</v>
      </c>
      <c r="Y178" s="255">
        <f t="shared" si="36"/>
        <v>0</v>
      </c>
      <c r="Z178" s="255">
        <f t="shared" si="37"/>
        <v>0</v>
      </c>
      <c r="AA178" s="255">
        <f t="shared" si="37"/>
        <v>0</v>
      </c>
      <c r="AB178" s="255">
        <f t="shared" si="37"/>
        <v>0</v>
      </c>
      <c r="AC178" s="255">
        <f t="shared" si="37"/>
        <v>0</v>
      </c>
      <c r="AD178" s="255">
        <f t="shared" si="37"/>
        <v>0</v>
      </c>
      <c r="AE178" s="255">
        <f t="shared" si="37"/>
        <v>0</v>
      </c>
      <c r="AF178" s="253">
        <f t="shared" si="35"/>
        <v>0</v>
      </c>
      <c r="AG178" s="256">
        <f>IF(C178=Allgemeines!$C$12,SAV!$V178-SAV!$AH178,HLOOKUP(Allgemeines!$C$12-1,$AI$4:$AO$300,ROW(C178)-3,FALSE)-$AH178)</f>
        <v>0</v>
      </c>
      <c r="AH178" s="256">
        <f>HLOOKUP(Allgemeines!$C$12,$AI$4:$AO$300,ROW(C178)-3,FALSE)</f>
        <v>0</v>
      </c>
      <c r="AI178" s="253">
        <f t="shared" si="27"/>
        <v>0</v>
      </c>
      <c r="AJ178" s="253">
        <f t="shared" si="28"/>
        <v>0</v>
      </c>
      <c r="AK178" s="253">
        <f t="shared" si="29"/>
        <v>0</v>
      </c>
      <c r="AL178" s="253">
        <f t="shared" si="30"/>
        <v>0</v>
      </c>
      <c r="AM178" s="253">
        <f t="shared" si="31"/>
        <v>0</v>
      </c>
      <c r="AN178" s="253">
        <f t="shared" si="32"/>
        <v>0</v>
      </c>
      <c r="AO178" s="253">
        <f t="shared" si="33"/>
        <v>0</v>
      </c>
      <c r="AP178" s="183"/>
    </row>
    <row r="179" spans="1:42" s="196" customFormat="1" ht="15" x14ac:dyDescent="0.25">
      <c r="A179" s="250"/>
      <c r="B179" s="250"/>
      <c r="C179" s="251"/>
      <c r="D179" s="252"/>
      <c r="E179" s="384"/>
      <c r="F179" s="252"/>
      <c r="G179" s="374">
        <f t="shared" si="26"/>
        <v>0</v>
      </c>
      <c r="H179" s="252"/>
      <c r="I179" s="252"/>
      <c r="J179" s="252"/>
      <c r="K179" s="252"/>
      <c r="L179" s="252"/>
      <c r="M179" s="252"/>
      <c r="N179" s="252"/>
      <c r="O179" s="252"/>
      <c r="P179" s="252"/>
      <c r="Q179" s="253">
        <f>IF(C179&gt;Allgemeines!$C$12,0,SUM(G179,H179,J179,K179,M179,N179)-SUM(I179,L179,O179,P179))</f>
        <v>0</v>
      </c>
      <c r="R179" s="252"/>
      <c r="S179" s="252"/>
      <c r="T179" s="252"/>
      <c r="U179" s="252"/>
      <c r="V179" s="253">
        <f t="shared" si="34"/>
        <v>0</v>
      </c>
      <c r="W179" s="254">
        <f>IF(ISBLANK($B179),0,VLOOKUP($B179,Listen!$A$2:$C$45,2,FALSE))</f>
        <v>0</v>
      </c>
      <c r="X179" s="254">
        <f>IF(ISBLANK($B179),0,VLOOKUP($B179,Listen!$A$2:$C$45,3,FALSE))</f>
        <v>0</v>
      </c>
      <c r="Y179" s="255">
        <f t="shared" si="36"/>
        <v>0</v>
      </c>
      <c r="Z179" s="255">
        <f t="shared" si="37"/>
        <v>0</v>
      </c>
      <c r="AA179" s="255">
        <f t="shared" si="37"/>
        <v>0</v>
      </c>
      <c r="AB179" s="255">
        <f t="shared" si="37"/>
        <v>0</v>
      </c>
      <c r="AC179" s="255">
        <f t="shared" si="37"/>
        <v>0</v>
      </c>
      <c r="AD179" s="255">
        <f t="shared" si="37"/>
        <v>0</v>
      </c>
      <c r="AE179" s="255">
        <f t="shared" si="37"/>
        <v>0</v>
      </c>
      <c r="AF179" s="253">
        <f t="shared" si="35"/>
        <v>0</v>
      </c>
      <c r="AG179" s="256">
        <f>IF(C179=Allgemeines!$C$12,SAV!$V179-SAV!$AH179,HLOOKUP(Allgemeines!$C$12-1,$AI$4:$AO$300,ROW(C179)-3,FALSE)-$AH179)</f>
        <v>0</v>
      </c>
      <c r="AH179" s="256">
        <f>HLOOKUP(Allgemeines!$C$12,$AI$4:$AO$300,ROW(C179)-3,FALSE)</f>
        <v>0</v>
      </c>
      <c r="AI179" s="253">
        <f t="shared" si="27"/>
        <v>0</v>
      </c>
      <c r="AJ179" s="253">
        <f t="shared" si="28"/>
        <v>0</v>
      </c>
      <c r="AK179" s="253">
        <f t="shared" si="29"/>
        <v>0</v>
      </c>
      <c r="AL179" s="253">
        <f t="shared" si="30"/>
        <v>0</v>
      </c>
      <c r="AM179" s="253">
        <f t="shared" si="31"/>
        <v>0</v>
      </c>
      <c r="AN179" s="253">
        <f t="shared" si="32"/>
        <v>0</v>
      </c>
      <c r="AO179" s="253">
        <f t="shared" si="33"/>
        <v>0</v>
      </c>
      <c r="AP179" s="183"/>
    </row>
    <row r="180" spans="1:42" s="196" customFormat="1" ht="15" x14ac:dyDescent="0.25">
      <c r="A180" s="250"/>
      <c r="B180" s="250"/>
      <c r="C180" s="251"/>
      <c r="D180" s="252"/>
      <c r="E180" s="384"/>
      <c r="F180" s="252"/>
      <c r="G180" s="374">
        <f t="shared" si="26"/>
        <v>0</v>
      </c>
      <c r="H180" s="252"/>
      <c r="I180" s="252"/>
      <c r="J180" s="252"/>
      <c r="K180" s="252"/>
      <c r="L180" s="252"/>
      <c r="M180" s="252"/>
      <c r="N180" s="252"/>
      <c r="O180" s="252"/>
      <c r="P180" s="252"/>
      <c r="Q180" s="253">
        <f>IF(C180&gt;Allgemeines!$C$12,0,SUM(G180,H180,J180,K180,M180,N180)-SUM(I180,L180,O180,P180))</f>
        <v>0</v>
      </c>
      <c r="R180" s="252"/>
      <c r="S180" s="252"/>
      <c r="T180" s="252"/>
      <c r="U180" s="252"/>
      <c r="V180" s="253">
        <f t="shared" si="34"/>
        <v>0</v>
      </c>
      <c r="W180" s="254">
        <f>IF(ISBLANK($B180),0,VLOOKUP($B180,Listen!$A$2:$C$45,2,FALSE))</f>
        <v>0</v>
      </c>
      <c r="X180" s="254">
        <f>IF(ISBLANK($B180),0,VLOOKUP($B180,Listen!$A$2:$C$45,3,FALSE))</f>
        <v>0</v>
      </c>
      <c r="Y180" s="255">
        <f t="shared" si="36"/>
        <v>0</v>
      </c>
      <c r="Z180" s="255">
        <f t="shared" si="37"/>
        <v>0</v>
      </c>
      <c r="AA180" s="255">
        <f t="shared" si="37"/>
        <v>0</v>
      </c>
      <c r="AB180" s="255">
        <f t="shared" si="37"/>
        <v>0</v>
      </c>
      <c r="AC180" s="255">
        <f t="shared" si="37"/>
        <v>0</v>
      </c>
      <c r="AD180" s="255">
        <f t="shared" si="37"/>
        <v>0</v>
      </c>
      <c r="AE180" s="255">
        <f t="shared" si="37"/>
        <v>0</v>
      </c>
      <c r="AF180" s="253">
        <f t="shared" si="35"/>
        <v>0</v>
      </c>
      <c r="AG180" s="256">
        <f>IF(C180=Allgemeines!$C$12,SAV!$V180-SAV!$AH180,HLOOKUP(Allgemeines!$C$12-1,$AI$4:$AO$300,ROW(C180)-3,FALSE)-$AH180)</f>
        <v>0</v>
      </c>
      <c r="AH180" s="256">
        <f>HLOOKUP(Allgemeines!$C$12,$AI$4:$AO$300,ROW(C180)-3,FALSE)</f>
        <v>0</v>
      </c>
      <c r="AI180" s="253">
        <f t="shared" si="27"/>
        <v>0</v>
      </c>
      <c r="AJ180" s="253">
        <f t="shared" si="28"/>
        <v>0</v>
      </c>
      <c r="AK180" s="253">
        <f t="shared" si="29"/>
        <v>0</v>
      </c>
      <c r="AL180" s="253">
        <f t="shared" si="30"/>
        <v>0</v>
      </c>
      <c r="AM180" s="253">
        <f t="shared" si="31"/>
        <v>0</v>
      </c>
      <c r="AN180" s="253">
        <f t="shared" si="32"/>
        <v>0</v>
      </c>
      <c r="AO180" s="253">
        <f t="shared" si="33"/>
        <v>0</v>
      </c>
      <c r="AP180" s="183"/>
    </row>
    <row r="181" spans="1:42" s="196" customFormat="1" ht="15" x14ac:dyDescent="0.25">
      <c r="A181" s="250"/>
      <c r="B181" s="250"/>
      <c r="C181" s="251"/>
      <c r="D181" s="252"/>
      <c r="E181" s="384"/>
      <c r="F181" s="252"/>
      <c r="G181" s="374">
        <f t="shared" si="26"/>
        <v>0</v>
      </c>
      <c r="H181" s="252"/>
      <c r="I181" s="252"/>
      <c r="J181" s="252"/>
      <c r="K181" s="252"/>
      <c r="L181" s="252"/>
      <c r="M181" s="252"/>
      <c r="N181" s="252"/>
      <c r="O181" s="252"/>
      <c r="P181" s="252"/>
      <c r="Q181" s="253">
        <f>IF(C181&gt;Allgemeines!$C$12,0,SUM(G181,H181,J181,K181,M181,N181)-SUM(I181,L181,O181,P181))</f>
        <v>0</v>
      </c>
      <c r="R181" s="252"/>
      <c r="S181" s="252"/>
      <c r="T181" s="252"/>
      <c r="U181" s="252"/>
      <c r="V181" s="253">
        <f t="shared" si="34"/>
        <v>0</v>
      </c>
      <c r="W181" s="254">
        <f>IF(ISBLANK($B181),0,VLOOKUP($B181,Listen!$A$2:$C$45,2,FALSE))</f>
        <v>0</v>
      </c>
      <c r="X181" s="254">
        <f>IF(ISBLANK($B181),0,VLOOKUP($B181,Listen!$A$2:$C$45,3,FALSE))</f>
        <v>0</v>
      </c>
      <c r="Y181" s="255">
        <f t="shared" si="36"/>
        <v>0</v>
      </c>
      <c r="Z181" s="255">
        <f t="shared" si="37"/>
        <v>0</v>
      </c>
      <c r="AA181" s="255">
        <f t="shared" si="37"/>
        <v>0</v>
      </c>
      <c r="AB181" s="255">
        <f t="shared" si="37"/>
        <v>0</v>
      </c>
      <c r="AC181" s="255">
        <f t="shared" si="37"/>
        <v>0</v>
      </c>
      <c r="AD181" s="255">
        <f t="shared" si="37"/>
        <v>0</v>
      </c>
      <c r="AE181" s="255">
        <f t="shared" si="37"/>
        <v>0</v>
      </c>
      <c r="AF181" s="253">
        <f t="shared" si="35"/>
        <v>0</v>
      </c>
      <c r="AG181" s="256">
        <f>IF(C181=Allgemeines!$C$12,SAV!$V181-SAV!$AH181,HLOOKUP(Allgemeines!$C$12-1,$AI$4:$AO$300,ROW(C181)-3,FALSE)-$AH181)</f>
        <v>0</v>
      </c>
      <c r="AH181" s="256">
        <f>HLOOKUP(Allgemeines!$C$12,$AI$4:$AO$300,ROW(C181)-3,FALSE)</f>
        <v>0</v>
      </c>
      <c r="AI181" s="253">
        <f t="shared" si="27"/>
        <v>0</v>
      </c>
      <c r="AJ181" s="253">
        <f t="shared" si="28"/>
        <v>0</v>
      </c>
      <c r="AK181" s="253">
        <f t="shared" si="29"/>
        <v>0</v>
      </c>
      <c r="AL181" s="253">
        <f t="shared" si="30"/>
        <v>0</v>
      </c>
      <c r="AM181" s="253">
        <f t="shared" si="31"/>
        <v>0</v>
      </c>
      <c r="AN181" s="253">
        <f t="shared" si="32"/>
        <v>0</v>
      </c>
      <c r="AO181" s="253">
        <f t="shared" si="33"/>
        <v>0</v>
      </c>
      <c r="AP181" s="183"/>
    </row>
    <row r="182" spans="1:42" s="196" customFormat="1" ht="15" x14ac:dyDescent="0.25">
      <c r="A182" s="250"/>
      <c r="B182" s="250"/>
      <c r="C182" s="251"/>
      <c r="D182" s="252"/>
      <c r="E182" s="384"/>
      <c r="F182" s="252"/>
      <c r="G182" s="374">
        <f t="shared" si="26"/>
        <v>0</v>
      </c>
      <c r="H182" s="252"/>
      <c r="I182" s="252"/>
      <c r="J182" s="252"/>
      <c r="K182" s="252"/>
      <c r="L182" s="252"/>
      <c r="M182" s="252"/>
      <c r="N182" s="252"/>
      <c r="O182" s="252"/>
      <c r="P182" s="252"/>
      <c r="Q182" s="253">
        <f>IF(C182&gt;Allgemeines!$C$12,0,SUM(G182,H182,J182,K182,M182,N182)-SUM(I182,L182,O182,P182))</f>
        <v>0</v>
      </c>
      <c r="R182" s="252"/>
      <c r="S182" s="252"/>
      <c r="T182" s="252"/>
      <c r="U182" s="252"/>
      <c r="V182" s="253">
        <f t="shared" si="34"/>
        <v>0</v>
      </c>
      <c r="W182" s="254">
        <f>IF(ISBLANK($B182),0,VLOOKUP($B182,Listen!$A$2:$C$45,2,FALSE))</f>
        <v>0</v>
      </c>
      <c r="X182" s="254">
        <f>IF(ISBLANK($B182),0,VLOOKUP($B182,Listen!$A$2:$C$45,3,FALSE))</f>
        <v>0</v>
      </c>
      <c r="Y182" s="255">
        <f t="shared" si="36"/>
        <v>0</v>
      </c>
      <c r="Z182" s="255">
        <f t="shared" si="37"/>
        <v>0</v>
      </c>
      <c r="AA182" s="255">
        <f t="shared" si="37"/>
        <v>0</v>
      </c>
      <c r="AB182" s="255">
        <f t="shared" si="37"/>
        <v>0</v>
      </c>
      <c r="AC182" s="255">
        <f t="shared" si="37"/>
        <v>0</v>
      </c>
      <c r="AD182" s="255">
        <f t="shared" si="37"/>
        <v>0</v>
      </c>
      <c r="AE182" s="255">
        <f t="shared" si="37"/>
        <v>0</v>
      </c>
      <c r="AF182" s="253">
        <f t="shared" si="35"/>
        <v>0</v>
      </c>
      <c r="AG182" s="256">
        <f>IF(C182=Allgemeines!$C$12,SAV!$V182-SAV!$AH182,HLOOKUP(Allgemeines!$C$12-1,$AI$4:$AO$300,ROW(C182)-3,FALSE)-$AH182)</f>
        <v>0</v>
      </c>
      <c r="AH182" s="256">
        <f>HLOOKUP(Allgemeines!$C$12,$AI$4:$AO$300,ROW(C182)-3,FALSE)</f>
        <v>0</v>
      </c>
      <c r="AI182" s="253">
        <f t="shared" si="27"/>
        <v>0</v>
      </c>
      <c r="AJ182" s="253">
        <f t="shared" si="28"/>
        <v>0</v>
      </c>
      <c r="AK182" s="253">
        <f t="shared" si="29"/>
        <v>0</v>
      </c>
      <c r="AL182" s="253">
        <f t="shared" si="30"/>
        <v>0</v>
      </c>
      <c r="AM182" s="253">
        <f t="shared" si="31"/>
        <v>0</v>
      </c>
      <c r="AN182" s="253">
        <f t="shared" si="32"/>
        <v>0</v>
      </c>
      <c r="AO182" s="253">
        <f t="shared" si="33"/>
        <v>0</v>
      </c>
      <c r="AP182" s="183"/>
    </row>
    <row r="183" spans="1:42" s="196" customFormat="1" ht="15" x14ac:dyDescent="0.25">
      <c r="A183" s="250"/>
      <c r="B183" s="250"/>
      <c r="C183" s="251"/>
      <c r="D183" s="252"/>
      <c r="E183" s="384"/>
      <c r="F183" s="252"/>
      <c r="G183" s="374">
        <f t="shared" si="26"/>
        <v>0</v>
      </c>
      <c r="H183" s="252"/>
      <c r="I183" s="252"/>
      <c r="J183" s="252"/>
      <c r="K183" s="252"/>
      <c r="L183" s="252"/>
      <c r="M183" s="252"/>
      <c r="N183" s="252"/>
      <c r="O183" s="252"/>
      <c r="P183" s="252"/>
      <c r="Q183" s="253">
        <f>IF(C183&gt;Allgemeines!$C$12,0,SUM(G183,H183,J183,K183,M183,N183)-SUM(I183,L183,O183,P183))</f>
        <v>0</v>
      </c>
      <c r="R183" s="252"/>
      <c r="S183" s="252"/>
      <c r="T183" s="252"/>
      <c r="U183" s="252"/>
      <c r="V183" s="253">
        <f t="shared" si="34"/>
        <v>0</v>
      </c>
      <c r="W183" s="254">
        <f>IF(ISBLANK($B183),0,VLOOKUP($B183,Listen!$A$2:$C$45,2,FALSE))</f>
        <v>0</v>
      </c>
      <c r="X183" s="254">
        <f>IF(ISBLANK($B183),0,VLOOKUP($B183,Listen!$A$2:$C$45,3,FALSE))</f>
        <v>0</v>
      </c>
      <c r="Y183" s="255">
        <f t="shared" si="36"/>
        <v>0</v>
      </c>
      <c r="Z183" s="255">
        <f t="shared" si="37"/>
        <v>0</v>
      </c>
      <c r="AA183" s="255">
        <f t="shared" si="37"/>
        <v>0</v>
      </c>
      <c r="AB183" s="255">
        <f t="shared" si="37"/>
        <v>0</v>
      </c>
      <c r="AC183" s="255">
        <f t="shared" si="37"/>
        <v>0</v>
      </c>
      <c r="AD183" s="255">
        <f t="shared" si="37"/>
        <v>0</v>
      </c>
      <c r="AE183" s="255">
        <f t="shared" si="37"/>
        <v>0</v>
      </c>
      <c r="AF183" s="253">
        <f t="shared" si="35"/>
        <v>0</v>
      </c>
      <c r="AG183" s="256">
        <f>IF(C183=Allgemeines!$C$12,SAV!$V183-SAV!$AH183,HLOOKUP(Allgemeines!$C$12-1,$AI$4:$AO$300,ROW(C183)-3,FALSE)-$AH183)</f>
        <v>0</v>
      </c>
      <c r="AH183" s="256">
        <f>HLOOKUP(Allgemeines!$C$12,$AI$4:$AO$300,ROW(C183)-3,FALSE)</f>
        <v>0</v>
      </c>
      <c r="AI183" s="253">
        <f t="shared" si="27"/>
        <v>0</v>
      </c>
      <c r="AJ183" s="253">
        <f t="shared" si="28"/>
        <v>0</v>
      </c>
      <c r="AK183" s="253">
        <f t="shared" si="29"/>
        <v>0</v>
      </c>
      <c r="AL183" s="253">
        <f t="shared" si="30"/>
        <v>0</v>
      </c>
      <c r="AM183" s="253">
        <f t="shared" si="31"/>
        <v>0</v>
      </c>
      <c r="AN183" s="253">
        <f t="shared" si="32"/>
        <v>0</v>
      </c>
      <c r="AO183" s="253">
        <f t="shared" si="33"/>
        <v>0</v>
      </c>
      <c r="AP183" s="183"/>
    </row>
    <row r="184" spans="1:42" s="196" customFormat="1" ht="15" x14ac:dyDescent="0.25">
      <c r="A184" s="250"/>
      <c r="B184" s="250"/>
      <c r="C184" s="251"/>
      <c r="D184" s="252"/>
      <c r="E184" s="384"/>
      <c r="F184" s="252"/>
      <c r="G184" s="374">
        <f t="shared" si="26"/>
        <v>0</v>
      </c>
      <c r="H184" s="252"/>
      <c r="I184" s="252"/>
      <c r="J184" s="252"/>
      <c r="K184" s="252"/>
      <c r="L184" s="252"/>
      <c r="M184" s="252"/>
      <c r="N184" s="252"/>
      <c r="O184" s="252"/>
      <c r="P184" s="252"/>
      <c r="Q184" s="253">
        <f>IF(C184&gt;Allgemeines!$C$12,0,SUM(G184,H184,J184,K184,M184,N184)-SUM(I184,L184,O184,P184))</f>
        <v>0</v>
      </c>
      <c r="R184" s="252"/>
      <c r="S184" s="252"/>
      <c r="T184" s="252"/>
      <c r="U184" s="252"/>
      <c r="V184" s="253">
        <f t="shared" si="34"/>
        <v>0</v>
      </c>
      <c r="W184" s="254">
        <f>IF(ISBLANK($B184),0,VLOOKUP($B184,Listen!$A$2:$C$45,2,FALSE))</f>
        <v>0</v>
      </c>
      <c r="X184" s="254">
        <f>IF(ISBLANK($B184),0,VLOOKUP($B184,Listen!$A$2:$C$45,3,FALSE))</f>
        <v>0</v>
      </c>
      <c r="Y184" s="255">
        <f t="shared" si="36"/>
        <v>0</v>
      </c>
      <c r="Z184" s="255">
        <f t="shared" si="37"/>
        <v>0</v>
      </c>
      <c r="AA184" s="255">
        <f t="shared" si="37"/>
        <v>0</v>
      </c>
      <c r="AB184" s="255">
        <f t="shared" si="37"/>
        <v>0</v>
      </c>
      <c r="AC184" s="255">
        <f t="shared" si="37"/>
        <v>0</v>
      </c>
      <c r="AD184" s="255">
        <f t="shared" si="37"/>
        <v>0</v>
      </c>
      <c r="AE184" s="255">
        <f t="shared" si="37"/>
        <v>0</v>
      </c>
      <c r="AF184" s="253">
        <f t="shared" si="35"/>
        <v>0</v>
      </c>
      <c r="AG184" s="256">
        <f>IF(C184=Allgemeines!$C$12,SAV!$V184-SAV!$AH184,HLOOKUP(Allgemeines!$C$12-1,$AI$4:$AO$300,ROW(C184)-3,FALSE)-$AH184)</f>
        <v>0</v>
      </c>
      <c r="AH184" s="256">
        <f>HLOOKUP(Allgemeines!$C$12,$AI$4:$AO$300,ROW(C184)-3,FALSE)</f>
        <v>0</v>
      </c>
      <c r="AI184" s="253">
        <f t="shared" si="27"/>
        <v>0</v>
      </c>
      <c r="AJ184" s="253">
        <f t="shared" si="28"/>
        <v>0</v>
      </c>
      <c r="AK184" s="253">
        <f t="shared" si="29"/>
        <v>0</v>
      </c>
      <c r="AL184" s="253">
        <f t="shared" si="30"/>
        <v>0</v>
      </c>
      <c r="AM184" s="253">
        <f t="shared" si="31"/>
        <v>0</v>
      </c>
      <c r="AN184" s="253">
        <f t="shared" si="32"/>
        <v>0</v>
      </c>
      <c r="AO184" s="253">
        <f t="shared" si="33"/>
        <v>0</v>
      </c>
      <c r="AP184" s="183"/>
    </row>
    <row r="185" spans="1:42" s="196" customFormat="1" ht="15" x14ac:dyDescent="0.25">
      <c r="A185" s="250"/>
      <c r="B185" s="250"/>
      <c r="C185" s="251"/>
      <c r="D185" s="252"/>
      <c r="E185" s="384"/>
      <c r="F185" s="252"/>
      <c r="G185" s="374">
        <f t="shared" si="26"/>
        <v>0</v>
      </c>
      <c r="H185" s="252"/>
      <c r="I185" s="252"/>
      <c r="J185" s="252"/>
      <c r="K185" s="252"/>
      <c r="L185" s="252"/>
      <c r="M185" s="252"/>
      <c r="N185" s="252"/>
      <c r="O185" s="252"/>
      <c r="P185" s="252"/>
      <c r="Q185" s="253">
        <f>IF(C185&gt;Allgemeines!$C$12,0,SUM(G185,H185,J185,K185,M185,N185)-SUM(I185,L185,O185,P185))</f>
        <v>0</v>
      </c>
      <c r="R185" s="252"/>
      <c r="S185" s="252"/>
      <c r="T185" s="252"/>
      <c r="U185" s="252"/>
      <c r="V185" s="253">
        <f t="shared" si="34"/>
        <v>0</v>
      </c>
      <c r="W185" s="254">
        <f>IF(ISBLANK($B185),0,VLOOKUP($B185,Listen!$A$2:$C$45,2,FALSE))</f>
        <v>0</v>
      </c>
      <c r="X185" s="254">
        <f>IF(ISBLANK($B185),0,VLOOKUP($B185,Listen!$A$2:$C$45,3,FALSE))</f>
        <v>0</v>
      </c>
      <c r="Y185" s="255">
        <f t="shared" si="36"/>
        <v>0</v>
      </c>
      <c r="Z185" s="255">
        <f t="shared" si="37"/>
        <v>0</v>
      </c>
      <c r="AA185" s="255">
        <f t="shared" si="37"/>
        <v>0</v>
      </c>
      <c r="AB185" s="255">
        <f t="shared" si="37"/>
        <v>0</v>
      </c>
      <c r="AC185" s="255">
        <f t="shared" si="37"/>
        <v>0</v>
      </c>
      <c r="AD185" s="255">
        <f t="shared" si="37"/>
        <v>0</v>
      </c>
      <c r="AE185" s="255">
        <f t="shared" si="37"/>
        <v>0</v>
      </c>
      <c r="AF185" s="253">
        <f t="shared" si="35"/>
        <v>0</v>
      </c>
      <c r="AG185" s="256">
        <f>IF(C185=Allgemeines!$C$12,SAV!$V185-SAV!$AH185,HLOOKUP(Allgemeines!$C$12-1,$AI$4:$AO$300,ROW(C185)-3,FALSE)-$AH185)</f>
        <v>0</v>
      </c>
      <c r="AH185" s="256">
        <f>HLOOKUP(Allgemeines!$C$12,$AI$4:$AO$300,ROW(C185)-3,FALSE)</f>
        <v>0</v>
      </c>
      <c r="AI185" s="253">
        <f t="shared" si="27"/>
        <v>0</v>
      </c>
      <c r="AJ185" s="253">
        <f t="shared" si="28"/>
        <v>0</v>
      </c>
      <c r="AK185" s="253">
        <f t="shared" si="29"/>
        <v>0</v>
      </c>
      <c r="AL185" s="253">
        <f t="shared" si="30"/>
        <v>0</v>
      </c>
      <c r="AM185" s="253">
        <f t="shared" si="31"/>
        <v>0</v>
      </c>
      <c r="AN185" s="253">
        <f t="shared" si="32"/>
        <v>0</v>
      </c>
      <c r="AO185" s="253">
        <f t="shared" si="33"/>
        <v>0</v>
      </c>
      <c r="AP185" s="183"/>
    </row>
    <row r="186" spans="1:42" s="196" customFormat="1" ht="15" x14ac:dyDescent="0.25">
      <c r="A186" s="250"/>
      <c r="B186" s="250"/>
      <c r="C186" s="251"/>
      <c r="D186" s="252"/>
      <c r="E186" s="384"/>
      <c r="F186" s="252"/>
      <c r="G186" s="374">
        <f t="shared" si="26"/>
        <v>0</v>
      </c>
      <c r="H186" s="252"/>
      <c r="I186" s="252"/>
      <c r="J186" s="252"/>
      <c r="K186" s="252"/>
      <c r="L186" s="252"/>
      <c r="M186" s="252"/>
      <c r="N186" s="252"/>
      <c r="O186" s="252"/>
      <c r="P186" s="252"/>
      <c r="Q186" s="253">
        <f>IF(C186&gt;Allgemeines!$C$12,0,SUM(G186,H186,J186,K186,M186,N186)-SUM(I186,L186,O186,P186))</f>
        <v>0</v>
      </c>
      <c r="R186" s="252"/>
      <c r="S186" s="252"/>
      <c r="T186" s="252"/>
      <c r="U186" s="252"/>
      <c r="V186" s="253">
        <f t="shared" si="34"/>
        <v>0</v>
      </c>
      <c r="W186" s="254">
        <f>IF(ISBLANK($B186),0,VLOOKUP($B186,Listen!$A$2:$C$45,2,FALSE))</f>
        <v>0</v>
      </c>
      <c r="X186" s="254">
        <f>IF(ISBLANK($B186),0,VLOOKUP($B186,Listen!$A$2:$C$45,3,FALSE))</f>
        <v>0</v>
      </c>
      <c r="Y186" s="255">
        <f t="shared" si="36"/>
        <v>0</v>
      </c>
      <c r="Z186" s="255">
        <f t="shared" si="37"/>
        <v>0</v>
      </c>
      <c r="AA186" s="255">
        <f t="shared" si="37"/>
        <v>0</v>
      </c>
      <c r="AB186" s="255">
        <f t="shared" si="37"/>
        <v>0</v>
      </c>
      <c r="AC186" s="255">
        <f t="shared" si="37"/>
        <v>0</v>
      </c>
      <c r="AD186" s="255">
        <f t="shared" si="37"/>
        <v>0</v>
      </c>
      <c r="AE186" s="255">
        <f t="shared" si="37"/>
        <v>0</v>
      </c>
      <c r="AF186" s="253">
        <f t="shared" si="35"/>
        <v>0</v>
      </c>
      <c r="AG186" s="256">
        <f>IF(C186=Allgemeines!$C$12,SAV!$V186-SAV!$AH186,HLOOKUP(Allgemeines!$C$12-1,$AI$4:$AO$300,ROW(C186)-3,FALSE)-$AH186)</f>
        <v>0</v>
      </c>
      <c r="AH186" s="256">
        <f>HLOOKUP(Allgemeines!$C$12,$AI$4:$AO$300,ROW(C186)-3,FALSE)</f>
        <v>0</v>
      </c>
      <c r="AI186" s="253">
        <f t="shared" si="27"/>
        <v>0</v>
      </c>
      <c r="AJ186" s="253">
        <f t="shared" si="28"/>
        <v>0</v>
      </c>
      <c r="AK186" s="253">
        <f t="shared" si="29"/>
        <v>0</v>
      </c>
      <c r="AL186" s="253">
        <f t="shared" si="30"/>
        <v>0</v>
      </c>
      <c r="AM186" s="253">
        <f t="shared" si="31"/>
        <v>0</v>
      </c>
      <c r="AN186" s="253">
        <f t="shared" si="32"/>
        <v>0</v>
      </c>
      <c r="AO186" s="253">
        <f t="shared" si="33"/>
        <v>0</v>
      </c>
      <c r="AP186" s="183"/>
    </row>
    <row r="187" spans="1:42" s="196" customFormat="1" ht="15" x14ac:dyDescent="0.25">
      <c r="A187" s="250"/>
      <c r="B187" s="250"/>
      <c r="C187" s="251"/>
      <c r="D187" s="252"/>
      <c r="E187" s="384"/>
      <c r="F187" s="252"/>
      <c r="G187" s="374">
        <f t="shared" si="26"/>
        <v>0</v>
      </c>
      <c r="H187" s="252"/>
      <c r="I187" s="252"/>
      <c r="J187" s="252"/>
      <c r="K187" s="252"/>
      <c r="L187" s="252"/>
      <c r="M187" s="252"/>
      <c r="N187" s="252"/>
      <c r="O187" s="252"/>
      <c r="P187" s="252"/>
      <c r="Q187" s="253">
        <f>IF(C187&gt;Allgemeines!$C$12,0,SUM(G187,H187,J187,K187,M187,N187)-SUM(I187,L187,O187,P187))</f>
        <v>0</v>
      </c>
      <c r="R187" s="252"/>
      <c r="S187" s="252"/>
      <c r="T187" s="252"/>
      <c r="U187" s="252"/>
      <c r="V187" s="253">
        <f t="shared" si="34"/>
        <v>0</v>
      </c>
      <c r="W187" s="254">
        <f>IF(ISBLANK($B187),0,VLOOKUP($B187,Listen!$A$2:$C$45,2,FALSE))</f>
        <v>0</v>
      </c>
      <c r="X187" s="254">
        <f>IF(ISBLANK($B187),0,VLOOKUP($B187,Listen!$A$2:$C$45,3,FALSE))</f>
        <v>0</v>
      </c>
      <c r="Y187" s="255">
        <f t="shared" si="36"/>
        <v>0</v>
      </c>
      <c r="Z187" s="255">
        <f t="shared" si="37"/>
        <v>0</v>
      </c>
      <c r="AA187" s="255">
        <f t="shared" si="37"/>
        <v>0</v>
      </c>
      <c r="AB187" s="255">
        <f t="shared" si="37"/>
        <v>0</v>
      </c>
      <c r="AC187" s="255">
        <f t="shared" si="37"/>
        <v>0</v>
      </c>
      <c r="AD187" s="255">
        <f t="shared" si="37"/>
        <v>0</v>
      </c>
      <c r="AE187" s="255">
        <f t="shared" si="37"/>
        <v>0</v>
      </c>
      <c r="AF187" s="253">
        <f t="shared" si="35"/>
        <v>0</v>
      </c>
      <c r="AG187" s="256">
        <f>IF(C187=Allgemeines!$C$12,SAV!$V187-SAV!$AH187,HLOOKUP(Allgemeines!$C$12-1,$AI$4:$AO$300,ROW(C187)-3,FALSE)-$AH187)</f>
        <v>0</v>
      </c>
      <c r="AH187" s="256">
        <f>HLOOKUP(Allgemeines!$C$12,$AI$4:$AO$300,ROW(C187)-3,FALSE)</f>
        <v>0</v>
      </c>
      <c r="AI187" s="253">
        <f t="shared" si="27"/>
        <v>0</v>
      </c>
      <c r="AJ187" s="253">
        <f t="shared" si="28"/>
        <v>0</v>
      </c>
      <c r="AK187" s="253">
        <f t="shared" si="29"/>
        <v>0</v>
      </c>
      <c r="AL187" s="253">
        <f t="shared" si="30"/>
        <v>0</v>
      </c>
      <c r="AM187" s="253">
        <f t="shared" si="31"/>
        <v>0</v>
      </c>
      <c r="AN187" s="253">
        <f t="shared" si="32"/>
        <v>0</v>
      </c>
      <c r="AO187" s="253">
        <f t="shared" si="33"/>
        <v>0</v>
      </c>
      <c r="AP187" s="183"/>
    </row>
    <row r="188" spans="1:42" s="196" customFormat="1" ht="15" x14ac:dyDescent="0.25">
      <c r="A188" s="250"/>
      <c r="B188" s="250"/>
      <c r="C188" s="251"/>
      <c r="D188" s="252"/>
      <c r="E188" s="384"/>
      <c r="F188" s="252"/>
      <c r="G188" s="374">
        <f t="shared" si="26"/>
        <v>0</v>
      </c>
      <c r="H188" s="252"/>
      <c r="I188" s="252"/>
      <c r="J188" s="252"/>
      <c r="K188" s="252"/>
      <c r="L188" s="252"/>
      <c r="M188" s="252"/>
      <c r="N188" s="252"/>
      <c r="O188" s="252"/>
      <c r="P188" s="252"/>
      <c r="Q188" s="253">
        <f>IF(C188&gt;Allgemeines!$C$12,0,SUM(G188,H188,J188,K188,M188,N188)-SUM(I188,L188,O188,P188))</f>
        <v>0</v>
      </c>
      <c r="R188" s="252"/>
      <c r="S188" s="252"/>
      <c r="T188" s="252"/>
      <c r="U188" s="252"/>
      <c r="V188" s="253">
        <f t="shared" si="34"/>
        <v>0</v>
      </c>
      <c r="W188" s="254">
        <f>IF(ISBLANK($B188),0,VLOOKUP($B188,Listen!$A$2:$C$45,2,FALSE))</f>
        <v>0</v>
      </c>
      <c r="X188" s="254">
        <f>IF(ISBLANK($B188),0,VLOOKUP($B188,Listen!$A$2:$C$45,3,FALSE))</f>
        <v>0</v>
      </c>
      <c r="Y188" s="255">
        <f t="shared" si="36"/>
        <v>0</v>
      </c>
      <c r="Z188" s="255">
        <f t="shared" si="37"/>
        <v>0</v>
      </c>
      <c r="AA188" s="255">
        <f t="shared" si="37"/>
        <v>0</v>
      </c>
      <c r="AB188" s="255">
        <f t="shared" si="37"/>
        <v>0</v>
      </c>
      <c r="AC188" s="255">
        <f t="shared" si="37"/>
        <v>0</v>
      </c>
      <c r="AD188" s="255">
        <f t="shared" si="37"/>
        <v>0</v>
      </c>
      <c r="AE188" s="255">
        <f t="shared" si="37"/>
        <v>0</v>
      </c>
      <c r="AF188" s="253">
        <f t="shared" si="35"/>
        <v>0</v>
      </c>
      <c r="AG188" s="256">
        <f>IF(C188=Allgemeines!$C$12,SAV!$V188-SAV!$AH188,HLOOKUP(Allgemeines!$C$12-1,$AI$4:$AO$300,ROW(C188)-3,FALSE)-$AH188)</f>
        <v>0</v>
      </c>
      <c r="AH188" s="256">
        <f>HLOOKUP(Allgemeines!$C$12,$AI$4:$AO$300,ROW(C188)-3,FALSE)</f>
        <v>0</v>
      </c>
      <c r="AI188" s="253">
        <f t="shared" si="27"/>
        <v>0</v>
      </c>
      <c r="AJ188" s="253">
        <f t="shared" si="28"/>
        <v>0</v>
      </c>
      <c r="AK188" s="253">
        <f t="shared" si="29"/>
        <v>0</v>
      </c>
      <c r="AL188" s="253">
        <f t="shared" si="30"/>
        <v>0</v>
      </c>
      <c r="AM188" s="253">
        <f t="shared" si="31"/>
        <v>0</v>
      </c>
      <c r="AN188" s="253">
        <f t="shared" si="32"/>
        <v>0</v>
      </c>
      <c r="AO188" s="253">
        <f t="shared" si="33"/>
        <v>0</v>
      </c>
      <c r="AP188" s="183"/>
    </row>
    <row r="189" spans="1:42" ht="15" x14ac:dyDescent="0.25">
      <c r="A189" s="250"/>
      <c r="B189" s="250"/>
      <c r="C189" s="251"/>
      <c r="D189" s="252"/>
      <c r="E189" s="384"/>
      <c r="F189" s="252"/>
      <c r="G189" s="374">
        <f t="shared" si="26"/>
        <v>0</v>
      </c>
      <c r="H189" s="252"/>
      <c r="I189" s="252"/>
      <c r="J189" s="252"/>
      <c r="K189" s="252"/>
      <c r="L189" s="252"/>
      <c r="M189" s="252"/>
      <c r="N189" s="252"/>
      <c r="O189" s="252"/>
      <c r="P189" s="252"/>
      <c r="Q189" s="253">
        <f>IF(C189&gt;Allgemeines!$C$12,0,SUM(G189,H189,J189,K189,M189,N189)-SUM(I189,L189,O189,P189))</f>
        <v>0</v>
      </c>
      <c r="R189" s="252"/>
      <c r="S189" s="252"/>
      <c r="T189" s="252"/>
      <c r="U189" s="252"/>
      <c r="V189" s="253">
        <f t="shared" si="34"/>
        <v>0</v>
      </c>
      <c r="W189" s="254">
        <f>IF(ISBLANK($B189),0,VLOOKUP($B189,Listen!$A$2:$C$45,2,FALSE))</f>
        <v>0</v>
      </c>
      <c r="X189" s="254">
        <f>IF(ISBLANK($B189),0,VLOOKUP($B189,Listen!$A$2:$C$45,3,FALSE))</f>
        <v>0</v>
      </c>
      <c r="Y189" s="255">
        <f t="shared" si="36"/>
        <v>0</v>
      </c>
      <c r="Z189" s="255">
        <f t="shared" si="37"/>
        <v>0</v>
      </c>
      <c r="AA189" s="255">
        <f t="shared" si="37"/>
        <v>0</v>
      </c>
      <c r="AB189" s="255">
        <f t="shared" si="37"/>
        <v>0</v>
      </c>
      <c r="AC189" s="255">
        <f t="shared" si="37"/>
        <v>0</v>
      </c>
      <c r="AD189" s="255">
        <f t="shared" si="37"/>
        <v>0</v>
      </c>
      <c r="AE189" s="255">
        <f t="shared" si="37"/>
        <v>0</v>
      </c>
      <c r="AF189" s="253">
        <f t="shared" si="35"/>
        <v>0</v>
      </c>
      <c r="AG189" s="256">
        <f>IF(C189=Allgemeines!$C$12,SAV!$V189-SAV!$AH189,HLOOKUP(Allgemeines!$C$12-1,$AI$4:$AO$300,ROW(C189)-3,FALSE)-$AH189)</f>
        <v>0</v>
      </c>
      <c r="AH189" s="256">
        <f>HLOOKUP(Allgemeines!$C$12,$AI$4:$AO$300,ROW(C189)-3,FALSE)</f>
        <v>0</v>
      </c>
      <c r="AI189" s="253">
        <f t="shared" si="27"/>
        <v>0</v>
      </c>
      <c r="AJ189" s="253">
        <f t="shared" si="28"/>
        <v>0</v>
      </c>
      <c r="AK189" s="253">
        <f t="shared" si="29"/>
        <v>0</v>
      </c>
      <c r="AL189" s="253">
        <f t="shared" si="30"/>
        <v>0</v>
      </c>
      <c r="AM189" s="253">
        <f t="shared" si="31"/>
        <v>0</v>
      </c>
      <c r="AN189" s="253">
        <f t="shared" si="32"/>
        <v>0</v>
      </c>
      <c r="AO189" s="253">
        <f t="shared" si="33"/>
        <v>0</v>
      </c>
      <c r="AP189" s="178"/>
    </row>
    <row r="190" spans="1:42" ht="15" x14ac:dyDescent="0.25">
      <c r="A190" s="250"/>
      <c r="B190" s="250"/>
      <c r="C190" s="251"/>
      <c r="D190" s="252"/>
      <c r="E190" s="384"/>
      <c r="F190" s="252"/>
      <c r="G190" s="374">
        <f t="shared" si="26"/>
        <v>0</v>
      </c>
      <c r="H190" s="252"/>
      <c r="I190" s="252"/>
      <c r="J190" s="252"/>
      <c r="K190" s="252"/>
      <c r="L190" s="252"/>
      <c r="M190" s="252"/>
      <c r="N190" s="252"/>
      <c r="O190" s="252"/>
      <c r="P190" s="252"/>
      <c r="Q190" s="253">
        <f>IF(C190&gt;Allgemeines!$C$12,0,SUM(G190,H190,J190,K190,M190,N190)-SUM(I190,L190,O190,P190))</f>
        <v>0</v>
      </c>
      <c r="R190" s="252"/>
      <c r="S190" s="252"/>
      <c r="T190" s="252"/>
      <c r="U190" s="252"/>
      <c r="V190" s="253">
        <f t="shared" si="34"/>
        <v>0</v>
      </c>
      <c r="W190" s="254">
        <f>IF(ISBLANK($B190),0,VLOOKUP($B190,Listen!$A$2:$C$45,2,FALSE))</f>
        <v>0</v>
      </c>
      <c r="X190" s="254">
        <f>IF(ISBLANK($B190),0,VLOOKUP($B190,Listen!$A$2:$C$45,3,FALSE))</f>
        <v>0</v>
      </c>
      <c r="Y190" s="255">
        <f t="shared" si="36"/>
        <v>0</v>
      </c>
      <c r="Z190" s="255">
        <f t="shared" si="37"/>
        <v>0</v>
      </c>
      <c r="AA190" s="255">
        <f t="shared" si="37"/>
        <v>0</v>
      </c>
      <c r="AB190" s="255">
        <f t="shared" si="37"/>
        <v>0</v>
      </c>
      <c r="AC190" s="255">
        <f t="shared" si="37"/>
        <v>0</v>
      </c>
      <c r="AD190" s="255">
        <f t="shared" si="37"/>
        <v>0</v>
      </c>
      <c r="AE190" s="255">
        <f t="shared" si="37"/>
        <v>0</v>
      </c>
      <c r="AF190" s="253">
        <f t="shared" si="35"/>
        <v>0</v>
      </c>
      <c r="AG190" s="256">
        <f>IF(C190=Allgemeines!$C$12,SAV!$V190-SAV!$AH190,HLOOKUP(Allgemeines!$C$12-1,$AI$4:$AO$300,ROW(C190)-3,FALSE)-$AH190)</f>
        <v>0</v>
      </c>
      <c r="AH190" s="256">
        <f>HLOOKUP(Allgemeines!$C$12,$AI$4:$AO$300,ROW(C190)-3,FALSE)</f>
        <v>0</v>
      </c>
      <c r="AI190" s="253">
        <f t="shared" si="27"/>
        <v>0</v>
      </c>
      <c r="AJ190" s="253">
        <f t="shared" si="28"/>
        <v>0</v>
      </c>
      <c r="AK190" s="253">
        <f t="shared" si="29"/>
        <v>0</v>
      </c>
      <c r="AL190" s="253">
        <f t="shared" si="30"/>
        <v>0</v>
      </c>
      <c r="AM190" s="253">
        <f t="shared" si="31"/>
        <v>0</v>
      </c>
      <c r="AN190" s="253">
        <f t="shared" si="32"/>
        <v>0</v>
      </c>
      <c r="AO190" s="253">
        <f t="shared" si="33"/>
        <v>0</v>
      </c>
      <c r="AP190" s="178"/>
    </row>
    <row r="191" spans="1:42" ht="15" x14ac:dyDescent="0.25">
      <c r="A191" s="250"/>
      <c r="B191" s="250"/>
      <c r="C191" s="251"/>
      <c r="D191" s="252"/>
      <c r="E191" s="384"/>
      <c r="F191" s="252"/>
      <c r="G191" s="374">
        <f t="shared" si="26"/>
        <v>0</v>
      </c>
      <c r="H191" s="252"/>
      <c r="I191" s="252"/>
      <c r="J191" s="252"/>
      <c r="K191" s="252"/>
      <c r="L191" s="252"/>
      <c r="M191" s="252"/>
      <c r="N191" s="252"/>
      <c r="O191" s="252"/>
      <c r="P191" s="252"/>
      <c r="Q191" s="253">
        <f>IF(C191&gt;Allgemeines!$C$12,0,SUM(G191,H191,J191,K191,M191,N191)-SUM(I191,L191,O191,P191))</f>
        <v>0</v>
      </c>
      <c r="R191" s="252"/>
      <c r="S191" s="252"/>
      <c r="T191" s="252"/>
      <c r="U191" s="252"/>
      <c r="V191" s="253">
        <f t="shared" si="34"/>
        <v>0</v>
      </c>
      <c r="W191" s="254">
        <f>IF(ISBLANK($B191),0,VLOOKUP($B191,Listen!$A$2:$C$45,2,FALSE))</f>
        <v>0</v>
      </c>
      <c r="X191" s="254">
        <f>IF(ISBLANK($B191),0,VLOOKUP($B191,Listen!$A$2:$C$45,3,FALSE))</f>
        <v>0</v>
      </c>
      <c r="Y191" s="255">
        <f t="shared" si="36"/>
        <v>0</v>
      </c>
      <c r="Z191" s="255">
        <f t="shared" si="37"/>
        <v>0</v>
      </c>
      <c r="AA191" s="255">
        <f t="shared" si="37"/>
        <v>0</v>
      </c>
      <c r="AB191" s="255">
        <f t="shared" si="37"/>
        <v>0</v>
      </c>
      <c r="AC191" s="255">
        <f t="shared" si="37"/>
        <v>0</v>
      </c>
      <c r="AD191" s="255">
        <f t="shared" si="37"/>
        <v>0</v>
      </c>
      <c r="AE191" s="255">
        <f t="shared" si="37"/>
        <v>0</v>
      </c>
      <c r="AF191" s="253">
        <f t="shared" si="35"/>
        <v>0</v>
      </c>
      <c r="AG191" s="256">
        <f>IF(C191=Allgemeines!$C$12,SAV!$V191-SAV!$AH191,HLOOKUP(Allgemeines!$C$12-1,$AI$4:$AO$300,ROW(C191)-3,FALSE)-$AH191)</f>
        <v>0</v>
      </c>
      <c r="AH191" s="256">
        <f>HLOOKUP(Allgemeines!$C$12,$AI$4:$AO$300,ROW(C191)-3,FALSE)</f>
        <v>0</v>
      </c>
      <c r="AI191" s="253">
        <f t="shared" si="27"/>
        <v>0</v>
      </c>
      <c r="AJ191" s="253">
        <f t="shared" si="28"/>
        <v>0</v>
      </c>
      <c r="AK191" s="253">
        <f t="shared" si="29"/>
        <v>0</v>
      </c>
      <c r="AL191" s="253">
        <f t="shared" si="30"/>
        <v>0</v>
      </c>
      <c r="AM191" s="253">
        <f t="shared" si="31"/>
        <v>0</v>
      </c>
      <c r="AN191" s="253">
        <f t="shared" si="32"/>
        <v>0</v>
      </c>
      <c r="AO191" s="253">
        <f t="shared" si="33"/>
        <v>0</v>
      </c>
      <c r="AP191" s="178"/>
    </row>
    <row r="192" spans="1:42" ht="15" x14ac:dyDescent="0.25">
      <c r="A192" s="250"/>
      <c r="B192" s="250"/>
      <c r="C192" s="251"/>
      <c r="D192" s="252"/>
      <c r="E192" s="384"/>
      <c r="F192" s="252"/>
      <c r="G192" s="374">
        <f t="shared" si="26"/>
        <v>0</v>
      </c>
      <c r="H192" s="252"/>
      <c r="I192" s="252"/>
      <c r="J192" s="252"/>
      <c r="K192" s="252"/>
      <c r="L192" s="252"/>
      <c r="M192" s="252"/>
      <c r="N192" s="252"/>
      <c r="O192" s="252"/>
      <c r="P192" s="252"/>
      <c r="Q192" s="253">
        <f>IF(C192&gt;Allgemeines!$C$12,0,SUM(G192,H192,J192,K192,M192,N192)-SUM(I192,L192,O192,P192))</f>
        <v>0</v>
      </c>
      <c r="R192" s="252"/>
      <c r="S192" s="252"/>
      <c r="T192" s="252"/>
      <c r="U192" s="252"/>
      <c r="V192" s="253">
        <f t="shared" si="34"/>
        <v>0</v>
      </c>
      <c r="W192" s="254">
        <f>IF(ISBLANK($B192),0,VLOOKUP($B192,Listen!$A$2:$C$45,2,FALSE))</f>
        <v>0</v>
      </c>
      <c r="X192" s="254">
        <f>IF(ISBLANK($B192),0,VLOOKUP($B192,Listen!$A$2:$C$45,3,FALSE))</f>
        <v>0</v>
      </c>
      <c r="Y192" s="255">
        <f t="shared" si="36"/>
        <v>0</v>
      </c>
      <c r="Z192" s="255">
        <f t="shared" si="37"/>
        <v>0</v>
      </c>
      <c r="AA192" s="255">
        <f t="shared" si="37"/>
        <v>0</v>
      </c>
      <c r="AB192" s="255">
        <f t="shared" si="37"/>
        <v>0</v>
      </c>
      <c r="AC192" s="255">
        <f t="shared" si="37"/>
        <v>0</v>
      </c>
      <c r="AD192" s="255">
        <f t="shared" si="37"/>
        <v>0</v>
      </c>
      <c r="AE192" s="255">
        <f t="shared" si="37"/>
        <v>0</v>
      </c>
      <c r="AF192" s="253">
        <f t="shared" si="35"/>
        <v>0</v>
      </c>
      <c r="AG192" s="256">
        <f>IF(C192=Allgemeines!$C$12,SAV!$V192-SAV!$AH192,HLOOKUP(Allgemeines!$C$12-1,$AI$4:$AO$300,ROW(C192)-3,FALSE)-$AH192)</f>
        <v>0</v>
      </c>
      <c r="AH192" s="256">
        <f>HLOOKUP(Allgemeines!$C$12,$AI$4:$AO$300,ROW(C192)-3,FALSE)</f>
        <v>0</v>
      </c>
      <c r="AI192" s="253">
        <f t="shared" si="27"/>
        <v>0</v>
      </c>
      <c r="AJ192" s="253">
        <f t="shared" si="28"/>
        <v>0</v>
      </c>
      <c r="AK192" s="253">
        <f t="shared" si="29"/>
        <v>0</v>
      </c>
      <c r="AL192" s="253">
        <f t="shared" si="30"/>
        <v>0</v>
      </c>
      <c r="AM192" s="253">
        <f t="shared" si="31"/>
        <v>0</v>
      </c>
      <c r="AN192" s="253">
        <f t="shared" si="32"/>
        <v>0</v>
      </c>
      <c r="AO192" s="253">
        <f t="shared" si="33"/>
        <v>0</v>
      </c>
      <c r="AP192" s="178"/>
    </row>
    <row r="193" spans="1:42" ht="15" x14ac:dyDescent="0.25">
      <c r="A193" s="250"/>
      <c r="B193" s="250"/>
      <c r="C193" s="251"/>
      <c r="D193" s="252"/>
      <c r="E193" s="384"/>
      <c r="F193" s="252"/>
      <c r="G193" s="374">
        <f t="shared" si="26"/>
        <v>0</v>
      </c>
      <c r="H193" s="252"/>
      <c r="I193" s="252"/>
      <c r="J193" s="252"/>
      <c r="K193" s="252"/>
      <c r="L193" s="252"/>
      <c r="M193" s="252"/>
      <c r="N193" s="252"/>
      <c r="O193" s="252"/>
      <c r="P193" s="252"/>
      <c r="Q193" s="253">
        <f>IF(C193&gt;Allgemeines!$C$12,0,SUM(G193,H193,J193,K193,M193,N193)-SUM(I193,L193,O193,P193))</f>
        <v>0</v>
      </c>
      <c r="R193" s="252"/>
      <c r="S193" s="252"/>
      <c r="T193" s="252"/>
      <c r="U193" s="252"/>
      <c r="V193" s="253">
        <f t="shared" si="34"/>
        <v>0</v>
      </c>
      <c r="W193" s="254">
        <f>IF(ISBLANK($B193),0,VLOOKUP($B193,Listen!$A$2:$C$45,2,FALSE))</f>
        <v>0</v>
      </c>
      <c r="X193" s="254">
        <f>IF(ISBLANK($B193),0,VLOOKUP($B193,Listen!$A$2:$C$45,3,FALSE))</f>
        <v>0</v>
      </c>
      <c r="Y193" s="255">
        <f t="shared" si="36"/>
        <v>0</v>
      </c>
      <c r="Z193" s="255">
        <f t="shared" si="37"/>
        <v>0</v>
      </c>
      <c r="AA193" s="255">
        <f t="shared" si="37"/>
        <v>0</v>
      </c>
      <c r="AB193" s="255">
        <f t="shared" si="37"/>
        <v>0</v>
      </c>
      <c r="AC193" s="255">
        <f t="shared" si="37"/>
        <v>0</v>
      </c>
      <c r="AD193" s="255">
        <f t="shared" si="37"/>
        <v>0</v>
      </c>
      <c r="AE193" s="255">
        <f t="shared" si="37"/>
        <v>0</v>
      </c>
      <c r="AF193" s="253">
        <f t="shared" si="35"/>
        <v>0</v>
      </c>
      <c r="AG193" s="256">
        <f>IF(C193=Allgemeines!$C$12,SAV!$V193-SAV!$AH193,HLOOKUP(Allgemeines!$C$12-1,$AI$4:$AO$300,ROW(C193)-3,FALSE)-$AH193)</f>
        <v>0</v>
      </c>
      <c r="AH193" s="256">
        <f>HLOOKUP(Allgemeines!$C$12,$AI$4:$AO$300,ROW(C193)-3,FALSE)</f>
        <v>0</v>
      </c>
      <c r="AI193" s="253">
        <f t="shared" si="27"/>
        <v>0</v>
      </c>
      <c r="AJ193" s="253">
        <f t="shared" si="28"/>
        <v>0</v>
      </c>
      <c r="AK193" s="253">
        <f t="shared" si="29"/>
        <v>0</v>
      </c>
      <c r="AL193" s="253">
        <f t="shared" si="30"/>
        <v>0</v>
      </c>
      <c r="AM193" s="253">
        <f t="shared" si="31"/>
        <v>0</v>
      </c>
      <c r="AN193" s="253">
        <f t="shared" si="32"/>
        <v>0</v>
      </c>
      <c r="AO193" s="253">
        <f t="shared" si="33"/>
        <v>0</v>
      </c>
      <c r="AP193" s="178"/>
    </row>
    <row r="194" spans="1:42" ht="15" x14ac:dyDescent="0.25">
      <c r="A194" s="250"/>
      <c r="B194" s="250"/>
      <c r="C194" s="251"/>
      <c r="D194" s="252"/>
      <c r="E194" s="384"/>
      <c r="F194" s="252"/>
      <c r="G194" s="374">
        <f t="shared" si="26"/>
        <v>0</v>
      </c>
      <c r="H194" s="252"/>
      <c r="I194" s="252"/>
      <c r="J194" s="252"/>
      <c r="K194" s="252"/>
      <c r="L194" s="252"/>
      <c r="M194" s="252"/>
      <c r="N194" s="252"/>
      <c r="O194" s="252"/>
      <c r="P194" s="252"/>
      <c r="Q194" s="253">
        <f>IF(C194&gt;Allgemeines!$C$12,0,SUM(G194,H194,J194,K194,M194,N194)-SUM(I194,L194,O194,P194))</f>
        <v>0</v>
      </c>
      <c r="R194" s="252"/>
      <c r="S194" s="252"/>
      <c r="T194" s="252"/>
      <c r="U194" s="252"/>
      <c r="V194" s="253">
        <f t="shared" si="34"/>
        <v>0</v>
      </c>
      <c r="W194" s="254">
        <f>IF(ISBLANK($B194),0,VLOOKUP($B194,Listen!$A$2:$C$45,2,FALSE))</f>
        <v>0</v>
      </c>
      <c r="X194" s="254">
        <f>IF(ISBLANK($B194),0,VLOOKUP($B194,Listen!$A$2:$C$45,3,FALSE))</f>
        <v>0</v>
      </c>
      <c r="Y194" s="255">
        <f t="shared" si="36"/>
        <v>0</v>
      </c>
      <c r="Z194" s="255">
        <f t="shared" si="37"/>
        <v>0</v>
      </c>
      <c r="AA194" s="255">
        <f t="shared" si="37"/>
        <v>0</v>
      </c>
      <c r="AB194" s="255">
        <f t="shared" si="37"/>
        <v>0</v>
      </c>
      <c r="AC194" s="255">
        <f t="shared" si="37"/>
        <v>0</v>
      </c>
      <c r="AD194" s="255">
        <f t="shared" si="37"/>
        <v>0</v>
      </c>
      <c r="AE194" s="255">
        <f t="shared" si="37"/>
        <v>0</v>
      </c>
      <c r="AF194" s="253">
        <f t="shared" si="35"/>
        <v>0</v>
      </c>
      <c r="AG194" s="256">
        <f>IF(C194=Allgemeines!$C$12,SAV!$V194-SAV!$AH194,HLOOKUP(Allgemeines!$C$12-1,$AI$4:$AO$300,ROW(C194)-3,FALSE)-$AH194)</f>
        <v>0</v>
      </c>
      <c r="AH194" s="256">
        <f>HLOOKUP(Allgemeines!$C$12,$AI$4:$AO$300,ROW(C194)-3,FALSE)</f>
        <v>0</v>
      </c>
      <c r="AI194" s="253">
        <f t="shared" si="27"/>
        <v>0</v>
      </c>
      <c r="AJ194" s="253">
        <f t="shared" si="28"/>
        <v>0</v>
      </c>
      <c r="AK194" s="253">
        <f t="shared" si="29"/>
        <v>0</v>
      </c>
      <c r="AL194" s="253">
        <f t="shared" si="30"/>
        <v>0</v>
      </c>
      <c r="AM194" s="253">
        <f t="shared" si="31"/>
        <v>0</v>
      </c>
      <c r="AN194" s="253">
        <f t="shared" si="32"/>
        <v>0</v>
      </c>
      <c r="AO194" s="253">
        <f t="shared" si="33"/>
        <v>0</v>
      </c>
      <c r="AP194" s="178"/>
    </row>
    <row r="195" spans="1:42" ht="15" x14ac:dyDescent="0.25">
      <c r="A195" s="250"/>
      <c r="B195" s="250"/>
      <c r="C195" s="251"/>
      <c r="D195" s="252"/>
      <c r="E195" s="384"/>
      <c r="F195" s="252"/>
      <c r="G195" s="374">
        <f t="shared" si="26"/>
        <v>0</v>
      </c>
      <c r="H195" s="252"/>
      <c r="I195" s="252"/>
      <c r="J195" s="252"/>
      <c r="K195" s="252"/>
      <c r="L195" s="252"/>
      <c r="M195" s="252"/>
      <c r="N195" s="252"/>
      <c r="O195" s="252"/>
      <c r="P195" s="252"/>
      <c r="Q195" s="253">
        <f>IF(C195&gt;Allgemeines!$C$12,0,SUM(G195,H195,J195,K195,M195,N195)-SUM(I195,L195,O195,P195))</f>
        <v>0</v>
      </c>
      <c r="R195" s="252"/>
      <c r="S195" s="252"/>
      <c r="T195" s="252"/>
      <c r="U195" s="252"/>
      <c r="V195" s="253">
        <f t="shared" si="34"/>
        <v>0</v>
      </c>
      <c r="W195" s="254">
        <f>IF(ISBLANK($B195),0,VLOOKUP($B195,Listen!$A$2:$C$45,2,FALSE))</f>
        <v>0</v>
      </c>
      <c r="X195" s="254">
        <f>IF(ISBLANK($B195),0,VLOOKUP($B195,Listen!$A$2:$C$45,3,FALSE))</f>
        <v>0</v>
      </c>
      <c r="Y195" s="255">
        <f t="shared" si="36"/>
        <v>0</v>
      </c>
      <c r="Z195" s="255">
        <f t="shared" si="37"/>
        <v>0</v>
      </c>
      <c r="AA195" s="255">
        <f t="shared" si="37"/>
        <v>0</v>
      </c>
      <c r="AB195" s="255">
        <f t="shared" si="37"/>
        <v>0</v>
      </c>
      <c r="AC195" s="255">
        <f t="shared" si="37"/>
        <v>0</v>
      </c>
      <c r="AD195" s="255">
        <f t="shared" si="37"/>
        <v>0</v>
      </c>
      <c r="AE195" s="255">
        <f t="shared" si="37"/>
        <v>0</v>
      </c>
      <c r="AF195" s="253">
        <f t="shared" si="35"/>
        <v>0</v>
      </c>
      <c r="AG195" s="256">
        <f>IF(C195=Allgemeines!$C$12,SAV!$V195-SAV!$AH195,HLOOKUP(Allgemeines!$C$12-1,$AI$4:$AO$300,ROW(C195)-3,FALSE)-$AH195)</f>
        <v>0</v>
      </c>
      <c r="AH195" s="256">
        <f>HLOOKUP(Allgemeines!$C$12,$AI$4:$AO$300,ROW(C195)-3,FALSE)</f>
        <v>0</v>
      </c>
      <c r="AI195" s="253">
        <f t="shared" si="27"/>
        <v>0</v>
      </c>
      <c r="AJ195" s="253">
        <f t="shared" si="28"/>
        <v>0</v>
      </c>
      <c r="AK195" s="253">
        <f t="shared" si="29"/>
        <v>0</v>
      </c>
      <c r="AL195" s="253">
        <f t="shared" si="30"/>
        <v>0</v>
      </c>
      <c r="AM195" s="253">
        <f t="shared" si="31"/>
        <v>0</v>
      </c>
      <c r="AN195" s="253">
        <f t="shared" si="32"/>
        <v>0</v>
      </c>
      <c r="AO195" s="253">
        <f t="shared" si="33"/>
        <v>0</v>
      </c>
      <c r="AP195" s="178"/>
    </row>
    <row r="196" spans="1:42" ht="15" x14ac:dyDescent="0.25">
      <c r="A196" s="250"/>
      <c r="B196" s="250"/>
      <c r="C196" s="251"/>
      <c r="D196" s="252"/>
      <c r="E196" s="384"/>
      <c r="F196" s="252"/>
      <c r="G196" s="374">
        <f t="shared" si="26"/>
        <v>0</v>
      </c>
      <c r="H196" s="252"/>
      <c r="I196" s="252"/>
      <c r="J196" s="252"/>
      <c r="K196" s="252"/>
      <c r="L196" s="252"/>
      <c r="M196" s="252"/>
      <c r="N196" s="252"/>
      <c r="O196" s="252"/>
      <c r="P196" s="252"/>
      <c r="Q196" s="253">
        <f>IF(C196&gt;Allgemeines!$C$12,0,SUM(G196,H196,J196,K196,M196,N196)-SUM(I196,L196,O196,P196))</f>
        <v>0</v>
      </c>
      <c r="R196" s="252"/>
      <c r="S196" s="252"/>
      <c r="T196" s="252"/>
      <c r="U196" s="252"/>
      <c r="V196" s="253">
        <f t="shared" si="34"/>
        <v>0</v>
      </c>
      <c r="W196" s="254">
        <f>IF(ISBLANK($B196),0,VLOOKUP($B196,Listen!$A$2:$C$45,2,FALSE))</f>
        <v>0</v>
      </c>
      <c r="X196" s="254">
        <f>IF(ISBLANK($B196),0,VLOOKUP($B196,Listen!$A$2:$C$45,3,FALSE))</f>
        <v>0</v>
      </c>
      <c r="Y196" s="255">
        <f t="shared" si="36"/>
        <v>0</v>
      </c>
      <c r="Z196" s="255">
        <f t="shared" si="37"/>
        <v>0</v>
      </c>
      <c r="AA196" s="255">
        <f t="shared" si="37"/>
        <v>0</v>
      </c>
      <c r="AB196" s="255">
        <f t="shared" si="37"/>
        <v>0</v>
      </c>
      <c r="AC196" s="255">
        <f t="shared" si="37"/>
        <v>0</v>
      </c>
      <c r="AD196" s="255">
        <f t="shared" si="37"/>
        <v>0</v>
      </c>
      <c r="AE196" s="255">
        <f t="shared" si="37"/>
        <v>0</v>
      </c>
      <c r="AF196" s="253">
        <f t="shared" si="35"/>
        <v>0</v>
      </c>
      <c r="AG196" s="256">
        <f>IF(C196=Allgemeines!$C$12,SAV!$V196-SAV!$AH196,HLOOKUP(Allgemeines!$C$12-1,$AI$4:$AO$300,ROW(C196)-3,FALSE)-$AH196)</f>
        <v>0</v>
      </c>
      <c r="AH196" s="256">
        <f>HLOOKUP(Allgemeines!$C$12,$AI$4:$AO$300,ROW(C196)-3,FALSE)</f>
        <v>0</v>
      </c>
      <c r="AI196" s="253">
        <f t="shared" si="27"/>
        <v>0</v>
      </c>
      <c r="AJ196" s="253">
        <f t="shared" si="28"/>
        <v>0</v>
      </c>
      <c r="AK196" s="253">
        <f t="shared" si="29"/>
        <v>0</v>
      </c>
      <c r="AL196" s="253">
        <f t="shared" si="30"/>
        <v>0</v>
      </c>
      <c r="AM196" s="253">
        <f t="shared" si="31"/>
        <v>0</v>
      </c>
      <c r="AN196" s="253">
        <f t="shared" si="32"/>
        <v>0</v>
      </c>
      <c r="AO196" s="253">
        <f t="shared" si="33"/>
        <v>0</v>
      </c>
      <c r="AP196" s="178"/>
    </row>
    <row r="197" spans="1:42" ht="15" x14ac:dyDescent="0.25">
      <c r="A197" s="250"/>
      <c r="B197" s="250"/>
      <c r="C197" s="251"/>
      <c r="D197" s="252"/>
      <c r="E197" s="384"/>
      <c r="F197" s="252"/>
      <c r="G197" s="374">
        <f t="shared" ref="G197:G260" si="38">D197*E197/100</f>
        <v>0</v>
      </c>
      <c r="H197" s="252"/>
      <c r="I197" s="252"/>
      <c r="J197" s="252"/>
      <c r="K197" s="252"/>
      <c r="L197" s="252"/>
      <c r="M197" s="252"/>
      <c r="N197" s="252"/>
      <c r="O197" s="252"/>
      <c r="P197" s="252"/>
      <c r="Q197" s="253">
        <f>IF(C197&gt;Allgemeines!$C$12,0,SUM(G197,H197,J197,K197,M197,N197)-SUM(I197,L197,O197,P197))</f>
        <v>0</v>
      </c>
      <c r="R197" s="252"/>
      <c r="S197" s="252"/>
      <c r="T197" s="252"/>
      <c r="U197" s="252"/>
      <c r="V197" s="253">
        <f t="shared" si="34"/>
        <v>0</v>
      </c>
      <c r="W197" s="254">
        <f>IF(ISBLANK($B197),0,VLOOKUP($B197,Listen!$A$2:$C$45,2,FALSE))</f>
        <v>0</v>
      </c>
      <c r="X197" s="254">
        <f>IF(ISBLANK($B197),0,VLOOKUP($B197,Listen!$A$2:$C$45,3,FALSE))</f>
        <v>0</v>
      </c>
      <c r="Y197" s="255">
        <f t="shared" si="36"/>
        <v>0</v>
      </c>
      <c r="Z197" s="255">
        <f t="shared" si="37"/>
        <v>0</v>
      </c>
      <c r="AA197" s="255">
        <f t="shared" si="37"/>
        <v>0</v>
      </c>
      <c r="AB197" s="255">
        <f t="shared" si="37"/>
        <v>0</v>
      </c>
      <c r="AC197" s="255">
        <f t="shared" si="37"/>
        <v>0</v>
      </c>
      <c r="AD197" s="255">
        <f t="shared" si="37"/>
        <v>0</v>
      </c>
      <c r="AE197" s="255">
        <f t="shared" si="37"/>
        <v>0</v>
      </c>
      <c r="AF197" s="253">
        <f t="shared" si="35"/>
        <v>0</v>
      </c>
      <c r="AG197" s="256">
        <f>IF(C197=Allgemeines!$C$12,SAV!$V197-SAV!$AH197,HLOOKUP(Allgemeines!$C$12-1,$AI$4:$AO$300,ROW(C197)-3,FALSE)-$AH197)</f>
        <v>0</v>
      </c>
      <c r="AH197" s="256">
        <f>HLOOKUP(Allgemeines!$C$12,$AI$4:$AO$300,ROW(C197)-3,FALSE)</f>
        <v>0</v>
      </c>
      <c r="AI197" s="253">
        <f t="shared" ref="AI197:AI260" si="39">IF(OR($C197=0,$V197=0),0,IF($C197&lt;=AI$4,$V197-$V197/Y197*(AI$4-$C197+1),0))</f>
        <v>0</v>
      </c>
      <c r="AJ197" s="253">
        <f t="shared" ref="AJ197:AJ260" si="40">IF(OR($C197=0,$V197=0,Z197-(AJ$4-$C197)=0),0,IF($C197&lt;AJ$4,AI197-AI197/(Z197-(AJ$4-$C197)),IF($C197=AJ$4,$V197-$V197/Z197,0)))</f>
        <v>0</v>
      </c>
      <c r="AK197" s="253">
        <f t="shared" ref="AK197:AK260" si="41">IF(OR($C197=0,$V197=0,AA197-(AK$4-$C197)=0),0,IF($C197&lt;AK$4,AJ197-AJ197/(AA197-(AK$4-$C197)),IF($C197=AK$4,$V197-$V197/AA197,0)))</f>
        <v>0</v>
      </c>
      <c r="AL197" s="253">
        <f t="shared" ref="AL197:AL260" si="42">IF(OR($C197=0,$V197=0,AB197-(AL$4-$C197)=0),0,IF($C197&lt;AL$4,AK197-AK197/(AB197-(AL$4-$C197)),IF($C197=AL$4,$V197-$V197/AB197,0)))</f>
        <v>0</v>
      </c>
      <c r="AM197" s="253">
        <f t="shared" ref="AM197:AM260" si="43">IF(OR($C197=0,$V197=0,AC197-(AM$4-$C197)=0),0,IF($C197&lt;AM$4,AL197-AL197/(AC197-(AM$4-$C197)),IF($C197=AM$4,$V197-$V197/AC197,0)))</f>
        <v>0</v>
      </c>
      <c r="AN197" s="253">
        <f t="shared" ref="AN197:AN260" si="44">IF(OR($C197=0,$V197=0,AD197-(AN$4-$C197)=0),0,IF($C197&lt;AN$4,AM197-AM197/(AD197-(AN$4-$C197)),IF($C197=AN$4,$V197-$V197/AD197,0)))</f>
        <v>0</v>
      </c>
      <c r="AO197" s="253">
        <f t="shared" ref="AO197:AO260" si="45">IF(OR($C197=0,$V197=0,AE197-(AO$4-$C197)=0),0,IF($C197&lt;AO$4,AN197-AN197/(AE197-(AO$4-$C197)),IF($C197=AO$4,$V197-$V197/AE197,0)))</f>
        <v>0</v>
      </c>
      <c r="AP197" s="178"/>
    </row>
    <row r="198" spans="1:42" ht="15" x14ac:dyDescent="0.25">
      <c r="A198" s="250"/>
      <c r="B198" s="250"/>
      <c r="C198" s="251"/>
      <c r="D198" s="252"/>
      <c r="E198" s="384"/>
      <c r="F198" s="252"/>
      <c r="G198" s="374">
        <f t="shared" si="38"/>
        <v>0</v>
      </c>
      <c r="H198" s="252"/>
      <c r="I198" s="252"/>
      <c r="J198" s="252"/>
      <c r="K198" s="252"/>
      <c r="L198" s="252"/>
      <c r="M198" s="252"/>
      <c r="N198" s="252"/>
      <c r="O198" s="252"/>
      <c r="P198" s="252"/>
      <c r="Q198" s="253">
        <f>IF(C198&gt;Allgemeines!$C$12,0,SUM(G198,H198,J198,K198,M198,N198)-SUM(I198,L198,O198,P198))</f>
        <v>0</v>
      </c>
      <c r="R198" s="252"/>
      <c r="S198" s="252"/>
      <c r="T198" s="252"/>
      <c r="U198" s="252"/>
      <c r="V198" s="253">
        <f t="shared" ref="V198:V261" si="46">Q198-R198-S198-T198-U198</f>
        <v>0</v>
      </c>
      <c r="W198" s="254">
        <f>IF(ISBLANK($B198),0,VLOOKUP($B198,Listen!$A$2:$C$45,2,FALSE))</f>
        <v>0</v>
      </c>
      <c r="X198" s="254">
        <f>IF(ISBLANK($B198),0,VLOOKUP($B198,Listen!$A$2:$C$45,3,FALSE))</f>
        <v>0</v>
      </c>
      <c r="Y198" s="255">
        <f t="shared" si="36"/>
        <v>0</v>
      </c>
      <c r="Z198" s="255">
        <f t="shared" si="37"/>
        <v>0</v>
      </c>
      <c r="AA198" s="255">
        <f t="shared" si="37"/>
        <v>0</v>
      </c>
      <c r="AB198" s="255">
        <f t="shared" si="37"/>
        <v>0</v>
      </c>
      <c r="AC198" s="255">
        <f t="shared" si="37"/>
        <v>0</v>
      </c>
      <c r="AD198" s="255">
        <f t="shared" si="37"/>
        <v>0</v>
      </c>
      <c r="AE198" s="255">
        <f t="shared" si="37"/>
        <v>0</v>
      </c>
      <c r="AF198" s="253">
        <f t="shared" ref="AF198:AF261" si="47">AH198+AG198</f>
        <v>0</v>
      </c>
      <c r="AG198" s="256">
        <f>IF(C198=Allgemeines!$C$12,SAV!$V198-SAV!$AH198,HLOOKUP(Allgemeines!$C$12-1,$AI$4:$AO$300,ROW(C198)-3,FALSE)-$AH198)</f>
        <v>0</v>
      </c>
      <c r="AH198" s="256">
        <f>HLOOKUP(Allgemeines!$C$12,$AI$4:$AO$300,ROW(C198)-3,FALSE)</f>
        <v>0</v>
      </c>
      <c r="AI198" s="253">
        <f t="shared" si="39"/>
        <v>0</v>
      </c>
      <c r="AJ198" s="253">
        <f t="shared" si="40"/>
        <v>0</v>
      </c>
      <c r="AK198" s="253">
        <f t="shared" si="41"/>
        <v>0</v>
      </c>
      <c r="AL198" s="253">
        <f t="shared" si="42"/>
        <v>0</v>
      </c>
      <c r="AM198" s="253">
        <f t="shared" si="43"/>
        <v>0</v>
      </c>
      <c r="AN198" s="253">
        <f t="shared" si="44"/>
        <v>0</v>
      </c>
      <c r="AO198" s="253">
        <f t="shared" si="45"/>
        <v>0</v>
      </c>
      <c r="AP198" s="178"/>
    </row>
    <row r="199" spans="1:42" ht="15" x14ac:dyDescent="0.25">
      <c r="A199" s="250"/>
      <c r="B199" s="250"/>
      <c r="C199" s="251"/>
      <c r="D199" s="252"/>
      <c r="E199" s="384"/>
      <c r="F199" s="252"/>
      <c r="G199" s="374">
        <f t="shared" si="38"/>
        <v>0</v>
      </c>
      <c r="H199" s="252"/>
      <c r="I199" s="252"/>
      <c r="J199" s="252"/>
      <c r="K199" s="252"/>
      <c r="L199" s="252"/>
      <c r="M199" s="252"/>
      <c r="N199" s="252"/>
      <c r="O199" s="252"/>
      <c r="P199" s="252"/>
      <c r="Q199" s="253">
        <f>IF(C199&gt;Allgemeines!$C$12,0,SUM(G199,H199,J199,K199,M199,N199)-SUM(I199,L199,O199,P199))</f>
        <v>0</v>
      </c>
      <c r="R199" s="252"/>
      <c r="S199" s="252"/>
      <c r="T199" s="252"/>
      <c r="U199" s="252"/>
      <c r="V199" s="253">
        <f t="shared" si="46"/>
        <v>0</v>
      </c>
      <c r="W199" s="254">
        <f>IF(ISBLANK($B199),0,VLOOKUP($B199,Listen!$A$2:$C$45,2,FALSE))</f>
        <v>0</v>
      </c>
      <c r="X199" s="254">
        <f>IF(ISBLANK($B199),0,VLOOKUP($B199,Listen!$A$2:$C$45,3,FALSE))</f>
        <v>0</v>
      </c>
      <c r="Y199" s="255">
        <f t="shared" si="36"/>
        <v>0</v>
      </c>
      <c r="Z199" s="255">
        <f t="shared" si="37"/>
        <v>0</v>
      </c>
      <c r="AA199" s="255">
        <f t="shared" si="37"/>
        <v>0</v>
      </c>
      <c r="AB199" s="255">
        <f t="shared" si="37"/>
        <v>0</v>
      </c>
      <c r="AC199" s="255">
        <f t="shared" si="37"/>
        <v>0</v>
      </c>
      <c r="AD199" s="255">
        <f t="shared" si="37"/>
        <v>0</v>
      </c>
      <c r="AE199" s="255">
        <f t="shared" si="37"/>
        <v>0</v>
      </c>
      <c r="AF199" s="253">
        <f t="shared" si="47"/>
        <v>0</v>
      </c>
      <c r="AG199" s="256">
        <f>IF(C199=Allgemeines!$C$12,SAV!$V199-SAV!$AH199,HLOOKUP(Allgemeines!$C$12-1,$AI$4:$AO$300,ROW(C199)-3,FALSE)-$AH199)</f>
        <v>0</v>
      </c>
      <c r="AH199" s="256">
        <f>HLOOKUP(Allgemeines!$C$12,$AI$4:$AO$300,ROW(C199)-3,FALSE)</f>
        <v>0</v>
      </c>
      <c r="AI199" s="253">
        <f t="shared" si="39"/>
        <v>0</v>
      </c>
      <c r="AJ199" s="253">
        <f t="shared" si="40"/>
        <v>0</v>
      </c>
      <c r="AK199" s="253">
        <f t="shared" si="41"/>
        <v>0</v>
      </c>
      <c r="AL199" s="253">
        <f t="shared" si="42"/>
        <v>0</v>
      </c>
      <c r="AM199" s="253">
        <f t="shared" si="43"/>
        <v>0</v>
      </c>
      <c r="AN199" s="253">
        <f t="shared" si="44"/>
        <v>0</v>
      </c>
      <c r="AO199" s="253">
        <f t="shared" si="45"/>
        <v>0</v>
      </c>
      <c r="AP199" s="178"/>
    </row>
    <row r="200" spans="1:42" ht="15" x14ac:dyDescent="0.25">
      <c r="A200" s="250"/>
      <c r="B200" s="250"/>
      <c r="C200" s="251"/>
      <c r="D200" s="252"/>
      <c r="E200" s="384"/>
      <c r="F200" s="252"/>
      <c r="G200" s="374">
        <f t="shared" si="38"/>
        <v>0</v>
      </c>
      <c r="H200" s="252"/>
      <c r="I200" s="252"/>
      <c r="J200" s="252"/>
      <c r="K200" s="252"/>
      <c r="L200" s="252"/>
      <c r="M200" s="252"/>
      <c r="N200" s="252"/>
      <c r="O200" s="252"/>
      <c r="P200" s="252"/>
      <c r="Q200" s="253">
        <f>IF(C200&gt;Allgemeines!$C$12,0,SUM(G200,H200,J200,K200,M200,N200)-SUM(I200,L200,O200,P200))</f>
        <v>0</v>
      </c>
      <c r="R200" s="252"/>
      <c r="S200" s="252"/>
      <c r="T200" s="252"/>
      <c r="U200" s="252"/>
      <c r="V200" s="253">
        <f t="shared" si="46"/>
        <v>0</v>
      </c>
      <c r="W200" s="254">
        <f>IF(ISBLANK($B200),0,VLOOKUP($B200,Listen!$A$2:$C$45,2,FALSE))</f>
        <v>0</v>
      </c>
      <c r="X200" s="254">
        <f>IF(ISBLANK($B200),0,VLOOKUP($B200,Listen!$A$2:$C$45,3,FALSE))</f>
        <v>0</v>
      </c>
      <c r="Y200" s="255">
        <f t="shared" si="36"/>
        <v>0</v>
      </c>
      <c r="Z200" s="255">
        <f t="shared" si="37"/>
        <v>0</v>
      </c>
      <c r="AA200" s="255">
        <f t="shared" si="37"/>
        <v>0</v>
      </c>
      <c r="AB200" s="255">
        <f t="shared" si="37"/>
        <v>0</v>
      </c>
      <c r="AC200" s="255">
        <f t="shared" si="37"/>
        <v>0</v>
      </c>
      <c r="AD200" s="255">
        <f t="shared" si="37"/>
        <v>0</v>
      </c>
      <c r="AE200" s="255">
        <f t="shared" si="37"/>
        <v>0</v>
      </c>
      <c r="AF200" s="253">
        <f t="shared" si="47"/>
        <v>0</v>
      </c>
      <c r="AG200" s="256">
        <f>IF(C200=Allgemeines!$C$12,SAV!$V200-SAV!$AH200,HLOOKUP(Allgemeines!$C$12-1,$AI$4:$AO$300,ROW(C200)-3,FALSE)-$AH200)</f>
        <v>0</v>
      </c>
      <c r="AH200" s="256">
        <f>HLOOKUP(Allgemeines!$C$12,$AI$4:$AO$300,ROW(C200)-3,FALSE)</f>
        <v>0</v>
      </c>
      <c r="AI200" s="253">
        <f t="shared" si="39"/>
        <v>0</v>
      </c>
      <c r="AJ200" s="253">
        <f t="shared" si="40"/>
        <v>0</v>
      </c>
      <c r="AK200" s="253">
        <f t="shared" si="41"/>
        <v>0</v>
      </c>
      <c r="AL200" s="253">
        <f t="shared" si="42"/>
        <v>0</v>
      </c>
      <c r="AM200" s="253">
        <f t="shared" si="43"/>
        <v>0</v>
      </c>
      <c r="AN200" s="253">
        <f t="shared" si="44"/>
        <v>0</v>
      </c>
      <c r="AO200" s="253">
        <f t="shared" si="45"/>
        <v>0</v>
      </c>
      <c r="AP200" s="178"/>
    </row>
    <row r="201" spans="1:42" ht="15" x14ac:dyDescent="0.25">
      <c r="A201" s="250"/>
      <c r="B201" s="250"/>
      <c r="C201" s="251"/>
      <c r="D201" s="252"/>
      <c r="E201" s="384"/>
      <c r="F201" s="252"/>
      <c r="G201" s="374">
        <f t="shared" si="38"/>
        <v>0</v>
      </c>
      <c r="H201" s="252"/>
      <c r="I201" s="252"/>
      <c r="J201" s="252"/>
      <c r="K201" s="252"/>
      <c r="L201" s="252"/>
      <c r="M201" s="252"/>
      <c r="N201" s="252"/>
      <c r="O201" s="252"/>
      <c r="P201" s="252"/>
      <c r="Q201" s="253">
        <f>IF(C201&gt;Allgemeines!$C$12,0,SUM(G201,H201,J201,K201,M201,N201)-SUM(I201,L201,O201,P201))</f>
        <v>0</v>
      </c>
      <c r="R201" s="252"/>
      <c r="S201" s="252"/>
      <c r="T201" s="252"/>
      <c r="U201" s="252"/>
      <c r="V201" s="253">
        <f t="shared" si="46"/>
        <v>0</v>
      </c>
      <c r="W201" s="254">
        <f>IF(ISBLANK($B201),0,VLOOKUP($B201,Listen!$A$2:$C$45,2,FALSE))</f>
        <v>0</v>
      </c>
      <c r="X201" s="254">
        <f>IF(ISBLANK($B201),0,VLOOKUP($B201,Listen!$A$2:$C$45,3,FALSE))</f>
        <v>0</v>
      </c>
      <c r="Y201" s="255">
        <f t="shared" si="36"/>
        <v>0</v>
      </c>
      <c r="Z201" s="255">
        <f t="shared" si="37"/>
        <v>0</v>
      </c>
      <c r="AA201" s="255">
        <f t="shared" si="37"/>
        <v>0</v>
      </c>
      <c r="AB201" s="255">
        <f t="shared" si="37"/>
        <v>0</v>
      </c>
      <c r="AC201" s="255">
        <f t="shared" si="37"/>
        <v>0</v>
      </c>
      <c r="AD201" s="255">
        <f t="shared" si="37"/>
        <v>0</v>
      </c>
      <c r="AE201" s="255">
        <f t="shared" ref="Z201:AE244" si="48">$W201</f>
        <v>0</v>
      </c>
      <c r="AF201" s="253">
        <f t="shared" si="47"/>
        <v>0</v>
      </c>
      <c r="AG201" s="256">
        <f>IF(C201=Allgemeines!$C$12,SAV!$V201-SAV!$AH201,HLOOKUP(Allgemeines!$C$12-1,$AI$4:$AO$300,ROW(C201)-3,FALSE)-$AH201)</f>
        <v>0</v>
      </c>
      <c r="AH201" s="256">
        <f>HLOOKUP(Allgemeines!$C$12,$AI$4:$AO$300,ROW(C201)-3,FALSE)</f>
        <v>0</v>
      </c>
      <c r="AI201" s="253">
        <f t="shared" si="39"/>
        <v>0</v>
      </c>
      <c r="AJ201" s="253">
        <f t="shared" si="40"/>
        <v>0</v>
      </c>
      <c r="AK201" s="253">
        <f t="shared" si="41"/>
        <v>0</v>
      </c>
      <c r="AL201" s="253">
        <f t="shared" si="42"/>
        <v>0</v>
      </c>
      <c r="AM201" s="253">
        <f t="shared" si="43"/>
        <v>0</v>
      </c>
      <c r="AN201" s="253">
        <f t="shared" si="44"/>
        <v>0</v>
      </c>
      <c r="AO201" s="253">
        <f t="shared" si="45"/>
        <v>0</v>
      </c>
      <c r="AP201" s="178"/>
    </row>
    <row r="202" spans="1:42" ht="15" x14ac:dyDescent="0.25">
      <c r="A202" s="250"/>
      <c r="B202" s="250"/>
      <c r="C202" s="251"/>
      <c r="D202" s="252"/>
      <c r="E202" s="384"/>
      <c r="F202" s="252"/>
      <c r="G202" s="374">
        <f t="shared" si="38"/>
        <v>0</v>
      </c>
      <c r="H202" s="252"/>
      <c r="I202" s="252"/>
      <c r="J202" s="252"/>
      <c r="K202" s="252"/>
      <c r="L202" s="252"/>
      <c r="M202" s="252"/>
      <c r="N202" s="252"/>
      <c r="O202" s="252"/>
      <c r="P202" s="252"/>
      <c r="Q202" s="253">
        <f>IF(C202&gt;Allgemeines!$C$12,0,SUM(G202,H202,J202,K202,M202,N202)-SUM(I202,L202,O202,P202))</f>
        <v>0</v>
      </c>
      <c r="R202" s="252"/>
      <c r="S202" s="252"/>
      <c r="T202" s="252"/>
      <c r="U202" s="252"/>
      <c r="V202" s="253">
        <f t="shared" si="46"/>
        <v>0</v>
      </c>
      <c r="W202" s="254">
        <f>IF(ISBLANK($B202),0,VLOOKUP($B202,Listen!$A$2:$C$45,2,FALSE))</f>
        <v>0</v>
      </c>
      <c r="X202" s="254">
        <f>IF(ISBLANK($B202),0,VLOOKUP($B202,Listen!$A$2:$C$45,3,FALSE))</f>
        <v>0</v>
      </c>
      <c r="Y202" s="255">
        <f t="shared" si="36"/>
        <v>0</v>
      </c>
      <c r="Z202" s="255">
        <f t="shared" si="48"/>
        <v>0</v>
      </c>
      <c r="AA202" s="255">
        <f t="shared" si="48"/>
        <v>0</v>
      </c>
      <c r="AB202" s="255">
        <f t="shared" si="48"/>
        <v>0</v>
      </c>
      <c r="AC202" s="255">
        <f t="shared" si="48"/>
        <v>0</v>
      </c>
      <c r="AD202" s="255">
        <f t="shared" si="48"/>
        <v>0</v>
      </c>
      <c r="AE202" s="255">
        <f t="shared" si="48"/>
        <v>0</v>
      </c>
      <c r="AF202" s="253">
        <f t="shared" si="47"/>
        <v>0</v>
      </c>
      <c r="AG202" s="256">
        <f>IF(C202=Allgemeines!$C$12,SAV!$V202-SAV!$AH202,HLOOKUP(Allgemeines!$C$12-1,$AI$4:$AO$300,ROW(C202)-3,FALSE)-$AH202)</f>
        <v>0</v>
      </c>
      <c r="AH202" s="256">
        <f>HLOOKUP(Allgemeines!$C$12,$AI$4:$AO$300,ROW(C202)-3,FALSE)</f>
        <v>0</v>
      </c>
      <c r="AI202" s="253">
        <f t="shared" si="39"/>
        <v>0</v>
      </c>
      <c r="AJ202" s="253">
        <f t="shared" si="40"/>
        <v>0</v>
      </c>
      <c r="AK202" s="253">
        <f t="shared" si="41"/>
        <v>0</v>
      </c>
      <c r="AL202" s="253">
        <f t="shared" si="42"/>
        <v>0</v>
      </c>
      <c r="AM202" s="253">
        <f t="shared" si="43"/>
        <v>0</v>
      </c>
      <c r="AN202" s="253">
        <f t="shared" si="44"/>
        <v>0</v>
      </c>
      <c r="AO202" s="253">
        <f t="shared" si="45"/>
        <v>0</v>
      </c>
      <c r="AP202" s="178"/>
    </row>
    <row r="203" spans="1:42" ht="15" x14ac:dyDescent="0.25">
      <c r="A203" s="250"/>
      <c r="B203" s="250"/>
      <c r="C203" s="251"/>
      <c r="D203" s="252"/>
      <c r="E203" s="384"/>
      <c r="F203" s="252"/>
      <c r="G203" s="374">
        <f t="shared" si="38"/>
        <v>0</v>
      </c>
      <c r="H203" s="252"/>
      <c r="I203" s="252"/>
      <c r="J203" s="252"/>
      <c r="K203" s="252"/>
      <c r="L203" s="252"/>
      <c r="M203" s="252"/>
      <c r="N203" s="252"/>
      <c r="O203" s="252"/>
      <c r="P203" s="252"/>
      <c r="Q203" s="253">
        <f>IF(C203&gt;Allgemeines!$C$12,0,SUM(G203,H203,J203,K203,M203,N203)-SUM(I203,L203,O203,P203))</f>
        <v>0</v>
      </c>
      <c r="R203" s="252"/>
      <c r="S203" s="252"/>
      <c r="T203" s="252"/>
      <c r="U203" s="252"/>
      <c r="V203" s="253">
        <f t="shared" si="46"/>
        <v>0</v>
      </c>
      <c r="W203" s="254">
        <f>IF(ISBLANK($B203),0,VLOOKUP($B203,Listen!$A$2:$C$45,2,FALSE))</f>
        <v>0</v>
      </c>
      <c r="X203" s="254">
        <f>IF(ISBLANK($B203),0,VLOOKUP($B203,Listen!$A$2:$C$45,3,FALSE))</f>
        <v>0</v>
      </c>
      <c r="Y203" s="255">
        <f t="shared" ref="Y203:Y266" si="49">$W203</f>
        <v>0</v>
      </c>
      <c r="Z203" s="255">
        <f t="shared" si="48"/>
        <v>0</v>
      </c>
      <c r="AA203" s="255">
        <f t="shared" si="48"/>
        <v>0</v>
      </c>
      <c r="AB203" s="255">
        <f t="shared" si="48"/>
        <v>0</v>
      </c>
      <c r="AC203" s="255">
        <f t="shared" si="48"/>
        <v>0</v>
      </c>
      <c r="AD203" s="255">
        <f t="shared" si="48"/>
        <v>0</v>
      </c>
      <c r="AE203" s="255">
        <f t="shared" si="48"/>
        <v>0</v>
      </c>
      <c r="AF203" s="253">
        <f t="shared" si="47"/>
        <v>0</v>
      </c>
      <c r="AG203" s="256">
        <f>IF(C203=Allgemeines!$C$12,SAV!$V203-SAV!$AH203,HLOOKUP(Allgemeines!$C$12-1,$AI$4:$AO$300,ROW(C203)-3,FALSE)-$AH203)</f>
        <v>0</v>
      </c>
      <c r="AH203" s="256">
        <f>HLOOKUP(Allgemeines!$C$12,$AI$4:$AO$300,ROW(C203)-3,FALSE)</f>
        <v>0</v>
      </c>
      <c r="AI203" s="253">
        <f t="shared" si="39"/>
        <v>0</v>
      </c>
      <c r="AJ203" s="253">
        <f t="shared" si="40"/>
        <v>0</v>
      </c>
      <c r="AK203" s="253">
        <f t="shared" si="41"/>
        <v>0</v>
      </c>
      <c r="AL203" s="253">
        <f t="shared" si="42"/>
        <v>0</v>
      </c>
      <c r="AM203" s="253">
        <f t="shared" si="43"/>
        <v>0</v>
      </c>
      <c r="AN203" s="253">
        <f t="shared" si="44"/>
        <v>0</v>
      </c>
      <c r="AO203" s="253">
        <f t="shared" si="45"/>
        <v>0</v>
      </c>
      <c r="AP203" s="178"/>
    </row>
    <row r="204" spans="1:42" ht="15" x14ac:dyDescent="0.25">
      <c r="A204" s="250"/>
      <c r="B204" s="250"/>
      <c r="C204" s="251"/>
      <c r="D204" s="252"/>
      <c r="E204" s="384"/>
      <c r="F204" s="252"/>
      <c r="G204" s="374">
        <f t="shared" si="38"/>
        <v>0</v>
      </c>
      <c r="H204" s="252"/>
      <c r="I204" s="252"/>
      <c r="J204" s="252"/>
      <c r="K204" s="252"/>
      <c r="L204" s="252"/>
      <c r="M204" s="252"/>
      <c r="N204" s="252"/>
      <c r="O204" s="252"/>
      <c r="P204" s="252"/>
      <c r="Q204" s="253">
        <f>IF(C204&gt;Allgemeines!$C$12,0,SUM(G204,H204,J204,K204,M204,N204)-SUM(I204,L204,O204,P204))</f>
        <v>0</v>
      </c>
      <c r="R204" s="252"/>
      <c r="S204" s="252"/>
      <c r="T204" s="252"/>
      <c r="U204" s="252"/>
      <c r="V204" s="253">
        <f t="shared" si="46"/>
        <v>0</v>
      </c>
      <c r="W204" s="254">
        <f>IF(ISBLANK($B204),0,VLOOKUP($B204,Listen!$A$2:$C$45,2,FALSE))</f>
        <v>0</v>
      </c>
      <c r="X204" s="254">
        <f>IF(ISBLANK($B204),0,VLOOKUP($B204,Listen!$A$2:$C$45,3,FALSE))</f>
        <v>0</v>
      </c>
      <c r="Y204" s="255">
        <f t="shared" si="49"/>
        <v>0</v>
      </c>
      <c r="Z204" s="255">
        <f t="shared" si="48"/>
        <v>0</v>
      </c>
      <c r="AA204" s="255">
        <f t="shared" si="48"/>
        <v>0</v>
      </c>
      <c r="AB204" s="255">
        <f t="shared" si="48"/>
        <v>0</v>
      </c>
      <c r="AC204" s="255">
        <f t="shared" si="48"/>
        <v>0</v>
      </c>
      <c r="AD204" s="255">
        <f t="shared" si="48"/>
        <v>0</v>
      </c>
      <c r="AE204" s="255">
        <f t="shared" si="48"/>
        <v>0</v>
      </c>
      <c r="AF204" s="253">
        <f t="shared" si="47"/>
        <v>0</v>
      </c>
      <c r="AG204" s="256">
        <f>IF(C204=Allgemeines!$C$12,SAV!$V204-SAV!$AH204,HLOOKUP(Allgemeines!$C$12-1,$AI$4:$AO$300,ROW(C204)-3,FALSE)-$AH204)</f>
        <v>0</v>
      </c>
      <c r="AH204" s="256">
        <f>HLOOKUP(Allgemeines!$C$12,$AI$4:$AO$300,ROW(C204)-3,FALSE)</f>
        <v>0</v>
      </c>
      <c r="AI204" s="253">
        <f t="shared" si="39"/>
        <v>0</v>
      </c>
      <c r="AJ204" s="253">
        <f t="shared" si="40"/>
        <v>0</v>
      </c>
      <c r="AK204" s="253">
        <f t="shared" si="41"/>
        <v>0</v>
      </c>
      <c r="AL204" s="253">
        <f t="shared" si="42"/>
        <v>0</v>
      </c>
      <c r="AM204" s="253">
        <f t="shared" si="43"/>
        <v>0</v>
      </c>
      <c r="AN204" s="253">
        <f t="shared" si="44"/>
        <v>0</v>
      </c>
      <c r="AO204" s="253">
        <f t="shared" si="45"/>
        <v>0</v>
      </c>
      <c r="AP204" s="178"/>
    </row>
    <row r="205" spans="1:42" ht="15" x14ac:dyDescent="0.25">
      <c r="A205" s="250"/>
      <c r="B205" s="250"/>
      <c r="C205" s="251"/>
      <c r="D205" s="252"/>
      <c r="E205" s="384"/>
      <c r="F205" s="252"/>
      <c r="G205" s="374">
        <f t="shared" si="38"/>
        <v>0</v>
      </c>
      <c r="H205" s="252"/>
      <c r="I205" s="252"/>
      <c r="J205" s="252"/>
      <c r="K205" s="252"/>
      <c r="L205" s="252"/>
      <c r="M205" s="252"/>
      <c r="N205" s="252"/>
      <c r="O205" s="252"/>
      <c r="P205" s="252"/>
      <c r="Q205" s="253">
        <f>IF(C205&gt;Allgemeines!$C$12,0,SUM(G205,H205,J205,K205,M205,N205)-SUM(I205,L205,O205,P205))</f>
        <v>0</v>
      </c>
      <c r="R205" s="252"/>
      <c r="S205" s="252"/>
      <c r="T205" s="252"/>
      <c r="U205" s="252"/>
      <c r="V205" s="253">
        <f t="shared" si="46"/>
        <v>0</v>
      </c>
      <c r="W205" s="254">
        <f>IF(ISBLANK($B205),0,VLOOKUP($B205,Listen!$A$2:$C$45,2,FALSE))</f>
        <v>0</v>
      </c>
      <c r="X205" s="254">
        <f>IF(ISBLANK($B205),0,VLOOKUP($B205,Listen!$A$2:$C$45,3,FALSE))</f>
        <v>0</v>
      </c>
      <c r="Y205" s="255">
        <f t="shared" si="49"/>
        <v>0</v>
      </c>
      <c r="Z205" s="255">
        <f t="shared" si="48"/>
        <v>0</v>
      </c>
      <c r="AA205" s="255">
        <f t="shared" si="48"/>
        <v>0</v>
      </c>
      <c r="AB205" s="255">
        <f t="shared" si="48"/>
        <v>0</v>
      </c>
      <c r="AC205" s="255">
        <f t="shared" si="48"/>
        <v>0</v>
      </c>
      <c r="AD205" s="255">
        <f t="shared" si="48"/>
        <v>0</v>
      </c>
      <c r="AE205" s="255">
        <f t="shared" si="48"/>
        <v>0</v>
      </c>
      <c r="AF205" s="253">
        <f t="shared" si="47"/>
        <v>0</v>
      </c>
      <c r="AG205" s="256">
        <f>IF(C205=Allgemeines!$C$12,SAV!$V205-SAV!$AH205,HLOOKUP(Allgemeines!$C$12-1,$AI$4:$AO$300,ROW(C205)-3,FALSE)-$AH205)</f>
        <v>0</v>
      </c>
      <c r="AH205" s="256">
        <f>HLOOKUP(Allgemeines!$C$12,$AI$4:$AO$300,ROW(C205)-3,FALSE)</f>
        <v>0</v>
      </c>
      <c r="AI205" s="253">
        <f t="shared" si="39"/>
        <v>0</v>
      </c>
      <c r="AJ205" s="253">
        <f t="shared" si="40"/>
        <v>0</v>
      </c>
      <c r="AK205" s="253">
        <f t="shared" si="41"/>
        <v>0</v>
      </c>
      <c r="AL205" s="253">
        <f t="shared" si="42"/>
        <v>0</v>
      </c>
      <c r="AM205" s="253">
        <f t="shared" si="43"/>
        <v>0</v>
      </c>
      <c r="AN205" s="253">
        <f t="shared" si="44"/>
        <v>0</v>
      </c>
      <c r="AO205" s="253">
        <f t="shared" si="45"/>
        <v>0</v>
      </c>
      <c r="AP205" s="178"/>
    </row>
    <row r="206" spans="1:42" ht="15" x14ac:dyDescent="0.25">
      <c r="A206" s="250"/>
      <c r="B206" s="250"/>
      <c r="C206" s="251"/>
      <c r="D206" s="252"/>
      <c r="E206" s="384"/>
      <c r="F206" s="252"/>
      <c r="G206" s="374">
        <f t="shared" si="38"/>
        <v>0</v>
      </c>
      <c r="H206" s="252"/>
      <c r="I206" s="252"/>
      <c r="J206" s="252"/>
      <c r="K206" s="252"/>
      <c r="L206" s="252"/>
      <c r="M206" s="252"/>
      <c r="N206" s="252"/>
      <c r="O206" s="252"/>
      <c r="P206" s="252"/>
      <c r="Q206" s="253">
        <f>IF(C206&gt;Allgemeines!$C$12,0,SUM(G206,H206,J206,K206,M206,N206)-SUM(I206,L206,O206,P206))</f>
        <v>0</v>
      </c>
      <c r="R206" s="252"/>
      <c r="S206" s="252"/>
      <c r="T206" s="252"/>
      <c r="U206" s="252"/>
      <c r="V206" s="253">
        <f t="shared" si="46"/>
        <v>0</v>
      </c>
      <c r="W206" s="254">
        <f>IF(ISBLANK($B206),0,VLOOKUP($B206,Listen!$A$2:$C$45,2,FALSE))</f>
        <v>0</v>
      </c>
      <c r="X206" s="254">
        <f>IF(ISBLANK($B206),0,VLOOKUP($B206,Listen!$A$2:$C$45,3,FALSE))</f>
        <v>0</v>
      </c>
      <c r="Y206" s="255">
        <f t="shared" si="49"/>
        <v>0</v>
      </c>
      <c r="Z206" s="255">
        <f t="shared" si="48"/>
        <v>0</v>
      </c>
      <c r="AA206" s="255">
        <f t="shared" si="48"/>
        <v>0</v>
      </c>
      <c r="AB206" s="255">
        <f t="shared" si="48"/>
        <v>0</v>
      </c>
      <c r="AC206" s="255">
        <f t="shared" si="48"/>
        <v>0</v>
      </c>
      <c r="AD206" s="255">
        <f t="shared" si="48"/>
        <v>0</v>
      </c>
      <c r="AE206" s="255">
        <f t="shared" si="48"/>
        <v>0</v>
      </c>
      <c r="AF206" s="253">
        <f t="shared" si="47"/>
        <v>0</v>
      </c>
      <c r="AG206" s="256">
        <f>IF(C206=Allgemeines!$C$12,SAV!$V206-SAV!$AH206,HLOOKUP(Allgemeines!$C$12-1,$AI$4:$AO$300,ROW(C206)-3,FALSE)-$AH206)</f>
        <v>0</v>
      </c>
      <c r="AH206" s="256">
        <f>HLOOKUP(Allgemeines!$C$12,$AI$4:$AO$300,ROW(C206)-3,FALSE)</f>
        <v>0</v>
      </c>
      <c r="AI206" s="253">
        <f t="shared" si="39"/>
        <v>0</v>
      </c>
      <c r="AJ206" s="253">
        <f t="shared" si="40"/>
        <v>0</v>
      </c>
      <c r="AK206" s="253">
        <f t="shared" si="41"/>
        <v>0</v>
      </c>
      <c r="AL206" s="253">
        <f t="shared" si="42"/>
        <v>0</v>
      </c>
      <c r="AM206" s="253">
        <f t="shared" si="43"/>
        <v>0</v>
      </c>
      <c r="AN206" s="253">
        <f t="shared" si="44"/>
        <v>0</v>
      </c>
      <c r="AO206" s="253">
        <f t="shared" si="45"/>
        <v>0</v>
      </c>
      <c r="AP206" s="178"/>
    </row>
    <row r="207" spans="1:42" ht="15" x14ac:dyDescent="0.25">
      <c r="A207" s="250"/>
      <c r="B207" s="250"/>
      <c r="C207" s="251"/>
      <c r="D207" s="252"/>
      <c r="E207" s="384"/>
      <c r="F207" s="252"/>
      <c r="G207" s="374">
        <f t="shared" si="38"/>
        <v>0</v>
      </c>
      <c r="H207" s="252"/>
      <c r="I207" s="252"/>
      <c r="J207" s="252"/>
      <c r="K207" s="252"/>
      <c r="L207" s="252"/>
      <c r="M207" s="252"/>
      <c r="N207" s="252"/>
      <c r="O207" s="252"/>
      <c r="P207" s="252"/>
      <c r="Q207" s="253">
        <f>IF(C207&gt;Allgemeines!$C$12,0,SUM(G207,H207,J207,K207,M207,N207)-SUM(I207,L207,O207,P207))</f>
        <v>0</v>
      </c>
      <c r="R207" s="252"/>
      <c r="S207" s="252"/>
      <c r="T207" s="252"/>
      <c r="U207" s="252"/>
      <c r="V207" s="253">
        <f t="shared" si="46"/>
        <v>0</v>
      </c>
      <c r="W207" s="254">
        <f>IF(ISBLANK($B207),0,VLOOKUP($B207,Listen!$A$2:$C$45,2,FALSE))</f>
        <v>0</v>
      </c>
      <c r="X207" s="254">
        <f>IF(ISBLANK($B207),0,VLOOKUP($B207,Listen!$A$2:$C$45,3,FALSE))</f>
        <v>0</v>
      </c>
      <c r="Y207" s="255">
        <f t="shared" si="49"/>
        <v>0</v>
      </c>
      <c r="Z207" s="255">
        <f t="shared" si="48"/>
        <v>0</v>
      </c>
      <c r="AA207" s="255">
        <f t="shared" si="48"/>
        <v>0</v>
      </c>
      <c r="AB207" s="255">
        <f t="shared" si="48"/>
        <v>0</v>
      </c>
      <c r="AC207" s="255">
        <f t="shared" si="48"/>
        <v>0</v>
      </c>
      <c r="AD207" s="255">
        <f t="shared" si="48"/>
        <v>0</v>
      </c>
      <c r="AE207" s="255">
        <f t="shared" si="48"/>
        <v>0</v>
      </c>
      <c r="AF207" s="253">
        <f t="shared" si="47"/>
        <v>0</v>
      </c>
      <c r="AG207" s="256">
        <f>IF(C207=Allgemeines!$C$12,SAV!$V207-SAV!$AH207,HLOOKUP(Allgemeines!$C$12-1,$AI$4:$AO$300,ROW(C207)-3,FALSE)-$AH207)</f>
        <v>0</v>
      </c>
      <c r="AH207" s="256">
        <f>HLOOKUP(Allgemeines!$C$12,$AI$4:$AO$300,ROW(C207)-3,FALSE)</f>
        <v>0</v>
      </c>
      <c r="AI207" s="253">
        <f t="shared" si="39"/>
        <v>0</v>
      </c>
      <c r="AJ207" s="253">
        <f t="shared" si="40"/>
        <v>0</v>
      </c>
      <c r="AK207" s="253">
        <f t="shared" si="41"/>
        <v>0</v>
      </c>
      <c r="AL207" s="253">
        <f t="shared" si="42"/>
        <v>0</v>
      </c>
      <c r="AM207" s="253">
        <f t="shared" si="43"/>
        <v>0</v>
      </c>
      <c r="AN207" s="253">
        <f t="shared" si="44"/>
        <v>0</v>
      </c>
      <c r="AO207" s="253">
        <f t="shared" si="45"/>
        <v>0</v>
      </c>
      <c r="AP207" s="178"/>
    </row>
    <row r="208" spans="1:42" ht="15" x14ac:dyDescent="0.25">
      <c r="A208" s="250"/>
      <c r="B208" s="250"/>
      <c r="C208" s="251"/>
      <c r="D208" s="252"/>
      <c r="E208" s="384"/>
      <c r="F208" s="252"/>
      <c r="G208" s="374">
        <f t="shared" si="38"/>
        <v>0</v>
      </c>
      <c r="H208" s="252"/>
      <c r="I208" s="252"/>
      <c r="J208" s="252"/>
      <c r="K208" s="252"/>
      <c r="L208" s="252"/>
      <c r="M208" s="252"/>
      <c r="N208" s="252"/>
      <c r="O208" s="252"/>
      <c r="P208" s="252"/>
      <c r="Q208" s="253">
        <f>IF(C208&gt;Allgemeines!$C$12,0,SUM(G208,H208,J208,K208,M208,N208)-SUM(I208,L208,O208,P208))</f>
        <v>0</v>
      </c>
      <c r="R208" s="252"/>
      <c r="S208" s="252"/>
      <c r="T208" s="252"/>
      <c r="U208" s="252"/>
      <c r="V208" s="253">
        <f t="shared" si="46"/>
        <v>0</v>
      </c>
      <c r="W208" s="254">
        <f>IF(ISBLANK($B208),0,VLOOKUP($B208,Listen!$A$2:$C$45,2,FALSE))</f>
        <v>0</v>
      </c>
      <c r="X208" s="254">
        <f>IF(ISBLANK($B208),0,VLOOKUP($B208,Listen!$A$2:$C$45,3,FALSE))</f>
        <v>0</v>
      </c>
      <c r="Y208" s="255">
        <f t="shared" si="49"/>
        <v>0</v>
      </c>
      <c r="Z208" s="255">
        <f t="shared" si="48"/>
        <v>0</v>
      </c>
      <c r="AA208" s="255">
        <f t="shared" si="48"/>
        <v>0</v>
      </c>
      <c r="AB208" s="255">
        <f t="shared" si="48"/>
        <v>0</v>
      </c>
      <c r="AC208" s="255">
        <f t="shared" si="48"/>
        <v>0</v>
      </c>
      <c r="AD208" s="255">
        <f t="shared" si="48"/>
        <v>0</v>
      </c>
      <c r="AE208" s="255">
        <f t="shared" si="48"/>
        <v>0</v>
      </c>
      <c r="AF208" s="253">
        <f t="shared" si="47"/>
        <v>0</v>
      </c>
      <c r="AG208" s="256">
        <f>IF(C208=Allgemeines!$C$12,SAV!$V208-SAV!$AH208,HLOOKUP(Allgemeines!$C$12-1,$AI$4:$AO$300,ROW(C208)-3,FALSE)-$AH208)</f>
        <v>0</v>
      </c>
      <c r="AH208" s="256">
        <f>HLOOKUP(Allgemeines!$C$12,$AI$4:$AO$300,ROW(C208)-3,FALSE)</f>
        <v>0</v>
      </c>
      <c r="AI208" s="253">
        <f t="shared" si="39"/>
        <v>0</v>
      </c>
      <c r="AJ208" s="253">
        <f t="shared" si="40"/>
        <v>0</v>
      </c>
      <c r="AK208" s="253">
        <f t="shared" si="41"/>
        <v>0</v>
      </c>
      <c r="AL208" s="253">
        <f t="shared" si="42"/>
        <v>0</v>
      </c>
      <c r="AM208" s="253">
        <f t="shared" si="43"/>
        <v>0</v>
      </c>
      <c r="AN208" s="253">
        <f t="shared" si="44"/>
        <v>0</v>
      </c>
      <c r="AO208" s="253">
        <f t="shared" si="45"/>
        <v>0</v>
      </c>
      <c r="AP208" s="178"/>
    </row>
    <row r="209" spans="1:42" ht="15" x14ac:dyDescent="0.25">
      <c r="A209" s="250"/>
      <c r="B209" s="250"/>
      <c r="C209" s="251"/>
      <c r="D209" s="252"/>
      <c r="E209" s="384"/>
      <c r="F209" s="252"/>
      <c r="G209" s="374">
        <f t="shared" si="38"/>
        <v>0</v>
      </c>
      <c r="H209" s="252"/>
      <c r="I209" s="252"/>
      <c r="J209" s="252"/>
      <c r="K209" s="252"/>
      <c r="L209" s="252"/>
      <c r="M209" s="252"/>
      <c r="N209" s="252"/>
      <c r="O209" s="252"/>
      <c r="P209" s="252"/>
      <c r="Q209" s="253">
        <f>IF(C209&gt;Allgemeines!$C$12,0,SUM(G209,H209,J209,K209,M209,N209)-SUM(I209,L209,O209,P209))</f>
        <v>0</v>
      </c>
      <c r="R209" s="252"/>
      <c r="S209" s="252"/>
      <c r="T209" s="252"/>
      <c r="U209" s="252"/>
      <c r="V209" s="253">
        <f t="shared" si="46"/>
        <v>0</v>
      </c>
      <c r="W209" s="254">
        <f>IF(ISBLANK($B209),0,VLOOKUP($B209,Listen!$A$2:$C$45,2,FALSE))</f>
        <v>0</v>
      </c>
      <c r="X209" s="254">
        <f>IF(ISBLANK($B209),0,VLOOKUP($B209,Listen!$A$2:$C$45,3,FALSE))</f>
        <v>0</v>
      </c>
      <c r="Y209" s="255">
        <f t="shared" si="49"/>
        <v>0</v>
      </c>
      <c r="Z209" s="255">
        <f t="shared" si="48"/>
        <v>0</v>
      </c>
      <c r="AA209" s="255">
        <f t="shared" si="48"/>
        <v>0</v>
      </c>
      <c r="AB209" s="255">
        <f t="shared" si="48"/>
        <v>0</v>
      </c>
      <c r="AC209" s="255">
        <f t="shared" si="48"/>
        <v>0</v>
      </c>
      <c r="AD209" s="255">
        <f t="shared" si="48"/>
        <v>0</v>
      </c>
      <c r="AE209" s="255">
        <f t="shared" si="48"/>
        <v>0</v>
      </c>
      <c r="AF209" s="253">
        <f t="shared" si="47"/>
        <v>0</v>
      </c>
      <c r="AG209" s="256">
        <f>IF(C209=Allgemeines!$C$12,SAV!$V209-SAV!$AH209,HLOOKUP(Allgemeines!$C$12-1,$AI$4:$AO$300,ROW(C209)-3,FALSE)-$AH209)</f>
        <v>0</v>
      </c>
      <c r="AH209" s="256">
        <f>HLOOKUP(Allgemeines!$C$12,$AI$4:$AO$300,ROW(C209)-3,FALSE)</f>
        <v>0</v>
      </c>
      <c r="AI209" s="253">
        <f t="shared" si="39"/>
        <v>0</v>
      </c>
      <c r="AJ209" s="253">
        <f t="shared" si="40"/>
        <v>0</v>
      </c>
      <c r="AK209" s="253">
        <f t="shared" si="41"/>
        <v>0</v>
      </c>
      <c r="AL209" s="253">
        <f t="shared" si="42"/>
        <v>0</v>
      </c>
      <c r="AM209" s="253">
        <f t="shared" si="43"/>
        <v>0</v>
      </c>
      <c r="AN209" s="253">
        <f t="shared" si="44"/>
        <v>0</v>
      </c>
      <c r="AO209" s="253">
        <f t="shared" si="45"/>
        <v>0</v>
      </c>
      <c r="AP209" s="178"/>
    </row>
    <row r="210" spans="1:42" ht="15" x14ac:dyDescent="0.25">
      <c r="A210" s="250"/>
      <c r="B210" s="250"/>
      <c r="C210" s="251"/>
      <c r="D210" s="252"/>
      <c r="E210" s="384"/>
      <c r="F210" s="252"/>
      <c r="G210" s="374">
        <f t="shared" si="38"/>
        <v>0</v>
      </c>
      <c r="H210" s="252"/>
      <c r="I210" s="252"/>
      <c r="J210" s="252"/>
      <c r="K210" s="252"/>
      <c r="L210" s="252"/>
      <c r="M210" s="252"/>
      <c r="N210" s="252"/>
      <c r="O210" s="252"/>
      <c r="P210" s="252"/>
      <c r="Q210" s="253">
        <f>IF(C210&gt;Allgemeines!$C$12,0,SUM(G210,H210,J210,K210,M210,N210)-SUM(I210,L210,O210,P210))</f>
        <v>0</v>
      </c>
      <c r="R210" s="252"/>
      <c r="S210" s="252"/>
      <c r="T210" s="252"/>
      <c r="U210" s="252"/>
      <c r="V210" s="253">
        <f t="shared" si="46"/>
        <v>0</v>
      </c>
      <c r="W210" s="254">
        <f>IF(ISBLANK($B210),0,VLOOKUP($B210,Listen!$A$2:$C$45,2,FALSE))</f>
        <v>0</v>
      </c>
      <c r="X210" s="254">
        <f>IF(ISBLANK($B210),0,VLOOKUP($B210,Listen!$A$2:$C$45,3,FALSE))</f>
        <v>0</v>
      </c>
      <c r="Y210" s="255">
        <f t="shared" si="49"/>
        <v>0</v>
      </c>
      <c r="Z210" s="255">
        <f t="shared" si="48"/>
        <v>0</v>
      </c>
      <c r="AA210" s="255">
        <f t="shared" si="48"/>
        <v>0</v>
      </c>
      <c r="AB210" s="255">
        <f t="shared" si="48"/>
        <v>0</v>
      </c>
      <c r="AC210" s="255">
        <f t="shared" si="48"/>
        <v>0</v>
      </c>
      <c r="AD210" s="255">
        <f t="shared" si="48"/>
        <v>0</v>
      </c>
      <c r="AE210" s="255">
        <f t="shared" si="48"/>
        <v>0</v>
      </c>
      <c r="AF210" s="253">
        <f t="shared" si="47"/>
        <v>0</v>
      </c>
      <c r="AG210" s="256">
        <f>IF(C210=Allgemeines!$C$12,SAV!$V210-SAV!$AH210,HLOOKUP(Allgemeines!$C$12-1,$AI$4:$AO$300,ROW(C210)-3,FALSE)-$AH210)</f>
        <v>0</v>
      </c>
      <c r="AH210" s="256">
        <f>HLOOKUP(Allgemeines!$C$12,$AI$4:$AO$300,ROW(C210)-3,FALSE)</f>
        <v>0</v>
      </c>
      <c r="AI210" s="253">
        <f t="shared" si="39"/>
        <v>0</v>
      </c>
      <c r="AJ210" s="253">
        <f t="shared" si="40"/>
        <v>0</v>
      </c>
      <c r="AK210" s="253">
        <f t="shared" si="41"/>
        <v>0</v>
      </c>
      <c r="AL210" s="253">
        <f t="shared" si="42"/>
        <v>0</v>
      </c>
      <c r="AM210" s="253">
        <f t="shared" si="43"/>
        <v>0</v>
      </c>
      <c r="AN210" s="253">
        <f t="shared" si="44"/>
        <v>0</v>
      </c>
      <c r="AO210" s="253">
        <f t="shared" si="45"/>
        <v>0</v>
      </c>
      <c r="AP210" s="178"/>
    </row>
    <row r="211" spans="1:42" ht="15" x14ac:dyDescent="0.25">
      <c r="A211" s="250"/>
      <c r="B211" s="250"/>
      <c r="C211" s="251"/>
      <c r="D211" s="252"/>
      <c r="E211" s="384"/>
      <c r="F211" s="252"/>
      <c r="G211" s="374">
        <f t="shared" si="38"/>
        <v>0</v>
      </c>
      <c r="H211" s="252"/>
      <c r="I211" s="252"/>
      <c r="J211" s="252"/>
      <c r="K211" s="252"/>
      <c r="L211" s="252"/>
      <c r="M211" s="252"/>
      <c r="N211" s="252"/>
      <c r="O211" s="252"/>
      <c r="P211" s="252"/>
      <c r="Q211" s="253">
        <f>IF(C211&gt;Allgemeines!$C$12,0,SUM(G211,H211,J211,K211,M211,N211)-SUM(I211,L211,O211,P211))</f>
        <v>0</v>
      </c>
      <c r="R211" s="252"/>
      <c r="S211" s="252"/>
      <c r="T211" s="252"/>
      <c r="U211" s="252"/>
      <c r="V211" s="253">
        <f t="shared" si="46"/>
        <v>0</v>
      </c>
      <c r="W211" s="254">
        <f>IF(ISBLANK($B211),0,VLOOKUP($B211,Listen!$A$2:$C$45,2,FALSE))</f>
        <v>0</v>
      </c>
      <c r="X211" s="254">
        <f>IF(ISBLANK($B211),0,VLOOKUP($B211,Listen!$A$2:$C$45,3,FALSE))</f>
        <v>0</v>
      </c>
      <c r="Y211" s="255">
        <f t="shared" si="49"/>
        <v>0</v>
      </c>
      <c r="Z211" s="255">
        <f t="shared" si="48"/>
        <v>0</v>
      </c>
      <c r="AA211" s="255">
        <f t="shared" si="48"/>
        <v>0</v>
      </c>
      <c r="AB211" s="255">
        <f t="shared" si="48"/>
        <v>0</v>
      </c>
      <c r="AC211" s="255">
        <f t="shared" si="48"/>
        <v>0</v>
      </c>
      <c r="AD211" s="255">
        <f t="shared" si="48"/>
        <v>0</v>
      </c>
      <c r="AE211" s="255">
        <f t="shared" si="48"/>
        <v>0</v>
      </c>
      <c r="AF211" s="253">
        <f t="shared" si="47"/>
        <v>0</v>
      </c>
      <c r="AG211" s="256">
        <f>IF(C211=Allgemeines!$C$12,SAV!$V211-SAV!$AH211,HLOOKUP(Allgemeines!$C$12-1,$AI$4:$AO$300,ROW(C211)-3,FALSE)-$AH211)</f>
        <v>0</v>
      </c>
      <c r="AH211" s="256">
        <f>HLOOKUP(Allgemeines!$C$12,$AI$4:$AO$300,ROW(C211)-3,FALSE)</f>
        <v>0</v>
      </c>
      <c r="AI211" s="253">
        <f t="shared" si="39"/>
        <v>0</v>
      </c>
      <c r="AJ211" s="253">
        <f t="shared" si="40"/>
        <v>0</v>
      </c>
      <c r="AK211" s="253">
        <f t="shared" si="41"/>
        <v>0</v>
      </c>
      <c r="AL211" s="253">
        <f t="shared" si="42"/>
        <v>0</v>
      </c>
      <c r="AM211" s="253">
        <f t="shared" si="43"/>
        <v>0</v>
      </c>
      <c r="AN211" s="253">
        <f t="shared" si="44"/>
        <v>0</v>
      </c>
      <c r="AO211" s="253">
        <f t="shared" si="45"/>
        <v>0</v>
      </c>
      <c r="AP211" s="178"/>
    </row>
    <row r="212" spans="1:42" ht="15" x14ac:dyDescent="0.25">
      <c r="A212" s="250"/>
      <c r="B212" s="250"/>
      <c r="C212" s="251"/>
      <c r="D212" s="252"/>
      <c r="E212" s="384"/>
      <c r="F212" s="252"/>
      <c r="G212" s="374">
        <f t="shared" si="38"/>
        <v>0</v>
      </c>
      <c r="H212" s="252"/>
      <c r="I212" s="252"/>
      <c r="J212" s="252"/>
      <c r="K212" s="252"/>
      <c r="L212" s="252"/>
      <c r="M212" s="252"/>
      <c r="N212" s="252"/>
      <c r="O212" s="252"/>
      <c r="P212" s="252"/>
      <c r="Q212" s="253">
        <f>IF(C212&gt;Allgemeines!$C$12,0,SUM(G212,H212,J212,K212,M212,N212)-SUM(I212,L212,O212,P212))</f>
        <v>0</v>
      </c>
      <c r="R212" s="252"/>
      <c r="S212" s="252"/>
      <c r="T212" s="252"/>
      <c r="U212" s="252"/>
      <c r="V212" s="253">
        <f t="shared" si="46"/>
        <v>0</v>
      </c>
      <c r="W212" s="254">
        <f>IF(ISBLANK($B212),0,VLOOKUP($B212,Listen!$A$2:$C$45,2,FALSE))</f>
        <v>0</v>
      </c>
      <c r="X212" s="254">
        <f>IF(ISBLANK($B212),0,VLOOKUP($B212,Listen!$A$2:$C$45,3,FALSE))</f>
        <v>0</v>
      </c>
      <c r="Y212" s="255">
        <f t="shared" si="49"/>
        <v>0</v>
      </c>
      <c r="Z212" s="255">
        <f t="shared" si="48"/>
        <v>0</v>
      </c>
      <c r="AA212" s="255">
        <f t="shared" si="48"/>
        <v>0</v>
      </c>
      <c r="AB212" s="255">
        <f t="shared" si="48"/>
        <v>0</v>
      </c>
      <c r="AC212" s="255">
        <f t="shared" si="48"/>
        <v>0</v>
      </c>
      <c r="AD212" s="255">
        <f t="shared" si="48"/>
        <v>0</v>
      </c>
      <c r="AE212" s="255">
        <f t="shared" si="48"/>
        <v>0</v>
      </c>
      <c r="AF212" s="253">
        <f t="shared" si="47"/>
        <v>0</v>
      </c>
      <c r="AG212" s="256">
        <f>IF(C212=Allgemeines!$C$12,SAV!$V212-SAV!$AH212,HLOOKUP(Allgemeines!$C$12-1,$AI$4:$AO$300,ROW(C212)-3,FALSE)-$AH212)</f>
        <v>0</v>
      </c>
      <c r="AH212" s="256">
        <f>HLOOKUP(Allgemeines!$C$12,$AI$4:$AO$300,ROW(C212)-3,FALSE)</f>
        <v>0</v>
      </c>
      <c r="AI212" s="253">
        <f t="shared" si="39"/>
        <v>0</v>
      </c>
      <c r="AJ212" s="253">
        <f t="shared" si="40"/>
        <v>0</v>
      </c>
      <c r="AK212" s="253">
        <f t="shared" si="41"/>
        <v>0</v>
      </c>
      <c r="AL212" s="253">
        <f t="shared" si="42"/>
        <v>0</v>
      </c>
      <c r="AM212" s="253">
        <f t="shared" si="43"/>
        <v>0</v>
      </c>
      <c r="AN212" s="253">
        <f t="shared" si="44"/>
        <v>0</v>
      </c>
      <c r="AO212" s="253">
        <f t="shared" si="45"/>
        <v>0</v>
      </c>
      <c r="AP212" s="178"/>
    </row>
    <row r="213" spans="1:42" ht="15" x14ac:dyDescent="0.25">
      <c r="A213" s="250"/>
      <c r="B213" s="250"/>
      <c r="C213" s="251"/>
      <c r="D213" s="252"/>
      <c r="E213" s="384"/>
      <c r="F213" s="252"/>
      <c r="G213" s="374">
        <f t="shared" si="38"/>
        <v>0</v>
      </c>
      <c r="H213" s="252"/>
      <c r="I213" s="252"/>
      <c r="J213" s="252"/>
      <c r="K213" s="252"/>
      <c r="L213" s="252"/>
      <c r="M213" s="252"/>
      <c r="N213" s="252"/>
      <c r="O213" s="252"/>
      <c r="P213" s="252"/>
      <c r="Q213" s="253">
        <f>IF(C213&gt;Allgemeines!$C$12,0,SUM(G213,H213,J213,K213,M213,N213)-SUM(I213,L213,O213,P213))</f>
        <v>0</v>
      </c>
      <c r="R213" s="252"/>
      <c r="S213" s="252"/>
      <c r="T213" s="252"/>
      <c r="U213" s="252"/>
      <c r="V213" s="253">
        <f t="shared" si="46"/>
        <v>0</v>
      </c>
      <c r="W213" s="254">
        <f>IF(ISBLANK($B213),0,VLOOKUP($B213,Listen!$A$2:$C$45,2,FALSE))</f>
        <v>0</v>
      </c>
      <c r="X213" s="254">
        <f>IF(ISBLANK($B213),0,VLOOKUP($B213,Listen!$A$2:$C$45,3,FALSE))</f>
        <v>0</v>
      </c>
      <c r="Y213" s="255">
        <f t="shared" si="49"/>
        <v>0</v>
      </c>
      <c r="Z213" s="255">
        <f t="shared" si="48"/>
        <v>0</v>
      </c>
      <c r="AA213" s="255">
        <f t="shared" si="48"/>
        <v>0</v>
      </c>
      <c r="AB213" s="255">
        <f t="shared" si="48"/>
        <v>0</v>
      </c>
      <c r="AC213" s="255">
        <f t="shared" si="48"/>
        <v>0</v>
      </c>
      <c r="AD213" s="255">
        <f t="shared" si="48"/>
        <v>0</v>
      </c>
      <c r="AE213" s="255">
        <f t="shared" si="48"/>
        <v>0</v>
      </c>
      <c r="AF213" s="253">
        <f t="shared" si="47"/>
        <v>0</v>
      </c>
      <c r="AG213" s="256">
        <f>IF(C213=Allgemeines!$C$12,SAV!$V213-SAV!$AH213,HLOOKUP(Allgemeines!$C$12-1,$AI$4:$AO$300,ROW(C213)-3,FALSE)-$AH213)</f>
        <v>0</v>
      </c>
      <c r="AH213" s="256">
        <f>HLOOKUP(Allgemeines!$C$12,$AI$4:$AO$300,ROW(C213)-3,FALSE)</f>
        <v>0</v>
      </c>
      <c r="AI213" s="253">
        <f t="shared" si="39"/>
        <v>0</v>
      </c>
      <c r="AJ213" s="253">
        <f t="shared" si="40"/>
        <v>0</v>
      </c>
      <c r="AK213" s="253">
        <f t="shared" si="41"/>
        <v>0</v>
      </c>
      <c r="AL213" s="253">
        <f t="shared" si="42"/>
        <v>0</v>
      </c>
      <c r="AM213" s="253">
        <f t="shared" si="43"/>
        <v>0</v>
      </c>
      <c r="AN213" s="253">
        <f t="shared" si="44"/>
        <v>0</v>
      </c>
      <c r="AO213" s="253">
        <f t="shared" si="45"/>
        <v>0</v>
      </c>
      <c r="AP213" s="178"/>
    </row>
    <row r="214" spans="1:42" ht="15" x14ac:dyDescent="0.25">
      <c r="A214" s="250"/>
      <c r="B214" s="250"/>
      <c r="C214" s="251"/>
      <c r="D214" s="252"/>
      <c r="E214" s="384"/>
      <c r="F214" s="252"/>
      <c r="G214" s="374">
        <f t="shared" si="38"/>
        <v>0</v>
      </c>
      <c r="H214" s="252"/>
      <c r="I214" s="252"/>
      <c r="J214" s="252"/>
      <c r="K214" s="252"/>
      <c r="L214" s="252"/>
      <c r="M214" s="252"/>
      <c r="N214" s="252"/>
      <c r="O214" s="252"/>
      <c r="P214" s="252"/>
      <c r="Q214" s="253">
        <f>IF(C214&gt;Allgemeines!$C$12,0,SUM(G214,H214,J214,K214,M214,N214)-SUM(I214,L214,O214,P214))</f>
        <v>0</v>
      </c>
      <c r="R214" s="252"/>
      <c r="S214" s="252"/>
      <c r="T214" s="252"/>
      <c r="U214" s="252"/>
      <c r="V214" s="253">
        <f t="shared" si="46"/>
        <v>0</v>
      </c>
      <c r="W214" s="254">
        <f>IF(ISBLANK($B214),0,VLOOKUP($B214,Listen!$A$2:$C$45,2,FALSE))</f>
        <v>0</v>
      </c>
      <c r="X214" s="254">
        <f>IF(ISBLANK($B214),0,VLOOKUP($B214,Listen!$A$2:$C$45,3,FALSE))</f>
        <v>0</v>
      </c>
      <c r="Y214" s="255">
        <f t="shared" si="49"/>
        <v>0</v>
      </c>
      <c r="Z214" s="255">
        <f t="shared" si="48"/>
        <v>0</v>
      </c>
      <c r="AA214" s="255">
        <f t="shared" si="48"/>
        <v>0</v>
      </c>
      <c r="AB214" s="255">
        <f t="shared" si="48"/>
        <v>0</v>
      </c>
      <c r="AC214" s="255">
        <f t="shared" si="48"/>
        <v>0</v>
      </c>
      <c r="AD214" s="255">
        <f t="shared" si="48"/>
        <v>0</v>
      </c>
      <c r="AE214" s="255">
        <f t="shared" si="48"/>
        <v>0</v>
      </c>
      <c r="AF214" s="253">
        <f t="shared" si="47"/>
        <v>0</v>
      </c>
      <c r="AG214" s="256">
        <f>IF(C214=Allgemeines!$C$12,SAV!$V214-SAV!$AH214,HLOOKUP(Allgemeines!$C$12-1,$AI$4:$AO$300,ROW(C214)-3,FALSE)-$AH214)</f>
        <v>0</v>
      </c>
      <c r="AH214" s="256">
        <f>HLOOKUP(Allgemeines!$C$12,$AI$4:$AO$300,ROW(C214)-3,FALSE)</f>
        <v>0</v>
      </c>
      <c r="AI214" s="253">
        <f t="shared" si="39"/>
        <v>0</v>
      </c>
      <c r="AJ214" s="253">
        <f t="shared" si="40"/>
        <v>0</v>
      </c>
      <c r="AK214" s="253">
        <f t="shared" si="41"/>
        <v>0</v>
      </c>
      <c r="AL214" s="253">
        <f t="shared" si="42"/>
        <v>0</v>
      </c>
      <c r="AM214" s="253">
        <f t="shared" si="43"/>
        <v>0</v>
      </c>
      <c r="AN214" s="253">
        <f t="shared" si="44"/>
        <v>0</v>
      </c>
      <c r="AO214" s="253">
        <f t="shared" si="45"/>
        <v>0</v>
      </c>
      <c r="AP214" s="178"/>
    </row>
    <row r="215" spans="1:42" ht="15" x14ac:dyDescent="0.25">
      <c r="A215" s="250"/>
      <c r="B215" s="250"/>
      <c r="C215" s="251"/>
      <c r="D215" s="252"/>
      <c r="E215" s="384"/>
      <c r="F215" s="252"/>
      <c r="G215" s="374">
        <f t="shared" si="38"/>
        <v>0</v>
      </c>
      <c r="H215" s="252"/>
      <c r="I215" s="252"/>
      <c r="J215" s="252"/>
      <c r="K215" s="252"/>
      <c r="L215" s="252"/>
      <c r="M215" s="252"/>
      <c r="N215" s="252"/>
      <c r="O215" s="252"/>
      <c r="P215" s="252"/>
      <c r="Q215" s="253">
        <f>IF(C215&gt;Allgemeines!$C$12,0,SUM(G215,H215,J215,K215,M215,N215)-SUM(I215,L215,O215,P215))</f>
        <v>0</v>
      </c>
      <c r="R215" s="252"/>
      <c r="S215" s="252"/>
      <c r="T215" s="252"/>
      <c r="U215" s="252"/>
      <c r="V215" s="253">
        <f t="shared" si="46"/>
        <v>0</v>
      </c>
      <c r="W215" s="254">
        <f>IF(ISBLANK($B215),0,VLOOKUP($B215,Listen!$A$2:$C$45,2,FALSE))</f>
        <v>0</v>
      </c>
      <c r="X215" s="254">
        <f>IF(ISBLANK($B215),0,VLOOKUP($B215,Listen!$A$2:$C$45,3,FALSE))</f>
        <v>0</v>
      </c>
      <c r="Y215" s="255">
        <f t="shared" si="49"/>
        <v>0</v>
      </c>
      <c r="Z215" s="255">
        <f t="shared" si="48"/>
        <v>0</v>
      </c>
      <c r="AA215" s="255">
        <f t="shared" si="48"/>
        <v>0</v>
      </c>
      <c r="AB215" s="255">
        <f t="shared" si="48"/>
        <v>0</v>
      </c>
      <c r="AC215" s="255">
        <f t="shared" si="48"/>
        <v>0</v>
      </c>
      <c r="AD215" s="255">
        <f t="shared" si="48"/>
        <v>0</v>
      </c>
      <c r="AE215" s="255">
        <f t="shared" si="48"/>
        <v>0</v>
      </c>
      <c r="AF215" s="253">
        <f t="shared" si="47"/>
        <v>0</v>
      </c>
      <c r="AG215" s="256">
        <f>IF(C215=Allgemeines!$C$12,SAV!$V215-SAV!$AH215,HLOOKUP(Allgemeines!$C$12-1,$AI$4:$AO$300,ROW(C215)-3,FALSE)-$AH215)</f>
        <v>0</v>
      </c>
      <c r="AH215" s="256">
        <f>HLOOKUP(Allgemeines!$C$12,$AI$4:$AO$300,ROW(C215)-3,FALSE)</f>
        <v>0</v>
      </c>
      <c r="AI215" s="253">
        <f t="shared" si="39"/>
        <v>0</v>
      </c>
      <c r="AJ215" s="253">
        <f t="shared" si="40"/>
        <v>0</v>
      </c>
      <c r="AK215" s="253">
        <f t="shared" si="41"/>
        <v>0</v>
      </c>
      <c r="AL215" s="253">
        <f t="shared" si="42"/>
        <v>0</v>
      </c>
      <c r="AM215" s="253">
        <f t="shared" si="43"/>
        <v>0</v>
      </c>
      <c r="AN215" s="253">
        <f t="shared" si="44"/>
        <v>0</v>
      </c>
      <c r="AO215" s="253">
        <f t="shared" si="45"/>
        <v>0</v>
      </c>
      <c r="AP215" s="178"/>
    </row>
    <row r="216" spans="1:42" ht="15" x14ac:dyDescent="0.25">
      <c r="A216" s="250"/>
      <c r="B216" s="250"/>
      <c r="C216" s="251"/>
      <c r="D216" s="252"/>
      <c r="E216" s="384"/>
      <c r="F216" s="252"/>
      <c r="G216" s="374">
        <f t="shared" si="38"/>
        <v>0</v>
      </c>
      <c r="H216" s="252"/>
      <c r="I216" s="252"/>
      <c r="J216" s="252"/>
      <c r="K216" s="252"/>
      <c r="L216" s="252"/>
      <c r="M216" s="252"/>
      <c r="N216" s="252"/>
      <c r="O216" s="252"/>
      <c r="P216" s="252"/>
      <c r="Q216" s="253">
        <f>IF(C216&gt;Allgemeines!$C$12,0,SUM(G216,H216,J216,K216,M216,N216)-SUM(I216,L216,O216,P216))</f>
        <v>0</v>
      </c>
      <c r="R216" s="252"/>
      <c r="S216" s="252"/>
      <c r="T216" s="252"/>
      <c r="U216" s="252"/>
      <c r="V216" s="253">
        <f t="shared" si="46"/>
        <v>0</v>
      </c>
      <c r="W216" s="254">
        <f>IF(ISBLANK($B216),0,VLOOKUP($B216,Listen!$A$2:$C$45,2,FALSE))</f>
        <v>0</v>
      </c>
      <c r="X216" s="254">
        <f>IF(ISBLANK($B216),0,VLOOKUP($B216,Listen!$A$2:$C$45,3,FALSE))</f>
        <v>0</v>
      </c>
      <c r="Y216" s="255">
        <f t="shared" si="49"/>
        <v>0</v>
      </c>
      <c r="Z216" s="255">
        <f t="shared" si="48"/>
        <v>0</v>
      </c>
      <c r="AA216" s="255">
        <f t="shared" si="48"/>
        <v>0</v>
      </c>
      <c r="AB216" s="255">
        <f t="shared" si="48"/>
        <v>0</v>
      </c>
      <c r="AC216" s="255">
        <f t="shared" si="48"/>
        <v>0</v>
      </c>
      <c r="AD216" s="255">
        <f t="shared" si="48"/>
        <v>0</v>
      </c>
      <c r="AE216" s="255">
        <f t="shared" si="48"/>
        <v>0</v>
      </c>
      <c r="AF216" s="253">
        <f t="shared" si="47"/>
        <v>0</v>
      </c>
      <c r="AG216" s="256">
        <f>IF(C216=Allgemeines!$C$12,SAV!$V216-SAV!$AH216,HLOOKUP(Allgemeines!$C$12-1,$AI$4:$AO$300,ROW(C216)-3,FALSE)-$AH216)</f>
        <v>0</v>
      </c>
      <c r="AH216" s="256">
        <f>HLOOKUP(Allgemeines!$C$12,$AI$4:$AO$300,ROW(C216)-3,FALSE)</f>
        <v>0</v>
      </c>
      <c r="AI216" s="253">
        <f t="shared" si="39"/>
        <v>0</v>
      </c>
      <c r="AJ216" s="253">
        <f t="shared" si="40"/>
        <v>0</v>
      </c>
      <c r="AK216" s="253">
        <f t="shared" si="41"/>
        <v>0</v>
      </c>
      <c r="AL216" s="253">
        <f t="shared" si="42"/>
        <v>0</v>
      </c>
      <c r="AM216" s="253">
        <f t="shared" si="43"/>
        <v>0</v>
      </c>
      <c r="AN216" s="253">
        <f t="shared" si="44"/>
        <v>0</v>
      </c>
      <c r="AO216" s="253">
        <f t="shared" si="45"/>
        <v>0</v>
      </c>
      <c r="AP216" s="178"/>
    </row>
    <row r="217" spans="1:42" ht="15" x14ac:dyDescent="0.25">
      <c r="A217" s="250"/>
      <c r="B217" s="250"/>
      <c r="C217" s="251"/>
      <c r="D217" s="252"/>
      <c r="E217" s="384"/>
      <c r="F217" s="252"/>
      <c r="G217" s="374">
        <f t="shared" si="38"/>
        <v>0</v>
      </c>
      <c r="H217" s="252"/>
      <c r="I217" s="252"/>
      <c r="J217" s="252"/>
      <c r="K217" s="252"/>
      <c r="L217" s="252"/>
      <c r="M217" s="252"/>
      <c r="N217" s="252"/>
      <c r="O217" s="252"/>
      <c r="P217" s="252"/>
      <c r="Q217" s="253">
        <f>IF(C217&gt;Allgemeines!$C$12,0,SUM(G217,H217,J217,K217,M217,N217)-SUM(I217,L217,O217,P217))</f>
        <v>0</v>
      </c>
      <c r="R217" s="252"/>
      <c r="S217" s="252"/>
      <c r="T217" s="252"/>
      <c r="U217" s="252"/>
      <c r="V217" s="253">
        <f t="shared" si="46"/>
        <v>0</v>
      </c>
      <c r="W217" s="254">
        <f>IF(ISBLANK($B217),0,VLOOKUP($B217,Listen!$A$2:$C$45,2,FALSE))</f>
        <v>0</v>
      </c>
      <c r="X217" s="254">
        <f>IF(ISBLANK($B217),0,VLOOKUP($B217,Listen!$A$2:$C$45,3,FALSE))</f>
        <v>0</v>
      </c>
      <c r="Y217" s="255">
        <f t="shared" si="49"/>
        <v>0</v>
      </c>
      <c r="Z217" s="255">
        <f t="shared" si="48"/>
        <v>0</v>
      </c>
      <c r="AA217" s="255">
        <f t="shared" si="48"/>
        <v>0</v>
      </c>
      <c r="AB217" s="255">
        <f t="shared" si="48"/>
        <v>0</v>
      </c>
      <c r="AC217" s="255">
        <f t="shared" si="48"/>
        <v>0</v>
      </c>
      <c r="AD217" s="255">
        <f t="shared" si="48"/>
        <v>0</v>
      </c>
      <c r="AE217" s="255">
        <f t="shared" si="48"/>
        <v>0</v>
      </c>
      <c r="AF217" s="253">
        <f t="shared" si="47"/>
        <v>0</v>
      </c>
      <c r="AG217" s="256">
        <f>IF(C217=Allgemeines!$C$12,SAV!$V217-SAV!$AH217,HLOOKUP(Allgemeines!$C$12-1,$AI$4:$AO$300,ROW(C217)-3,FALSE)-$AH217)</f>
        <v>0</v>
      </c>
      <c r="AH217" s="256">
        <f>HLOOKUP(Allgemeines!$C$12,$AI$4:$AO$300,ROW(C217)-3,FALSE)</f>
        <v>0</v>
      </c>
      <c r="AI217" s="253">
        <f t="shared" si="39"/>
        <v>0</v>
      </c>
      <c r="AJ217" s="253">
        <f t="shared" si="40"/>
        <v>0</v>
      </c>
      <c r="AK217" s="253">
        <f t="shared" si="41"/>
        <v>0</v>
      </c>
      <c r="AL217" s="253">
        <f t="shared" si="42"/>
        <v>0</v>
      </c>
      <c r="AM217" s="253">
        <f t="shared" si="43"/>
        <v>0</v>
      </c>
      <c r="AN217" s="253">
        <f t="shared" si="44"/>
        <v>0</v>
      </c>
      <c r="AO217" s="253">
        <f t="shared" si="45"/>
        <v>0</v>
      </c>
      <c r="AP217" s="178"/>
    </row>
    <row r="218" spans="1:42" ht="15" x14ac:dyDescent="0.25">
      <c r="A218" s="250"/>
      <c r="B218" s="250"/>
      <c r="C218" s="251"/>
      <c r="D218" s="252"/>
      <c r="E218" s="384"/>
      <c r="F218" s="252"/>
      <c r="G218" s="374">
        <f t="shared" si="38"/>
        <v>0</v>
      </c>
      <c r="H218" s="252"/>
      <c r="I218" s="252"/>
      <c r="J218" s="252"/>
      <c r="K218" s="252"/>
      <c r="L218" s="252"/>
      <c r="M218" s="252"/>
      <c r="N218" s="252"/>
      <c r="O218" s="252"/>
      <c r="P218" s="252"/>
      <c r="Q218" s="253">
        <f>IF(C218&gt;Allgemeines!$C$12,0,SUM(G218,H218,J218,K218,M218,N218)-SUM(I218,L218,O218,P218))</f>
        <v>0</v>
      </c>
      <c r="R218" s="252"/>
      <c r="S218" s="252"/>
      <c r="T218" s="252"/>
      <c r="U218" s="252"/>
      <c r="V218" s="253">
        <f t="shared" si="46"/>
        <v>0</v>
      </c>
      <c r="W218" s="254">
        <f>IF(ISBLANK($B218),0,VLOOKUP($B218,Listen!$A$2:$C$45,2,FALSE))</f>
        <v>0</v>
      </c>
      <c r="X218" s="254">
        <f>IF(ISBLANK($B218),0,VLOOKUP($B218,Listen!$A$2:$C$45,3,FALSE))</f>
        <v>0</v>
      </c>
      <c r="Y218" s="255">
        <f t="shared" si="49"/>
        <v>0</v>
      </c>
      <c r="Z218" s="255">
        <f t="shared" si="48"/>
        <v>0</v>
      </c>
      <c r="AA218" s="255">
        <f t="shared" si="48"/>
        <v>0</v>
      </c>
      <c r="AB218" s="255">
        <f t="shared" si="48"/>
        <v>0</v>
      </c>
      <c r="AC218" s="255">
        <f t="shared" si="48"/>
        <v>0</v>
      </c>
      <c r="AD218" s="255">
        <f t="shared" si="48"/>
        <v>0</v>
      </c>
      <c r="AE218" s="255">
        <f t="shared" si="48"/>
        <v>0</v>
      </c>
      <c r="AF218" s="253">
        <f t="shared" si="47"/>
        <v>0</v>
      </c>
      <c r="AG218" s="256">
        <f>IF(C218=Allgemeines!$C$12,SAV!$V218-SAV!$AH218,HLOOKUP(Allgemeines!$C$12-1,$AI$4:$AO$300,ROW(C218)-3,FALSE)-$AH218)</f>
        <v>0</v>
      </c>
      <c r="AH218" s="256">
        <f>HLOOKUP(Allgemeines!$C$12,$AI$4:$AO$300,ROW(C218)-3,FALSE)</f>
        <v>0</v>
      </c>
      <c r="AI218" s="253">
        <f t="shared" si="39"/>
        <v>0</v>
      </c>
      <c r="AJ218" s="253">
        <f t="shared" si="40"/>
        <v>0</v>
      </c>
      <c r="AK218" s="253">
        <f t="shared" si="41"/>
        <v>0</v>
      </c>
      <c r="AL218" s="253">
        <f t="shared" si="42"/>
        <v>0</v>
      </c>
      <c r="AM218" s="253">
        <f t="shared" si="43"/>
        <v>0</v>
      </c>
      <c r="AN218" s="253">
        <f t="shared" si="44"/>
        <v>0</v>
      </c>
      <c r="AO218" s="253">
        <f t="shared" si="45"/>
        <v>0</v>
      </c>
      <c r="AP218" s="178"/>
    </row>
    <row r="219" spans="1:42" ht="15" x14ac:dyDescent="0.25">
      <c r="A219" s="250"/>
      <c r="B219" s="250"/>
      <c r="C219" s="251"/>
      <c r="D219" s="252"/>
      <c r="E219" s="384"/>
      <c r="F219" s="252"/>
      <c r="G219" s="374">
        <f t="shared" si="38"/>
        <v>0</v>
      </c>
      <c r="H219" s="252"/>
      <c r="I219" s="252"/>
      <c r="J219" s="252"/>
      <c r="K219" s="252"/>
      <c r="L219" s="252"/>
      <c r="M219" s="252"/>
      <c r="N219" s="252"/>
      <c r="O219" s="252"/>
      <c r="P219" s="252"/>
      <c r="Q219" s="253">
        <f>IF(C219&gt;Allgemeines!$C$12,0,SUM(G219,H219,J219,K219,M219,N219)-SUM(I219,L219,O219,P219))</f>
        <v>0</v>
      </c>
      <c r="R219" s="252"/>
      <c r="S219" s="252"/>
      <c r="T219" s="252"/>
      <c r="U219" s="252"/>
      <c r="V219" s="253">
        <f t="shared" si="46"/>
        <v>0</v>
      </c>
      <c r="W219" s="254">
        <f>IF(ISBLANK($B219),0,VLOOKUP($B219,Listen!$A$2:$C$45,2,FALSE))</f>
        <v>0</v>
      </c>
      <c r="X219" s="254">
        <f>IF(ISBLANK($B219),0,VLOOKUP($B219,Listen!$A$2:$C$45,3,FALSE))</f>
        <v>0</v>
      </c>
      <c r="Y219" s="255">
        <f t="shared" si="49"/>
        <v>0</v>
      </c>
      <c r="Z219" s="255">
        <f t="shared" si="48"/>
        <v>0</v>
      </c>
      <c r="AA219" s="255">
        <f t="shared" si="48"/>
        <v>0</v>
      </c>
      <c r="AB219" s="255">
        <f t="shared" si="48"/>
        <v>0</v>
      </c>
      <c r="AC219" s="255">
        <f t="shared" si="48"/>
        <v>0</v>
      </c>
      <c r="AD219" s="255">
        <f t="shared" si="48"/>
        <v>0</v>
      </c>
      <c r="AE219" s="255">
        <f t="shared" si="48"/>
        <v>0</v>
      </c>
      <c r="AF219" s="253">
        <f t="shared" si="47"/>
        <v>0</v>
      </c>
      <c r="AG219" s="256">
        <f>IF(C219=Allgemeines!$C$12,SAV!$V219-SAV!$AH219,HLOOKUP(Allgemeines!$C$12-1,$AI$4:$AO$300,ROW(C219)-3,FALSE)-$AH219)</f>
        <v>0</v>
      </c>
      <c r="AH219" s="256">
        <f>HLOOKUP(Allgemeines!$C$12,$AI$4:$AO$300,ROW(C219)-3,FALSE)</f>
        <v>0</v>
      </c>
      <c r="AI219" s="253">
        <f t="shared" si="39"/>
        <v>0</v>
      </c>
      <c r="AJ219" s="253">
        <f t="shared" si="40"/>
        <v>0</v>
      </c>
      <c r="AK219" s="253">
        <f t="shared" si="41"/>
        <v>0</v>
      </c>
      <c r="AL219" s="253">
        <f t="shared" si="42"/>
        <v>0</v>
      </c>
      <c r="AM219" s="253">
        <f t="shared" si="43"/>
        <v>0</v>
      </c>
      <c r="AN219" s="253">
        <f t="shared" si="44"/>
        <v>0</v>
      </c>
      <c r="AO219" s="253">
        <f t="shared" si="45"/>
        <v>0</v>
      </c>
      <c r="AP219" s="178"/>
    </row>
    <row r="220" spans="1:42" ht="15" x14ac:dyDescent="0.25">
      <c r="A220" s="250"/>
      <c r="B220" s="250"/>
      <c r="C220" s="251"/>
      <c r="D220" s="252"/>
      <c r="E220" s="384"/>
      <c r="F220" s="252"/>
      <c r="G220" s="374">
        <f t="shared" si="38"/>
        <v>0</v>
      </c>
      <c r="H220" s="252"/>
      <c r="I220" s="252"/>
      <c r="J220" s="252"/>
      <c r="K220" s="252"/>
      <c r="L220" s="252"/>
      <c r="M220" s="252"/>
      <c r="N220" s="252"/>
      <c r="O220" s="252"/>
      <c r="P220" s="252"/>
      <c r="Q220" s="253">
        <f>IF(C220&gt;Allgemeines!$C$12,0,SUM(G220,H220,J220,K220,M220,N220)-SUM(I220,L220,O220,P220))</f>
        <v>0</v>
      </c>
      <c r="R220" s="252"/>
      <c r="S220" s="252"/>
      <c r="T220" s="252"/>
      <c r="U220" s="252"/>
      <c r="V220" s="253">
        <f t="shared" si="46"/>
        <v>0</v>
      </c>
      <c r="W220" s="254">
        <f>IF(ISBLANK($B220),0,VLOOKUP($B220,Listen!$A$2:$C$45,2,FALSE))</f>
        <v>0</v>
      </c>
      <c r="X220" s="254">
        <f>IF(ISBLANK($B220),0,VLOOKUP($B220,Listen!$A$2:$C$45,3,FALSE))</f>
        <v>0</v>
      </c>
      <c r="Y220" s="255">
        <f t="shared" si="49"/>
        <v>0</v>
      </c>
      <c r="Z220" s="255">
        <f t="shared" si="48"/>
        <v>0</v>
      </c>
      <c r="AA220" s="255">
        <f t="shared" si="48"/>
        <v>0</v>
      </c>
      <c r="AB220" s="255">
        <f t="shared" si="48"/>
        <v>0</v>
      </c>
      <c r="AC220" s="255">
        <f t="shared" si="48"/>
        <v>0</v>
      </c>
      <c r="AD220" s="255">
        <f t="shared" si="48"/>
        <v>0</v>
      </c>
      <c r="AE220" s="255">
        <f t="shared" si="48"/>
        <v>0</v>
      </c>
      <c r="AF220" s="253">
        <f t="shared" si="47"/>
        <v>0</v>
      </c>
      <c r="AG220" s="256">
        <f>IF(C220=Allgemeines!$C$12,SAV!$V220-SAV!$AH220,HLOOKUP(Allgemeines!$C$12-1,$AI$4:$AO$300,ROW(C220)-3,FALSE)-$AH220)</f>
        <v>0</v>
      </c>
      <c r="AH220" s="256">
        <f>HLOOKUP(Allgemeines!$C$12,$AI$4:$AO$300,ROW(C220)-3,FALSE)</f>
        <v>0</v>
      </c>
      <c r="AI220" s="253">
        <f t="shared" si="39"/>
        <v>0</v>
      </c>
      <c r="AJ220" s="253">
        <f t="shared" si="40"/>
        <v>0</v>
      </c>
      <c r="AK220" s="253">
        <f t="shared" si="41"/>
        <v>0</v>
      </c>
      <c r="AL220" s="253">
        <f t="shared" si="42"/>
        <v>0</v>
      </c>
      <c r="AM220" s="253">
        <f t="shared" si="43"/>
        <v>0</v>
      </c>
      <c r="AN220" s="253">
        <f t="shared" si="44"/>
        <v>0</v>
      </c>
      <c r="AO220" s="253">
        <f t="shared" si="45"/>
        <v>0</v>
      </c>
      <c r="AP220" s="178"/>
    </row>
    <row r="221" spans="1:42" ht="15" x14ac:dyDescent="0.25">
      <c r="A221" s="250"/>
      <c r="B221" s="250"/>
      <c r="C221" s="251"/>
      <c r="D221" s="252"/>
      <c r="E221" s="384"/>
      <c r="F221" s="252"/>
      <c r="G221" s="374">
        <f t="shared" si="38"/>
        <v>0</v>
      </c>
      <c r="H221" s="252"/>
      <c r="I221" s="252"/>
      <c r="J221" s="252"/>
      <c r="K221" s="252"/>
      <c r="L221" s="252"/>
      <c r="M221" s="252"/>
      <c r="N221" s="252"/>
      <c r="O221" s="252"/>
      <c r="P221" s="252"/>
      <c r="Q221" s="253">
        <f>IF(C221&gt;Allgemeines!$C$12,0,SUM(G221,H221,J221,K221,M221,N221)-SUM(I221,L221,O221,P221))</f>
        <v>0</v>
      </c>
      <c r="R221" s="252"/>
      <c r="S221" s="252"/>
      <c r="T221" s="252"/>
      <c r="U221" s="252"/>
      <c r="V221" s="253">
        <f t="shared" si="46"/>
        <v>0</v>
      </c>
      <c r="W221" s="254">
        <f>IF(ISBLANK($B221),0,VLOOKUP($B221,Listen!$A$2:$C$45,2,FALSE))</f>
        <v>0</v>
      </c>
      <c r="X221" s="254">
        <f>IF(ISBLANK($B221),0,VLOOKUP($B221,Listen!$A$2:$C$45,3,FALSE))</f>
        <v>0</v>
      </c>
      <c r="Y221" s="255">
        <f t="shared" si="49"/>
        <v>0</v>
      </c>
      <c r="Z221" s="255">
        <f t="shared" si="48"/>
        <v>0</v>
      </c>
      <c r="AA221" s="255">
        <f t="shared" si="48"/>
        <v>0</v>
      </c>
      <c r="AB221" s="255">
        <f t="shared" si="48"/>
        <v>0</v>
      </c>
      <c r="AC221" s="255">
        <f t="shared" si="48"/>
        <v>0</v>
      </c>
      <c r="AD221" s="255">
        <f t="shared" si="48"/>
        <v>0</v>
      </c>
      <c r="AE221" s="255">
        <f t="shared" si="48"/>
        <v>0</v>
      </c>
      <c r="AF221" s="253">
        <f t="shared" si="47"/>
        <v>0</v>
      </c>
      <c r="AG221" s="256">
        <f>IF(C221=Allgemeines!$C$12,SAV!$V221-SAV!$AH221,HLOOKUP(Allgemeines!$C$12-1,$AI$4:$AO$300,ROW(C221)-3,FALSE)-$AH221)</f>
        <v>0</v>
      </c>
      <c r="AH221" s="256">
        <f>HLOOKUP(Allgemeines!$C$12,$AI$4:$AO$300,ROW(C221)-3,FALSE)</f>
        <v>0</v>
      </c>
      <c r="AI221" s="253">
        <f t="shared" si="39"/>
        <v>0</v>
      </c>
      <c r="AJ221" s="253">
        <f t="shared" si="40"/>
        <v>0</v>
      </c>
      <c r="AK221" s="253">
        <f t="shared" si="41"/>
        <v>0</v>
      </c>
      <c r="AL221" s="253">
        <f t="shared" si="42"/>
        <v>0</v>
      </c>
      <c r="AM221" s="253">
        <f t="shared" si="43"/>
        <v>0</v>
      </c>
      <c r="AN221" s="253">
        <f t="shared" si="44"/>
        <v>0</v>
      </c>
      <c r="AO221" s="253">
        <f t="shared" si="45"/>
        <v>0</v>
      </c>
      <c r="AP221" s="178"/>
    </row>
    <row r="222" spans="1:42" ht="15" x14ac:dyDescent="0.25">
      <c r="A222" s="250"/>
      <c r="B222" s="250"/>
      <c r="C222" s="251"/>
      <c r="D222" s="252"/>
      <c r="E222" s="384"/>
      <c r="F222" s="252"/>
      <c r="G222" s="374">
        <f t="shared" si="38"/>
        <v>0</v>
      </c>
      <c r="H222" s="252"/>
      <c r="I222" s="252"/>
      <c r="J222" s="252"/>
      <c r="K222" s="252"/>
      <c r="L222" s="252"/>
      <c r="M222" s="252"/>
      <c r="N222" s="252"/>
      <c r="O222" s="252"/>
      <c r="P222" s="252"/>
      <c r="Q222" s="253">
        <f>IF(C222&gt;Allgemeines!$C$12,0,SUM(G222,H222,J222,K222,M222,N222)-SUM(I222,L222,O222,P222))</f>
        <v>0</v>
      </c>
      <c r="R222" s="252"/>
      <c r="S222" s="252"/>
      <c r="T222" s="252"/>
      <c r="U222" s="252"/>
      <c r="V222" s="253">
        <f t="shared" si="46"/>
        <v>0</v>
      </c>
      <c r="W222" s="254">
        <f>IF(ISBLANK($B222),0,VLOOKUP($B222,Listen!$A$2:$C$45,2,FALSE))</f>
        <v>0</v>
      </c>
      <c r="X222" s="254">
        <f>IF(ISBLANK($B222),0,VLOOKUP($B222,Listen!$A$2:$C$45,3,FALSE))</f>
        <v>0</v>
      </c>
      <c r="Y222" s="255">
        <f t="shared" si="49"/>
        <v>0</v>
      </c>
      <c r="Z222" s="255">
        <f t="shared" si="48"/>
        <v>0</v>
      </c>
      <c r="AA222" s="255">
        <f t="shared" si="48"/>
        <v>0</v>
      </c>
      <c r="AB222" s="255">
        <f t="shared" si="48"/>
        <v>0</v>
      </c>
      <c r="AC222" s="255">
        <f t="shared" si="48"/>
        <v>0</v>
      </c>
      <c r="AD222" s="255">
        <f t="shared" si="48"/>
        <v>0</v>
      </c>
      <c r="AE222" s="255">
        <f t="shared" si="48"/>
        <v>0</v>
      </c>
      <c r="AF222" s="253">
        <f t="shared" si="47"/>
        <v>0</v>
      </c>
      <c r="AG222" s="256">
        <f>IF(C222=Allgemeines!$C$12,SAV!$V222-SAV!$AH222,HLOOKUP(Allgemeines!$C$12-1,$AI$4:$AO$300,ROW(C222)-3,FALSE)-$AH222)</f>
        <v>0</v>
      </c>
      <c r="AH222" s="256">
        <f>HLOOKUP(Allgemeines!$C$12,$AI$4:$AO$300,ROW(C222)-3,FALSE)</f>
        <v>0</v>
      </c>
      <c r="AI222" s="253">
        <f t="shared" si="39"/>
        <v>0</v>
      </c>
      <c r="AJ222" s="253">
        <f t="shared" si="40"/>
        <v>0</v>
      </c>
      <c r="AK222" s="253">
        <f t="shared" si="41"/>
        <v>0</v>
      </c>
      <c r="AL222" s="253">
        <f t="shared" si="42"/>
        <v>0</v>
      </c>
      <c r="AM222" s="253">
        <f t="shared" si="43"/>
        <v>0</v>
      </c>
      <c r="AN222" s="253">
        <f t="shared" si="44"/>
        <v>0</v>
      </c>
      <c r="AO222" s="253">
        <f t="shared" si="45"/>
        <v>0</v>
      </c>
      <c r="AP222" s="178"/>
    </row>
    <row r="223" spans="1:42" ht="15" x14ac:dyDescent="0.25">
      <c r="A223" s="250"/>
      <c r="B223" s="250"/>
      <c r="C223" s="251"/>
      <c r="D223" s="252"/>
      <c r="E223" s="384"/>
      <c r="F223" s="252"/>
      <c r="G223" s="374">
        <f t="shared" si="38"/>
        <v>0</v>
      </c>
      <c r="H223" s="252"/>
      <c r="I223" s="252"/>
      <c r="J223" s="252"/>
      <c r="K223" s="252"/>
      <c r="L223" s="252"/>
      <c r="M223" s="252"/>
      <c r="N223" s="252"/>
      <c r="O223" s="252"/>
      <c r="P223" s="252"/>
      <c r="Q223" s="253">
        <f>IF(C223&gt;Allgemeines!$C$12,0,SUM(G223,H223,J223,K223,M223,N223)-SUM(I223,L223,O223,P223))</f>
        <v>0</v>
      </c>
      <c r="R223" s="252"/>
      <c r="S223" s="252"/>
      <c r="T223" s="252"/>
      <c r="U223" s="252"/>
      <c r="V223" s="253">
        <f t="shared" si="46"/>
        <v>0</v>
      </c>
      <c r="W223" s="254">
        <f>IF(ISBLANK($B223),0,VLOOKUP($B223,Listen!$A$2:$C$45,2,FALSE))</f>
        <v>0</v>
      </c>
      <c r="X223" s="254">
        <f>IF(ISBLANK($B223),0,VLOOKUP($B223,Listen!$A$2:$C$45,3,FALSE))</f>
        <v>0</v>
      </c>
      <c r="Y223" s="255">
        <f t="shared" si="49"/>
        <v>0</v>
      </c>
      <c r="Z223" s="255">
        <f t="shared" si="48"/>
        <v>0</v>
      </c>
      <c r="AA223" s="255">
        <f t="shared" si="48"/>
        <v>0</v>
      </c>
      <c r="AB223" s="255">
        <f t="shared" si="48"/>
        <v>0</v>
      </c>
      <c r="AC223" s="255">
        <f t="shared" si="48"/>
        <v>0</v>
      </c>
      <c r="AD223" s="255">
        <f t="shared" si="48"/>
        <v>0</v>
      </c>
      <c r="AE223" s="255">
        <f t="shared" si="48"/>
        <v>0</v>
      </c>
      <c r="AF223" s="253">
        <f t="shared" si="47"/>
        <v>0</v>
      </c>
      <c r="AG223" s="256">
        <f>IF(C223=Allgemeines!$C$12,SAV!$V223-SAV!$AH223,HLOOKUP(Allgemeines!$C$12-1,$AI$4:$AO$300,ROW(C223)-3,FALSE)-$AH223)</f>
        <v>0</v>
      </c>
      <c r="AH223" s="256">
        <f>HLOOKUP(Allgemeines!$C$12,$AI$4:$AO$300,ROW(C223)-3,FALSE)</f>
        <v>0</v>
      </c>
      <c r="AI223" s="253">
        <f t="shared" si="39"/>
        <v>0</v>
      </c>
      <c r="AJ223" s="253">
        <f t="shared" si="40"/>
        <v>0</v>
      </c>
      <c r="AK223" s="253">
        <f t="shared" si="41"/>
        <v>0</v>
      </c>
      <c r="AL223" s="253">
        <f t="shared" si="42"/>
        <v>0</v>
      </c>
      <c r="AM223" s="253">
        <f t="shared" si="43"/>
        <v>0</v>
      </c>
      <c r="AN223" s="253">
        <f t="shared" si="44"/>
        <v>0</v>
      </c>
      <c r="AO223" s="253">
        <f t="shared" si="45"/>
        <v>0</v>
      </c>
      <c r="AP223" s="178"/>
    </row>
    <row r="224" spans="1:42" ht="15" x14ac:dyDescent="0.25">
      <c r="A224" s="250"/>
      <c r="B224" s="250"/>
      <c r="C224" s="251"/>
      <c r="D224" s="252"/>
      <c r="E224" s="384"/>
      <c r="F224" s="252"/>
      <c r="G224" s="374">
        <f t="shared" si="38"/>
        <v>0</v>
      </c>
      <c r="H224" s="252"/>
      <c r="I224" s="252"/>
      <c r="J224" s="252"/>
      <c r="K224" s="252"/>
      <c r="L224" s="252"/>
      <c r="M224" s="252"/>
      <c r="N224" s="252"/>
      <c r="O224" s="252"/>
      <c r="P224" s="252"/>
      <c r="Q224" s="253">
        <f>IF(C224&gt;Allgemeines!$C$12,0,SUM(G224,H224,J224,K224,M224,N224)-SUM(I224,L224,O224,P224))</f>
        <v>0</v>
      </c>
      <c r="R224" s="252"/>
      <c r="S224" s="252"/>
      <c r="T224" s="252"/>
      <c r="U224" s="252"/>
      <c r="V224" s="253">
        <f t="shared" si="46"/>
        <v>0</v>
      </c>
      <c r="W224" s="254">
        <f>IF(ISBLANK($B224),0,VLOOKUP($B224,Listen!$A$2:$C$45,2,FALSE))</f>
        <v>0</v>
      </c>
      <c r="X224" s="254">
        <f>IF(ISBLANK($B224),0,VLOOKUP($B224,Listen!$A$2:$C$45,3,FALSE))</f>
        <v>0</v>
      </c>
      <c r="Y224" s="255">
        <f t="shared" si="49"/>
        <v>0</v>
      </c>
      <c r="Z224" s="255">
        <f t="shared" si="48"/>
        <v>0</v>
      </c>
      <c r="AA224" s="255">
        <f t="shared" si="48"/>
        <v>0</v>
      </c>
      <c r="AB224" s="255">
        <f t="shared" si="48"/>
        <v>0</v>
      </c>
      <c r="AC224" s="255">
        <f t="shared" si="48"/>
        <v>0</v>
      </c>
      <c r="AD224" s="255">
        <f t="shared" si="48"/>
        <v>0</v>
      </c>
      <c r="AE224" s="255">
        <f t="shared" si="48"/>
        <v>0</v>
      </c>
      <c r="AF224" s="253">
        <f t="shared" si="47"/>
        <v>0</v>
      </c>
      <c r="AG224" s="256">
        <f>IF(C224=Allgemeines!$C$12,SAV!$V224-SAV!$AH224,HLOOKUP(Allgemeines!$C$12-1,$AI$4:$AO$300,ROW(C224)-3,FALSE)-$AH224)</f>
        <v>0</v>
      </c>
      <c r="AH224" s="256">
        <f>HLOOKUP(Allgemeines!$C$12,$AI$4:$AO$300,ROW(C224)-3,FALSE)</f>
        <v>0</v>
      </c>
      <c r="AI224" s="253">
        <f t="shared" si="39"/>
        <v>0</v>
      </c>
      <c r="AJ224" s="253">
        <f t="shared" si="40"/>
        <v>0</v>
      </c>
      <c r="AK224" s="253">
        <f t="shared" si="41"/>
        <v>0</v>
      </c>
      <c r="AL224" s="253">
        <f t="shared" si="42"/>
        <v>0</v>
      </c>
      <c r="AM224" s="253">
        <f t="shared" si="43"/>
        <v>0</v>
      </c>
      <c r="AN224" s="253">
        <f t="shared" si="44"/>
        <v>0</v>
      </c>
      <c r="AO224" s="253">
        <f t="shared" si="45"/>
        <v>0</v>
      </c>
      <c r="AP224" s="178"/>
    </row>
    <row r="225" spans="1:42" ht="15" x14ac:dyDescent="0.25">
      <c r="A225" s="250"/>
      <c r="B225" s="250"/>
      <c r="C225" s="251"/>
      <c r="D225" s="252"/>
      <c r="E225" s="384"/>
      <c r="F225" s="252"/>
      <c r="G225" s="374">
        <f t="shared" si="38"/>
        <v>0</v>
      </c>
      <c r="H225" s="252"/>
      <c r="I225" s="252"/>
      <c r="J225" s="252"/>
      <c r="K225" s="252"/>
      <c r="L225" s="252"/>
      <c r="M225" s="252"/>
      <c r="N225" s="252"/>
      <c r="O225" s="252"/>
      <c r="P225" s="252"/>
      <c r="Q225" s="253">
        <f>IF(C225&gt;Allgemeines!$C$12,0,SUM(G225,H225,J225,K225,M225,N225)-SUM(I225,L225,O225,P225))</f>
        <v>0</v>
      </c>
      <c r="R225" s="252"/>
      <c r="S225" s="252"/>
      <c r="T225" s="252"/>
      <c r="U225" s="252"/>
      <c r="V225" s="253">
        <f t="shared" si="46"/>
        <v>0</v>
      </c>
      <c r="W225" s="254">
        <f>IF(ISBLANK($B225),0,VLOOKUP($B225,Listen!$A$2:$C$45,2,FALSE))</f>
        <v>0</v>
      </c>
      <c r="X225" s="254">
        <f>IF(ISBLANK($B225),0,VLOOKUP($B225,Listen!$A$2:$C$45,3,FALSE))</f>
        <v>0</v>
      </c>
      <c r="Y225" s="255">
        <f t="shared" si="49"/>
        <v>0</v>
      </c>
      <c r="Z225" s="255">
        <f t="shared" si="48"/>
        <v>0</v>
      </c>
      <c r="AA225" s="255">
        <f t="shared" si="48"/>
        <v>0</v>
      </c>
      <c r="AB225" s="255">
        <f t="shared" si="48"/>
        <v>0</v>
      </c>
      <c r="AC225" s="255">
        <f t="shared" si="48"/>
        <v>0</v>
      </c>
      <c r="AD225" s="255">
        <f t="shared" si="48"/>
        <v>0</v>
      </c>
      <c r="AE225" s="255">
        <f t="shared" si="48"/>
        <v>0</v>
      </c>
      <c r="AF225" s="253">
        <f t="shared" si="47"/>
        <v>0</v>
      </c>
      <c r="AG225" s="256">
        <f>IF(C225=Allgemeines!$C$12,SAV!$V225-SAV!$AH225,HLOOKUP(Allgemeines!$C$12-1,$AI$4:$AO$300,ROW(C225)-3,FALSE)-$AH225)</f>
        <v>0</v>
      </c>
      <c r="AH225" s="256">
        <f>HLOOKUP(Allgemeines!$C$12,$AI$4:$AO$300,ROW(C225)-3,FALSE)</f>
        <v>0</v>
      </c>
      <c r="AI225" s="253">
        <f t="shared" si="39"/>
        <v>0</v>
      </c>
      <c r="AJ225" s="253">
        <f t="shared" si="40"/>
        <v>0</v>
      </c>
      <c r="AK225" s="253">
        <f t="shared" si="41"/>
        <v>0</v>
      </c>
      <c r="AL225" s="253">
        <f t="shared" si="42"/>
        <v>0</v>
      </c>
      <c r="AM225" s="253">
        <f t="shared" si="43"/>
        <v>0</v>
      </c>
      <c r="AN225" s="253">
        <f t="shared" si="44"/>
        <v>0</v>
      </c>
      <c r="AO225" s="253">
        <f t="shared" si="45"/>
        <v>0</v>
      </c>
      <c r="AP225" s="178"/>
    </row>
    <row r="226" spans="1:42" ht="15" x14ac:dyDescent="0.25">
      <c r="A226" s="250"/>
      <c r="B226" s="250"/>
      <c r="C226" s="251"/>
      <c r="D226" s="252"/>
      <c r="E226" s="384"/>
      <c r="F226" s="252"/>
      <c r="G226" s="374">
        <f t="shared" si="38"/>
        <v>0</v>
      </c>
      <c r="H226" s="252"/>
      <c r="I226" s="252"/>
      <c r="J226" s="252"/>
      <c r="K226" s="252"/>
      <c r="L226" s="252"/>
      <c r="M226" s="252"/>
      <c r="N226" s="252"/>
      <c r="O226" s="252"/>
      <c r="P226" s="252"/>
      <c r="Q226" s="253">
        <f>IF(C226&gt;Allgemeines!$C$12,0,SUM(G226,H226,J226,K226,M226,N226)-SUM(I226,L226,O226,P226))</f>
        <v>0</v>
      </c>
      <c r="R226" s="252"/>
      <c r="S226" s="252"/>
      <c r="T226" s="252"/>
      <c r="U226" s="252"/>
      <c r="V226" s="253">
        <f t="shared" si="46"/>
        <v>0</v>
      </c>
      <c r="W226" s="254">
        <f>IF(ISBLANK($B226),0,VLOOKUP($B226,Listen!$A$2:$C$45,2,FALSE))</f>
        <v>0</v>
      </c>
      <c r="X226" s="254">
        <f>IF(ISBLANK($B226),0,VLOOKUP($B226,Listen!$A$2:$C$45,3,FALSE))</f>
        <v>0</v>
      </c>
      <c r="Y226" s="255">
        <f t="shared" si="49"/>
        <v>0</v>
      </c>
      <c r="Z226" s="255">
        <f t="shared" si="48"/>
        <v>0</v>
      </c>
      <c r="AA226" s="255">
        <f t="shared" si="48"/>
        <v>0</v>
      </c>
      <c r="AB226" s="255">
        <f t="shared" si="48"/>
        <v>0</v>
      </c>
      <c r="AC226" s="255">
        <f t="shared" si="48"/>
        <v>0</v>
      </c>
      <c r="AD226" s="255">
        <f t="shared" si="48"/>
        <v>0</v>
      </c>
      <c r="AE226" s="255">
        <f t="shared" si="48"/>
        <v>0</v>
      </c>
      <c r="AF226" s="253">
        <f t="shared" si="47"/>
        <v>0</v>
      </c>
      <c r="AG226" s="256">
        <f>IF(C226=Allgemeines!$C$12,SAV!$V226-SAV!$AH226,HLOOKUP(Allgemeines!$C$12-1,$AI$4:$AO$300,ROW(C226)-3,FALSE)-$AH226)</f>
        <v>0</v>
      </c>
      <c r="AH226" s="256">
        <f>HLOOKUP(Allgemeines!$C$12,$AI$4:$AO$300,ROW(C226)-3,FALSE)</f>
        <v>0</v>
      </c>
      <c r="AI226" s="253">
        <f t="shared" si="39"/>
        <v>0</v>
      </c>
      <c r="AJ226" s="253">
        <f t="shared" si="40"/>
        <v>0</v>
      </c>
      <c r="AK226" s="253">
        <f t="shared" si="41"/>
        <v>0</v>
      </c>
      <c r="AL226" s="253">
        <f t="shared" si="42"/>
        <v>0</v>
      </c>
      <c r="AM226" s="253">
        <f t="shared" si="43"/>
        <v>0</v>
      </c>
      <c r="AN226" s="253">
        <f t="shared" si="44"/>
        <v>0</v>
      </c>
      <c r="AO226" s="253">
        <f t="shared" si="45"/>
        <v>0</v>
      </c>
      <c r="AP226" s="178"/>
    </row>
    <row r="227" spans="1:42" ht="15" x14ac:dyDescent="0.25">
      <c r="A227" s="250"/>
      <c r="B227" s="250"/>
      <c r="C227" s="251"/>
      <c r="D227" s="252"/>
      <c r="E227" s="384"/>
      <c r="F227" s="252"/>
      <c r="G227" s="374">
        <f t="shared" si="38"/>
        <v>0</v>
      </c>
      <c r="H227" s="252"/>
      <c r="I227" s="252"/>
      <c r="J227" s="252"/>
      <c r="K227" s="252"/>
      <c r="L227" s="252"/>
      <c r="M227" s="252"/>
      <c r="N227" s="252"/>
      <c r="O227" s="252"/>
      <c r="P227" s="252"/>
      <c r="Q227" s="253">
        <f>IF(C227&gt;Allgemeines!$C$12,0,SUM(G227,H227,J227,K227,M227,N227)-SUM(I227,L227,O227,P227))</f>
        <v>0</v>
      </c>
      <c r="R227" s="252"/>
      <c r="S227" s="252"/>
      <c r="T227" s="252"/>
      <c r="U227" s="252"/>
      <c r="V227" s="253">
        <f t="shared" si="46"/>
        <v>0</v>
      </c>
      <c r="W227" s="254">
        <f>IF(ISBLANK($B227),0,VLOOKUP($B227,Listen!$A$2:$C$45,2,FALSE))</f>
        <v>0</v>
      </c>
      <c r="X227" s="254">
        <f>IF(ISBLANK($B227),0,VLOOKUP($B227,Listen!$A$2:$C$45,3,FALSE))</f>
        <v>0</v>
      </c>
      <c r="Y227" s="255">
        <f t="shared" si="49"/>
        <v>0</v>
      </c>
      <c r="Z227" s="255">
        <f t="shared" si="48"/>
        <v>0</v>
      </c>
      <c r="AA227" s="255">
        <f t="shared" si="48"/>
        <v>0</v>
      </c>
      <c r="AB227" s="255">
        <f t="shared" si="48"/>
        <v>0</v>
      </c>
      <c r="AC227" s="255">
        <f t="shared" si="48"/>
        <v>0</v>
      </c>
      <c r="AD227" s="255">
        <f t="shared" si="48"/>
        <v>0</v>
      </c>
      <c r="AE227" s="255">
        <f t="shared" si="48"/>
        <v>0</v>
      </c>
      <c r="AF227" s="253">
        <f t="shared" si="47"/>
        <v>0</v>
      </c>
      <c r="AG227" s="256">
        <f>IF(C227=Allgemeines!$C$12,SAV!$V227-SAV!$AH227,HLOOKUP(Allgemeines!$C$12-1,$AI$4:$AO$300,ROW(C227)-3,FALSE)-$AH227)</f>
        <v>0</v>
      </c>
      <c r="AH227" s="256">
        <f>HLOOKUP(Allgemeines!$C$12,$AI$4:$AO$300,ROW(C227)-3,FALSE)</f>
        <v>0</v>
      </c>
      <c r="AI227" s="253">
        <f t="shared" si="39"/>
        <v>0</v>
      </c>
      <c r="AJ227" s="253">
        <f t="shared" si="40"/>
        <v>0</v>
      </c>
      <c r="AK227" s="253">
        <f t="shared" si="41"/>
        <v>0</v>
      </c>
      <c r="AL227" s="253">
        <f t="shared" si="42"/>
        <v>0</v>
      </c>
      <c r="AM227" s="253">
        <f t="shared" si="43"/>
        <v>0</v>
      </c>
      <c r="AN227" s="253">
        <f t="shared" si="44"/>
        <v>0</v>
      </c>
      <c r="AO227" s="253">
        <f t="shared" si="45"/>
        <v>0</v>
      </c>
      <c r="AP227" s="178"/>
    </row>
    <row r="228" spans="1:42" ht="15" x14ac:dyDescent="0.25">
      <c r="A228" s="250"/>
      <c r="B228" s="250"/>
      <c r="C228" s="251"/>
      <c r="D228" s="252"/>
      <c r="E228" s="384"/>
      <c r="F228" s="252"/>
      <c r="G228" s="374">
        <f t="shared" si="38"/>
        <v>0</v>
      </c>
      <c r="H228" s="252"/>
      <c r="I228" s="252"/>
      <c r="J228" s="252"/>
      <c r="K228" s="252"/>
      <c r="L228" s="252"/>
      <c r="M228" s="252"/>
      <c r="N228" s="252"/>
      <c r="O228" s="252"/>
      <c r="P228" s="252"/>
      <c r="Q228" s="253">
        <f>IF(C228&gt;Allgemeines!$C$12,0,SUM(G228,H228,J228,K228,M228,N228)-SUM(I228,L228,O228,P228))</f>
        <v>0</v>
      </c>
      <c r="R228" s="252"/>
      <c r="S228" s="252"/>
      <c r="T228" s="252"/>
      <c r="U228" s="252"/>
      <c r="V228" s="253">
        <f t="shared" si="46"/>
        <v>0</v>
      </c>
      <c r="W228" s="254">
        <f>IF(ISBLANK($B228),0,VLOOKUP($B228,Listen!$A$2:$C$45,2,FALSE))</f>
        <v>0</v>
      </c>
      <c r="X228" s="254">
        <f>IF(ISBLANK($B228),0,VLOOKUP($B228,Listen!$A$2:$C$45,3,FALSE))</f>
        <v>0</v>
      </c>
      <c r="Y228" s="255">
        <f t="shared" si="49"/>
        <v>0</v>
      </c>
      <c r="Z228" s="255">
        <f t="shared" si="48"/>
        <v>0</v>
      </c>
      <c r="AA228" s="255">
        <f t="shared" si="48"/>
        <v>0</v>
      </c>
      <c r="AB228" s="255">
        <f t="shared" si="48"/>
        <v>0</v>
      </c>
      <c r="AC228" s="255">
        <f t="shared" si="48"/>
        <v>0</v>
      </c>
      <c r="AD228" s="255">
        <f t="shared" si="48"/>
        <v>0</v>
      </c>
      <c r="AE228" s="255">
        <f t="shared" si="48"/>
        <v>0</v>
      </c>
      <c r="AF228" s="253">
        <f t="shared" si="47"/>
        <v>0</v>
      </c>
      <c r="AG228" s="256">
        <f>IF(C228=Allgemeines!$C$12,SAV!$V228-SAV!$AH228,HLOOKUP(Allgemeines!$C$12-1,$AI$4:$AO$300,ROW(C228)-3,FALSE)-$AH228)</f>
        <v>0</v>
      </c>
      <c r="AH228" s="256">
        <f>HLOOKUP(Allgemeines!$C$12,$AI$4:$AO$300,ROW(C228)-3,FALSE)</f>
        <v>0</v>
      </c>
      <c r="AI228" s="253">
        <f t="shared" si="39"/>
        <v>0</v>
      </c>
      <c r="AJ228" s="253">
        <f t="shared" si="40"/>
        <v>0</v>
      </c>
      <c r="AK228" s="253">
        <f t="shared" si="41"/>
        <v>0</v>
      </c>
      <c r="AL228" s="253">
        <f t="shared" si="42"/>
        <v>0</v>
      </c>
      <c r="AM228" s="253">
        <f t="shared" si="43"/>
        <v>0</v>
      </c>
      <c r="AN228" s="253">
        <f t="shared" si="44"/>
        <v>0</v>
      </c>
      <c r="AO228" s="253">
        <f t="shared" si="45"/>
        <v>0</v>
      </c>
      <c r="AP228" s="178"/>
    </row>
    <row r="229" spans="1:42" ht="15" x14ac:dyDescent="0.25">
      <c r="A229" s="250"/>
      <c r="B229" s="250"/>
      <c r="C229" s="251"/>
      <c r="D229" s="252"/>
      <c r="E229" s="384"/>
      <c r="F229" s="252"/>
      <c r="G229" s="374">
        <f t="shared" si="38"/>
        <v>0</v>
      </c>
      <c r="H229" s="252"/>
      <c r="I229" s="252"/>
      <c r="J229" s="252"/>
      <c r="K229" s="252"/>
      <c r="L229" s="252"/>
      <c r="M229" s="252"/>
      <c r="N229" s="252"/>
      <c r="O229" s="252"/>
      <c r="P229" s="252"/>
      <c r="Q229" s="253">
        <f>IF(C229&gt;Allgemeines!$C$12,0,SUM(G229,H229,J229,K229,M229,N229)-SUM(I229,L229,O229,P229))</f>
        <v>0</v>
      </c>
      <c r="R229" s="252"/>
      <c r="S229" s="252"/>
      <c r="T229" s="252"/>
      <c r="U229" s="252"/>
      <c r="V229" s="253">
        <f t="shared" si="46"/>
        <v>0</v>
      </c>
      <c r="W229" s="254">
        <f>IF(ISBLANK($B229),0,VLOOKUP($B229,Listen!$A$2:$C$45,2,FALSE))</f>
        <v>0</v>
      </c>
      <c r="X229" s="254">
        <f>IF(ISBLANK($B229),0,VLOOKUP($B229,Listen!$A$2:$C$45,3,FALSE))</f>
        <v>0</v>
      </c>
      <c r="Y229" s="255">
        <f t="shared" si="49"/>
        <v>0</v>
      </c>
      <c r="Z229" s="255">
        <f t="shared" si="48"/>
        <v>0</v>
      </c>
      <c r="AA229" s="255">
        <f t="shared" si="48"/>
        <v>0</v>
      </c>
      <c r="AB229" s="255">
        <f t="shared" si="48"/>
        <v>0</v>
      </c>
      <c r="AC229" s="255">
        <f t="shared" si="48"/>
        <v>0</v>
      </c>
      <c r="AD229" s="255">
        <f t="shared" si="48"/>
        <v>0</v>
      </c>
      <c r="AE229" s="255">
        <f t="shared" si="48"/>
        <v>0</v>
      </c>
      <c r="AF229" s="253">
        <f t="shared" si="47"/>
        <v>0</v>
      </c>
      <c r="AG229" s="256">
        <f>IF(C229=Allgemeines!$C$12,SAV!$V229-SAV!$AH229,HLOOKUP(Allgemeines!$C$12-1,$AI$4:$AO$300,ROW(C229)-3,FALSE)-$AH229)</f>
        <v>0</v>
      </c>
      <c r="AH229" s="256">
        <f>HLOOKUP(Allgemeines!$C$12,$AI$4:$AO$300,ROW(C229)-3,FALSE)</f>
        <v>0</v>
      </c>
      <c r="AI229" s="253">
        <f t="shared" si="39"/>
        <v>0</v>
      </c>
      <c r="AJ229" s="253">
        <f t="shared" si="40"/>
        <v>0</v>
      </c>
      <c r="AK229" s="253">
        <f t="shared" si="41"/>
        <v>0</v>
      </c>
      <c r="AL229" s="253">
        <f t="shared" si="42"/>
        <v>0</v>
      </c>
      <c r="AM229" s="253">
        <f t="shared" si="43"/>
        <v>0</v>
      </c>
      <c r="AN229" s="253">
        <f t="shared" si="44"/>
        <v>0</v>
      </c>
      <c r="AO229" s="253">
        <f t="shared" si="45"/>
        <v>0</v>
      </c>
      <c r="AP229" s="178"/>
    </row>
    <row r="230" spans="1:42" ht="15" x14ac:dyDescent="0.25">
      <c r="A230" s="250"/>
      <c r="B230" s="250"/>
      <c r="C230" s="251"/>
      <c r="D230" s="252"/>
      <c r="E230" s="384"/>
      <c r="F230" s="252"/>
      <c r="G230" s="374">
        <f t="shared" si="38"/>
        <v>0</v>
      </c>
      <c r="H230" s="252"/>
      <c r="I230" s="252"/>
      <c r="J230" s="252"/>
      <c r="K230" s="252"/>
      <c r="L230" s="252"/>
      <c r="M230" s="252"/>
      <c r="N230" s="252"/>
      <c r="O230" s="252"/>
      <c r="P230" s="252"/>
      <c r="Q230" s="253">
        <f>IF(C230&gt;Allgemeines!$C$12,0,SUM(G230,H230,J230,K230,M230,N230)-SUM(I230,L230,O230,P230))</f>
        <v>0</v>
      </c>
      <c r="R230" s="252"/>
      <c r="S230" s="252"/>
      <c r="T230" s="252"/>
      <c r="U230" s="252"/>
      <c r="V230" s="253">
        <f t="shared" si="46"/>
        <v>0</v>
      </c>
      <c r="W230" s="254">
        <f>IF(ISBLANK($B230),0,VLOOKUP($B230,Listen!$A$2:$C$45,2,FALSE))</f>
        <v>0</v>
      </c>
      <c r="X230" s="254">
        <f>IF(ISBLANK($B230),0,VLOOKUP($B230,Listen!$A$2:$C$45,3,FALSE))</f>
        <v>0</v>
      </c>
      <c r="Y230" s="255">
        <f t="shared" si="49"/>
        <v>0</v>
      </c>
      <c r="Z230" s="255">
        <f t="shared" si="48"/>
        <v>0</v>
      </c>
      <c r="AA230" s="255">
        <f t="shared" si="48"/>
        <v>0</v>
      </c>
      <c r="AB230" s="255">
        <f t="shared" si="48"/>
        <v>0</v>
      </c>
      <c r="AC230" s="255">
        <f t="shared" si="48"/>
        <v>0</v>
      </c>
      <c r="AD230" s="255">
        <f t="shared" si="48"/>
        <v>0</v>
      </c>
      <c r="AE230" s="255">
        <f t="shared" si="48"/>
        <v>0</v>
      </c>
      <c r="AF230" s="253">
        <f t="shared" si="47"/>
        <v>0</v>
      </c>
      <c r="AG230" s="256">
        <f>IF(C230=Allgemeines!$C$12,SAV!$V230-SAV!$AH230,HLOOKUP(Allgemeines!$C$12-1,$AI$4:$AO$300,ROW(C230)-3,FALSE)-$AH230)</f>
        <v>0</v>
      </c>
      <c r="AH230" s="256">
        <f>HLOOKUP(Allgemeines!$C$12,$AI$4:$AO$300,ROW(C230)-3,FALSE)</f>
        <v>0</v>
      </c>
      <c r="AI230" s="253">
        <f t="shared" si="39"/>
        <v>0</v>
      </c>
      <c r="AJ230" s="253">
        <f t="shared" si="40"/>
        <v>0</v>
      </c>
      <c r="AK230" s="253">
        <f t="shared" si="41"/>
        <v>0</v>
      </c>
      <c r="AL230" s="253">
        <f t="shared" si="42"/>
        <v>0</v>
      </c>
      <c r="AM230" s="253">
        <f t="shared" si="43"/>
        <v>0</v>
      </c>
      <c r="AN230" s="253">
        <f t="shared" si="44"/>
        <v>0</v>
      </c>
      <c r="AO230" s="253">
        <f t="shared" si="45"/>
        <v>0</v>
      </c>
      <c r="AP230" s="178"/>
    </row>
    <row r="231" spans="1:42" ht="15" x14ac:dyDescent="0.25">
      <c r="A231" s="250"/>
      <c r="B231" s="250"/>
      <c r="C231" s="251"/>
      <c r="D231" s="252"/>
      <c r="E231" s="384"/>
      <c r="F231" s="252"/>
      <c r="G231" s="374">
        <f t="shared" si="38"/>
        <v>0</v>
      </c>
      <c r="H231" s="252"/>
      <c r="I231" s="252"/>
      <c r="J231" s="252"/>
      <c r="K231" s="252"/>
      <c r="L231" s="252"/>
      <c r="M231" s="252"/>
      <c r="N231" s="252"/>
      <c r="O231" s="252"/>
      <c r="P231" s="252"/>
      <c r="Q231" s="253">
        <f>IF(C231&gt;Allgemeines!$C$12,0,SUM(G231,H231,J231,K231,M231,N231)-SUM(I231,L231,O231,P231))</f>
        <v>0</v>
      </c>
      <c r="R231" s="252"/>
      <c r="S231" s="252"/>
      <c r="T231" s="252"/>
      <c r="U231" s="252"/>
      <c r="V231" s="253">
        <f t="shared" si="46"/>
        <v>0</v>
      </c>
      <c r="W231" s="254">
        <f>IF(ISBLANK($B231),0,VLOOKUP($B231,Listen!$A$2:$C$45,2,FALSE))</f>
        <v>0</v>
      </c>
      <c r="X231" s="254">
        <f>IF(ISBLANK($B231),0,VLOOKUP($B231,Listen!$A$2:$C$45,3,FALSE))</f>
        <v>0</v>
      </c>
      <c r="Y231" s="255">
        <f t="shared" si="49"/>
        <v>0</v>
      </c>
      <c r="Z231" s="255">
        <f t="shared" si="48"/>
        <v>0</v>
      </c>
      <c r="AA231" s="255">
        <f t="shared" si="48"/>
        <v>0</v>
      </c>
      <c r="AB231" s="255">
        <f t="shared" si="48"/>
        <v>0</v>
      </c>
      <c r="AC231" s="255">
        <f t="shared" si="48"/>
        <v>0</v>
      </c>
      <c r="AD231" s="255">
        <f t="shared" si="48"/>
        <v>0</v>
      </c>
      <c r="AE231" s="255">
        <f t="shared" si="48"/>
        <v>0</v>
      </c>
      <c r="AF231" s="253">
        <f t="shared" si="47"/>
        <v>0</v>
      </c>
      <c r="AG231" s="256">
        <f>IF(C231=Allgemeines!$C$12,SAV!$V231-SAV!$AH231,HLOOKUP(Allgemeines!$C$12-1,$AI$4:$AO$300,ROW(C231)-3,FALSE)-$AH231)</f>
        <v>0</v>
      </c>
      <c r="AH231" s="256">
        <f>HLOOKUP(Allgemeines!$C$12,$AI$4:$AO$300,ROW(C231)-3,FALSE)</f>
        <v>0</v>
      </c>
      <c r="AI231" s="253">
        <f t="shared" si="39"/>
        <v>0</v>
      </c>
      <c r="AJ231" s="253">
        <f t="shared" si="40"/>
        <v>0</v>
      </c>
      <c r="AK231" s="253">
        <f t="shared" si="41"/>
        <v>0</v>
      </c>
      <c r="AL231" s="253">
        <f t="shared" si="42"/>
        <v>0</v>
      </c>
      <c r="AM231" s="253">
        <f t="shared" si="43"/>
        <v>0</v>
      </c>
      <c r="AN231" s="253">
        <f t="shared" si="44"/>
        <v>0</v>
      </c>
      <c r="AO231" s="253">
        <f t="shared" si="45"/>
        <v>0</v>
      </c>
      <c r="AP231" s="178"/>
    </row>
    <row r="232" spans="1:42" ht="15" x14ac:dyDescent="0.25">
      <c r="A232" s="250"/>
      <c r="B232" s="250"/>
      <c r="C232" s="251"/>
      <c r="D232" s="252"/>
      <c r="E232" s="384"/>
      <c r="F232" s="252"/>
      <c r="G232" s="374">
        <f t="shared" si="38"/>
        <v>0</v>
      </c>
      <c r="H232" s="252"/>
      <c r="I232" s="252"/>
      <c r="J232" s="252"/>
      <c r="K232" s="252"/>
      <c r="L232" s="252"/>
      <c r="M232" s="252"/>
      <c r="N232" s="252"/>
      <c r="O232" s="252"/>
      <c r="P232" s="252"/>
      <c r="Q232" s="253">
        <f>IF(C232&gt;Allgemeines!$C$12,0,SUM(G232,H232,J232,K232,M232,N232)-SUM(I232,L232,O232,P232))</f>
        <v>0</v>
      </c>
      <c r="R232" s="252"/>
      <c r="S232" s="252"/>
      <c r="T232" s="252"/>
      <c r="U232" s="252"/>
      <c r="V232" s="253">
        <f t="shared" si="46"/>
        <v>0</v>
      </c>
      <c r="W232" s="254">
        <f>IF(ISBLANK($B232),0,VLOOKUP($B232,Listen!$A$2:$C$45,2,FALSE))</f>
        <v>0</v>
      </c>
      <c r="X232" s="254">
        <f>IF(ISBLANK($B232),0,VLOOKUP($B232,Listen!$A$2:$C$45,3,FALSE))</f>
        <v>0</v>
      </c>
      <c r="Y232" s="255">
        <f t="shared" si="49"/>
        <v>0</v>
      </c>
      <c r="Z232" s="255">
        <f t="shared" si="48"/>
        <v>0</v>
      </c>
      <c r="AA232" s="255">
        <f t="shared" si="48"/>
        <v>0</v>
      </c>
      <c r="AB232" s="255">
        <f t="shared" si="48"/>
        <v>0</v>
      </c>
      <c r="AC232" s="255">
        <f t="shared" si="48"/>
        <v>0</v>
      </c>
      <c r="AD232" s="255">
        <f t="shared" si="48"/>
        <v>0</v>
      </c>
      <c r="AE232" s="255">
        <f t="shared" si="48"/>
        <v>0</v>
      </c>
      <c r="AF232" s="253">
        <f t="shared" si="47"/>
        <v>0</v>
      </c>
      <c r="AG232" s="256">
        <f>IF(C232=Allgemeines!$C$12,SAV!$V232-SAV!$AH232,HLOOKUP(Allgemeines!$C$12-1,$AI$4:$AO$300,ROW(C232)-3,FALSE)-$AH232)</f>
        <v>0</v>
      </c>
      <c r="AH232" s="256">
        <f>HLOOKUP(Allgemeines!$C$12,$AI$4:$AO$300,ROW(C232)-3,FALSE)</f>
        <v>0</v>
      </c>
      <c r="AI232" s="253">
        <f t="shared" si="39"/>
        <v>0</v>
      </c>
      <c r="AJ232" s="253">
        <f t="shared" si="40"/>
        <v>0</v>
      </c>
      <c r="AK232" s="253">
        <f t="shared" si="41"/>
        <v>0</v>
      </c>
      <c r="AL232" s="253">
        <f t="shared" si="42"/>
        <v>0</v>
      </c>
      <c r="AM232" s="253">
        <f t="shared" si="43"/>
        <v>0</v>
      </c>
      <c r="AN232" s="253">
        <f t="shared" si="44"/>
        <v>0</v>
      </c>
      <c r="AO232" s="253">
        <f t="shared" si="45"/>
        <v>0</v>
      </c>
      <c r="AP232" s="178"/>
    </row>
    <row r="233" spans="1:42" ht="15" x14ac:dyDescent="0.25">
      <c r="A233" s="250"/>
      <c r="B233" s="250"/>
      <c r="C233" s="251"/>
      <c r="D233" s="252"/>
      <c r="E233" s="384"/>
      <c r="F233" s="252"/>
      <c r="G233" s="374">
        <f t="shared" si="38"/>
        <v>0</v>
      </c>
      <c r="H233" s="252"/>
      <c r="I233" s="252"/>
      <c r="J233" s="252"/>
      <c r="K233" s="252"/>
      <c r="L233" s="252"/>
      <c r="M233" s="252"/>
      <c r="N233" s="252"/>
      <c r="O233" s="252"/>
      <c r="P233" s="252"/>
      <c r="Q233" s="253">
        <f>IF(C233&gt;Allgemeines!$C$12,0,SUM(G233,H233,J233,K233,M233,N233)-SUM(I233,L233,O233,P233))</f>
        <v>0</v>
      </c>
      <c r="R233" s="252"/>
      <c r="S233" s="252"/>
      <c r="T233" s="252"/>
      <c r="U233" s="252"/>
      <c r="V233" s="253">
        <f t="shared" si="46"/>
        <v>0</v>
      </c>
      <c r="W233" s="254">
        <f>IF(ISBLANK($B233),0,VLOOKUP($B233,Listen!$A$2:$C$45,2,FALSE))</f>
        <v>0</v>
      </c>
      <c r="X233" s="254">
        <f>IF(ISBLANK($B233),0,VLOOKUP($B233,Listen!$A$2:$C$45,3,FALSE))</f>
        <v>0</v>
      </c>
      <c r="Y233" s="255">
        <f t="shared" si="49"/>
        <v>0</v>
      </c>
      <c r="Z233" s="255">
        <f t="shared" si="48"/>
        <v>0</v>
      </c>
      <c r="AA233" s="255">
        <f t="shared" si="48"/>
        <v>0</v>
      </c>
      <c r="AB233" s="255">
        <f t="shared" si="48"/>
        <v>0</v>
      </c>
      <c r="AC233" s="255">
        <f t="shared" si="48"/>
        <v>0</v>
      </c>
      <c r="AD233" s="255">
        <f t="shared" si="48"/>
        <v>0</v>
      </c>
      <c r="AE233" s="255">
        <f t="shared" si="48"/>
        <v>0</v>
      </c>
      <c r="AF233" s="253">
        <f t="shared" si="47"/>
        <v>0</v>
      </c>
      <c r="AG233" s="256">
        <f>IF(C233=Allgemeines!$C$12,SAV!$V233-SAV!$AH233,HLOOKUP(Allgemeines!$C$12-1,$AI$4:$AO$300,ROW(C233)-3,FALSE)-$AH233)</f>
        <v>0</v>
      </c>
      <c r="AH233" s="256">
        <f>HLOOKUP(Allgemeines!$C$12,$AI$4:$AO$300,ROW(C233)-3,FALSE)</f>
        <v>0</v>
      </c>
      <c r="AI233" s="253">
        <f t="shared" si="39"/>
        <v>0</v>
      </c>
      <c r="AJ233" s="253">
        <f t="shared" si="40"/>
        <v>0</v>
      </c>
      <c r="AK233" s="253">
        <f t="shared" si="41"/>
        <v>0</v>
      </c>
      <c r="AL233" s="253">
        <f t="shared" si="42"/>
        <v>0</v>
      </c>
      <c r="AM233" s="253">
        <f t="shared" si="43"/>
        <v>0</v>
      </c>
      <c r="AN233" s="253">
        <f t="shared" si="44"/>
        <v>0</v>
      </c>
      <c r="AO233" s="253">
        <f t="shared" si="45"/>
        <v>0</v>
      </c>
      <c r="AP233" s="178"/>
    </row>
    <row r="234" spans="1:42" ht="15" x14ac:dyDescent="0.25">
      <c r="A234" s="250"/>
      <c r="B234" s="250"/>
      <c r="C234" s="251"/>
      <c r="D234" s="252"/>
      <c r="E234" s="384"/>
      <c r="F234" s="252"/>
      <c r="G234" s="374">
        <f t="shared" si="38"/>
        <v>0</v>
      </c>
      <c r="H234" s="252"/>
      <c r="I234" s="252"/>
      <c r="J234" s="252"/>
      <c r="K234" s="252"/>
      <c r="L234" s="252"/>
      <c r="M234" s="252"/>
      <c r="N234" s="252"/>
      <c r="O234" s="252"/>
      <c r="P234" s="252"/>
      <c r="Q234" s="253">
        <f>IF(C234&gt;Allgemeines!$C$12,0,SUM(G234,H234,J234,K234,M234,N234)-SUM(I234,L234,O234,P234))</f>
        <v>0</v>
      </c>
      <c r="R234" s="252"/>
      <c r="S234" s="252"/>
      <c r="T234" s="252"/>
      <c r="U234" s="252"/>
      <c r="V234" s="253">
        <f t="shared" si="46"/>
        <v>0</v>
      </c>
      <c r="W234" s="254">
        <f>IF(ISBLANK($B234),0,VLOOKUP($B234,Listen!$A$2:$C$45,2,FALSE))</f>
        <v>0</v>
      </c>
      <c r="X234" s="254">
        <f>IF(ISBLANK($B234),0,VLOOKUP($B234,Listen!$A$2:$C$45,3,FALSE))</f>
        <v>0</v>
      </c>
      <c r="Y234" s="255">
        <f t="shared" si="49"/>
        <v>0</v>
      </c>
      <c r="Z234" s="255">
        <f t="shared" si="48"/>
        <v>0</v>
      </c>
      <c r="AA234" s="255">
        <f t="shared" si="48"/>
        <v>0</v>
      </c>
      <c r="AB234" s="255">
        <f t="shared" si="48"/>
        <v>0</v>
      </c>
      <c r="AC234" s="255">
        <f t="shared" si="48"/>
        <v>0</v>
      </c>
      <c r="AD234" s="255">
        <f t="shared" si="48"/>
        <v>0</v>
      </c>
      <c r="AE234" s="255">
        <f t="shared" si="48"/>
        <v>0</v>
      </c>
      <c r="AF234" s="253">
        <f t="shared" si="47"/>
        <v>0</v>
      </c>
      <c r="AG234" s="256">
        <f>IF(C234=Allgemeines!$C$12,SAV!$V234-SAV!$AH234,HLOOKUP(Allgemeines!$C$12-1,$AI$4:$AO$300,ROW(C234)-3,FALSE)-$AH234)</f>
        <v>0</v>
      </c>
      <c r="AH234" s="256">
        <f>HLOOKUP(Allgemeines!$C$12,$AI$4:$AO$300,ROW(C234)-3,FALSE)</f>
        <v>0</v>
      </c>
      <c r="AI234" s="253">
        <f t="shared" si="39"/>
        <v>0</v>
      </c>
      <c r="AJ234" s="253">
        <f t="shared" si="40"/>
        <v>0</v>
      </c>
      <c r="AK234" s="253">
        <f t="shared" si="41"/>
        <v>0</v>
      </c>
      <c r="AL234" s="253">
        <f t="shared" si="42"/>
        <v>0</v>
      </c>
      <c r="AM234" s="253">
        <f t="shared" si="43"/>
        <v>0</v>
      </c>
      <c r="AN234" s="253">
        <f t="shared" si="44"/>
        <v>0</v>
      </c>
      <c r="AO234" s="253">
        <f t="shared" si="45"/>
        <v>0</v>
      </c>
      <c r="AP234" s="178"/>
    </row>
    <row r="235" spans="1:42" ht="15" x14ac:dyDescent="0.25">
      <c r="A235" s="250"/>
      <c r="B235" s="250"/>
      <c r="C235" s="251"/>
      <c r="D235" s="252"/>
      <c r="E235" s="384"/>
      <c r="F235" s="252"/>
      <c r="G235" s="374">
        <f t="shared" si="38"/>
        <v>0</v>
      </c>
      <c r="H235" s="252"/>
      <c r="I235" s="252"/>
      <c r="J235" s="252"/>
      <c r="K235" s="252"/>
      <c r="L235" s="252"/>
      <c r="M235" s="252"/>
      <c r="N235" s="252"/>
      <c r="O235" s="252"/>
      <c r="P235" s="252"/>
      <c r="Q235" s="253">
        <f>IF(C235&gt;Allgemeines!$C$12,0,SUM(G235,H235,J235,K235,M235,N235)-SUM(I235,L235,O235,P235))</f>
        <v>0</v>
      </c>
      <c r="R235" s="252"/>
      <c r="S235" s="252"/>
      <c r="T235" s="252"/>
      <c r="U235" s="252"/>
      <c r="V235" s="253">
        <f t="shared" si="46"/>
        <v>0</v>
      </c>
      <c r="W235" s="254">
        <f>IF(ISBLANK($B235),0,VLOOKUP($B235,Listen!$A$2:$C$45,2,FALSE))</f>
        <v>0</v>
      </c>
      <c r="X235" s="254">
        <f>IF(ISBLANK($B235),0,VLOOKUP($B235,Listen!$A$2:$C$45,3,FALSE))</f>
        <v>0</v>
      </c>
      <c r="Y235" s="255">
        <f t="shared" si="49"/>
        <v>0</v>
      </c>
      <c r="Z235" s="255">
        <f t="shared" si="48"/>
        <v>0</v>
      </c>
      <c r="AA235" s="255">
        <f t="shared" si="48"/>
        <v>0</v>
      </c>
      <c r="AB235" s="255">
        <f t="shared" si="48"/>
        <v>0</v>
      </c>
      <c r="AC235" s="255">
        <f t="shared" si="48"/>
        <v>0</v>
      </c>
      <c r="AD235" s="255">
        <f t="shared" si="48"/>
        <v>0</v>
      </c>
      <c r="AE235" s="255">
        <f t="shared" si="48"/>
        <v>0</v>
      </c>
      <c r="AF235" s="253">
        <f t="shared" si="47"/>
        <v>0</v>
      </c>
      <c r="AG235" s="256">
        <f>IF(C235=Allgemeines!$C$12,SAV!$V235-SAV!$AH235,HLOOKUP(Allgemeines!$C$12-1,$AI$4:$AO$300,ROW(C235)-3,FALSE)-$AH235)</f>
        <v>0</v>
      </c>
      <c r="AH235" s="256">
        <f>HLOOKUP(Allgemeines!$C$12,$AI$4:$AO$300,ROW(C235)-3,FALSE)</f>
        <v>0</v>
      </c>
      <c r="AI235" s="253">
        <f t="shared" si="39"/>
        <v>0</v>
      </c>
      <c r="AJ235" s="253">
        <f t="shared" si="40"/>
        <v>0</v>
      </c>
      <c r="AK235" s="253">
        <f t="shared" si="41"/>
        <v>0</v>
      </c>
      <c r="AL235" s="253">
        <f t="shared" si="42"/>
        <v>0</v>
      </c>
      <c r="AM235" s="253">
        <f t="shared" si="43"/>
        <v>0</v>
      </c>
      <c r="AN235" s="253">
        <f t="shared" si="44"/>
        <v>0</v>
      </c>
      <c r="AO235" s="253">
        <f t="shared" si="45"/>
        <v>0</v>
      </c>
      <c r="AP235" s="178"/>
    </row>
    <row r="236" spans="1:42" ht="15" x14ac:dyDescent="0.25">
      <c r="A236" s="250"/>
      <c r="B236" s="250"/>
      <c r="C236" s="251"/>
      <c r="D236" s="252"/>
      <c r="E236" s="384"/>
      <c r="F236" s="252"/>
      <c r="G236" s="374">
        <f t="shared" si="38"/>
        <v>0</v>
      </c>
      <c r="H236" s="252"/>
      <c r="I236" s="252"/>
      <c r="J236" s="252"/>
      <c r="K236" s="252"/>
      <c r="L236" s="252"/>
      <c r="M236" s="252"/>
      <c r="N236" s="252"/>
      <c r="O236" s="252"/>
      <c r="P236" s="252"/>
      <c r="Q236" s="253">
        <f>IF(C236&gt;Allgemeines!$C$12,0,SUM(G236,H236,J236,K236,M236,N236)-SUM(I236,L236,O236,P236))</f>
        <v>0</v>
      </c>
      <c r="R236" s="252"/>
      <c r="S236" s="252"/>
      <c r="T236" s="252"/>
      <c r="U236" s="252"/>
      <c r="V236" s="253">
        <f t="shared" si="46"/>
        <v>0</v>
      </c>
      <c r="W236" s="254">
        <f>IF(ISBLANK($B236),0,VLOOKUP($B236,Listen!$A$2:$C$45,2,FALSE))</f>
        <v>0</v>
      </c>
      <c r="X236" s="254">
        <f>IF(ISBLANK($B236),0,VLOOKUP($B236,Listen!$A$2:$C$45,3,FALSE))</f>
        <v>0</v>
      </c>
      <c r="Y236" s="255">
        <f t="shared" si="49"/>
        <v>0</v>
      </c>
      <c r="Z236" s="255">
        <f t="shared" si="48"/>
        <v>0</v>
      </c>
      <c r="AA236" s="255">
        <f t="shared" si="48"/>
        <v>0</v>
      </c>
      <c r="AB236" s="255">
        <f t="shared" si="48"/>
        <v>0</v>
      </c>
      <c r="AC236" s="255">
        <f t="shared" si="48"/>
        <v>0</v>
      </c>
      <c r="AD236" s="255">
        <f t="shared" si="48"/>
        <v>0</v>
      </c>
      <c r="AE236" s="255">
        <f t="shared" si="48"/>
        <v>0</v>
      </c>
      <c r="AF236" s="253">
        <f t="shared" si="47"/>
        <v>0</v>
      </c>
      <c r="AG236" s="256">
        <f>IF(C236=Allgemeines!$C$12,SAV!$V236-SAV!$AH236,HLOOKUP(Allgemeines!$C$12-1,$AI$4:$AO$300,ROW(C236)-3,FALSE)-$AH236)</f>
        <v>0</v>
      </c>
      <c r="AH236" s="256">
        <f>HLOOKUP(Allgemeines!$C$12,$AI$4:$AO$300,ROW(C236)-3,FALSE)</f>
        <v>0</v>
      </c>
      <c r="AI236" s="253">
        <f t="shared" si="39"/>
        <v>0</v>
      </c>
      <c r="AJ236" s="253">
        <f t="shared" si="40"/>
        <v>0</v>
      </c>
      <c r="AK236" s="253">
        <f t="shared" si="41"/>
        <v>0</v>
      </c>
      <c r="AL236" s="253">
        <f t="shared" si="42"/>
        <v>0</v>
      </c>
      <c r="AM236" s="253">
        <f t="shared" si="43"/>
        <v>0</v>
      </c>
      <c r="AN236" s="253">
        <f t="shared" si="44"/>
        <v>0</v>
      </c>
      <c r="AO236" s="253">
        <f t="shared" si="45"/>
        <v>0</v>
      </c>
      <c r="AP236" s="178"/>
    </row>
    <row r="237" spans="1:42" ht="15" x14ac:dyDescent="0.25">
      <c r="A237" s="250"/>
      <c r="B237" s="250"/>
      <c r="C237" s="251"/>
      <c r="D237" s="252"/>
      <c r="E237" s="384"/>
      <c r="F237" s="252"/>
      <c r="G237" s="374">
        <f t="shared" si="38"/>
        <v>0</v>
      </c>
      <c r="H237" s="252"/>
      <c r="I237" s="252"/>
      <c r="J237" s="252"/>
      <c r="K237" s="252"/>
      <c r="L237" s="252"/>
      <c r="M237" s="252"/>
      <c r="N237" s="252"/>
      <c r="O237" s="252"/>
      <c r="P237" s="252"/>
      <c r="Q237" s="253">
        <f>IF(C237&gt;Allgemeines!$C$12,0,SUM(G237,H237,J237,K237,M237,N237)-SUM(I237,L237,O237,P237))</f>
        <v>0</v>
      </c>
      <c r="R237" s="252"/>
      <c r="S237" s="252"/>
      <c r="T237" s="252"/>
      <c r="U237" s="252"/>
      <c r="V237" s="253">
        <f t="shared" si="46"/>
        <v>0</v>
      </c>
      <c r="W237" s="254">
        <f>IF(ISBLANK($B237),0,VLOOKUP($B237,Listen!$A$2:$C$45,2,FALSE))</f>
        <v>0</v>
      </c>
      <c r="X237" s="254">
        <f>IF(ISBLANK($B237),0,VLOOKUP($B237,Listen!$A$2:$C$45,3,FALSE))</f>
        <v>0</v>
      </c>
      <c r="Y237" s="255">
        <f t="shared" si="49"/>
        <v>0</v>
      </c>
      <c r="Z237" s="255">
        <f t="shared" si="48"/>
        <v>0</v>
      </c>
      <c r="AA237" s="255">
        <f t="shared" si="48"/>
        <v>0</v>
      </c>
      <c r="AB237" s="255">
        <f t="shared" si="48"/>
        <v>0</v>
      </c>
      <c r="AC237" s="255">
        <f t="shared" si="48"/>
        <v>0</v>
      </c>
      <c r="AD237" s="255">
        <f t="shared" si="48"/>
        <v>0</v>
      </c>
      <c r="AE237" s="255">
        <f t="shared" si="48"/>
        <v>0</v>
      </c>
      <c r="AF237" s="253">
        <f t="shared" si="47"/>
        <v>0</v>
      </c>
      <c r="AG237" s="256">
        <f>IF(C237=Allgemeines!$C$12,SAV!$V237-SAV!$AH237,HLOOKUP(Allgemeines!$C$12-1,$AI$4:$AO$300,ROW(C237)-3,FALSE)-$AH237)</f>
        <v>0</v>
      </c>
      <c r="AH237" s="256">
        <f>HLOOKUP(Allgemeines!$C$12,$AI$4:$AO$300,ROW(C237)-3,FALSE)</f>
        <v>0</v>
      </c>
      <c r="AI237" s="253">
        <f t="shared" si="39"/>
        <v>0</v>
      </c>
      <c r="AJ237" s="253">
        <f t="shared" si="40"/>
        <v>0</v>
      </c>
      <c r="AK237" s="253">
        <f t="shared" si="41"/>
        <v>0</v>
      </c>
      <c r="AL237" s="253">
        <f t="shared" si="42"/>
        <v>0</v>
      </c>
      <c r="AM237" s="253">
        <f t="shared" si="43"/>
        <v>0</v>
      </c>
      <c r="AN237" s="253">
        <f t="shared" si="44"/>
        <v>0</v>
      </c>
      <c r="AO237" s="253">
        <f t="shared" si="45"/>
        <v>0</v>
      </c>
      <c r="AP237" s="178"/>
    </row>
    <row r="238" spans="1:42" ht="15" x14ac:dyDescent="0.25">
      <c r="A238" s="250"/>
      <c r="B238" s="250"/>
      <c r="C238" s="251"/>
      <c r="D238" s="252"/>
      <c r="E238" s="384"/>
      <c r="F238" s="252"/>
      <c r="G238" s="374">
        <f t="shared" si="38"/>
        <v>0</v>
      </c>
      <c r="H238" s="252"/>
      <c r="I238" s="252"/>
      <c r="J238" s="252"/>
      <c r="K238" s="252"/>
      <c r="L238" s="252"/>
      <c r="M238" s="252"/>
      <c r="N238" s="252"/>
      <c r="O238" s="252"/>
      <c r="P238" s="252"/>
      <c r="Q238" s="253">
        <f>IF(C238&gt;Allgemeines!$C$12,0,SUM(G238,H238,J238,K238,M238,N238)-SUM(I238,L238,O238,P238))</f>
        <v>0</v>
      </c>
      <c r="R238" s="252"/>
      <c r="S238" s="252"/>
      <c r="T238" s="252"/>
      <c r="U238" s="252"/>
      <c r="V238" s="253">
        <f t="shared" si="46"/>
        <v>0</v>
      </c>
      <c r="W238" s="254">
        <f>IF(ISBLANK($B238),0,VLOOKUP($B238,Listen!$A$2:$C$45,2,FALSE))</f>
        <v>0</v>
      </c>
      <c r="X238" s="254">
        <f>IF(ISBLANK($B238),0,VLOOKUP($B238,Listen!$A$2:$C$45,3,FALSE))</f>
        <v>0</v>
      </c>
      <c r="Y238" s="255">
        <f t="shared" si="49"/>
        <v>0</v>
      </c>
      <c r="Z238" s="255">
        <f t="shared" si="48"/>
        <v>0</v>
      </c>
      <c r="AA238" s="255">
        <f t="shared" si="48"/>
        <v>0</v>
      </c>
      <c r="AB238" s="255">
        <f t="shared" si="48"/>
        <v>0</v>
      </c>
      <c r="AC238" s="255">
        <f t="shared" si="48"/>
        <v>0</v>
      </c>
      <c r="AD238" s="255">
        <f t="shared" si="48"/>
        <v>0</v>
      </c>
      <c r="AE238" s="255">
        <f t="shared" si="48"/>
        <v>0</v>
      </c>
      <c r="AF238" s="253">
        <f t="shared" si="47"/>
        <v>0</v>
      </c>
      <c r="AG238" s="256">
        <f>IF(C238=Allgemeines!$C$12,SAV!$V238-SAV!$AH238,HLOOKUP(Allgemeines!$C$12-1,$AI$4:$AO$300,ROW(C238)-3,FALSE)-$AH238)</f>
        <v>0</v>
      </c>
      <c r="AH238" s="256">
        <f>HLOOKUP(Allgemeines!$C$12,$AI$4:$AO$300,ROW(C238)-3,FALSE)</f>
        <v>0</v>
      </c>
      <c r="AI238" s="253">
        <f t="shared" si="39"/>
        <v>0</v>
      </c>
      <c r="AJ238" s="253">
        <f t="shared" si="40"/>
        <v>0</v>
      </c>
      <c r="AK238" s="253">
        <f t="shared" si="41"/>
        <v>0</v>
      </c>
      <c r="AL238" s="253">
        <f t="shared" si="42"/>
        <v>0</v>
      </c>
      <c r="AM238" s="253">
        <f t="shared" si="43"/>
        <v>0</v>
      </c>
      <c r="AN238" s="253">
        <f t="shared" si="44"/>
        <v>0</v>
      </c>
      <c r="AO238" s="253">
        <f t="shared" si="45"/>
        <v>0</v>
      </c>
      <c r="AP238" s="178"/>
    </row>
    <row r="239" spans="1:42" ht="15" x14ac:dyDescent="0.25">
      <c r="A239" s="250"/>
      <c r="B239" s="250"/>
      <c r="C239" s="251"/>
      <c r="D239" s="252"/>
      <c r="E239" s="384"/>
      <c r="F239" s="252"/>
      <c r="G239" s="374">
        <f t="shared" si="38"/>
        <v>0</v>
      </c>
      <c r="H239" s="252"/>
      <c r="I239" s="252"/>
      <c r="J239" s="252"/>
      <c r="K239" s="252"/>
      <c r="L239" s="252"/>
      <c r="M239" s="252"/>
      <c r="N239" s="252"/>
      <c r="O239" s="252"/>
      <c r="P239" s="252"/>
      <c r="Q239" s="253">
        <f>IF(C239&gt;Allgemeines!$C$12,0,SUM(G239,H239,J239,K239,M239,N239)-SUM(I239,L239,O239,P239))</f>
        <v>0</v>
      </c>
      <c r="R239" s="252"/>
      <c r="S239" s="252"/>
      <c r="T239" s="252"/>
      <c r="U239" s="252"/>
      <c r="V239" s="253">
        <f t="shared" si="46"/>
        <v>0</v>
      </c>
      <c r="W239" s="254">
        <f>IF(ISBLANK($B239),0,VLOOKUP($B239,Listen!$A$2:$C$45,2,FALSE))</f>
        <v>0</v>
      </c>
      <c r="X239" s="254">
        <f>IF(ISBLANK($B239),0,VLOOKUP($B239,Listen!$A$2:$C$45,3,FALSE))</f>
        <v>0</v>
      </c>
      <c r="Y239" s="255">
        <f t="shared" si="49"/>
        <v>0</v>
      </c>
      <c r="Z239" s="255">
        <f t="shared" si="48"/>
        <v>0</v>
      </c>
      <c r="AA239" s="255">
        <f t="shared" si="48"/>
        <v>0</v>
      </c>
      <c r="AB239" s="255">
        <f t="shared" si="48"/>
        <v>0</v>
      </c>
      <c r="AC239" s="255">
        <f t="shared" si="48"/>
        <v>0</v>
      </c>
      <c r="AD239" s="255">
        <f t="shared" si="48"/>
        <v>0</v>
      </c>
      <c r="AE239" s="255">
        <f t="shared" si="48"/>
        <v>0</v>
      </c>
      <c r="AF239" s="253">
        <f t="shared" si="47"/>
        <v>0</v>
      </c>
      <c r="AG239" s="256">
        <f>IF(C239=Allgemeines!$C$12,SAV!$V239-SAV!$AH239,HLOOKUP(Allgemeines!$C$12-1,$AI$4:$AO$300,ROW(C239)-3,FALSE)-$AH239)</f>
        <v>0</v>
      </c>
      <c r="AH239" s="256">
        <f>HLOOKUP(Allgemeines!$C$12,$AI$4:$AO$300,ROW(C239)-3,FALSE)</f>
        <v>0</v>
      </c>
      <c r="AI239" s="253">
        <f t="shared" si="39"/>
        <v>0</v>
      </c>
      <c r="AJ239" s="253">
        <f t="shared" si="40"/>
        <v>0</v>
      </c>
      <c r="AK239" s="253">
        <f t="shared" si="41"/>
        <v>0</v>
      </c>
      <c r="AL239" s="253">
        <f t="shared" si="42"/>
        <v>0</v>
      </c>
      <c r="AM239" s="253">
        <f t="shared" si="43"/>
        <v>0</v>
      </c>
      <c r="AN239" s="253">
        <f t="shared" si="44"/>
        <v>0</v>
      </c>
      <c r="AO239" s="253">
        <f t="shared" si="45"/>
        <v>0</v>
      </c>
      <c r="AP239" s="178"/>
    </row>
    <row r="240" spans="1:42" ht="15" x14ac:dyDescent="0.25">
      <c r="A240" s="250"/>
      <c r="B240" s="250"/>
      <c r="C240" s="251"/>
      <c r="D240" s="252"/>
      <c r="E240" s="384"/>
      <c r="F240" s="252"/>
      <c r="G240" s="374">
        <f t="shared" si="38"/>
        <v>0</v>
      </c>
      <c r="H240" s="252"/>
      <c r="I240" s="252"/>
      <c r="J240" s="252"/>
      <c r="K240" s="252"/>
      <c r="L240" s="252"/>
      <c r="M240" s="252"/>
      <c r="N240" s="252"/>
      <c r="O240" s="252"/>
      <c r="P240" s="252"/>
      <c r="Q240" s="253">
        <f>IF(C240&gt;Allgemeines!$C$12,0,SUM(G240,H240,J240,K240,M240,N240)-SUM(I240,L240,O240,P240))</f>
        <v>0</v>
      </c>
      <c r="R240" s="252"/>
      <c r="S240" s="252"/>
      <c r="T240" s="252"/>
      <c r="U240" s="252"/>
      <c r="V240" s="253">
        <f t="shared" si="46"/>
        <v>0</v>
      </c>
      <c r="W240" s="254">
        <f>IF(ISBLANK($B240),0,VLOOKUP($B240,Listen!$A$2:$C$45,2,FALSE))</f>
        <v>0</v>
      </c>
      <c r="X240" s="254">
        <f>IF(ISBLANK($B240),0,VLOOKUP($B240,Listen!$A$2:$C$45,3,FALSE))</f>
        <v>0</v>
      </c>
      <c r="Y240" s="255">
        <f t="shared" si="49"/>
        <v>0</v>
      </c>
      <c r="Z240" s="255">
        <f t="shared" si="48"/>
        <v>0</v>
      </c>
      <c r="AA240" s="255">
        <f t="shared" si="48"/>
        <v>0</v>
      </c>
      <c r="AB240" s="255">
        <f t="shared" si="48"/>
        <v>0</v>
      </c>
      <c r="AC240" s="255">
        <f t="shared" si="48"/>
        <v>0</v>
      </c>
      <c r="AD240" s="255">
        <f t="shared" si="48"/>
        <v>0</v>
      </c>
      <c r="AE240" s="255">
        <f t="shared" si="48"/>
        <v>0</v>
      </c>
      <c r="AF240" s="253">
        <f t="shared" si="47"/>
        <v>0</v>
      </c>
      <c r="AG240" s="256">
        <f>IF(C240=Allgemeines!$C$12,SAV!$V240-SAV!$AH240,HLOOKUP(Allgemeines!$C$12-1,$AI$4:$AO$300,ROW(C240)-3,FALSE)-$AH240)</f>
        <v>0</v>
      </c>
      <c r="AH240" s="256">
        <f>HLOOKUP(Allgemeines!$C$12,$AI$4:$AO$300,ROW(C240)-3,FALSE)</f>
        <v>0</v>
      </c>
      <c r="AI240" s="253">
        <f t="shared" si="39"/>
        <v>0</v>
      </c>
      <c r="AJ240" s="253">
        <f t="shared" si="40"/>
        <v>0</v>
      </c>
      <c r="AK240" s="253">
        <f t="shared" si="41"/>
        <v>0</v>
      </c>
      <c r="AL240" s="253">
        <f t="shared" si="42"/>
        <v>0</v>
      </c>
      <c r="AM240" s="253">
        <f t="shared" si="43"/>
        <v>0</v>
      </c>
      <c r="AN240" s="253">
        <f t="shared" si="44"/>
        <v>0</v>
      </c>
      <c r="AO240" s="253">
        <f t="shared" si="45"/>
        <v>0</v>
      </c>
      <c r="AP240" s="178"/>
    </row>
    <row r="241" spans="1:42" ht="15" x14ac:dyDescent="0.25">
      <c r="A241" s="250"/>
      <c r="B241" s="250"/>
      <c r="C241" s="251"/>
      <c r="D241" s="252"/>
      <c r="E241" s="384"/>
      <c r="F241" s="252"/>
      <c r="G241" s="374">
        <f t="shared" si="38"/>
        <v>0</v>
      </c>
      <c r="H241" s="252"/>
      <c r="I241" s="252"/>
      <c r="J241" s="252"/>
      <c r="K241" s="252"/>
      <c r="L241" s="252"/>
      <c r="M241" s="252"/>
      <c r="N241" s="252"/>
      <c r="O241" s="252"/>
      <c r="P241" s="252"/>
      <c r="Q241" s="253">
        <f>IF(C241&gt;Allgemeines!$C$12,0,SUM(G241,H241,J241,K241,M241,N241)-SUM(I241,L241,O241,P241))</f>
        <v>0</v>
      </c>
      <c r="R241" s="252"/>
      <c r="S241" s="252"/>
      <c r="T241" s="252"/>
      <c r="U241" s="252"/>
      <c r="V241" s="253">
        <f t="shared" si="46"/>
        <v>0</v>
      </c>
      <c r="W241" s="254">
        <f>IF(ISBLANK($B241),0,VLOOKUP($B241,Listen!$A$2:$C$45,2,FALSE))</f>
        <v>0</v>
      </c>
      <c r="X241" s="254">
        <f>IF(ISBLANK($B241),0,VLOOKUP($B241,Listen!$A$2:$C$45,3,FALSE))</f>
        <v>0</v>
      </c>
      <c r="Y241" s="255">
        <f t="shared" si="49"/>
        <v>0</v>
      </c>
      <c r="Z241" s="255">
        <f t="shared" si="48"/>
        <v>0</v>
      </c>
      <c r="AA241" s="255">
        <f t="shared" si="48"/>
        <v>0</v>
      </c>
      <c r="AB241" s="255">
        <f t="shared" si="48"/>
        <v>0</v>
      </c>
      <c r="AC241" s="255">
        <f t="shared" si="48"/>
        <v>0</v>
      </c>
      <c r="AD241" s="255">
        <f t="shared" si="48"/>
        <v>0</v>
      </c>
      <c r="AE241" s="255">
        <f t="shared" si="48"/>
        <v>0</v>
      </c>
      <c r="AF241" s="253">
        <f t="shared" si="47"/>
        <v>0</v>
      </c>
      <c r="AG241" s="256">
        <f>IF(C241=Allgemeines!$C$12,SAV!$V241-SAV!$AH241,HLOOKUP(Allgemeines!$C$12-1,$AI$4:$AO$300,ROW(C241)-3,FALSE)-$AH241)</f>
        <v>0</v>
      </c>
      <c r="AH241" s="256">
        <f>HLOOKUP(Allgemeines!$C$12,$AI$4:$AO$300,ROW(C241)-3,FALSE)</f>
        <v>0</v>
      </c>
      <c r="AI241" s="253">
        <f t="shared" si="39"/>
        <v>0</v>
      </c>
      <c r="AJ241" s="253">
        <f t="shared" si="40"/>
        <v>0</v>
      </c>
      <c r="AK241" s="253">
        <f t="shared" si="41"/>
        <v>0</v>
      </c>
      <c r="AL241" s="253">
        <f t="shared" si="42"/>
        <v>0</v>
      </c>
      <c r="AM241" s="253">
        <f t="shared" si="43"/>
        <v>0</v>
      </c>
      <c r="AN241" s="253">
        <f t="shared" si="44"/>
        <v>0</v>
      </c>
      <c r="AO241" s="253">
        <f t="shared" si="45"/>
        <v>0</v>
      </c>
      <c r="AP241" s="178"/>
    </row>
    <row r="242" spans="1:42" ht="15" x14ac:dyDescent="0.25">
      <c r="A242" s="250"/>
      <c r="B242" s="250"/>
      <c r="C242" s="251"/>
      <c r="D242" s="252"/>
      <c r="E242" s="384"/>
      <c r="F242" s="252"/>
      <c r="G242" s="374">
        <f t="shared" si="38"/>
        <v>0</v>
      </c>
      <c r="H242" s="252"/>
      <c r="I242" s="252"/>
      <c r="J242" s="252"/>
      <c r="K242" s="252"/>
      <c r="L242" s="252"/>
      <c r="M242" s="252"/>
      <c r="N242" s="252"/>
      <c r="O242" s="252"/>
      <c r="P242" s="252"/>
      <c r="Q242" s="253">
        <f>IF(C242&gt;Allgemeines!$C$12,0,SUM(G242,H242,J242,K242,M242,N242)-SUM(I242,L242,O242,P242))</f>
        <v>0</v>
      </c>
      <c r="R242" s="252"/>
      <c r="S242" s="252"/>
      <c r="T242" s="252"/>
      <c r="U242" s="252"/>
      <c r="V242" s="253">
        <f t="shared" si="46"/>
        <v>0</v>
      </c>
      <c r="W242" s="254">
        <f>IF(ISBLANK($B242),0,VLOOKUP($B242,Listen!$A$2:$C$45,2,FALSE))</f>
        <v>0</v>
      </c>
      <c r="X242" s="254">
        <f>IF(ISBLANK($B242),0,VLOOKUP($B242,Listen!$A$2:$C$45,3,FALSE))</f>
        <v>0</v>
      </c>
      <c r="Y242" s="255">
        <f t="shared" si="49"/>
        <v>0</v>
      </c>
      <c r="Z242" s="255">
        <f t="shared" si="48"/>
        <v>0</v>
      </c>
      <c r="AA242" s="255">
        <f t="shared" si="48"/>
        <v>0</v>
      </c>
      <c r="AB242" s="255">
        <f t="shared" si="48"/>
        <v>0</v>
      </c>
      <c r="AC242" s="255">
        <f t="shared" si="48"/>
        <v>0</v>
      </c>
      <c r="AD242" s="255">
        <f t="shared" si="48"/>
        <v>0</v>
      </c>
      <c r="AE242" s="255">
        <f t="shared" si="48"/>
        <v>0</v>
      </c>
      <c r="AF242" s="253">
        <f t="shared" si="47"/>
        <v>0</v>
      </c>
      <c r="AG242" s="256">
        <f>IF(C242=Allgemeines!$C$12,SAV!$V242-SAV!$AH242,HLOOKUP(Allgemeines!$C$12-1,$AI$4:$AO$300,ROW(C242)-3,FALSE)-$AH242)</f>
        <v>0</v>
      </c>
      <c r="AH242" s="256">
        <f>HLOOKUP(Allgemeines!$C$12,$AI$4:$AO$300,ROW(C242)-3,FALSE)</f>
        <v>0</v>
      </c>
      <c r="AI242" s="253">
        <f t="shared" si="39"/>
        <v>0</v>
      </c>
      <c r="AJ242" s="253">
        <f t="shared" si="40"/>
        <v>0</v>
      </c>
      <c r="AK242" s="253">
        <f t="shared" si="41"/>
        <v>0</v>
      </c>
      <c r="AL242" s="253">
        <f t="shared" si="42"/>
        <v>0</v>
      </c>
      <c r="AM242" s="253">
        <f t="shared" si="43"/>
        <v>0</v>
      </c>
      <c r="AN242" s="253">
        <f t="shared" si="44"/>
        <v>0</v>
      </c>
      <c r="AO242" s="253">
        <f t="shared" si="45"/>
        <v>0</v>
      </c>
      <c r="AP242" s="178"/>
    </row>
    <row r="243" spans="1:42" ht="15" x14ac:dyDescent="0.25">
      <c r="A243" s="250"/>
      <c r="B243" s="250"/>
      <c r="C243" s="251"/>
      <c r="D243" s="252"/>
      <c r="E243" s="384"/>
      <c r="F243" s="252"/>
      <c r="G243" s="374">
        <f t="shared" si="38"/>
        <v>0</v>
      </c>
      <c r="H243" s="252"/>
      <c r="I243" s="252"/>
      <c r="J243" s="252"/>
      <c r="K243" s="252"/>
      <c r="L243" s="252"/>
      <c r="M243" s="252"/>
      <c r="N243" s="252"/>
      <c r="O243" s="252"/>
      <c r="P243" s="252"/>
      <c r="Q243" s="253">
        <f>IF(C243&gt;Allgemeines!$C$12,0,SUM(G243,H243,J243,K243,M243,N243)-SUM(I243,L243,O243,P243))</f>
        <v>0</v>
      </c>
      <c r="R243" s="252"/>
      <c r="S243" s="252"/>
      <c r="T243" s="252"/>
      <c r="U243" s="252"/>
      <c r="V243" s="253">
        <f t="shared" si="46"/>
        <v>0</v>
      </c>
      <c r="W243" s="254">
        <f>IF(ISBLANK($B243),0,VLOOKUP($B243,Listen!$A$2:$C$45,2,FALSE))</f>
        <v>0</v>
      </c>
      <c r="X243" s="254">
        <f>IF(ISBLANK($B243),0,VLOOKUP($B243,Listen!$A$2:$C$45,3,FALSE))</f>
        <v>0</v>
      </c>
      <c r="Y243" s="255">
        <f t="shared" si="49"/>
        <v>0</v>
      </c>
      <c r="Z243" s="255">
        <f t="shared" si="48"/>
        <v>0</v>
      </c>
      <c r="AA243" s="255">
        <f t="shared" si="48"/>
        <v>0</v>
      </c>
      <c r="AB243" s="255">
        <f t="shared" si="48"/>
        <v>0</v>
      </c>
      <c r="AC243" s="255">
        <f t="shared" si="48"/>
        <v>0</v>
      </c>
      <c r="AD243" s="255">
        <f t="shared" si="48"/>
        <v>0</v>
      </c>
      <c r="AE243" s="255">
        <f t="shared" si="48"/>
        <v>0</v>
      </c>
      <c r="AF243" s="253">
        <f t="shared" si="47"/>
        <v>0</v>
      </c>
      <c r="AG243" s="256">
        <f>IF(C243=Allgemeines!$C$12,SAV!$V243-SAV!$AH243,HLOOKUP(Allgemeines!$C$12-1,$AI$4:$AO$300,ROW(C243)-3,FALSE)-$AH243)</f>
        <v>0</v>
      </c>
      <c r="AH243" s="256">
        <f>HLOOKUP(Allgemeines!$C$12,$AI$4:$AO$300,ROW(C243)-3,FALSE)</f>
        <v>0</v>
      </c>
      <c r="AI243" s="253">
        <f t="shared" si="39"/>
        <v>0</v>
      </c>
      <c r="AJ243" s="253">
        <f t="shared" si="40"/>
        <v>0</v>
      </c>
      <c r="AK243" s="253">
        <f t="shared" si="41"/>
        <v>0</v>
      </c>
      <c r="AL243" s="253">
        <f t="shared" si="42"/>
        <v>0</v>
      </c>
      <c r="AM243" s="253">
        <f t="shared" si="43"/>
        <v>0</v>
      </c>
      <c r="AN243" s="253">
        <f t="shared" si="44"/>
        <v>0</v>
      </c>
      <c r="AO243" s="253">
        <f t="shared" si="45"/>
        <v>0</v>
      </c>
      <c r="AP243" s="178"/>
    </row>
    <row r="244" spans="1:42" ht="15" x14ac:dyDescent="0.25">
      <c r="A244" s="250"/>
      <c r="B244" s="250"/>
      <c r="C244" s="251"/>
      <c r="D244" s="252"/>
      <c r="E244" s="384"/>
      <c r="F244" s="252"/>
      <c r="G244" s="374">
        <f t="shared" si="38"/>
        <v>0</v>
      </c>
      <c r="H244" s="252"/>
      <c r="I244" s="252"/>
      <c r="J244" s="252"/>
      <c r="K244" s="252"/>
      <c r="L244" s="252"/>
      <c r="M244" s="252"/>
      <c r="N244" s="252"/>
      <c r="O244" s="252"/>
      <c r="P244" s="252"/>
      <c r="Q244" s="253">
        <f>IF(C244&gt;Allgemeines!$C$12,0,SUM(G244,H244,J244,K244,M244,N244)-SUM(I244,L244,O244,P244))</f>
        <v>0</v>
      </c>
      <c r="R244" s="252"/>
      <c r="S244" s="252"/>
      <c r="T244" s="252"/>
      <c r="U244" s="252"/>
      <c r="V244" s="253">
        <f t="shared" si="46"/>
        <v>0</v>
      </c>
      <c r="W244" s="254">
        <f>IF(ISBLANK($B244),0,VLOOKUP($B244,Listen!$A$2:$C$45,2,FALSE))</f>
        <v>0</v>
      </c>
      <c r="X244" s="254">
        <f>IF(ISBLANK($B244),0,VLOOKUP($B244,Listen!$A$2:$C$45,3,FALSE))</f>
        <v>0</v>
      </c>
      <c r="Y244" s="255">
        <f t="shared" si="49"/>
        <v>0</v>
      </c>
      <c r="Z244" s="255">
        <f t="shared" si="48"/>
        <v>0</v>
      </c>
      <c r="AA244" s="255">
        <f t="shared" si="48"/>
        <v>0</v>
      </c>
      <c r="AB244" s="255">
        <f t="shared" ref="Z244:AE286" si="50">$W244</f>
        <v>0</v>
      </c>
      <c r="AC244" s="255">
        <f t="shared" si="50"/>
        <v>0</v>
      </c>
      <c r="AD244" s="255">
        <f t="shared" si="50"/>
        <v>0</v>
      </c>
      <c r="AE244" s="255">
        <f t="shared" si="50"/>
        <v>0</v>
      </c>
      <c r="AF244" s="253">
        <f t="shared" si="47"/>
        <v>0</v>
      </c>
      <c r="AG244" s="256">
        <f>IF(C244=Allgemeines!$C$12,SAV!$V244-SAV!$AH244,HLOOKUP(Allgemeines!$C$12-1,$AI$4:$AO$300,ROW(C244)-3,FALSE)-$AH244)</f>
        <v>0</v>
      </c>
      <c r="AH244" s="256">
        <f>HLOOKUP(Allgemeines!$C$12,$AI$4:$AO$300,ROW(C244)-3,FALSE)</f>
        <v>0</v>
      </c>
      <c r="AI244" s="253">
        <f t="shared" si="39"/>
        <v>0</v>
      </c>
      <c r="AJ244" s="253">
        <f t="shared" si="40"/>
        <v>0</v>
      </c>
      <c r="AK244" s="253">
        <f t="shared" si="41"/>
        <v>0</v>
      </c>
      <c r="AL244" s="253">
        <f t="shared" si="42"/>
        <v>0</v>
      </c>
      <c r="AM244" s="253">
        <f t="shared" si="43"/>
        <v>0</v>
      </c>
      <c r="AN244" s="253">
        <f t="shared" si="44"/>
        <v>0</v>
      </c>
      <c r="AO244" s="253">
        <f t="shared" si="45"/>
        <v>0</v>
      </c>
      <c r="AP244" s="178"/>
    </row>
    <row r="245" spans="1:42" ht="15" x14ac:dyDescent="0.25">
      <c r="A245" s="250"/>
      <c r="B245" s="250"/>
      <c r="C245" s="251"/>
      <c r="D245" s="252"/>
      <c r="E245" s="384"/>
      <c r="F245" s="252"/>
      <c r="G245" s="374">
        <f t="shared" si="38"/>
        <v>0</v>
      </c>
      <c r="H245" s="252"/>
      <c r="I245" s="252"/>
      <c r="J245" s="252"/>
      <c r="K245" s="252"/>
      <c r="L245" s="252"/>
      <c r="M245" s="252"/>
      <c r="N245" s="252"/>
      <c r="O245" s="252"/>
      <c r="P245" s="252"/>
      <c r="Q245" s="253">
        <f>IF(C245&gt;Allgemeines!$C$12,0,SUM(G245,H245,J245,K245,M245,N245)-SUM(I245,L245,O245,P245))</f>
        <v>0</v>
      </c>
      <c r="R245" s="252"/>
      <c r="S245" s="252"/>
      <c r="T245" s="252"/>
      <c r="U245" s="252"/>
      <c r="V245" s="253">
        <f t="shared" si="46"/>
        <v>0</v>
      </c>
      <c r="W245" s="254">
        <f>IF(ISBLANK($B245),0,VLOOKUP($B245,Listen!$A$2:$C$45,2,FALSE))</f>
        <v>0</v>
      </c>
      <c r="X245" s="254">
        <f>IF(ISBLANK($B245),0,VLOOKUP($B245,Listen!$A$2:$C$45,3,FALSE))</f>
        <v>0</v>
      </c>
      <c r="Y245" s="255">
        <f t="shared" si="49"/>
        <v>0</v>
      </c>
      <c r="Z245" s="255">
        <f t="shared" si="50"/>
        <v>0</v>
      </c>
      <c r="AA245" s="255">
        <f t="shared" si="50"/>
        <v>0</v>
      </c>
      <c r="AB245" s="255">
        <f t="shared" si="50"/>
        <v>0</v>
      </c>
      <c r="AC245" s="255">
        <f t="shared" si="50"/>
        <v>0</v>
      </c>
      <c r="AD245" s="255">
        <f t="shared" si="50"/>
        <v>0</v>
      </c>
      <c r="AE245" s="255">
        <f t="shared" si="50"/>
        <v>0</v>
      </c>
      <c r="AF245" s="253">
        <f t="shared" si="47"/>
        <v>0</v>
      </c>
      <c r="AG245" s="256">
        <f>IF(C245=Allgemeines!$C$12,SAV!$V245-SAV!$AH245,HLOOKUP(Allgemeines!$C$12-1,$AI$4:$AO$300,ROW(C245)-3,FALSE)-$AH245)</f>
        <v>0</v>
      </c>
      <c r="AH245" s="256">
        <f>HLOOKUP(Allgemeines!$C$12,$AI$4:$AO$300,ROW(C245)-3,FALSE)</f>
        <v>0</v>
      </c>
      <c r="AI245" s="253">
        <f t="shared" si="39"/>
        <v>0</v>
      </c>
      <c r="AJ245" s="253">
        <f t="shared" si="40"/>
        <v>0</v>
      </c>
      <c r="AK245" s="253">
        <f t="shared" si="41"/>
        <v>0</v>
      </c>
      <c r="AL245" s="253">
        <f t="shared" si="42"/>
        <v>0</v>
      </c>
      <c r="AM245" s="253">
        <f t="shared" si="43"/>
        <v>0</v>
      </c>
      <c r="AN245" s="253">
        <f t="shared" si="44"/>
        <v>0</v>
      </c>
      <c r="AO245" s="253">
        <f t="shared" si="45"/>
        <v>0</v>
      </c>
      <c r="AP245" s="178"/>
    </row>
    <row r="246" spans="1:42" ht="15" x14ac:dyDescent="0.25">
      <c r="A246" s="250"/>
      <c r="B246" s="250"/>
      <c r="C246" s="251"/>
      <c r="D246" s="252"/>
      <c r="E246" s="384"/>
      <c r="F246" s="252"/>
      <c r="G246" s="374">
        <f t="shared" si="38"/>
        <v>0</v>
      </c>
      <c r="H246" s="252"/>
      <c r="I246" s="252"/>
      <c r="J246" s="252"/>
      <c r="K246" s="252"/>
      <c r="L246" s="252"/>
      <c r="M246" s="252"/>
      <c r="N246" s="252"/>
      <c r="O246" s="252"/>
      <c r="P246" s="252"/>
      <c r="Q246" s="253">
        <f>IF(C246&gt;Allgemeines!$C$12,0,SUM(G246,H246,J246,K246,M246,N246)-SUM(I246,L246,O246,P246))</f>
        <v>0</v>
      </c>
      <c r="R246" s="252"/>
      <c r="S246" s="252"/>
      <c r="T246" s="252"/>
      <c r="U246" s="252"/>
      <c r="V246" s="253">
        <f t="shared" si="46"/>
        <v>0</v>
      </c>
      <c r="W246" s="254">
        <f>IF(ISBLANK($B246),0,VLOOKUP($B246,Listen!$A$2:$C$45,2,FALSE))</f>
        <v>0</v>
      </c>
      <c r="X246" s="254">
        <f>IF(ISBLANK($B246),0,VLOOKUP($B246,Listen!$A$2:$C$45,3,FALSE))</f>
        <v>0</v>
      </c>
      <c r="Y246" s="255">
        <f t="shared" si="49"/>
        <v>0</v>
      </c>
      <c r="Z246" s="255">
        <f t="shared" si="50"/>
        <v>0</v>
      </c>
      <c r="AA246" s="255">
        <f t="shared" si="50"/>
        <v>0</v>
      </c>
      <c r="AB246" s="255">
        <f t="shared" si="50"/>
        <v>0</v>
      </c>
      <c r="AC246" s="255">
        <f t="shared" si="50"/>
        <v>0</v>
      </c>
      <c r="AD246" s="255">
        <f t="shared" si="50"/>
        <v>0</v>
      </c>
      <c r="AE246" s="255">
        <f t="shared" si="50"/>
        <v>0</v>
      </c>
      <c r="AF246" s="253">
        <f t="shared" si="47"/>
        <v>0</v>
      </c>
      <c r="AG246" s="256">
        <f>IF(C246=Allgemeines!$C$12,SAV!$V246-SAV!$AH246,HLOOKUP(Allgemeines!$C$12-1,$AI$4:$AO$300,ROW(C246)-3,FALSE)-$AH246)</f>
        <v>0</v>
      </c>
      <c r="AH246" s="256">
        <f>HLOOKUP(Allgemeines!$C$12,$AI$4:$AO$300,ROW(C246)-3,FALSE)</f>
        <v>0</v>
      </c>
      <c r="AI246" s="253">
        <f t="shared" si="39"/>
        <v>0</v>
      </c>
      <c r="AJ246" s="253">
        <f t="shared" si="40"/>
        <v>0</v>
      </c>
      <c r="AK246" s="253">
        <f t="shared" si="41"/>
        <v>0</v>
      </c>
      <c r="AL246" s="253">
        <f t="shared" si="42"/>
        <v>0</v>
      </c>
      <c r="AM246" s="253">
        <f t="shared" si="43"/>
        <v>0</v>
      </c>
      <c r="AN246" s="253">
        <f t="shared" si="44"/>
        <v>0</v>
      </c>
      <c r="AO246" s="253">
        <f t="shared" si="45"/>
        <v>0</v>
      </c>
      <c r="AP246" s="178"/>
    </row>
    <row r="247" spans="1:42" ht="15" x14ac:dyDescent="0.25">
      <c r="A247" s="250"/>
      <c r="B247" s="250"/>
      <c r="C247" s="251"/>
      <c r="D247" s="252"/>
      <c r="E247" s="384"/>
      <c r="F247" s="252"/>
      <c r="G247" s="374">
        <f t="shared" si="38"/>
        <v>0</v>
      </c>
      <c r="H247" s="252"/>
      <c r="I247" s="252"/>
      <c r="J247" s="252"/>
      <c r="K247" s="252"/>
      <c r="L247" s="252"/>
      <c r="M247" s="252"/>
      <c r="N247" s="252"/>
      <c r="O247" s="252"/>
      <c r="P247" s="252"/>
      <c r="Q247" s="253">
        <f>IF(C247&gt;Allgemeines!$C$12,0,SUM(G247,H247,J247,K247,M247,N247)-SUM(I247,L247,O247,P247))</f>
        <v>0</v>
      </c>
      <c r="R247" s="252"/>
      <c r="S247" s="252"/>
      <c r="T247" s="252"/>
      <c r="U247" s="252"/>
      <c r="V247" s="253">
        <f t="shared" si="46"/>
        <v>0</v>
      </c>
      <c r="W247" s="254">
        <f>IF(ISBLANK($B247),0,VLOOKUP($B247,Listen!$A$2:$C$45,2,FALSE))</f>
        <v>0</v>
      </c>
      <c r="X247" s="254">
        <f>IF(ISBLANK($B247),0,VLOOKUP($B247,Listen!$A$2:$C$45,3,FALSE))</f>
        <v>0</v>
      </c>
      <c r="Y247" s="255">
        <f t="shared" si="49"/>
        <v>0</v>
      </c>
      <c r="Z247" s="255">
        <f t="shared" si="50"/>
        <v>0</v>
      </c>
      <c r="AA247" s="255">
        <f t="shared" si="50"/>
        <v>0</v>
      </c>
      <c r="AB247" s="255">
        <f t="shared" si="50"/>
        <v>0</v>
      </c>
      <c r="AC247" s="255">
        <f t="shared" si="50"/>
        <v>0</v>
      </c>
      <c r="AD247" s="255">
        <f t="shared" si="50"/>
        <v>0</v>
      </c>
      <c r="AE247" s="255">
        <f t="shared" si="50"/>
        <v>0</v>
      </c>
      <c r="AF247" s="253">
        <f t="shared" si="47"/>
        <v>0</v>
      </c>
      <c r="AG247" s="256">
        <f>IF(C247=Allgemeines!$C$12,SAV!$V247-SAV!$AH247,HLOOKUP(Allgemeines!$C$12-1,$AI$4:$AO$300,ROW(C247)-3,FALSE)-$AH247)</f>
        <v>0</v>
      </c>
      <c r="AH247" s="256">
        <f>HLOOKUP(Allgemeines!$C$12,$AI$4:$AO$300,ROW(C247)-3,FALSE)</f>
        <v>0</v>
      </c>
      <c r="AI247" s="253">
        <f t="shared" si="39"/>
        <v>0</v>
      </c>
      <c r="AJ247" s="253">
        <f t="shared" si="40"/>
        <v>0</v>
      </c>
      <c r="AK247" s="253">
        <f t="shared" si="41"/>
        <v>0</v>
      </c>
      <c r="AL247" s="253">
        <f t="shared" si="42"/>
        <v>0</v>
      </c>
      <c r="AM247" s="253">
        <f t="shared" si="43"/>
        <v>0</v>
      </c>
      <c r="AN247" s="253">
        <f t="shared" si="44"/>
        <v>0</v>
      </c>
      <c r="AO247" s="253">
        <f t="shared" si="45"/>
        <v>0</v>
      </c>
      <c r="AP247" s="178"/>
    </row>
    <row r="248" spans="1:42" ht="15" x14ac:dyDescent="0.25">
      <c r="A248" s="250"/>
      <c r="B248" s="250"/>
      <c r="C248" s="251"/>
      <c r="D248" s="252"/>
      <c r="E248" s="384"/>
      <c r="F248" s="252"/>
      <c r="G248" s="374">
        <f t="shared" si="38"/>
        <v>0</v>
      </c>
      <c r="H248" s="252"/>
      <c r="I248" s="252"/>
      <c r="J248" s="252"/>
      <c r="K248" s="252"/>
      <c r="L248" s="252"/>
      <c r="M248" s="252"/>
      <c r="N248" s="252"/>
      <c r="O248" s="252"/>
      <c r="P248" s="252"/>
      <c r="Q248" s="253">
        <f>IF(C248&gt;Allgemeines!$C$12,0,SUM(G248,H248,J248,K248,M248,N248)-SUM(I248,L248,O248,P248))</f>
        <v>0</v>
      </c>
      <c r="R248" s="252"/>
      <c r="S248" s="252"/>
      <c r="T248" s="252"/>
      <c r="U248" s="252"/>
      <c r="V248" s="253">
        <f t="shared" si="46"/>
        <v>0</v>
      </c>
      <c r="W248" s="254">
        <f>IF(ISBLANK($B248),0,VLOOKUP($B248,Listen!$A$2:$C$45,2,FALSE))</f>
        <v>0</v>
      </c>
      <c r="X248" s="254">
        <f>IF(ISBLANK($B248),0,VLOOKUP($B248,Listen!$A$2:$C$45,3,FALSE))</f>
        <v>0</v>
      </c>
      <c r="Y248" s="255">
        <f t="shared" si="49"/>
        <v>0</v>
      </c>
      <c r="Z248" s="255">
        <f t="shared" si="50"/>
        <v>0</v>
      </c>
      <c r="AA248" s="255">
        <f t="shared" si="50"/>
        <v>0</v>
      </c>
      <c r="AB248" s="255">
        <f t="shared" si="50"/>
        <v>0</v>
      </c>
      <c r="AC248" s="255">
        <f t="shared" si="50"/>
        <v>0</v>
      </c>
      <c r="AD248" s="255">
        <f t="shared" si="50"/>
        <v>0</v>
      </c>
      <c r="AE248" s="255">
        <f t="shared" si="50"/>
        <v>0</v>
      </c>
      <c r="AF248" s="253">
        <f t="shared" si="47"/>
        <v>0</v>
      </c>
      <c r="AG248" s="256">
        <f>IF(C248=Allgemeines!$C$12,SAV!$V248-SAV!$AH248,HLOOKUP(Allgemeines!$C$12-1,$AI$4:$AO$300,ROW(C248)-3,FALSE)-$AH248)</f>
        <v>0</v>
      </c>
      <c r="AH248" s="256">
        <f>HLOOKUP(Allgemeines!$C$12,$AI$4:$AO$300,ROW(C248)-3,FALSE)</f>
        <v>0</v>
      </c>
      <c r="AI248" s="253">
        <f t="shared" si="39"/>
        <v>0</v>
      </c>
      <c r="AJ248" s="253">
        <f t="shared" si="40"/>
        <v>0</v>
      </c>
      <c r="AK248" s="253">
        <f t="shared" si="41"/>
        <v>0</v>
      </c>
      <c r="AL248" s="253">
        <f t="shared" si="42"/>
        <v>0</v>
      </c>
      <c r="AM248" s="253">
        <f t="shared" si="43"/>
        <v>0</v>
      </c>
      <c r="AN248" s="253">
        <f t="shared" si="44"/>
        <v>0</v>
      </c>
      <c r="AO248" s="253">
        <f t="shared" si="45"/>
        <v>0</v>
      </c>
      <c r="AP248" s="178"/>
    </row>
    <row r="249" spans="1:42" ht="15" x14ac:dyDescent="0.25">
      <c r="A249" s="250"/>
      <c r="B249" s="250"/>
      <c r="C249" s="251"/>
      <c r="D249" s="252"/>
      <c r="E249" s="384"/>
      <c r="F249" s="252"/>
      <c r="G249" s="374">
        <f t="shared" si="38"/>
        <v>0</v>
      </c>
      <c r="H249" s="252"/>
      <c r="I249" s="252"/>
      <c r="J249" s="252"/>
      <c r="K249" s="252"/>
      <c r="L249" s="252"/>
      <c r="M249" s="252"/>
      <c r="N249" s="252"/>
      <c r="O249" s="252"/>
      <c r="P249" s="252"/>
      <c r="Q249" s="253">
        <f>IF(C249&gt;Allgemeines!$C$12,0,SUM(G249,H249,J249,K249,M249,N249)-SUM(I249,L249,O249,P249))</f>
        <v>0</v>
      </c>
      <c r="R249" s="252"/>
      <c r="S249" s="252"/>
      <c r="T249" s="252"/>
      <c r="U249" s="252"/>
      <c r="V249" s="253">
        <f t="shared" si="46"/>
        <v>0</v>
      </c>
      <c r="W249" s="254">
        <f>IF(ISBLANK($B249),0,VLOOKUP($B249,Listen!$A$2:$C$45,2,FALSE))</f>
        <v>0</v>
      </c>
      <c r="X249" s="254">
        <f>IF(ISBLANK($B249),0,VLOOKUP($B249,Listen!$A$2:$C$45,3,FALSE))</f>
        <v>0</v>
      </c>
      <c r="Y249" s="255">
        <f t="shared" si="49"/>
        <v>0</v>
      </c>
      <c r="Z249" s="255">
        <f t="shared" si="50"/>
        <v>0</v>
      </c>
      <c r="AA249" s="255">
        <f t="shared" si="50"/>
        <v>0</v>
      </c>
      <c r="AB249" s="255">
        <f t="shared" si="50"/>
        <v>0</v>
      </c>
      <c r="AC249" s="255">
        <f t="shared" si="50"/>
        <v>0</v>
      </c>
      <c r="AD249" s="255">
        <f t="shared" si="50"/>
        <v>0</v>
      </c>
      <c r="AE249" s="255">
        <f t="shared" si="50"/>
        <v>0</v>
      </c>
      <c r="AF249" s="253">
        <f t="shared" si="47"/>
        <v>0</v>
      </c>
      <c r="AG249" s="256">
        <f>IF(C249=Allgemeines!$C$12,SAV!$V249-SAV!$AH249,HLOOKUP(Allgemeines!$C$12-1,$AI$4:$AO$300,ROW(C249)-3,FALSE)-$AH249)</f>
        <v>0</v>
      </c>
      <c r="AH249" s="256">
        <f>HLOOKUP(Allgemeines!$C$12,$AI$4:$AO$300,ROW(C249)-3,FALSE)</f>
        <v>0</v>
      </c>
      <c r="AI249" s="253">
        <f t="shared" si="39"/>
        <v>0</v>
      </c>
      <c r="AJ249" s="253">
        <f t="shared" si="40"/>
        <v>0</v>
      </c>
      <c r="AK249" s="253">
        <f t="shared" si="41"/>
        <v>0</v>
      </c>
      <c r="AL249" s="253">
        <f t="shared" si="42"/>
        <v>0</v>
      </c>
      <c r="AM249" s="253">
        <f t="shared" si="43"/>
        <v>0</v>
      </c>
      <c r="AN249" s="253">
        <f t="shared" si="44"/>
        <v>0</v>
      </c>
      <c r="AO249" s="253">
        <f t="shared" si="45"/>
        <v>0</v>
      </c>
      <c r="AP249" s="178"/>
    </row>
    <row r="250" spans="1:42" ht="15" x14ac:dyDescent="0.25">
      <c r="A250" s="250"/>
      <c r="B250" s="250"/>
      <c r="C250" s="251"/>
      <c r="D250" s="252"/>
      <c r="E250" s="384"/>
      <c r="F250" s="252"/>
      <c r="G250" s="374">
        <f t="shared" si="38"/>
        <v>0</v>
      </c>
      <c r="H250" s="252"/>
      <c r="I250" s="252"/>
      <c r="J250" s="252"/>
      <c r="K250" s="252"/>
      <c r="L250" s="252"/>
      <c r="M250" s="252"/>
      <c r="N250" s="252"/>
      <c r="O250" s="252"/>
      <c r="P250" s="252"/>
      <c r="Q250" s="253">
        <f>IF(C250&gt;Allgemeines!$C$12,0,SUM(G250,H250,J250,K250,M250,N250)-SUM(I250,L250,O250,P250))</f>
        <v>0</v>
      </c>
      <c r="R250" s="252"/>
      <c r="S250" s="252"/>
      <c r="T250" s="252"/>
      <c r="U250" s="252"/>
      <c r="V250" s="253">
        <f t="shared" si="46"/>
        <v>0</v>
      </c>
      <c r="W250" s="254">
        <f>IF(ISBLANK($B250),0,VLOOKUP($B250,Listen!$A$2:$C$45,2,FALSE))</f>
        <v>0</v>
      </c>
      <c r="X250" s="254">
        <f>IF(ISBLANK($B250),0,VLOOKUP($B250,Listen!$A$2:$C$45,3,FALSE))</f>
        <v>0</v>
      </c>
      <c r="Y250" s="255">
        <f t="shared" si="49"/>
        <v>0</v>
      </c>
      <c r="Z250" s="255">
        <f t="shared" si="50"/>
        <v>0</v>
      </c>
      <c r="AA250" s="255">
        <f t="shared" si="50"/>
        <v>0</v>
      </c>
      <c r="AB250" s="255">
        <f t="shared" si="50"/>
        <v>0</v>
      </c>
      <c r="AC250" s="255">
        <f t="shared" si="50"/>
        <v>0</v>
      </c>
      <c r="AD250" s="255">
        <f t="shared" si="50"/>
        <v>0</v>
      </c>
      <c r="AE250" s="255">
        <f t="shared" si="50"/>
        <v>0</v>
      </c>
      <c r="AF250" s="253">
        <f t="shared" si="47"/>
        <v>0</v>
      </c>
      <c r="AG250" s="256">
        <f>IF(C250=Allgemeines!$C$12,SAV!$V250-SAV!$AH250,HLOOKUP(Allgemeines!$C$12-1,$AI$4:$AO$300,ROW(C250)-3,FALSE)-$AH250)</f>
        <v>0</v>
      </c>
      <c r="AH250" s="256">
        <f>HLOOKUP(Allgemeines!$C$12,$AI$4:$AO$300,ROW(C250)-3,FALSE)</f>
        <v>0</v>
      </c>
      <c r="AI250" s="253">
        <f t="shared" si="39"/>
        <v>0</v>
      </c>
      <c r="AJ250" s="253">
        <f t="shared" si="40"/>
        <v>0</v>
      </c>
      <c r="AK250" s="253">
        <f t="shared" si="41"/>
        <v>0</v>
      </c>
      <c r="AL250" s="253">
        <f t="shared" si="42"/>
        <v>0</v>
      </c>
      <c r="AM250" s="253">
        <f t="shared" si="43"/>
        <v>0</v>
      </c>
      <c r="AN250" s="253">
        <f t="shared" si="44"/>
        <v>0</v>
      </c>
      <c r="AO250" s="253">
        <f t="shared" si="45"/>
        <v>0</v>
      </c>
      <c r="AP250" s="178"/>
    </row>
    <row r="251" spans="1:42" ht="15" x14ac:dyDescent="0.25">
      <c r="A251" s="250"/>
      <c r="B251" s="250"/>
      <c r="C251" s="251"/>
      <c r="D251" s="252"/>
      <c r="E251" s="384"/>
      <c r="F251" s="252"/>
      <c r="G251" s="374">
        <f t="shared" si="38"/>
        <v>0</v>
      </c>
      <c r="H251" s="252"/>
      <c r="I251" s="252"/>
      <c r="J251" s="252"/>
      <c r="K251" s="252"/>
      <c r="L251" s="252"/>
      <c r="M251" s="252"/>
      <c r="N251" s="252"/>
      <c r="O251" s="252"/>
      <c r="P251" s="252"/>
      <c r="Q251" s="253">
        <f>IF(C251&gt;Allgemeines!$C$12,0,SUM(G251,H251,J251,K251,M251,N251)-SUM(I251,L251,O251,P251))</f>
        <v>0</v>
      </c>
      <c r="R251" s="252"/>
      <c r="S251" s="252"/>
      <c r="T251" s="252"/>
      <c r="U251" s="252"/>
      <c r="V251" s="253">
        <f t="shared" si="46"/>
        <v>0</v>
      </c>
      <c r="W251" s="254">
        <f>IF(ISBLANK($B251),0,VLOOKUP($B251,Listen!$A$2:$C$45,2,FALSE))</f>
        <v>0</v>
      </c>
      <c r="X251" s="254">
        <f>IF(ISBLANK($B251),0,VLOOKUP($B251,Listen!$A$2:$C$45,3,FALSE))</f>
        <v>0</v>
      </c>
      <c r="Y251" s="255">
        <f t="shared" si="49"/>
        <v>0</v>
      </c>
      <c r="Z251" s="255">
        <f t="shared" si="50"/>
        <v>0</v>
      </c>
      <c r="AA251" s="255">
        <f t="shared" si="50"/>
        <v>0</v>
      </c>
      <c r="AB251" s="255">
        <f t="shared" si="50"/>
        <v>0</v>
      </c>
      <c r="AC251" s="255">
        <f t="shared" si="50"/>
        <v>0</v>
      </c>
      <c r="AD251" s="255">
        <f t="shared" si="50"/>
        <v>0</v>
      </c>
      <c r="AE251" s="255">
        <f t="shared" si="50"/>
        <v>0</v>
      </c>
      <c r="AF251" s="253">
        <f t="shared" si="47"/>
        <v>0</v>
      </c>
      <c r="AG251" s="256">
        <f>IF(C251=Allgemeines!$C$12,SAV!$V251-SAV!$AH251,HLOOKUP(Allgemeines!$C$12-1,$AI$4:$AO$300,ROW(C251)-3,FALSE)-$AH251)</f>
        <v>0</v>
      </c>
      <c r="AH251" s="256">
        <f>HLOOKUP(Allgemeines!$C$12,$AI$4:$AO$300,ROW(C251)-3,FALSE)</f>
        <v>0</v>
      </c>
      <c r="AI251" s="253">
        <f t="shared" si="39"/>
        <v>0</v>
      </c>
      <c r="AJ251" s="253">
        <f t="shared" si="40"/>
        <v>0</v>
      </c>
      <c r="AK251" s="253">
        <f t="shared" si="41"/>
        <v>0</v>
      </c>
      <c r="AL251" s="253">
        <f t="shared" si="42"/>
        <v>0</v>
      </c>
      <c r="AM251" s="253">
        <f t="shared" si="43"/>
        <v>0</v>
      </c>
      <c r="AN251" s="253">
        <f t="shared" si="44"/>
        <v>0</v>
      </c>
      <c r="AO251" s="253">
        <f t="shared" si="45"/>
        <v>0</v>
      </c>
      <c r="AP251" s="178"/>
    </row>
    <row r="252" spans="1:42" ht="15" x14ac:dyDescent="0.25">
      <c r="A252" s="250"/>
      <c r="B252" s="250"/>
      <c r="C252" s="251"/>
      <c r="D252" s="252"/>
      <c r="E252" s="384"/>
      <c r="F252" s="252"/>
      <c r="G252" s="374">
        <f t="shared" si="38"/>
        <v>0</v>
      </c>
      <c r="H252" s="252"/>
      <c r="I252" s="252"/>
      <c r="J252" s="252"/>
      <c r="K252" s="252"/>
      <c r="L252" s="252"/>
      <c r="M252" s="252"/>
      <c r="N252" s="252"/>
      <c r="O252" s="252"/>
      <c r="P252" s="252"/>
      <c r="Q252" s="253">
        <f>IF(C252&gt;Allgemeines!$C$12,0,SUM(G252,H252,J252,K252,M252,N252)-SUM(I252,L252,O252,P252))</f>
        <v>0</v>
      </c>
      <c r="R252" s="252"/>
      <c r="S252" s="252"/>
      <c r="T252" s="252"/>
      <c r="U252" s="252"/>
      <c r="V252" s="253">
        <f t="shared" si="46"/>
        <v>0</v>
      </c>
      <c r="W252" s="254">
        <f>IF(ISBLANK($B252),0,VLOOKUP($B252,Listen!$A$2:$C$45,2,FALSE))</f>
        <v>0</v>
      </c>
      <c r="X252" s="254">
        <f>IF(ISBLANK($B252),0,VLOOKUP($B252,Listen!$A$2:$C$45,3,FALSE))</f>
        <v>0</v>
      </c>
      <c r="Y252" s="255">
        <f t="shared" si="49"/>
        <v>0</v>
      </c>
      <c r="Z252" s="255">
        <f t="shared" si="50"/>
        <v>0</v>
      </c>
      <c r="AA252" s="255">
        <f t="shared" si="50"/>
        <v>0</v>
      </c>
      <c r="AB252" s="255">
        <f t="shared" si="50"/>
        <v>0</v>
      </c>
      <c r="AC252" s="255">
        <f t="shared" si="50"/>
        <v>0</v>
      </c>
      <c r="AD252" s="255">
        <f t="shared" si="50"/>
        <v>0</v>
      </c>
      <c r="AE252" s="255">
        <f t="shared" si="50"/>
        <v>0</v>
      </c>
      <c r="AF252" s="253">
        <f t="shared" si="47"/>
        <v>0</v>
      </c>
      <c r="AG252" s="256">
        <f>IF(C252=Allgemeines!$C$12,SAV!$V252-SAV!$AH252,HLOOKUP(Allgemeines!$C$12-1,$AI$4:$AO$300,ROW(C252)-3,FALSE)-$AH252)</f>
        <v>0</v>
      </c>
      <c r="AH252" s="256">
        <f>HLOOKUP(Allgemeines!$C$12,$AI$4:$AO$300,ROW(C252)-3,FALSE)</f>
        <v>0</v>
      </c>
      <c r="AI252" s="253">
        <f t="shared" si="39"/>
        <v>0</v>
      </c>
      <c r="AJ252" s="253">
        <f t="shared" si="40"/>
        <v>0</v>
      </c>
      <c r="AK252" s="253">
        <f t="shared" si="41"/>
        <v>0</v>
      </c>
      <c r="AL252" s="253">
        <f t="shared" si="42"/>
        <v>0</v>
      </c>
      <c r="AM252" s="253">
        <f t="shared" si="43"/>
        <v>0</v>
      </c>
      <c r="AN252" s="253">
        <f t="shared" si="44"/>
        <v>0</v>
      </c>
      <c r="AO252" s="253">
        <f t="shared" si="45"/>
        <v>0</v>
      </c>
      <c r="AP252" s="178"/>
    </row>
    <row r="253" spans="1:42" ht="15" x14ac:dyDescent="0.25">
      <c r="A253" s="250"/>
      <c r="B253" s="250"/>
      <c r="C253" s="251"/>
      <c r="D253" s="252"/>
      <c r="E253" s="384"/>
      <c r="F253" s="252"/>
      <c r="G253" s="374">
        <f t="shared" si="38"/>
        <v>0</v>
      </c>
      <c r="H253" s="252"/>
      <c r="I253" s="252"/>
      <c r="J253" s="252"/>
      <c r="K253" s="252"/>
      <c r="L253" s="252"/>
      <c r="M253" s="252"/>
      <c r="N253" s="252"/>
      <c r="O253" s="252"/>
      <c r="P253" s="252"/>
      <c r="Q253" s="253">
        <f>IF(C253&gt;Allgemeines!$C$12,0,SUM(G253,H253,J253,K253,M253,N253)-SUM(I253,L253,O253,P253))</f>
        <v>0</v>
      </c>
      <c r="R253" s="252"/>
      <c r="S253" s="252"/>
      <c r="T253" s="252"/>
      <c r="U253" s="252"/>
      <c r="V253" s="253">
        <f t="shared" si="46"/>
        <v>0</v>
      </c>
      <c r="W253" s="254">
        <f>IF(ISBLANK($B253),0,VLOOKUP($B253,Listen!$A$2:$C$45,2,FALSE))</f>
        <v>0</v>
      </c>
      <c r="X253" s="254">
        <f>IF(ISBLANK($B253),0,VLOOKUP($B253,Listen!$A$2:$C$45,3,FALSE))</f>
        <v>0</v>
      </c>
      <c r="Y253" s="255">
        <f t="shared" si="49"/>
        <v>0</v>
      </c>
      <c r="Z253" s="255">
        <f t="shared" si="50"/>
        <v>0</v>
      </c>
      <c r="AA253" s="255">
        <f t="shared" si="50"/>
        <v>0</v>
      </c>
      <c r="AB253" s="255">
        <f t="shared" si="50"/>
        <v>0</v>
      </c>
      <c r="AC253" s="255">
        <f t="shared" si="50"/>
        <v>0</v>
      </c>
      <c r="AD253" s="255">
        <f t="shared" si="50"/>
        <v>0</v>
      </c>
      <c r="AE253" s="255">
        <f t="shared" si="50"/>
        <v>0</v>
      </c>
      <c r="AF253" s="253">
        <f t="shared" si="47"/>
        <v>0</v>
      </c>
      <c r="AG253" s="256">
        <f>IF(C253=Allgemeines!$C$12,SAV!$V253-SAV!$AH253,HLOOKUP(Allgemeines!$C$12-1,$AI$4:$AO$300,ROW(C253)-3,FALSE)-$AH253)</f>
        <v>0</v>
      </c>
      <c r="AH253" s="256">
        <f>HLOOKUP(Allgemeines!$C$12,$AI$4:$AO$300,ROW(C253)-3,FALSE)</f>
        <v>0</v>
      </c>
      <c r="AI253" s="253">
        <f t="shared" si="39"/>
        <v>0</v>
      </c>
      <c r="AJ253" s="253">
        <f t="shared" si="40"/>
        <v>0</v>
      </c>
      <c r="AK253" s="253">
        <f t="shared" si="41"/>
        <v>0</v>
      </c>
      <c r="AL253" s="253">
        <f t="shared" si="42"/>
        <v>0</v>
      </c>
      <c r="AM253" s="253">
        <f t="shared" si="43"/>
        <v>0</v>
      </c>
      <c r="AN253" s="253">
        <f t="shared" si="44"/>
        <v>0</v>
      </c>
      <c r="AO253" s="253">
        <f t="shared" si="45"/>
        <v>0</v>
      </c>
      <c r="AP253" s="178"/>
    </row>
    <row r="254" spans="1:42" ht="15" x14ac:dyDescent="0.25">
      <c r="A254" s="250"/>
      <c r="B254" s="250"/>
      <c r="C254" s="251"/>
      <c r="D254" s="252"/>
      <c r="E254" s="384"/>
      <c r="F254" s="252"/>
      <c r="G254" s="374">
        <f t="shared" si="38"/>
        <v>0</v>
      </c>
      <c r="H254" s="252"/>
      <c r="I254" s="252"/>
      <c r="J254" s="252"/>
      <c r="K254" s="252"/>
      <c r="L254" s="252"/>
      <c r="M254" s="252"/>
      <c r="N254" s="252"/>
      <c r="O254" s="252"/>
      <c r="P254" s="252"/>
      <c r="Q254" s="253">
        <f>IF(C254&gt;Allgemeines!$C$12,0,SUM(G254,H254,J254,K254,M254,N254)-SUM(I254,L254,O254,P254))</f>
        <v>0</v>
      </c>
      <c r="R254" s="252"/>
      <c r="S254" s="252"/>
      <c r="T254" s="252"/>
      <c r="U254" s="252"/>
      <c r="V254" s="253">
        <f t="shared" si="46"/>
        <v>0</v>
      </c>
      <c r="W254" s="254">
        <f>IF(ISBLANK($B254),0,VLOOKUP($B254,Listen!$A$2:$C$45,2,FALSE))</f>
        <v>0</v>
      </c>
      <c r="X254" s="254">
        <f>IF(ISBLANK($B254),0,VLOOKUP($B254,Listen!$A$2:$C$45,3,FALSE))</f>
        <v>0</v>
      </c>
      <c r="Y254" s="255">
        <f t="shared" si="49"/>
        <v>0</v>
      </c>
      <c r="Z254" s="255">
        <f t="shared" si="50"/>
        <v>0</v>
      </c>
      <c r="AA254" s="255">
        <f t="shared" si="50"/>
        <v>0</v>
      </c>
      <c r="AB254" s="255">
        <f t="shared" si="50"/>
        <v>0</v>
      </c>
      <c r="AC254" s="255">
        <f t="shared" si="50"/>
        <v>0</v>
      </c>
      <c r="AD254" s="255">
        <f t="shared" si="50"/>
        <v>0</v>
      </c>
      <c r="AE254" s="255">
        <f t="shared" si="50"/>
        <v>0</v>
      </c>
      <c r="AF254" s="253">
        <f t="shared" si="47"/>
        <v>0</v>
      </c>
      <c r="AG254" s="256">
        <f>IF(C254=Allgemeines!$C$12,SAV!$V254-SAV!$AH254,HLOOKUP(Allgemeines!$C$12-1,$AI$4:$AO$300,ROW(C254)-3,FALSE)-$AH254)</f>
        <v>0</v>
      </c>
      <c r="AH254" s="256">
        <f>HLOOKUP(Allgemeines!$C$12,$AI$4:$AO$300,ROW(C254)-3,FALSE)</f>
        <v>0</v>
      </c>
      <c r="AI254" s="253">
        <f t="shared" si="39"/>
        <v>0</v>
      </c>
      <c r="AJ254" s="253">
        <f t="shared" si="40"/>
        <v>0</v>
      </c>
      <c r="AK254" s="253">
        <f t="shared" si="41"/>
        <v>0</v>
      </c>
      <c r="AL254" s="253">
        <f t="shared" si="42"/>
        <v>0</v>
      </c>
      <c r="AM254" s="253">
        <f t="shared" si="43"/>
        <v>0</v>
      </c>
      <c r="AN254" s="253">
        <f t="shared" si="44"/>
        <v>0</v>
      </c>
      <c r="AO254" s="253">
        <f t="shared" si="45"/>
        <v>0</v>
      </c>
      <c r="AP254" s="178"/>
    </row>
    <row r="255" spans="1:42" ht="15" x14ac:dyDescent="0.25">
      <c r="A255" s="250"/>
      <c r="B255" s="250"/>
      <c r="C255" s="251"/>
      <c r="D255" s="252"/>
      <c r="E255" s="384"/>
      <c r="F255" s="252"/>
      <c r="G255" s="374">
        <f t="shared" si="38"/>
        <v>0</v>
      </c>
      <c r="H255" s="252"/>
      <c r="I255" s="252"/>
      <c r="J255" s="252"/>
      <c r="K255" s="252"/>
      <c r="L255" s="252"/>
      <c r="M255" s="252"/>
      <c r="N255" s="252"/>
      <c r="O255" s="252"/>
      <c r="P255" s="252"/>
      <c r="Q255" s="253">
        <f>IF(C255&gt;Allgemeines!$C$12,0,SUM(G255,H255,J255,K255,M255,N255)-SUM(I255,L255,O255,P255))</f>
        <v>0</v>
      </c>
      <c r="R255" s="252"/>
      <c r="S255" s="252"/>
      <c r="T255" s="252"/>
      <c r="U255" s="252"/>
      <c r="V255" s="253">
        <f t="shared" si="46"/>
        <v>0</v>
      </c>
      <c r="W255" s="254">
        <f>IF(ISBLANK($B255),0,VLOOKUP($B255,Listen!$A$2:$C$45,2,FALSE))</f>
        <v>0</v>
      </c>
      <c r="X255" s="254">
        <f>IF(ISBLANK($B255),0,VLOOKUP($B255,Listen!$A$2:$C$45,3,FALSE))</f>
        <v>0</v>
      </c>
      <c r="Y255" s="255">
        <f t="shared" si="49"/>
        <v>0</v>
      </c>
      <c r="Z255" s="255">
        <f t="shared" si="50"/>
        <v>0</v>
      </c>
      <c r="AA255" s="255">
        <f t="shared" si="50"/>
        <v>0</v>
      </c>
      <c r="AB255" s="255">
        <f t="shared" si="50"/>
        <v>0</v>
      </c>
      <c r="AC255" s="255">
        <f t="shared" si="50"/>
        <v>0</v>
      </c>
      <c r="AD255" s="255">
        <f t="shared" si="50"/>
        <v>0</v>
      </c>
      <c r="AE255" s="255">
        <f t="shared" si="50"/>
        <v>0</v>
      </c>
      <c r="AF255" s="253">
        <f t="shared" si="47"/>
        <v>0</v>
      </c>
      <c r="AG255" s="256">
        <f>IF(C255=Allgemeines!$C$12,SAV!$V255-SAV!$AH255,HLOOKUP(Allgemeines!$C$12-1,$AI$4:$AO$300,ROW(C255)-3,FALSE)-$AH255)</f>
        <v>0</v>
      </c>
      <c r="AH255" s="256">
        <f>HLOOKUP(Allgemeines!$C$12,$AI$4:$AO$300,ROW(C255)-3,FALSE)</f>
        <v>0</v>
      </c>
      <c r="AI255" s="253">
        <f t="shared" si="39"/>
        <v>0</v>
      </c>
      <c r="AJ255" s="253">
        <f t="shared" si="40"/>
        <v>0</v>
      </c>
      <c r="AK255" s="253">
        <f t="shared" si="41"/>
        <v>0</v>
      </c>
      <c r="AL255" s="253">
        <f t="shared" si="42"/>
        <v>0</v>
      </c>
      <c r="AM255" s="253">
        <f t="shared" si="43"/>
        <v>0</v>
      </c>
      <c r="AN255" s="253">
        <f t="shared" si="44"/>
        <v>0</v>
      </c>
      <c r="AO255" s="253">
        <f t="shared" si="45"/>
        <v>0</v>
      </c>
      <c r="AP255" s="178"/>
    </row>
    <row r="256" spans="1:42" ht="15" x14ac:dyDescent="0.25">
      <c r="A256" s="250"/>
      <c r="B256" s="250"/>
      <c r="C256" s="251"/>
      <c r="D256" s="252"/>
      <c r="E256" s="384"/>
      <c r="F256" s="252"/>
      <c r="G256" s="374">
        <f t="shared" si="38"/>
        <v>0</v>
      </c>
      <c r="H256" s="252"/>
      <c r="I256" s="252"/>
      <c r="J256" s="252"/>
      <c r="K256" s="252"/>
      <c r="L256" s="252"/>
      <c r="M256" s="252"/>
      <c r="N256" s="252"/>
      <c r="O256" s="252"/>
      <c r="P256" s="252"/>
      <c r="Q256" s="253">
        <f>IF(C256&gt;Allgemeines!$C$12,0,SUM(G256,H256,J256,K256,M256,N256)-SUM(I256,L256,O256,P256))</f>
        <v>0</v>
      </c>
      <c r="R256" s="252"/>
      <c r="S256" s="252"/>
      <c r="T256" s="252"/>
      <c r="U256" s="252"/>
      <c r="V256" s="253">
        <f t="shared" si="46"/>
        <v>0</v>
      </c>
      <c r="W256" s="254">
        <f>IF(ISBLANK($B256),0,VLOOKUP($B256,Listen!$A$2:$C$45,2,FALSE))</f>
        <v>0</v>
      </c>
      <c r="X256" s="254">
        <f>IF(ISBLANK($B256),0,VLOOKUP($B256,Listen!$A$2:$C$45,3,FALSE))</f>
        <v>0</v>
      </c>
      <c r="Y256" s="255">
        <f t="shared" si="49"/>
        <v>0</v>
      </c>
      <c r="Z256" s="255">
        <f t="shared" si="50"/>
        <v>0</v>
      </c>
      <c r="AA256" s="255">
        <f t="shared" si="50"/>
        <v>0</v>
      </c>
      <c r="AB256" s="255">
        <f t="shared" si="50"/>
        <v>0</v>
      </c>
      <c r="AC256" s="255">
        <f t="shared" si="50"/>
        <v>0</v>
      </c>
      <c r="AD256" s="255">
        <f t="shared" si="50"/>
        <v>0</v>
      </c>
      <c r="AE256" s="255">
        <f t="shared" si="50"/>
        <v>0</v>
      </c>
      <c r="AF256" s="253">
        <f t="shared" si="47"/>
        <v>0</v>
      </c>
      <c r="AG256" s="256">
        <f>IF(C256=Allgemeines!$C$12,SAV!$V256-SAV!$AH256,HLOOKUP(Allgemeines!$C$12-1,$AI$4:$AO$300,ROW(C256)-3,FALSE)-$AH256)</f>
        <v>0</v>
      </c>
      <c r="AH256" s="256">
        <f>HLOOKUP(Allgemeines!$C$12,$AI$4:$AO$300,ROW(C256)-3,FALSE)</f>
        <v>0</v>
      </c>
      <c r="AI256" s="253">
        <f t="shared" si="39"/>
        <v>0</v>
      </c>
      <c r="AJ256" s="253">
        <f t="shared" si="40"/>
        <v>0</v>
      </c>
      <c r="AK256" s="253">
        <f t="shared" si="41"/>
        <v>0</v>
      </c>
      <c r="AL256" s="253">
        <f t="shared" si="42"/>
        <v>0</v>
      </c>
      <c r="AM256" s="253">
        <f t="shared" si="43"/>
        <v>0</v>
      </c>
      <c r="AN256" s="253">
        <f t="shared" si="44"/>
        <v>0</v>
      </c>
      <c r="AO256" s="253">
        <f t="shared" si="45"/>
        <v>0</v>
      </c>
      <c r="AP256" s="178"/>
    </row>
    <row r="257" spans="1:42" ht="15" x14ac:dyDescent="0.25">
      <c r="A257" s="250"/>
      <c r="B257" s="250"/>
      <c r="C257" s="251"/>
      <c r="D257" s="252"/>
      <c r="E257" s="384"/>
      <c r="F257" s="252"/>
      <c r="G257" s="374">
        <f t="shared" si="38"/>
        <v>0</v>
      </c>
      <c r="H257" s="252"/>
      <c r="I257" s="252"/>
      <c r="J257" s="252"/>
      <c r="K257" s="252"/>
      <c r="L257" s="252"/>
      <c r="M257" s="252"/>
      <c r="N257" s="252"/>
      <c r="O257" s="252"/>
      <c r="P257" s="252"/>
      <c r="Q257" s="253">
        <f>IF(C257&gt;Allgemeines!$C$12,0,SUM(G257,H257,J257,K257,M257,N257)-SUM(I257,L257,O257,P257))</f>
        <v>0</v>
      </c>
      <c r="R257" s="252"/>
      <c r="S257" s="252"/>
      <c r="T257" s="252"/>
      <c r="U257" s="252"/>
      <c r="V257" s="253">
        <f t="shared" si="46"/>
        <v>0</v>
      </c>
      <c r="W257" s="254">
        <f>IF(ISBLANK($B257),0,VLOOKUP($B257,Listen!$A$2:$C$45,2,FALSE))</f>
        <v>0</v>
      </c>
      <c r="X257" s="254">
        <f>IF(ISBLANK($B257),0,VLOOKUP($B257,Listen!$A$2:$C$45,3,FALSE))</f>
        <v>0</v>
      </c>
      <c r="Y257" s="255">
        <f t="shared" si="49"/>
        <v>0</v>
      </c>
      <c r="Z257" s="255">
        <f t="shared" si="50"/>
        <v>0</v>
      </c>
      <c r="AA257" s="255">
        <f t="shared" si="50"/>
        <v>0</v>
      </c>
      <c r="AB257" s="255">
        <f t="shared" si="50"/>
        <v>0</v>
      </c>
      <c r="AC257" s="255">
        <f t="shared" si="50"/>
        <v>0</v>
      </c>
      <c r="AD257" s="255">
        <f t="shared" si="50"/>
        <v>0</v>
      </c>
      <c r="AE257" s="255">
        <f t="shared" si="50"/>
        <v>0</v>
      </c>
      <c r="AF257" s="253">
        <f t="shared" si="47"/>
        <v>0</v>
      </c>
      <c r="AG257" s="256">
        <f>IF(C257=Allgemeines!$C$12,SAV!$V257-SAV!$AH257,HLOOKUP(Allgemeines!$C$12-1,$AI$4:$AO$300,ROW(C257)-3,FALSE)-$AH257)</f>
        <v>0</v>
      </c>
      <c r="AH257" s="256">
        <f>HLOOKUP(Allgemeines!$C$12,$AI$4:$AO$300,ROW(C257)-3,FALSE)</f>
        <v>0</v>
      </c>
      <c r="AI257" s="253">
        <f t="shared" si="39"/>
        <v>0</v>
      </c>
      <c r="AJ257" s="253">
        <f t="shared" si="40"/>
        <v>0</v>
      </c>
      <c r="AK257" s="253">
        <f t="shared" si="41"/>
        <v>0</v>
      </c>
      <c r="AL257" s="253">
        <f t="shared" si="42"/>
        <v>0</v>
      </c>
      <c r="AM257" s="253">
        <f t="shared" si="43"/>
        <v>0</v>
      </c>
      <c r="AN257" s="253">
        <f t="shared" si="44"/>
        <v>0</v>
      </c>
      <c r="AO257" s="253">
        <f t="shared" si="45"/>
        <v>0</v>
      </c>
      <c r="AP257" s="178"/>
    </row>
    <row r="258" spans="1:42" ht="15" x14ac:dyDescent="0.25">
      <c r="A258" s="250"/>
      <c r="B258" s="250"/>
      <c r="C258" s="251"/>
      <c r="D258" s="252"/>
      <c r="E258" s="384"/>
      <c r="F258" s="252"/>
      <c r="G258" s="374">
        <f t="shared" si="38"/>
        <v>0</v>
      </c>
      <c r="H258" s="252"/>
      <c r="I258" s="252"/>
      <c r="J258" s="252"/>
      <c r="K258" s="252"/>
      <c r="L258" s="252"/>
      <c r="M258" s="252"/>
      <c r="N258" s="252"/>
      <c r="O258" s="252"/>
      <c r="P258" s="252"/>
      <c r="Q258" s="253">
        <f>IF(C258&gt;Allgemeines!$C$12,0,SUM(G258,H258,J258,K258,M258,N258)-SUM(I258,L258,O258,P258))</f>
        <v>0</v>
      </c>
      <c r="R258" s="252"/>
      <c r="S258" s="252"/>
      <c r="T258" s="252"/>
      <c r="U258" s="252"/>
      <c r="V258" s="253">
        <f t="shared" si="46"/>
        <v>0</v>
      </c>
      <c r="W258" s="254">
        <f>IF(ISBLANK($B258),0,VLOOKUP($B258,Listen!$A$2:$C$45,2,FALSE))</f>
        <v>0</v>
      </c>
      <c r="X258" s="254">
        <f>IF(ISBLANK($B258),0,VLOOKUP($B258,Listen!$A$2:$C$45,3,FALSE))</f>
        <v>0</v>
      </c>
      <c r="Y258" s="255">
        <f t="shared" si="49"/>
        <v>0</v>
      </c>
      <c r="Z258" s="255">
        <f t="shared" si="50"/>
        <v>0</v>
      </c>
      <c r="AA258" s="255">
        <f t="shared" si="50"/>
        <v>0</v>
      </c>
      <c r="AB258" s="255">
        <f t="shared" si="50"/>
        <v>0</v>
      </c>
      <c r="AC258" s="255">
        <f t="shared" si="50"/>
        <v>0</v>
      </c>
      <c r="AD258" s="255">
        <f t="shared" si="50"/>
        <v>0</v>
      </c>
      <c r="AE258" s="255">
        <f t="shared" si="50"/>
        <v>0</v>
      </c>
      <c r="AF258" s="253">
        <f t="shared" si="47"/>
        <v>0</v>
      </c>
      <c r="AG258" s="256">
        <f>IF(C258=Allgemeines!$C$12,SAV!$V258-SAV!$AH258,HLOOKUP(Allgemeines!$C$12-1,$AI$4:$AO$300,ROW(C258)-3,FALSE)-$AH258)</f>
        <v>0</v>
      </c>
      <c r="AH258" s="256">
        <f>HLOOKUP(Allgemeines!$C$12,$AI$4:$AO$300,ROW(C258)-3,FALSE)</f>
        <v>0</v>
      </c>
      <c r="AI258" s="253">
        <f t="shared" si="39"/>
        <v>0</v>
      </c>
      <c r="AJ258" s="253">
        <f t="shared" si="40"/>
        <v>0</v>
      </c>
      <c r="AK258" s="253">
        <f t="shared" si="41"/>
        <v>0</v>
      </c>
      <c r="AL258" s="253">
        <f t="shared" si="42"/>
        <v>0</v>
      </c>
      <c r="AM258" s="253">
        <f t="shared" si="43"/>
        <v>0</v>
      </c>
      <c r="AN258" s="253">
        <f t="shared" si="44"/>
        <v>0</v>
      </c>
      <c r="AO258" s="253">
        <f t="shared" si="45"/>
        <v>0</v>
      </c>
      <c r="AP258" s="178"/>
    </row>
    <row r="259" spans="1:42" ht="15" x14ac:dyDescent="0.25">
      <c r="A259" s="250"/>
      <c r="B259" s="250"/>
      <c r="C259" s="251"/>
      <c r="D259" s="252"/>
      <c r="E259" s="384"/>
      <c r="F259" s="252"/>
      <c r="G259" s="374">
        <f t="shared" si="38"/>
        <v>0</v>
      </c>
      <c r="H259" s="252"/>
      <c r="I259" s="252"/>
      <c r="J259" s="252"/>
      <c r="K259" s="252"/>
      <c r="L259" s="252"/>
      <c r="M259" s="252"/>
      <c r="N259" s="252"/>
      <c r="O259" s="252"/>
      <c r="P259" s="252"/>
      <c r="Q259" s="253">
        <f>IF(C259&gt;Allgemeines!$C$12,0,SUM(G259,H259,J259,K259,M259,N259)-SUM(I259,L259,O259,P259))</f>
        <v>0</v>
      </c>
      <c r="R259" s="252"/>
      <c r="S259" s="252"/>
      <c r="T259" s="252"/>
      <c r="U259" s="252"/>
      <c r="V259" s="253">
        <f t="shared" si="46"/>
        <v>0</v>
      </c>
      <c r="W259" s="254">
        <f>IF(ISBLANK($B259),0,VLOOKUP($B259,Listen!$A$2:$C$45,2,FALSE))</f>
        <v>0</v>
      </c>
      <c r="X259" s="254">
        <f>IF(ISBLANK($B259),0,VLOOKUP($B259,Listen!$A$2:$C$45,3,FALSE))</f>
        <v>0</v>
      </c>
      <c r="Y259" s="255">
        <f t="shared" si="49"/>
        <v>0</v>
      </c>
      <c r="Z259" s="255">
        <f t="shared" si="50"/>
        <v>0</v>
      </c>
      <c r="AA259" s="255">
        <f t="shared" si="50"/>
        <v>0</v>
      </c>
      <c r="AB259" s="255">
        <f t="shared" si="50"/>
        <v>0</v>
      </c>
      <c r="AC259" s="255">
        <f t="shared" si="50"/>
        <v>0</v>
      </c>
      <c r="AD259" s="255">
        <f t="shared" si="50"/>
        <v>0</v>
      </c>
      <c r="AE259" s="255">
        <f t="shared" si="50"/>
        <v>0</v>
      </c>
      <c r="AF259" s="253">
        <f t="shared" si="47"/>
        <v>0</v>
      </c>
      <c r="AG259" s="256">
        <f>IF(C259=Allgemeines!$C$12,SAV!$V259-SAV!$AH259,HLOOKUP(Allgemeines!$C$12-1,$AI$4:$AO$300,ROW(C259)-3,FALSE)-$AH259)</f>
        <v>0</v>
      </c>
      <c r="AH259" s="256">
        <f>HLOOKUP(Allgemeines!$C$12,$AI$4:$AO$300,ROW(C259)-3,FALSE)</f>
        <v>0</v>
      </c>
      <c r="AI259" s="253">
        <f t="shared" si="39"/>
        <v>0</v>
      </c>
      <c r="AJ259" s="253">
        <f t="shared" si="40"/>
        <v>0</v>
      </c>
      <c r="AK259" s="253">
        <f t="shared" si="41"/>
        <v>0</v>
      </c>
      <c r="AL259" s="253">
        <f t="shared" si="42"/>
        <v>0</v>
      </c>
      <c r="AM259" s="253">
        <f t="shared" si="43"/>
        <v>0</v>
      </c>
      <c r="AN259" s="253">
        <f t="shared" si="44"/>
        <v>0</v>
      </c>
      <c r="AO259" s="253">
        <f t="shared" si="45"/>
        <v>0</v>
      </c>
      <c r="AP259" s="178"/>
    </row>
    <row r="260" spans="1:42" ht="15" x14ac:dyDescent="0.25">
      <c r="A260" s="250"/>
      <c r="B260" s="250"/>
      <c r="C260" s="251"/>
      <c r="D260" s="252"/>
      <c r="E260" s="384"/>
      <c r="F260" s="252"/>
      <c r="G260" s="374">
        <f t="shared" si="38"/>
        <v>0</v>
      </c>
      <c r="H260" s="252"/>
      <c r="I260" s="252"/>
      <c r="J260" s="252"/>
      <c r="K260" s="252"/>
      <c r="L260" s="252"/>
      <c r="M260" s="252"/>
      <c r="N260" s="252"/>
      <c r="O260" s="252"/>
      <c r="P260" s="252"/>
      <c r="Q260" s="253">
        <f>IF(C260&gt;Allgemeines!$C$12,0,SUM(G260,H260,J260,K260,M260,N260)-SUM(I260,L260,O260,P260))</f>
        <v>0</v>
      </c>
      <c r="R260" s="252"/>
      <c r="S260" s="252"/>
      <c r="T260" s="252"/>
      <c r="U260" s="252"/>
      <c r="V260" s="253">
        <f t="shared" si="46"/>
        <v>0</v>
      </c>
      <c r="W260" s="254">
        <f>IF(ISBLANK($B260),0,VLOOKUP($B260,Listen!$A$2:$C$45,2,FALSE))</f>
        <v>0</v>
      </c>
      <c r="X260" s="254">
        <f>IF(ISBLANK($B260),0,VLOOKUP($B260,Listen!$A$2:$C$45,3,FALSE))</f>
        <v>0</v>
      </c>
      <c r="Y260" s="255">
        <f t="shared" si="49"/>
        <v>0</v>
      </c>
      <c r="Z260" s="255">
        <f t="shared" si="50"/>
        <v>0</v>
      </c>
      <c r="AA260" s="255">
        <f t="shared" si="50"/>
        <v>0</v>
      </c>
      <c r="AB260" s="255">
        <f t="shared" si="50"/>
        <v>0</v>
      </c>
      <c r="AC260" s="255">
        <f t="shared" si="50"/>
        <v>0</v>
      </c>
      <c r="AD260" s="255">
        <f t="shared" si="50"/>
        <v>0</v>
      </c>
      <c r="AE260" s="255">
        <f t="shared" si="50"/>
        <v>0</v>
      </c>
      <c r="AF260" s="253">
        <f t="shared" si="47"/>
        <v>0</v>
      </c>
      <c r="AG260" s="256">
        <f>IF(C260=Allgemeines!$C$12,SAV!$V260-SAV!$AH260,HLOOKUP(Allgemeines!$C$12-1,$AI$4:$AO$300,ROW(C260)-3,FALSE)-$AH260)</f>
        <v>0</v>
      </c>
      <c r="AH260" s="256">
        <f>HLOOKUP(Allgemeines!$C$12,$AI$4:$AO$300,ROW(C260)-3,FALSE)</f>
        <v>0</v>
      </c>
      <c r="AI260" s="253">
        <f t="shared" si="39"/>
        <v>0</v>
      </c>
      <c r="AJ260" s="253">
        <f t="shared" si="40"/>
        <v>0</v>
      </c>
      <c r="AK260" s="253">
        <f t="shared" si="41"/>
        <v>0</v>
      </c>
      <c r="AL260" s="253">
        <f t="shared" si="42"/>
        <v>0</v>
      </c>
      <c r="AM260" s="253">
        <f t="shared" si="43"/>
        <v>0</v>
      </c>
      <c r="AN260" s="253">
        <f t="shared" si="44"/>
        <v>0</v>
      </c>
      <c r="AO260" s="253">
        <f t="shared" si="45"/>
        <v>0</v>
      </c>
      <c r="AP260" s="178"/>
    </row>
    <row r="261" spans="1:42" ht="15" x14ac:dyDescent="0.25">
      <c r="A261" s="250"/>
      <c r="B261" s="250"/>
      <c r="C261" s="251"/>
      <c r="D261" s="252"/>
      <c r="E261" s="384"/>
      <c r="F261" s="252"/>
      <c r="G261" s="374">
        <f t="shared" ref="G261:G300" si="51">D261*E261/100</f>
        <v>0</v>
      </c>
      <c r="H261" s="252"/>
      <c r="I261" s="252"/>
      <c r="J261" s="252"/>
      <c r="K261" s="252"/>
      <c r="L261" s="252"/>
      <c r="M261" s="252"/>
      <c r="N261" s="252"/>
      <c r="O261" s="252"/>
      <c r="P261" s="252"/>
      <c r="Q261" s="253">
        <f>IF(C261&gt;Allgemeines!$C$12,0,SUM(G261,H261,J261,K261,M261,N261)-SUM(I261,L261,O261,P261))</f>
        <v>0</v>
      </c>
      <c r="R261" s="252"/>
      <c r="S261" s="252"/>
      <c r="T261" s="252"/>
      <c r="U261" s="252"/>
      <c r="V261" s="253">
        <f t="shared" si="46"/>
        <v>0</v>
      </c>
      <c r="W261" s="254">
        <f>IF(ISBLANK($B261),0,VLOOKUP($B261,Listen!$A$2:$C$45,2,FALSE))</f>
        <v>0</v>
      </c>
      <c r="X261" s="254">
        <f>IF(ISBLANK($B261),0,VLOOKUP($B261,Listen!$A$2:$C$45,3,FALSE))</f>
        <v>0</v>
      </c>
      <c r="Y261" s="255">
        <f t="shared" si="49"/>
        <v>0</v>
      </c>
      <c r="Z261" s="255">
        <f t="shared" si="50"/>
        <v>0</v>
      </c>
      <c r="AA261" s="255">
        <f t="shared" si="50"/>
        <v>0</v>
      </c>
      <c r="AB261" s="255">
        <f t="shared" si="50"/>
        <v>0</v>
      </c>
      <c r="AC261" s="255">
        <f t="shared" si="50"/>
        <v>0</v>
      </c>
      <c r="AD261" s="255">
        <f t="shared" si="50"/>
        <v>0</v>
      </c>
      <c r="AE261" s="255">
        <f t="shared" si="50"/>
        <v>0</v>
      </c>
      <c r="AF261" s="253">
        <f t="shared" si="47"/>
        <v>0</v>
      </c>
      <c r="AG261" s="256">
        <f>IF(C261=Allgemeines!$C$12,SAV!$V261-SAV!$AH261,HLOOKUP(Allgemeines!$C$12-1,$AI$4:$AO$300,ROW(C261)-3,FALSE)-$AH261)</f>
        <v>0</v>
      </c>
      <c r="AH261" s="256">
        <f>HLOOKUP(Allgemeines!$C$12,$AI$4:$AO$300,ROW(C261)-3,FALSE)</f>
        <v>0</v>
      </c>
      <c r="AI261" s="253">
        <f t="shared" ref="AI261:AI300" si="52">IF(OR($C261=0,$V261=0),0,IF($C261&lt;=AI$4,$V261-$V261/Y261*(AI$4-$C261+1),0))</f>
        <v>0</v>
      </c>
      <c r="AJ261" s="253">
        <f t="shared" ref="AJ261:AJ300" si="53">IF(OR($C261=0,$V261=0,Z261-(AJ$4-$C261)=0),0,IF($C261&lt;AJ$4,AI261-AI261/(Z261-(AJ$4-$C261)),IF($C261=AJ$4,$V261-$V261/Z261,0)))</f>
        <v>0</v>
      </c>
      <c r="AK261" s="253">
        <f t="shared" ref="AK261:AK300" si="54">IF(OR($C261=0,$V261=0,AA261-(AK$4-$C261)=0),0,IF($C261&lt;AK$4,AJ261-AJ261/(AA261-(AK$4-$C261)),IF($C261=AK$4,$V261-$V261/AA261,0)))</f>
        <v>0</v>
      </c>
      <c r="AL261" s="253">
        <f t="shared" ref="AL261:AL300" si="55">IF(OR($C261=0,$V261=0,AB261-(AL$4-$C261)=0),0,IF($C261&lt;AL$4,AK261-AK261/(AB261-(AL$4-$C261)),IF($C261=AL$4,$V261-$V261/AB261,0)))</f>
        <v>0</v>
      </c>
      <c r="AM261" s="253">
        <f t="shared" ref="AM261:AM300" si="56">IF(OR($C261=0,$V261=0,AC261-(AM$4-$C261)=0),0,IF($C261&lt;AM$4,AL261-AL261/(AC261-(AM$4-$C261)),IF($C261=AM$4,$V261-$V261/AC261,0)))</f>
        <v>0</v>
      </c>
      <c r="AN261" s="253">
        <f t="shared" ref="AN261:AN300" si="57">IF(OR($C261=0,$V261=0,AD261-(AN$4-$C261)=0),0,IF($C261&lt;AN$4,AM261-AM261/(AD261-(AN$4-$C261)),IF($C261=AN$4,$V261-$V261/AD261,0)))</f>
        <v>0</v>
      </c>
      <c r="AO261" s="253">
        <f t="shared" ref="AO261:AO300" si="58">IF(OR($C261=0,$V261=0,AE261-(AO$4-$C261)=0),0,IF($C261&lt;AO$4,AN261-AN261/(AE261-(AO$4-$C261)),IF($C261=AO$4,$V261-$V261/AE261,0)))</f>
        <v>0</v>
      </c>
      <c r="AP261" s="178"/>
    </row>
    <row r="262" spans="1:42" ht="15" x14ac:dyDescent="0.25">
      <c r="A262" s="250"/>
      <c r="B262" s="250"/>
      <c r="C262" s="251"/>
      <c r="D262" s="252"/>
      <c r="E262" s="384"/>
      <c r="F262" s="252"/>
      <c r="G262" s="374">
        <f t="shared" si="51"/>
        <v>0</v>
      </c>
      <c r="H262" s="252"/>
      <c r="I262" s="252"/>
      <c r="J262" s="252"/>
      <c r="K262" s="252"/>
      <c r="L262" s="252"/>
      <c r="M262" s="252"/>
      <c r="N262" s="252"/>
      <c r="O262" s="252"/>
      <c r="P262" s="252"/>
      <c r="Q262" s="253">
        <f>IF(C262&gt;Allgemeines!$C$12,0,SUM(G262,H262,J262,K262,M262,N262)-SUM(I262,L262,O262,P262))</f>
        <v>0</v>
      </c>
      <c r="R262" s="252"/>
      <c r="S262" s="252"/>
      <c r="T262" s="252"/>
      <c r="U262" s="252"/>
      <c r="V262" s="253">
        <f t="shared" ref="V262:V300" si="59">Q262-R262-S262-T262-U262</f>
        <v>0</v>
      </c>
      <c r="W262" s="254">
        <f>IF(ISBLANK($B262),0,VLOOKUP($B262,Listen!$A$2:$C$45,2,FALSE))</f>
        <v>0</v>
      </c>
      <c r="X262" s="254">
        <f>IF(ISBLANK($B262),0,VLOOKUP($B262,Listen!$A$2:$C$45,3,FALSE))</f>
        <v>0</v>
      </c>
      <c r="Y262" s="255">
        <f t="shared" si="49"/>
        <v>0</v>
      </c>
      <c r="Z262" s="255">
        <f t="shared" si="50"/>
        <v>0</v>
      </c>
      <c r="AA262" s="255">
        <f t="shared" si="50"/>
        <v>0</v>
      </c>
      <c r="AB262" s="255">
        <f t="shared" si="50"/>
        <v>0</v>
      </c>
      <c r="AC262" s="255">
        <f t="shared" si="50"/>
        <v>0</v>
      </c>
      <c r="AD262" s="255">
        <f t="shared" si="50"/>
        <v>0</v>
      </c>
      <c r="AE262" s="255">
        <f t="shared" si="50"/>
        <v>0</v>
      </c>
      <c r="AF262" s="253">
        <f t="shared" ref="AF262:AF300" si="60">AH262+AG262</f>
        <v>0</v>
      </c>
      <c r="AG262" s="256">
        <f>IF(C262=Allgemeines!$C$12,SAV!$V262-SAV!$AH262,HLOOKUP(Allgemeines!$C$12-1,$AI$4:$AO$300,ROW(C262)-3,FALSE)-$AH262)</f>
        <v>0</v>
      </c>
      <c r="AH262" s="256">
        <f>HLOOKUP(Allgemeines!$C$12,$AI$4:$AO$300,ROW(C262)-3,FALSE)</f>
        <v>0</v>
      </c>
      <c r="AI262" s="253">
        <f t="shared" si="52"/>
        <v>0</v>
      </c>
      <c r="AJ262" s="253">
        <f t="shared" si="53"/>
        <v>0</v>
      </c>
      <c r="AK262" s="253">
        <f t="shared" si="54"/>
        <v>0</v>
      </c>
      <c r="AL262" s="253">
        <f t="shared" si="55"/>
        <v>0</v>
      </c>
      <c r="AM262" s="253">
        <f t="shared" si="56"/>
        <v>0</v>
      </c>
      <c r="AN262" s="253">
        <f t="shared" si="57"/>
        <v>0</v>
      </c>
      <c r="AO262" s="253">
        <f t="shared" si="58"/>
        <v>0</v>
      </c>
      <c r="AP262" s="178"/>
    </row>
    <row r="263" spans="1:42" ht="15" x14ac:dyDescent="0.25">
      <c r="A263" s="250"/>
      <c r="B263" s="250"/>
      <c r="C263" s="251"/>
      <c r="D263" s="252"/>
      <c r="E263" s="384"/>
      <c r="F263" s="252"/>
      <c r="G263" s="374">
        <f t="shared" si="51"/>
        <v>0</v>
      </c>
      <c r="H263" s="252"/>
      <c r="I263" s="252"/>
      <c r="J263" s="252"/>
      <c r="K263" s="252"/>
      <c r="L263" s="252"/>
      <c r="M263" s="252"/>
      <c r="N263" s="252"/>
      <c r="O263" s="252"/>
      <c r="P263" s="252"/>
      <c r="Q263" s="253">
        <f>IF(C263&gt;Allgemeines!$C$12,0,SUM(G263,H263,J263,K263,M263,N263)-SUM(I263,L263,O263,P263))</f>
        <v>0</v>
      </c>
      <c r="R263" s="252"/>
      <c r="S263" s="252"/>
      <c r="T263" s="252"/>
      <c r="U263" s="252"/>
      <c r="V263" s="253">
        <f t="shared" si="59"/>
        <v>0</v>
      </c>
      <c r="W263" s="254">
        <f>IF(ISBLANK($B263),0,VLOOKUP($B263,Listen!$A$2:$C$45,2,FALSE))</f>
        <v>0</v>
      </c>
      <c r="X263" s="254">
        <f>IF(ISBLANK($B263),0,VLOOKUP($B263,Listen!$A$2:$C$45,3,FALSE))</f>
        <v>0</v>
      </c>
      <c r="Y263" s="255">
        <f t="shared" si="49"/>
        <v>0</v>
      </c>
      <c r="Z263" s="255">
        <f t="shared" si="50"/>
        <v>0</v>
      </c>
      <c r="AA263" s="255">
        <f t="shared" si="50"/>
        <v>0</v>
      </c>
      <c r="AB263" s="255">
        <f t="shared" si="50"/>
        <v>0</v>
      </c>
      <c r="AC263" s="255">
        <f t="shared" si="50"/>
        <v>0</v>
      </c>
      <c r="AD263" s="255">
        <f t="shared" si="50"/>
        <v>0</v>
      </c>
      <c r="AE263" s="255">
        <f t="shared" si="50"/>
        <v>0</v>
      </c>
      <c r="AF263" s="253">
        <f t="shared" si="60"/>
        <v>0</v>
      </c>
      <c r="AG263" s="256">
        <f>IF(C263=Allgemeines!$C$12,SAV!$V263-SAV!$AH263,HLOOKUP(Allgemeines!$C$12-1,$AI$4:$AO$300,ROW(C263)-3,FALSE)-$AH263)</f>
        <v>0</v>
      </c>
      <c r="AH263" s="256">
        <f>HLOOKUP(Allgemeines!$C$12,$AI$4:$AO$300,ROW(C263)-3,FALSE)</f>
        <v>0</v>
      </c>
      <c r="AI263" s="253">
        <f t="shared" si="52"/>
        <v>0</v>
      </c>
      <c r="AJ263" s="253">
        <f t="shared" si="53"/>
        <v>0</v>
      </c>
      <c r="AK263" s="253">
        <f t="shared" si="54"/>
        <v>0</v>
      </c>
      <c r="AL263" s="253">
        <f t="shared" si="55"/>
        <v>0</v>
      </c>
      <c r="AM263" s="253">
        <f t="shared" si="56"/>
        <v>0</v>
      </c>
      <c r="AN263" s="253">
        <f t="shared" si="57"/>
        <v>0</v>
      </c>
      <c r="AO263" s="253">
        <f t="shared" si="58"/>
        <v>0</v>
      </c>
      <c r="AP263" s="178"/>
    </row>
    <row r="264" spans="1:42" ht="15" x14ac:dyDescent="0.25">
      <c r="A264" s="250"/>
      <c r="B264" s="250"/>
      <c r="C264" s="251"/>
      <c r="D264" s="252"/>
      <c r="E264" s="384"/>
      <c r="F264" s="252"/>
      <c r="G264" s="374">
        <f t="shared" si="51"/>
        <v>0</v>
      </c>
      <c r="H264" s="252"/>
      <c r="I264" s="252"/>
      <c r="J264" s="252"/>
      <c r="K264" s="252"/>
      <c r="L264" s="252"/>
      <c r="M264" s="252"/>
      <c r="N264" s="252"/>
      <c r="O264" s="252"/>
      <c r="P264" s="252"/>
      <c r="Q264" s="253">
        <f>IF(C264&gt;Allgemeines!$C$12,0,SUM(G264,H264,J264,K264,M264,N264)-SUM(I264,L264,O264,P264))</f>
        <v>0</v>
      </c>
      <c r="R264" s="252"/>
      <c r="S264" s="252"/>
      <c r="T264" s="252"/>
      <c r="U264" s="252"/>
      <c r="V264" s="253">
        <f t="shared" si="59"/>
        <v>0</v>
      </c>
      <c r="W264" s="254">
        <f>IF(ISBLANK($B264),0,VLOOKUP($B264,Listen!$A$2:$C$45,2,FALSE))</f>
        <v>0</v>
      </c>
      <c r="X264" s="254">
        <f>IF(ISBLANK($B264),0,VLOOKUP($B264,Listen!$A$2:$C$45,3,FALSE))</f>
        <v>0</v>
      </c>
      <c r="Y264" s="255">
        <f t="shared" si="49"/>
        <v>0</v>
      </c>
      <c r="Z264" s="255">
        <f t="shared" si="50"/>
        <v>0</v>
      </c>
      <c r="AA264" s="255">
        <f t="shared" si="50"/>
        <v>0</v>
      </c>
      <c r="AB264" s="255">
        <f t="shared" si="50"/>
        <v>0</v>
      </c>
      <c r="AC264" s="255">
        <f t="shared" si="50"/>
        <v>0</v>
      </c>
      <c r="AD264" s="255">
        <f t="shared" si="50"/>
        <v>0</v>
      </c>
      <c r="AE264" s="255">
        <f t="shared" si="50"/>
        <v>0</v>
      </c>
      <c r="AF264" s="253">
        <f t="shared" si="60"/>
        <v>0</v>
      </c>
      <c r="AG264" s="256">
        <f>IF(C264=Allgemeines!$C$12,SAV!$V264-SAV!$AH264,HLOOKUP(Allgemeines!$C$12-1,$AI$4:$AO$300,ROW(C264)-3,FALSE)-$AH264)</f>
        <v>0</v>
      </c>
      <c r="AH264" s="256">
        <f>HLOOKUP(Allgemeines!$C$12,$AI$4:$AO$300,ROW(C264)-3,FALSE)</f>
        <v>0</v>
      </c>
      <c r="AI264" s="253">
        <f t="shared" si="52"/>
        <v>0</v>
      </c>
      <c r="AJ264" s="253">
        <f t="shared" si="53"/>
        <v>0</v>
      </c>
      <c r="AK264" s="253">
        <f t="shared" si="54"/>
        <v>0</v>
      </c>
      <c r="AL264" s="253">
        <f t="shared" si="55"/>
        <v>0</v>
      </c>
      <c r="AM264" s="253">
        <f t="shared" si="56"/>
        <v>0</v>
      </c>
      <c r="AN264" s="253">
        <f t="shared" si="57"/>
        <v>0</v>
      </c>
      <c r="AO264" s="253">
        <f t="shared" si="58"/>
        <v>0</v>
      </c>
      <c r="AP264" s="178"/>
    </row>
    <row r="265" spans="1:42" ht="15" x14ac:dyDescent="0.25">
      <c r="A265" s="250"/>
      <c r="B265" s="250"/>
      <c r="C265" s="251"/>
      <c r="D265" s="252"/>
      <c r="E265" s="384"/>
      <c r="F265" s="252"/>
      <c r="G265" s="374">
        <f t="shared" si="51"/>
        <v>0</v>
      </c>
      <c r="H265" s="252"/>
      <c r="I265" s="252"/>
      <c r="J265" s="252"/>
      <c r="K265" s="252"/>
      <c r="L265" s="252"/>
      <c r="M265" s="252"/>
      <c r="N265" s="252"/>
      <c r="O265" s="252"/>
      <c r="P265" s="252"/>
      <c r="Q265" s="253">
        <f>IF(C265&gt;Allgemeines!$C$12,0,SUM(G265,H265,J265,K265,M265,N265)-SUM(I265,L265,O265,P265))</f>
        <v>0</v>
      </c>
      <c r="R265" s="252"/>
      <c r="S265" s="252"/>
      <c r="T265" s="252"/>
      <c r="U265" s="252"/>
      <c r="V265" s="253">
        <f t="shared" si="59"/>
        <v>0</v>
      </c>
      <c r="W265" s="254">
        <f>IF(ISBLANK($B265),0,VLOOKUP($B265,Listen!$A$2:$C$45,2,FALSE))</f>
        <v>0</v>
      </c>
      <c r="X265" s="254">
        <f>IF(ISBLANK($B265),0,VLOOKUP($B265,Listen!$A$2:$C$45,3,FALSE))</f>
        <v>0</v>
      </c>
      <c r="Y265" s="255">
        <f t="shared" si="49"/>
        <v>0</v>
      </c>
      <c r="Z265" s="255">
        <f t="shared" si="50"/>
        <v>0</v>
      </c>
      <c r="AA265" s="255">
        <f t="shared" si="50"/>
        <v>0</v>
      </c>
      <c r="AB265" s="255">
        <f t="shared" si="50"/>
        <v>0</v>
      </c>
      <c r="AC265" s="255">
        <f t="shared" si="50"/>
        <v>0</v>
      </c>
      <c r="AD265" s="255">
        <f t="shared" si="50"/>
        <v>0</v>
      </c>
      <c r="AE265" s="255">
        <f t="shared" si="50"/>
        <v>0</v>
      </c>
      <c r="AF265" s="253">
        <f t="shared" si="60"/>
        <v>0</v>
      </c>
      <c r="AG265" s="256">
        <f>IF(C265=Allgemeines!$C$12,SAV!$V265-SAV!$AH265,HLOOKUP(Allgemeines!$C$12-1,$AI$4:$AO$300,ROW(C265)-3,FALSE)-$AH265)</f>
        <v>0</v>
      </c>
      <c r="AH265" s="256">
        <f>HLOOKUP(Allgemeines!$C$12,$AI$4:$AO$300,ROW(C265)-3,FALSE)</f>
        <v>0</v>
      </c>
      <c r="AI265" s="253">
        <f t="shared" si="52"/>
        <v>0</v>
      </c>
      <c r="AJ265" s="253">
        <f t="shared" si="53"/>
        <v>0</v>
      </c>
      <c r="AK265" s="253">
        <f t="shared" si="54"/>
        <v>0</v>
      </c>
      <c r="AL265" s="253">
        <f t="shared" si="55"/>
        <v>0</v>
      </c>
      <c r="AM265" s="253">
        <f t="shared" si="56"/>
        <v>0</v>
      </c>
      <c r="AN265" s="253">
        <f t="shared" si="57"/>
        <v>0</v>
      </c>
      <c r="AO265" s="253">
        <f t="shared" si="58"/>
        <v>0</v>
      </c>
      <c r="AP265" s="178"/>
    </row>
    <row r="266" spans="1:42" ht="15" x14ac:dyDescent="0.25">
      <c r="A266" s="250"/>
      <c r="B266" s="250"/>
      <c r="C266" s="251"/>
      <c r="D266" s="252"/>
      <c r="E266" s="384"/>
      <c r="F266" s="252"/>
      <c r="G266" s="374">
        <f t="shared" si="51"/>
        <v>0</v>
      </c>
      <c r="H266" s="252"/>
      <c r="I266" s="252"/>
      <c r="J266" s="252"/>
      <c r="K266" s="252"/>
      <c r="L266" s="252"/>
      <c r="M266" s="252"/>
      <c r="N266" s="252"/>
      <c r="O266" s="252"/>
      <c r="P266" s="252"/>
      <c r="Q266" s="253">
        <f>IF(C266&gt;Allgemeines!$C$12,0,SUM(G266,H266,J266,K266,M266,N266)-SUM(I266,L266,O266,P266))</f>
        <v>0</v>
      </c>
      <c r="R266" s="252"/>
      <c r="S266" s="252"/>
      <c r="T266" s="252"/>
      <c r="U266" s="252"/>
      <c r="V266" s="253">
        <f t="shared" si="59"/>
        <v>0</v>
      </c>
      <c r="W266" s="254">
        <f>IF(ISBLANK($B266),0,VLOOKUP($B266,Listen!$A$2:$C$45,2,FALSE))</f>
        <v>0</v>
      </c>
      <c r="X266" s="254">
        <f>IF(ISBLANK($B266),0,VLOOKUP($B266,Listen!$A$2:$C$45,3,FALSE))</f>
        <v>0</v>
      </c>
      <c r="Y266" s="255">
        <f t="shared" si="49"/>
        <v>0</v>
      </c>
      <c r="Z266" s="255">
        <f t="shared" si="50"/>
        <v>0</v>
      </c>
      <c r="AA266" s="255">
        <f t="shared" si="50"/>
        <v>0</v>
      </c>
      <c r="AB266" s="255">
        <f t="shared" si="50"/>
        <v>0</v>
      </c>
      <c r="AC266" s="255">
        <f t="shared" si="50"/>
        <v>0</v>
      </c>
      <c r="AD266" s="255">
        <f t="shared" si="50"/>
        <v>0</v>
      </c>
      <c r="AE266" s="255">
        <f t="shared" si="50"/>
        <v>0</v>
      </c>
      <c r="AF266" s="253">
        <f t="shared" si="60"/>
        <v>0</v>
      </c>
      <c r="AG266" s="256">
        <f>IF(C266=Allgemeines!$C$12,SAV!$V266-SAV!$AH266,HLOOKUP(Allgemeines!$C$12-1,$AI$4:$AO$300,ROW(C266)-3,FALSE)-$AH266)</f>
        <v>0</v>
      </c>
      <c r="AH266" s="256">
        <f>HLOOKUP(Allgemeines!$C$12,$AI$4:$AO$300,ROW(C266)-3,FALSE)</f>
        <v>0</v>
      </c>
      <c r="AI266" s="253">
        <f t="shared" si="52"/>
        <v>0</v>
      </c>
      <c r="AJ266" s="253">
        <f t="shared" si="53"/>
        <v>0</v>
      </c>
      <c r="AK266" s="253">
        <f t="shared" si="54"/>
        <v>0</v>
      </c>
      <c r="AL266" s="253">
        <f t="shared" si="55"/>
        <v>0</v>
      </c>
      <c r="AM266" s="253">
        <f t="shared" si="56"/>
        <v>0</v>
      </c>
      <c r="AN266" s="253">
        <f t="shared" si="57"/>
        <v>0</v>
      </c>
      <c r="AO266" s="253">
        <f t="shared" si="58"/>
        <v>0</v>
      </c>
      <c r="AP266" s="178"/>
    </row>
    <row r="267" spans="1:42" ht="15" x14ac:dyDescent="0.25">
      <c r="A267" s="250"/>
      <c r="B267" s="250"/>
      <c r="C267" s="251"/>
      <c r="D267" s="252"/>
      <c r="E267" s="384"/>
      <c r="F267" s="252"/>
      <c r="G267" s="374">
        <f t="shared" si="51"/>
        <v>0</v>
      </c>
      <c r="H267" s="252"/>
      <c r="I267" s="252"/>
      <c r="J267" s="252"/>
      <c r="K267" s="252"/>
      <c r="L267" s="252"/>
      <c r="M267" s="252"/>
      <c r="N267" s="252"/>
      <c r="O267" s="252"/>
      <c r="P267" s="252"/>
      <c r="Q267" s="253">
        <f>IF(C267&gt;Allgemeines!$C$12,0,SUM(G267,H267,J267,K267,M267,N267)-SUM(I267,L267,O267,P267))</f>
        <v>0</v>
      </c>
      <c r="R267" s="252"/>
      <c r="S267" s="252"/>
      <c r="T267" s="252"/>
      <c r="U267" s="252"/>
      <c r="V267" s="253">
        <f t="shared" si="59"/>
        <v>0</v>
      </c>
      <c r="W267" s="254">
        <f>IF(ISBLANK($B267),0,VLOOKUP($B267,Listen!$A$2:$C$45,2,FALSE))</f>
        <v>0</v>
      </c>
      <c r="X267" s="254">
        <f>IF(ISBLANK($B267),0,VLOOKUP($B267,Listen!$A$2:$C$45,3,FALSE))</f>
        <v>0</v>
      </c>
      <c r="Y267" s="255">
        <f t="shared" ref="Y267:Y300" si="61">$W267</f>
        <v>0</v>
      </c>
      <c r="Z267" s="255">
        <f t="shared" si="50"/>
        <v>0</v>
      </c>
      <c r="AA267" s="255">
        <f t="shared" si="50"/>
        <v>0</v>
      </c>
      <c r="AB267" s="255">
        <f t="shared" si="50"/>
        <v>0</v>
      </c>
      <c r="AC267" s="255">
        <f t="shared" si="50"/>
        <v>0</v>
      </c>
      <c r="AD267" s="255">
        <f t="shared" si="50"/>
        <v>0</v>
      </c>
      <c r="AE267" s="255">
        <f t="shared" si="50"/>
        <v>0</v>
      </c>
      <c r="AF267" s="253">
        <f t="shared" si="60"/>
        <v>0</v>
      </c>
      <c r="AG267" s="256">
        <f>IF(C267=Allgemeines!$C$12,SAV!$V267-SAV!$AH267,HLOOKUP(Allgemeines!$C$12-1,$AI$4:$AO$300,ROW(C267)-3,FALSE)-$AH267)</f>
        <v>0</v>
      </c>
      <c r="AH267" s="256">
        <f>HLOOKUP(Allgemeines!$C$12,$AI$4:$AO$300,ROW(C267)-3,FALSE)</f>
        <v>0</v>
      </c>
      <c r="AI267" s="253">
        <f t="shared" si="52"/>
        <v>0</v>
      </c>
      <c r="AJ267" s="253">
        <f t="shared" si="53"/>
        <v>0</v>
      </c>
      <c r="AK267" s="253">
        <f t="shared" si="54"/>
        <v>0</v>
      </c>
      <c r="AL267" s="253">
        <f t="shared" si="55"/>
        <v>0</v>
      </c>
      <c r="AM267" s="253">
        <f t="shared" si="56"/>
        <v>0</v>
      </c>
      <c r="AN267" s="253">
        <f t="shared" si="57"/>
        <v>0</v>
      </c>
      <c r="AO267" s="253">
        <f t="shared" si="58"/>
        <v>0</v>
      </c>
      <c r="AP267" s="178"/>
    </row>
    <row r="268" spans="1:42" ht="15" x14ac:dyDescent="0.25">
      <c r="A268" s="250"/>
      <c r="B268" s="250"/>
      <c r="C268" s="251"/>
      <c r="D268" s="252"/>
      <c r="E268" s="384"/>
      <c r="F268" s="252"/>
      <c r="G268" s="374">
        <f t="shared" si="51"/>
        <v>0</v>
      </c>
      <c r="H268" s="252"/>
      <c r="I268" s="252"/>
      <c r="J268" s="252"/>
      <c r="K268" s="252"/>
      <c r="L268" s="252"/>
      <c r="M268" s="252"/>
      <c r="N268" s="252"/>
      <c r="O268" s="252"/>
      <c r="P268" s="252"/>
      <c r="Q268" s="253">
        <f>IF(C268&gt;Allgemeines!$C$12,0,SUM(G268,H268,J268,K268,M268,N268)-SUM(I268,L268,O268,P268))</f>
        <v>0</v>
      </c>
      <c r="R268" s="252"/>
      <c r="S268" s="252"/>
      <c r="T268" s="252"/>
      <c r="U268" s="252"/>
      <c r="V268" s="253">
        <f t="shared" si="59"/>
        <v>0</v>
      </c>
      <c r="W268" s="254">
        <f>IF(ISBLANK($B268),0,VLOOKUP($B268,Listen!$A$2:$C$45,2,FALSE))</f>
        <v>0</v>
      </c>
      <c r="X268" s="254">
        <f>IF(ISBLANK($B268),0,VLOOKUP($B268,Listen!$A$2:$C$45,3,FALSE))</f>
        <v>0</v>
      </c>
      <c r="Y268" s="255">
        <f t="shared" si="61"/>
        <v>0</v>
      </c>
      <c r="Z268" s="255">
        <f t="shared" si="50"/>
        <v>0</v>
      </c>
      <c r="AA268" s="255">
        <f t="shared" si="50"/>
        <v>0</v>
      </c>
      <c r="AB268" s="255">
        <f t="shared" si="50"/>
        <v>0</v>
      </c>
      <c r="AC268" s="255">
        <f t="shared" si="50"/>
        <v>0</v>
      </c>
      <c r="AD268" s="255">
        <f t="shared" si="50"/>
        <v>0</v>
      </c>
      <c r="AE268" s="255">
        <f t="shared" si="50"/>
        <v>0</v>
      </c>
      <c r="AF268" s="253">
        <f t="shared" si="60"/>
        <v>0</v>
      </c>
      <c r="AG268" s="256">
        <f>IF(C268=Allgemeines!$C$12,SAV!$V268-SAV!$AH268,HLOOKUP(Allgemeines!$C$12-1,$AI$4:$AO$300,ROW(C268)-3,FALSE)-$AH268)</f>
        <v>0</v>
      </c>
      <c r="AH268" s="256">
        <f>HLOOKUP(Allgemeines!$C$12,$AI$4:$AO$300,ROW(C268)-3,FALSE)</f>
        <v>0</v>
      </c>
      <c r="AI268" s="253">
        <f t="shared" si="52"/>
        <v>0</v>
      </c>
      <c r="AJ268" s="253">
        <f t="shared" si="53"/>
        <v>0</v>
      </c>
      <c r="AK268" s="253">
        <f t="shared" si="54"/>
        <v>0</v>
      </c>
      <c r="AL268" s="253">
        <f t="shared" si="55"/>
        <v>0</v>
      </c>
      <c r="AM268" s="253">
        <f t="shared" si="56"/>
        <v>0</v>
      </c>
      <c r="AN268" s="253">
        <f t="shared" si="57"/>
        <v>0</v>
      </c>
      <c r="AO268" s="253">
        <f t="shared" si="58"/>
        <v>0</v>
      </c>
      <c r="AP268" s="178"/>
    </row>
    <row r="269" spans="1:42" ht="15" x14ac:dyDescent="0.25">
      <c r="A269" s="250"/>
      <c r="B269" s="250"/>
      <c r="C269" s="251"/>
      <c r="D269" s="252"/>
      <c r="E269" s="384"/>
      <c r="F269" s="252"/>
      <c r="G269" s="374">
        <f t="shared" si="51"/>
        <v>0</v>
      </c>
      <c r="H269" s="252"/>
      <c r="I269" s="252"/>
      <c r="J269" s="252"/>
      <c r="K269" s="252"/>
      <c r="L269" s="252"/>
      <c r="M269" s="252"/>
      <c r="N269" s="252"/>
      <c r="O269" s="252"/>
      <c r="P269" s="252"/>
      <c r="Q269" s="253">
        <f>IF(C269&gt;Allgemeines!$C$12,0,SUM(G269,H269,J269,K269,M269,N269)-SUM(I269,L269,O269,P269))</f>
        <v>0</v>
      </c>
      <c r="R269" s="252"/>
      <c r="S269" s="252"/>
      <c r="T269" s="252"/>
      <c r="U269" s="252"/>
      <c r="V269" s="253">
        <f t="shared" si="59"/>
        <v>0</v>
      </c>
      <c r="W269" s="254">
        <f>IF(ISBLANK($B269),0,VLOOKUP($B269,Listen!$A$2:$C$45,2,FALSE))</f>
        <v>0</v>
      </c>
      <c r="X269" s="254">
        <f>IF(ISBLANK($B269),0,VLOOKUP($B269,Listen!$A$2:$C$45,3,FALSE))</f>
        <v>0</v>
      </c>
      <c r="Y269" s="255">
        <f t="shared" si="61"/>
        <v>0</v>
      </c>
      <c r="Z269" s="255">
        <f t="shared" si="50"/>
        <v>0</v>
      </c>
      <c r="AA269" s="255">
        <f t="shared" si="50"/>
        <v>0</v>
      </c>
      <c r="AB269" s="255">
        <f t="shared" si="50"/>
        <v>0</v>
      </c>
      <c r="AC269" s="255">
        <f t="shared" si="50"/>
        <v>0</v>
      </c>
      <c r="AD269" s="255">
        <f t="shared" si="50"/>
        <v>0</v>
      </c>
      <c r="AE269" s="255">
        <f t="shared" si="50"/>
        <v>0</v>
      </c>
      <c r="AF269" s="253">
        <f t="shared" si="60"/>
        <v>0</v>
      </c>
      <c r="AG269" s="256">
        <f>IF(C269=Allgemeines!$C$12,SAV!$V269-SAV!$AH269,HLOOKUP(Allgemeines!$C$12-1,$AI$4:$AO$300,ROW(C269)-3,FALSE)-$AH269)</f>
        <v>0</v>
      </c>
      <c r="AH269" s="256">
        <f>HLOOKUP(Allgemeines!$C$12,$AI$4:$AO$300,ROW(C269)-3,FALSE)</f>
        <v>0</v>
      </c>
      <c r="AI269" s="253">
        <f t="shared" si="52"/>
        <v>0</v>
      </c>
      <c r="AJ269" s="253">
        <f t="shared" si="53"/>
        <v>0</v>
      </c>
      <c r="AK269" s="253">
        <f t="shared" si="54"/>
        <v>0</v>
      </c>
      <c r="AL269" s="253">
        <f t="shared" si="55"/>
        <v>0</v>
      </c>
      <c r="AM269" s="253">
        <f t="shared" si="56"/>
        <v>0</v>
      </c>
      <c r="AN269" s="253">
        <f t="shared" si="57"/>
        <v>0</v>
      </c>
      <c r="AO269" s="253">
        <f t="shared" si="58"/>
        <v>0</v>
      </c>
      <c r="AP269" s="178"/>
    </row>
    <row r="270" spans="1:42" ht="15" x14ac:dyDescent="0.25">
      <c r="A270" s="250"/>
      <c r="B270" s="250"/>
      <c r="C270" s="251"/>
      <c r="D270" s="252"/>
      <c r="E270" s="384"/>
      <c r="F270" s="252"/>
      <c r="G270" s="374">
        <f t="shared" si="51"/>
        <v>0</v>
      </c>
      <c r="H270" s="252"/>
      <c r="I270" s="252"/>
      <c r="J270" s="252"/>
      <c r="K270" s="252"/>
      <c r="L270" s="252"/>
      <c r="M270" s="252"/>
      <c r="N270" s="252"/>
      <c r="O270" s="252"/>
      <c r="P270" s="252"/>
      <c r="Q270" s="253">
        <f>IF(C270&gt;Allgemeines!$C$12,0,SUM(G270,H270,J270,K270,M270,N270)-SUM(I270,L270,O270,P270))</f>
        <v>0</v>
      </c>
      <c r="R270" s="252"/>
      <c r="S270" s="252"/>
      <c r="T270" s="252"/>
      <c r="U270" s="252"/>
      <c r="V270" s="253">
        <f t="shared" si="59"/>
        <v>0</v>
      </c>
      <c r="W270" s="254">
        <f>IF(ISBLANK($B270),0,VLOOKUP($B270,Listen!$A$2:$C$45,2,FALSE))</f>
        <v>0</v>
      </c>
      <c r="X270" s="254">
        <f>IF(ISBLANK($B270),0,VLOOKUP($B270,Listen!$A$2:$C$45,3,FALSE))</f>
        <v>0</v>
      </c>
      <c r="Y270" s="255">
        <f t="shared" si="61"/>
        <v>0</v>
      </c>
      <c r="Z270" s="255">
        <f t="shared" si="50"/>
        <v>0</v>
      </c>
      <c r="AA270" s="255">
        <f t="shared" si="50"/>
        <v>0</v>
      </c>
      <c r="AB270" s="255">
        <f t="shared" si="50"/>
        <v>0</v>
      </c>
      <c r="AC270" s="255">
        <f t="shared" si="50"/>
        <v>0</v>
      </c>
      <c r="AD270" s="255">
        <f t="shared" si="50"/>
        <v>0</v>
      </c>
      <c r="AE270" s="255">
        <f t="shared" si="50"/>
        <v>0</v>
      </c>
      <c r="AF270" s="253">
        <f t="shared" si="60"/>
        <v>0</v>
      </c>
      <c r="AG270" s="256">
        <f>IF(C270=Allgemeines!$C$12,SAV!$V270-SAV!$AH270,HLOOKUP(Allgemeines!$C$12-1,$AI$4:$AO$300,ROW(C270)-3,FALSE)-$AH270)</f>
        <v>0</v>
      </c>
      <c r="AH270" s="256">
        <f>HLOOKUP(Allgemeines!$C$12,$AI$4:$AO$300,ROW(C270)-3,FALSE)</f>
        <v>0</v>
      </c>
      <c r="AI270" s="253">
        <f t="shared" si="52"/>
        <v>0</v>
      </c>
      <c r="AJ270" s="253">
        <f t="shared" si="53"/>
        <v>0</v>
      </c>
      <c r="AK270" s="253">
        <f t="shared" si="54"/>
        <v>0</v>
      </c>
      <c r="AL270" s="253">
        <f t="shared" si="55"/>
        <v>0</v>
      </c>
      <c r="AM270" s="253">
        <f t="shared" si="56"/>
        <v>0</v>
      </c>
      <c r="AN270" s="253">
        <f t="shared" si="57"/>
        <v>0</v>
      </c>
      <c r="AO270" s="253">
        <f t="shared" si="58"/>
        <v>0</v>
      </c>
      <c r="AP270" s="178"/>
    </row>
    <row r="271" spans="1:42" ht="15" x14ac:dyDescent="0.25">
      <c r="A271" s="250"/>
      <c r="B271" s="250"/>
      <c r="C271" s="251"/>
      <c r="D271" s="252"/>
      <c r="E271" s="384"/>
      <c r="F271" s="252"/>
      <c r="G271" s="374">
        <f t="shared" si="51"/>
        <v>0</v>
      </c>
      <c r="H271" s="252"/>
      <c r="I271" s="252"/>
      <c r="J271" s="252"/>
      <c r="K271" s="252"/>
      <c r="L271" s="252"/>
      <c r="M271" s="252"/>
      <c r="N271" s="252"/>
      <c r="O271" s="252"/>
      <c r="P271" s="252"/>
      <c r="Q271" s="253">
        <f>IF(C271&gt;Allgemeines!$C$12,0,SUM(G271,H271,J271,K271,M271,N271)-SUM(I271,L271,O271,P271))</f>
        <v>0</v>
      </c>
      <c r="R271" s="252"/>
      <c r="S271" s="252"/>
      <c r="T271" s="252"/>
      <c r="U271" s="252"/>
      <c r="V271" s="253">
        <f t="shared" si="59"/>
        <v>0</v>
      </c>
      <c r="W271" s="254">
        <f>IF(ISBLANK($B271),0,VLOOKUP($B271,Listen!$A$2:$C$45,2,FALSE))</f>
        <v>0</v>
      </c>
      <c r="X271" s="254">
        <f>IF(ISBLANK($B271),0,VLOOKUP($B271,Listen!$A$2:$C$45,3,FALSE))</f>
        <v>0</v>
      </c>
      <c r="Y271" s="255">
        <f t="shared" si="61"/>
        <v>0</v>
      </c>
      <c r="Z271" s="255">
        <f t="shared" si="50"/>
        <v>0</v>
      </c>
      <c r="AA271" s="255">
        <f t="shared" si="50"/>
        <v>0</v>
      </c>
      <c r="AB271" s="255">
        <f t="shared" si="50"/>
        <v>0</v>
      </c>
      <c r="AC271" s="255">
        <f t="shared" si="50"/>
        <v>0</v>
      </c>
      <c r="AD271" s="255">
        <f t="shared" si="50"/>
        <v>0</v>
      </c>
      <c r="AE271" s="255">
        <f t="shared" si="50"/>
        <v>0</v>
      </c>
      <c r="AF271" s="253">
        <f t="shared" si="60"/>
        <v>0</v>
      </c>
      <c r="AG271" s="256">
        <f>IF(C271=Allgemeines!$C$12,SAV!$V271-SAV!$AH271,HLOOKUP(Allgemeines!$C$12-1,$AI$4:$AO$300,ROW(C271)-3,FALSE)-$AH271)</f>
        <v>0</v>
      </c>
      <c r="AH271" s="256">
        <f>HLOOKUP(Allgemeines!$C$12,$AI$4:$AO$300,ROW(C271)-3,FALSE)</f>
        <v>0</v>
      </c>
      <c r="AI271" s="253">
        <f t="shared" si="52"/>
        <v>0</v>
      </c>
      <c r="AJ271" s="253">
        <f t="shared" si="53"/>
        <v>0</v>
      </c>
      <c r="AK271" s="253">
        <f t="shared" si="54"/>
        <v>0</v>
      </c>
      <c r="AL271" s="253">
        <f t="shared" si="55"/>
        <v>0</v>
      </c>
      <c r="AM271" s="253">
        <f t="shared" si="56"/>
        <v>0</v>
      </c>
      <c r="AN271" s="253">
        <f t="shared" si="57"/>
        <v>0</v>
      </c>
      <c r="AO271" s="253">
        <f t="shared" si="58"/>
        <v>0</v>
      </c>
      <c r="AP271" s="178"/>
    </row>
    <row r="272" spans="1:42" ht="15" x14ac:dyDescent="0.25">
      <c r="A272" s="250"/>
      <c r="B272" s="250"/>
      <c r="C272" s="251"/>
      <c r="D272" s="252"/>
      <c r="E272" s="384"/>
      <c r="F272" s="252"/>
      <c r="G272" s="374">
        <f t="shared" si="51"/>
        <v>0</v>
      </c>
      <c r="H272" s="252"/>
      <c r="I272" s="252"/>
      <c r="J272" s="252"/>
      <c r="K272" s="252"/>
      <c r="L272" s="252"/>
      <c r="M272" s="252"/>
      <c r="N272" s="252"/>
      <c r="O272" s="252"/>
      <c r="P272" s="252"/>
      <c r="Q272" s="253">
        <f>IF(C272&gt;Allgemeines!$C$12,0,SUM(G272,H272,J272,K272,M272,N272)-SUM(I272,L272,O272,P272))</f>
        <v>0</v>
      </c>
      <c r="R272" s="252"/>
      <c r="S272" s="252"/>
      <c r="T272" s="252"/>
      <c r="U272" s="252"/>
      <c r="V272" s="253">
        <f t="shared" si="59"/>
        <v>0</v>
      </c>
      <c r="W272" s="254">
        <f>IF(ISBLANK($B272),0,VLOOKUP($B272,Listen!$A$2:$C$45,2,FALSE))</f>
        <v>0</v>
      </c>
      <c r="X272" s="254">
        <f>IF(ISBLANK($B272),0,VLOOKUP($B272,Listen!$A$2:$C$45,3,FALSE))</f>
        <v>0</v>
      </c>
      <c r="Y272" s="255">
        <f t="shared" si="61"/>
        <v>0</v>
      </c>
      <c r="Z272" s="255">
        <f t="shared" si="50"/>
        <v>0</v>
      </c>
      <c r="AA272" s="255">
        <f t="shared" si="50"/>
        <v>0</v>
      </c>
      <c r="AB272" s="255">
        <f t="shared" si="50"/>
        <v>0</v>
      </c>
      <c r="AC272" s="255">
        <f t="shared" si="50"/>
        <v>0</v>
      </c>
      <c r="AD272" s="255">
        <f t="shared" si="50"/>
        <v>0</v>
      </c>
      <c r="AE272" s="255">
        <f t="shared" si="50"/>
        <v>0</v>
      </c>
      <c r="AF272" s="253">
        <f t="shared" si="60"/>
        <v>0</v>
      </c>
      <c r="AG272" s="256">
        <f>IF(C272=Allgemeines!$C$12,SAV!$V272-SAV!$AH272,HLOOKUP(Allgemeines!$C$12-1,$AI$4:$AO$300,ROW(C272)-3,FALSE)-$AH272)</f>
        <v>0</v>
      </c>
      <c r="AH272" s="256">
        <f>HLOOKUP(Allgemeines!$C$12,$AI$4:$AO$300,ROW(C272)-3,FALSE)</f>
        <v>0</v>
      </c>
      <c r="AI272" s="253">
        <f t="shared" si="52"/>
        <v>0</v>
      </c>
      <c r="AJ272" s="253">
        <f t="shared" si="53"/>
        <v>0</v>
      </c>
      <c r="AK272" s="253">
        <f t="shared" si="54"/>
        <v>0</v>
      </c>
      <c r="AL272" s="253">
        <f t="shared" si="55"/>
        <v>0</v>
      </c>
      <c r="AM272" s="253">
        <f t="shared" si="56"/>
        <v>0</v>
      </c>
      <c r="AN272" s="253">
        <f t="shared" si="57"/>
        <v>0</v>
      </c>
      <c r="AO272" s="253">
        <f t="shared" si="58"/>
        <v>0</v>
      </c>
      <c r="AP272" s="178"/>
    </row>
    <row r="273" spans="1:42" ht="15" x14ac:dyDescent="0.25">
      <c r="A273" s="250"/>
      <c r="B273" s="250"/>
      <c r="C273" s="251"/>
      <c r="D273" s="252"/>
      <c r="E273" s="384"/>
      <c r="F273" s="252"/>
      <c r="G273" s="374">
        <f t="shared" si="51"/>
        <v>0</v>
      </c>
      <c r="H273" s="252"/>
      <c r="I273" s="252"/>
      <c r="J273" s="252"/>
      <c r="K273" s="252"/>
      <c r="L273" s="252"/>
      <c r="M273" s="252"/>
      <c r="N273" s="252"/>
      <c r="O273" s="252"/>
      <c r="P273" s="252"/>
      <c r="Q273" s="253">
        <f>IF(C273&gt;Allgemeines!$C$12,0,SUM(G273,H273,J273,K273,M273,N273)-SUM(I273,L273,O273,P273))</f>
        <v>0</v>
      </c>
      <c r="R273" s="252"/>
      <c r="S273" s="252"/>
      <c r="T273" s="252"/>
      <c r="U273" s="252"/>
      <c r="V273" s="253">
        <f t="shared" si="59"/>
        <v>0</v>
      </c>
      <c r="W273" s="254">
        <f>IF(ISBLANK($B273),0,VLOOKUP($B273,Listen!$A$2:$C$45,2,FALSE))</f>
        <v>0</v>
      </c>
      <c r="X273" s="254">
        <f>IF(ISBLANK($B273),0,VLOOKUP($B273,Listen!$A$2:$C$45,3,FALSE))</f>
        <v>0</v>
      </c>
      <c r="Y273" s="255">
        <f t="shared" si="61"/>
        <v>0</v>
      </c>
      <c r="Z273" s="255">
        <f t="shared" si="50"/>
        <v>0</v>
      </c>
      <c r="AA273" s="255">
        <f t="shared" si="50"/>
        <v>0</v>
      </c>
      <c r="AB273" s="255">
        <f t="shared" si="50"/>
        <v>0</v>
      </c>
      <c r="AC273" s="255">
        <f t="shared" si="50"/>
        <v>0</v>
      </c>
      <c r="AD273" s="255">
        <f t="shared" si="50"/>
        <v>0</v>
      </c>
      <c r="AE273" s="255">
        <f t="shared" si="50"/>
        <v>0</v>
      </c>
      <c r="AF273" s="253">
        <f t="shared" si="60"/>
        <v>0</v>
      </c>
      <c r="AG273" s="256">
        <f>IF(C273=Allgemeines!$C$12,SAV!$V273-SAV!$AH273,HLOOKUP(Allgemeines!$C$12-1,$AI$4:$AO$300,ROW(C273)-3,FALSE)-$AH273)</f>
        <v>0</v>
      </c>
      <c r="AH273" s="256">
        <f>HLOOKUP(Allgemeines!$C$12,$AI$4:$AO$300,ROW(C273)-3,FALSE)</f>
        <v>0</v>
      </c>
      <c r="AI273" s="253">
        <f t="shared" si="52"/>
        <v>0</v>
      </c>
      <c r="AJ273" s="253">
        <f t="shared" si="53"/>
        <v>0</v>
      </c>
      <c r="AK273" s="253">
        <f t="shared" si="54"/>
        <v>0</v>
      </c>
      <c r="AL273" s="253">
        <f t="shared" si="55"/>
        <v>0</v>
      </c>
      <c r="AM273" s="253">
        <f t="shared" si="56"/>
        <v>0</v>
      </c>
      <c r="AN273" s="253">
        <f t="shared" si="57"/>
        <v>0</v>
      </c>
      <c r="AO273" s="253">
        <f t="shared" si="58"/>
        <v>0</v>
      </c>
      <c r="AP273" s="178"/>
    </row>
    <row r="274" spans="1:42" ht="15" x14ac:dyDescent="0.25">
      <c r="A274" s="250"/>
      <c r="B274" s="250"/>
      <c r="C274" s="251"/>
      <c r="D274" s="252"/>
      <c r="E274" s="384"/>
      <c r="F274" s="252"/>
      <c r="G274" s="374">
        <f t="shared" si="51"/>
        <v>0</v>
      </c>
      <c r="H274" s="252"/>
      <c r="I274" s="252"/>
      <c r="J274" s="252"/>
      <c r="K274" s="252"/>
      <c r="L274" s="252"/>
      <c r="M274" s="252"/>
      <c r="N274" s="252"/>
      <c r="O274" s="252"/>
      <c r="P274" s="252"/>
      <c r="Q274" s="253">
        <f>IF(C274&gt;Allgemeines!$C$12,0,SUM(G274,H274,J274,K274,M274,N274)-SUM(I274,L274,O274,P274))</f>
        <v>0</v>
      </c>
      <c r="R274" s="252"/>
      <c r="S274" s="252"/>
      <c r="T274" s="252"/>
      <c r="U274" s="252"/>
      <c r="V274" s="253">
        <f t="shared" si="59"/>
        <v>0</v>
      </c>
      <c r="W274" s="254">
        <f>IF(ISBLANK($B274),0,VLOOKUP($B274,Listen!$A$2:$C$45,2,FALSE))</f>
        <v>0</v>
      </c>
      <c r="X274" s="254">
        <f>IF(ISBLANK($B274),0,VLOOKUP($B274,Listen!$A$2:$C$45,3,FALSE))</f>
        <v>0</v>
      </c>
      <c r="Y274" s="255">
        <f t="shared" si="61"/>
        <v>0</v>
      </c>
      <c r="Z274" s="255">
        <f t="shared" si="50"/>
        <v>0</v>
      </c>
      <c r="AA274" s="255">
        <f t="shared" si="50"/>
        <v>0</v>
      </c>
      <c r="AB274" s="255">
        <f t="shared" si="50"/>
        <v>0</v>
      </c>
      <c r="AC274" s="255">
        <f t="shared" si="50"/>
        <v>0</v>
      </c>
      <c r="AD274" s="255">
        <f t="shared" si="50"/>
        <v>0</v>
      </c>
      <c r="AE274" s="255">
        <f t="shared" si="50"/>
        <v>0</v>
      </c>
      <c r="AF274" s="253">
        <f t="shared" si="60"/>
        <v>0</v>
      </c>
      <c r="AG274" s="256">
        <f>IF(C274=Allgemeines!$C$12,SAV!$V274-SAV!$AH274,HLOOKUP(Allgemeines!$C$12-1,$AI$4:$AO$300,ROW(C274)-3,FALSE)-$AH274)</f>
        <v>0</v>
      </c>
      <c r="AH274" s="256">
        <f>HLOOKUP(Allgemeines!$C$12,$AI$4:$AO$300,ROW(C274)-3,FALSE)</f>
        <v>0</v>
      </c>
      <c r="AI274" s="253">
        <f t="shared" si="52"/>
        <v>0</v>
      </c>
      <c r="AJ274" s="253">
        <f t="shared" si="53"/>
        <v>0</v>
      </c>
      <c r="AK274" s="253">
        <f t="shared" si="54"/>
        <v>0</v>
      </c>
      <c r="AL274" s="253">
        <f t="shared" si="55"/>
        <v>0</v>
      </c>
      <c r="AM274" s="253">
        <f t="shared" si="56"/>
        <v>0</v>
      </c>
      <c r="AN274" s="253">
        <f t="shared" si="57"/>
        <v>0</v>
      </c>
      <c r="AO274" s="253">
        <f t="shared" si="58"/>
        <v>0</v>
      </c>
      <c r="AP274" s="178"/>
    </row>
    <row r="275" spans="1:42" ht="15" x14ac:dyDescent="0.25">
      <c r="A275" s="250"/>
      <c r="B275" s="250"/>
      <c r="C275" s="251"/>
      <c r="D275" s="252"/>
      <c r="E275" s="384"/>
      <c r="F275" s="252"/>
      <c r="G275" s="374">
        <f t="shared" si="51"/>
        <v>0</v>
      </c>
      <c r="H275" s="252"/>
      <c r="I275" s="252"/>
      <c r="J275" s="252"/>
      <c r="K275" s="252"/>
      <c r="L275" s="252"/>
      <c r="M275" s="252"/>
      <c r="N275" s="252"/>
      <c r="O275" s="252"/>
      <c r="P275" s="252"/>
      <c r="Q275" s="253">
        <f>IF(C275&gt;Allgemeines!$C$12,0,SUM(G275,H275,J275,K275,M275,N275)-SUM(I275,L275,O275,P275))</f>
        <v>0</v>
      </c>
      <c r="R275" s="252"/>
      <c r="S275" s="252"/>
      <c r="T275" s="252"/>
      <c r="U275" s="252"/>
      <c r="V275" s="253">
        <f t="shared" si="59"/>
        <v>0</v>
      </c>
      <c r="W275" s="254">
        <f>IF(ISBLANK($B275),0,VLOOKUP($B275,Listen!$A$2:$C$45,2,FALSE))</f>
        <v>0</v>
      </c>
      <c r="X275" s="254">
        <f>IF(ISBLANK($B275),0,VLOOKUP($B275,Listen!$A$2:$C$45,3,FALSE))</f>
        <v>0</v>
      </c>
      <c r="Y275" s="255">
        <f t="shared" si="61"/>
        <v>0</v>
      </c>
      <c r="Z275" s="255">
        <f t="shared" si="50"/>
        <v>0</v>
      </c>
      <c r="AA275" s="255">
        <f t="shared" si="50"/>
        <v>0</v>
      </c>
      <c r="AB275" s="255">
        <f t="shared" si="50"/>
        <v>0</v>
      </c>
      <c r="AC275" s="255">
        <f t="shared" si="50"/>
        <v>0</v>
      </c>
      <c r="AD275" s="255">
        <f t="shared" si="50"/>
        <v>0</v>
      </c>
      <c r="AE275" s="255">
        <f t="shared" si="50"/>
        <v>0</v>
      </c>
      <c r="AF275" s="253">
        <f t="shared" si="60"/>
        <v>0</v>
      </c>
      <c r="AG275" s="256">
        <f>IF(C275=Allgemeines!$C$12,SAV!$V275-SAV!$AH275,HLOOKUP(Allgemeines!$C$12-1,$AI$4:$AO$300,ROW(C275)-3,FALSE)-$AH275)</f>
        <v>0</v>
      </c>
      <c r="AH275" s="256">
        <f>HLOOKUP(Allgemeines!$C$12,$AI$4:$AO$300,ROW(C275)-3,FALSE)</f>
        <v>0</v>
      </c>
      <c r="AI275" s="253">
        <f t="shared" si="52"/>
        <v>0</v>
      </c>
      <c r="AJ275" s="253">
        <f t="shared" si="53"/>
        <v>0</v>
      </c>
      <c r="AK275" s="253">
        <f t="shared" si="54"/>
        <v>0</v>
      </c>
      <c r="AL275" s="253">
        <f t="shared" si="55"/>
        <v>0</v>
      </c>
      <c r="AM275" s="253">
        <f t="shared" si="56"/>
        <v>0</v>
      </c>
      <c r="AN275" s="253">
        <f t="shared" si="57"/>
        <v>0</v>
      </c>
      <c r="AO275" s="253">
        <f t="shared" si="58"/>
        <v>0</v>
      </c>
      <c r="AP275" s="178"/>
    </row>
    <row r="276" spans="1:42" ht="15" x14ac:dyDescent="0.25">
      <c r="A276" s="250"/>
      <c r="B276" s="250"/>
      <c r="C276" s="251"/>
      <c r="D276" s="252"/>
      <c r="E276" s="384"/>
      <c r="F276" s="252"/>
      <c r="G276" s="374">
        <f t="shared" si="51"/>
        <v>0</v>
      </c>
      <c r="H276" s="252"/>
      <c r="I276" s="252"/>
      <c r="J276" s="252"/>
      <c r="K276" s="252"/>
      <c r="L276" s="252"/>
      <c r="M276" s="252"/>
      <c r="N276" s="252"/>
      <c r="O276" s="252"/>
      <c r="P276" s="252"/>
      <c r="Q276" s="253">
        <f>IF(C276&gt;Allgemeines!$C$12,0,SUM(G276,H276,J276,K276,M276,N276)-SUM(I276,L276,O276,P276))</f>
        <v>0</v>
      </c>
      <c r="R276" s="252"/>
      <c r="S276" s="252"/>
      <c r="T276" s="252"/>
      <c r="U276" s="252"/>
      <c r="V276" s="253">
        <f t="shared" si="59"/>
        <v>0</v>
      </c>
      <c r="W276" s="254">
        <f>IF(ISBLANK($B276),0,VLOOKUP($B276,Listen!$A$2:$C$45,2,FALSE))</f>
        <v>0</v>
      </c>
      <c r="X276" s="254">
        <f>IF(ISBLANK($B276),0,VLOOKUP($B276,Listen!$A$2:$C$45,3,FALSE))</f>
        <v>0</v>
      </c>
      <c r="Y276" s="255">
        <f t="shared" si="61"/>
        <v>0</v>
      </c>
      <c r="Z276" s="255">
        <f t="shared" si="50"/>
        <v>0</v>
      </c>
      <c r="AA276" s="255">
        <f t="shared" si="50"/>
        <v>0</v>
      </c>
      <c r="AB276" s="255">
        <f t="shared" si="50"/>
        <v>0</v>
      </c>
      <c r="AC276" s="255">
        <f t="shared" si="50"/>
        <v>0</v>
      </c>
      <c r="AD276" s="255">
        <f t="shared" si="50"/>
        <v>0</v>
      </c>
      <c r="AE276" s="255">
        <f t="shared" si="50"/>
        <v>0</v>
      </c>
      <c r="AF276" s="253">
        <f t="shared" si="60"/>
        <v>0</v>
      </c>
      <c r="AG276" s="256">
        <f>IF(C276=Allgemeines!$C$12,SAV!$V276-SAV!$AH276,HLOOKUP(Allgemeines!$C$12-1,$AI$4:$AO$300,ROW(C276)-3,FALSE)-$AH276)</f>
        <v>0</v>
      </c>
      <c r="AH276" s="256">
        <f>HLOOKUP(Allgemeines!$C$12,$AI$4:$AO$300,ROW(C276)-3,FALSE)</f>
        <v>0</v>
      </c>
      <c r="AI276" s="253">
        <f t="shared" si="52"/>
        <v>0</v>
      </c>
      <c r="AJ276" s="253">
        <f t="shared" si="53"/>
        <v>0</v>
      </c>
      <c r="AK276" s="253">
        <f t="shared" si="54"/>
        <v>0</v>
      </c>
      <c r="AL276" s="253">
        <f t="shared" si="55"/>
        <v>0</v>
      </c>
      <c r="AM276" s="253">
        <f t="shared" si="56"/>
        <v>0</v>
      </c>
      <c r="AN276" s="253">
        <f t="shared" si="57"/>
        <v>0</v>
      </c>
      <c r="AO276" s="253">
        <f t="shared" si="58"/>
        <v>0</v>
      </c>
      <c r="AP276" s="178"/>
    </row>
    <row r="277" spans="1:42" ht="15" x14ac:dyDescent="0.25">
      <c r="A277" s="250"/>
      <c r="B277" s="250"/>
      <c r="C277" s="251"/>
      <c r="D277" s="252"/>
      <c r="E277" s="384"/>
      <c r="F277" s="252"/>
      <c r="G277" s="374">
        <f t="shared" si="51"/>
        <v>0</v>
      </c>
      <c r="H277" s="252"/>
      <c r="I277" s="252"/>
      <c r="J277" s="252"/>
      <c r="K277" s="252"/>
      <c r="L277" s="252"/>
      <c r="M277" s="252"/>
      <c r="N277" s="252"/>
      <c r="O277" s="252"/>
      <c r="P277" s="252"/>
      <c r="Q277" s="253">
        <f>IF(C277&gt;Allgemeines!$C$12,0,SUM(G277,H277,J277,K277,M277,N277)-SUM(I277,L277,O277,P277))</f>
        <v>0</v>
      </c>
      <c r="R277" s="252"/>
      <c r="S277" s="252"/>
      <c r="T277" s="252"/>
      <c r="U277" s="252"/>
      <c r="V277" s="253">
        <f t="shared" si="59"/>
        <v>0</v>
      </c>
      <c r="W277" s="254">
        <f>IF(ISBLANK($B277),0,VLOOKUP($B277,Listen!$A$2:$C$45,2,FALSE))</f>
        <v>0</v>
      </c>
      <c r="X277" s="254">
        <f>IF(ISBLANK($B277),0,VLOOKUP($B277,Listen!$A$2:$C$45,3,FALSE))</f>
        <v>0</v>
      </c>
      <c r="Y277" s="255">
        <f t="shared" si="61"/>
        <v>0</v>
      </c>
      <c r="Z277" s="255">
        <f t="shared" si="50"/>
        <v>0</v>
      </c>
      <c r="AA277" s="255">
        <f t="shared" si="50"/>
        <v>0</v>
      </c>
      <c r="AB277" s="255">
        <f t="shared" si="50"/>
        <v>0</v>
      </c>
      <c r="AC277" s="255">
        <f t="shared" si="50"/>
        <v>0</v>
      </c>
      <c r="AD277" s="255">
        <f t="shared" si="50"/>
        <v>0</v>
      </c>
      <c r="AE277" s="255">
        <f t="shared" si="50"/>
        <v>0</v>
      </c>
      <c r="AF277" s="253">
        <f t="shared" si="60"/>
        <v>0</v>
      </c>
      <c r="AG277" s="256">
        <f>IF(C277=Allgemeines!$C$12,SAV!$V277-SAV!$AH277,HLOOKUP(Allgemeines!$C$12-1,$AI$4:$AO$300,ROW(C277)-3,FALSE)-$AH277)</f>
        <v>0</v>
      </c>
      <c r="AH277" s="256">
        <f>HLOOKUP(Allgemeines!$C$12,$AI$4:$AO$300,ROW(C277)-3,FALSE)</f>
        <v>0</v>
      </c>
      <c r="AI277" s="253">
        <f t="shared" si="52"/>
        <v>0</v>
      </c>
      <c r="AJ277" s="253">
        <f t="shared" si="53"/>
        <v>0</v>
      </c>
      <c r="AK277" s="253">
        <f t="shared" si="54"/>
        <v>0</v>
      </c>
      <c r="AL277" s="253">
        <f t="shared" si="55"/>
        <v>0</v>
      </c>
      <c r="AM277" s="253">
        <f t="shared" si="56"/>
        <v>0</v>
      </c>
      <c r="AN277" s="253">
        <f t="shared" si="57"/>
        <v>0</v>
      </c>
      <c r="AO277" s="253">
        <f t="shared" si="58"/>
        <v>0</v>
      </c>
      <c r="AP277" s="178"/>
    </row>
    <row r="278" spans="1:42" ht="15" x14ac:dyDescent="0.25">
      <c r="A278" s="250"/>
      <c r="B278" s="250"/>
      <c r="C278" s="251"/>
      <c r="D278" s="252"/>
      <c r="E278" s="384"/>
      <c r="F278" s="252"/>
      <c r="G278" s="374">
        <f t="shared" si="51"/>
        <v>0</v>
      </c>
      <c r="H278" s="252"/>
      <c r="I278" s="252"/>
      <c r="J278" s="252"/>
      <c r="K278" s="252"/>
      <c r="L278" s="252"/>
      <c r="M278" s="252"/>
      <c r="N278" s="252"/>
      <c r="O278" s="252"/>
      <c r="P278" s="252"/>
      <c r="Q278" s="253">
        <f>IF(C278&gt;Allgemeines!$C$12,0,SUM(G278,H278,J278,K278,M278,N278)-SUM(I278,L278,O278,P278))</f>
        <v>0</v>
      </c>
      <c r="R278" s="252"/>
      <c r="S278" s="252"/>
      <c r="T278" s="252"/>
      <c r="U278" s="252"/>
      <c r="V278" s="253">
        <f t="shared" si="59"/>
        <v>0</v>
      </c>
      <c r="W278" s="254">
        <f>IF(ISBLANK($B278),0,VLOOKUP($B278,Listen!$A$2:$C$45,2,FALSE))</f>
        <v>0</v>
      </c>
      <c r="X278" s="254">
        <f>IF(ISBLANK($B278),0,VLOOKUP($B278,Listen!$A$2:$C$45,3,FALSE))</f>
        <v>0</v>
      </c>
      <c r="Y278" s="255">
        <f t="shared" si="61"/>
        <v>0</v>
      </c>
      <c r="Z278" s="255">
        <f t="shared" si="50"/>
        <v>0</v>
      </c>
      <c r="AA278" s="255">
        <f t="shared" si="50"/>
        <v>0</v>
      </c>
      <c r="AB278" s="255">
        <f t="shared" si="50"/>
        <v>0</v>
      </c>
      <c r="AC278" s="255">
        <f t="shared" si="50"/>
        <v>0</v>
      </c>
      <c r="AD278" s="255">
        <f t="shared" si="50"/>
        <v>0</v>
      </c>
      <c r="AE278" s="255">
        <f t="shared" si="50"/>
        <v>0</v>
      </c>
      <c r="AF278" s="253">
        <f t="shared" si="60"/>
        <v>0</v>
      </c>
      <c r="AG278" s="256">
        <f>IF(C278=Allgemeines!$C$12,SAV!$V278-SAV!$AH278,HLOOKUP(Allgemeines!$C$12-1,$AI$4:$AO$300,ROW(C278)-3,FALSE)-$AH278)</f>
        <v>0</v>
      </c>
      <c r="AH278" s="256">
        <f>HLOOKUP(Allgemeines!$C$12,$AI$4:$AO$300,ROW(C278)-3,FALSE)</f>
        <v>0</v>
      </c>
      <c r="AI278" s="253">
        <f t="shared" si="52"/>
        <v>0</v>
      </c>
      <c r="AJ278" s="253">
        <f t="shared" si="53"/>
        <v>0</v>
      </c>
      <c r="AK278" s="253">
        <f t="shared" si="54"/>
        <v>0</v>
      </c>
      <c r="AL278" s="253">
        <f t="shared" si="55"/>
        <v>0</v>
      </c>
      <c r="AM278" s="253">
        <f t="shared" si="56"/>
        <v>0</v>
      </c>
      <c r="AN278" s="253">
        <f t="shared" si="57"/>
        <v>0</v>
      </c>
      <c r="AO278" s="253">
        <f t="shared" si="58"/>
        <v>0</v>
      </c>
      <c r="AP278" s="178"/>
    </row>
    <row r="279" spans="1:42" ht="15" x14ac:dyDescent="0.25">
      <c r="A279" s="250"/>
      <c r="B279" s="250"/>
      <c r="C279" s="251"/>
      <c r="D279" s="252"/>
      <c r="E279" s="384"/>
      <c r="F279" s="252"/>
      <c r="G279" s="374">
        <f t="shared" si="51"/>
        <v>0</v>
      </c>
      <c r="H279" s="252"/>
      <c r="I279" s="252"/>
      <c r="J279" s="252"/>
      <c r="K279" s="252"/>
      <c r="L279" s="252"/>
      <c r="M279" s="252"/>
      <c r="N279" s="252"/>
      <c r="O279" s="252"/>
      <c r="P279" s="252"/>
      <c r="Q279" s="253">
        <f>IF(C279&gt;Allgemeines!$C$12,0,SUM(G279,H279,J279,K279,M279,N279)-SUM(I279,L279,O279,P279))</f>
        <v>0</v>
      </c>
      <c r="R279" s="252"/>
      <c r="S279" s="252"/>
      <c r="T279" s="252"/>
      <c r="U279" s="252"/>
      <c r="V279" s="253">
        <f t="shared" si="59"/>
        <v>0</v>
      </c>
      <c r="W279" s="254">
        <f>IF(ISBLANK($B279),0,VLOOKUP($B279,Listen!$A$2:$C$45,2,FALSE))</f>
        <v>0</v>
      </c>
      <c r="X279" s="254">
        <f>IF(ISBLANK($B279),0,VLOOKUP($B279,Listen!$A$2:$C$45,3,FALSE))</f>
        <v>0</v>
      </c>
      <c r="Y279" s="255">
        <f t="shared" si="61"/>
        <v>0</v>
      </c>
      <c r="Z279" s="255">
        <f t="shared" si="50"/>
        <v>0</v>
      </c>
      <c r="AA279" s="255">
        <f t="shared" si="50"/>
        <v>0</v>
      </c>
      <c r="AB279" s="255">
        <f t="shared" si="50"/>
        <v>0</v>
      </c>
      <c r="AC279" s="255">
        <f t="shared" si="50"/>
        <v>0</v>
      </c>
      <c r="AD279" s="255">
        <f t="shared" si="50"/>
        <v>0</v>
      </c>
      <c r="AE279" s="255">
        <f t="shared" si="50"/>
        <v>0</v>
      </c>
      <c r="AF279" s="253">
        <f t="shared" si="60"/>
        <v>0</v>
      </c>
      <c r="AG279" s="256">
        <f>IF(C279=Allgemeines!$C$12,SAV!$V279-SAV!$AH279,HLOOKUP(Allgemeines!$C$12-1,$AI$4:$AO$300,ROW(C279)-3,FALSE)-$AH279)</f>
        <v>0</v>
      </c>
      <c r="AH279" s="256">
        <f>HLOOKUP(Allgemeines!$C$12,$AI$4:$AO$300,ROW(C279)-3,FALSE)</f>
        <v>0</v>
      </c>
      <c r="AI279" s="253">
        <f t="shared" si="52"/>
        <v>0</v>
      </c>
      <c r="AJ279" s="253">
        <f t="shared" si="53"/>
        <v>0</v>
      </c>
      <c r="AK279" s="253">
        <f t="shared" si="54"/>
        <v>0</v>
      </c>
      <c r="AL279" s="253">
        <f t="shared" si="55"/>
        <v>0</v>
      </c>
      <c r="AM279" s="253">
        <f t="shared" si="56"/>
        <v>0</v>
      </c>
      <c r="AN279" s="253">
        <f t="shared" si="57"/>
        <v>0</v>
      </c>
      <c r="AO279" s="253">
        <f t="shared" si="58"/>
        <v>0</v>
      </c>
      <c r="AP279" s="178"/>
    </row>
    <row r="280" spans="1:42" ht="15" x14ac:dyDescent="0.25">
      <c r="A280" s="250"/>
      <c r="B280" s="250"/>
      <c r="C280" s="251"/>
      <c r="D280" s="252"/>
      <c r="E280" s="384"/>
      <c r="F280" s="252"/>
      <c r="G280" s="374">
        <f t="shared" si="51"/>
        <v>0</v>
      </c>
      <c r="H280" s="252"/>
      <c r="I280" s="252"/>
      <c r="J280" s="252"/>
      <c r="K280" s="252"/>
      <c r="L280" s="252"/>
      <c r="M280" s="252"/>
      <c r="N280" s="252"/>
      <c r="O280" s="252"/>
      <c r="P280" s="252"/>
      <c r="Q280" s="253">
        <f>IF(C280&gt;Allgemeines!$C$12,0,SUM(G280,H280,J280,K280,M280,N280)-SUM(I280,L280,O280,P280))</f>
        <v>0</v>
      </c>
      <c r="R280" s="252"/>
      <c r="S280" s="252"/>
      <c r="T280" s="252"/>
      <c r="U280" s="252"/>
      <c r="V280" s="253">
        <f t="shared" si="59"/>
        <v>0</v>
      </c>
      <c r="W280" s="254">
        <f>IF(ISBLANK($B280),0,VLOOKUP($B280,Listen!$A$2:$C$45,2,FALSE))</f>
        <v>0</v>
      </c>
      <c r="X280" s="254">
        <f>IF(ISBLANK($B280),0,VLOOKUP($B280,Listen!$A$2:$C$45,3,FALSE))</f>
        <v>0</v>
      </c>
      <c r="Y280" s="255">
        <f t="shared" si="61"/>
        <v>0</v>
      </c>
      <c r="Z280" s="255">
        <f t="shared" si="50"/>
        <v>0</v>
      </c>
      <c r="AA280" s="255">
        <f t="shared" si="50"/>
        <v>0</v>
      </c>
      <c r="AB280" s="255">
        <f t="shared" si="50"/>
        <v>0</v>
      </c>
      <c r="AC280" s="255">
        <f t="shared" si="50"/>
        <v>0</v>
      </c>
      <c r="AD280" s="255">
        <f t="shared" si="50"/>
        <v>0</v>
      </c>
      <c r="AE280" s="255">
        <f t="shared" si="50"/>
        <v>0</v>
      </c>
      <c r="AF280" s="253">
        <f t="shared" si="60"/>
        <v>0</v>
      </c>
      <c r="AG280" s="256">
        <f>IF(C280=Allgemeines!$C$12,SAV!$V280-SAV!$AH280,HLOOKUP(Allgemeines!$C$12-1,$AI$4:$AO$300,ROW(C280)-3,FALSE)-$AH280)</f>
        <v>0</v>
      </c>
      <c r="AH280" s="256">
        <f>HLOOKUP(Allgemeines!$C$12,$AI$4:$AO$300,ROW(C280)-3,FALSE)</f>
        <v>0</v>
      </c>
      <c r="AI280" s="253">
        <f t="shared" si="52"/>
        <v>0</v>
      </c>
      <c r="AJ280" s="253">
        <f t="shared" si="53"/>
        <v>0</v>
      </c>
      <c r="AK280" s="253">
        <f t="shared" si="54"/>
        <v>0</v>
      </c>
      <c r="AL280" s="253">
        <f t="shared" si="55"/>
        <v>0</v>
      </c>
      <c r="AM280" s="253">
        <f t="shared" si="56"/>
        <v>0</v>
      </c>
      <c r="AN280" s="253">
        <f t="shared" si="57"/>
        <v>0</v>
      </c>
      <c r="AO280" s="253">
        <f t="shared" si="58"/>
        <v>0</v>
      </c>
      <c r="AP280" s="178"/>
    </row>
    <row r="281" spans="1:42" ht="15" x14ac:dyDescent="0.25">
      <c r="A281" s="250"/>
      <c r="B281" s="250"/>
      <c r="C281" s="251"/>
      <c r="D281" s="252"/>
      <c r="E281" s="384"/>
      <c r="F281" s="252"/>
      <c r="G281" s="374">
        <f t="shared" si="51"/>
        <v>0</v>
      </c>
      <c r="H281" s="252"/>
      <c r="I281" s="252"/>
      <c r="J281" s="252"/>
      <c r="K281" s="252"/>
      <c r="L281" s="252"/>
      <c r="M281" s="252"/>
      <c r="N281" s="252"/>
      <c r="O281" s="252"/>
      <c r="P281" s="252"/>
      <c r="Q281" s="253">
        <f>IF(C281&gt;Allgemeines!$C$12,0,SUM(G281,H281,J281,K281,M281,N281)-SUM(I281,L281,O281,P281))</f>
        <v>0</v>
      </c>
      <c r="R281" s="252"/>
      <c r="S281" s="252"/>
      <c r="T281" s="252"/>
      <c r="U281" s="252"/>
      <c r="V281" s="253">
        <f t="shared" si="59"/>
        <v>0</v>
      </c>
      <c r="W281" s="254">
        <f>IF(ISBLANK($B281),0,VLOOKUP($B281,Listen!$A$2:$C$45,2,FALSE))</f>
        <v>0</v>
      </c>
      <c r="X281" s="254">
        <f>IF(ISBLANK($B281),0,VLOOKUP($B281,Listen!$A$2:$C$45,3,FALSE))</f>
        <v>0</v>
      </c>
      <c r="Y281" s="255">
        <f t="shared" si="61"/>
        <v>0</v>
      </c>
      <c r="Z281" s="255">
        <f t="shared" si="50"/>
        <v>0</v>
      </c>
      <c r="AA281" s="255">
        <f t="shared" si="50"/>
        <v>0</v>
      </c>
      <c r="AB281" s="255">
        <f t="shared" si="50"/>
        <v>0</v>
      </c>
      <c r="AC281" s="255">
        <f t="shared" si="50"/>
        <v>0</v>
      </c>
      <c r="AD281" s="255">
        <f t="shared" si="50"/>
        <v>0</v>
      </c>
      <c r="AE281" s="255">
        <f t="shared" si="50"/>
        <v>0</v>
      </c>
      <c r="AF281" s="253">
        <f t="shared" si="60"/>
        <v>0</v>
      </c>
      <c r="AG281" s="256">
        <f>IF(C281=Allgemeines!$C$12,SAV!$V281-SAV!$AH281,HLOOKUP(Allgemeines!$C$12-1,$AI$4:$AO$300,ROW(C281)-3,FALSE)-$AH281)</f>
        <v>0</v>
      </c>
      <c r="AH281" s="256">
        <f>HLOOKUP(Allgemeines!$C$12,$AI$4:$AO$300,ROW(C281)-3,FALSE)</f>
        <v>0</v>
      </c>
      <c r="AI281" s="253">
        <f t="shared" si="52"/>
        <v>0</v>
      </c>
      <c r="AJ281" s="253">
        <f t="shared" si="53"/>
        <v>0</v>
      </c>
      <c r="AK281" s="253">
        <f t="shared" si="54"/>
        <v>0</v>
      </c>
      <c r="AL281" s="253">
        <f t="shared" si="55"/>
        <v>0</v>
      </c>
      <c r="AM281" s="253">
        <f t="shared" si="56"/>
        <v>0</v>
      </c>
      <c r="AN281" s="253">
        <f t="shared" si="57"/>
        <v>0</v>
      </c>
      <c r="AO281" s="253">
        <f t="shared" si="58"/>
        <v>0</v>
      </c>
      <c r="AP281" s="178"/>
    </row>
    <row r="282" spans="1:42" ht="15" x14ac:dyDescent="0.25">
      <c r="A282" s="250"/>
      <c r="B282" s="250"/>
      <c r="C282" s="251"/>
      <c r="D282" s="252"/>
      <c r="E282" s="384"/>
      <c r="F282" s="252"/>
      <c r="G282" s="374">
        <f t="shared" si="51"/>
        <v>0</v>
      </c>
      <c r="H282" s="252"/>
      <c r="I282" s="252"/>
      <c r="J282" s="252"/>
      <c r="K282" s="252"/>
      <c r="L282" s="252"/>
      <c r="M282" s="252"/>
      <c r="N282" s="252"/>
      <c r="O282" s="252"/>
      <c r="P282" s="252"/>
      <c r="Q282" s="253">
        <f>IF(C282&gt;Allgemeines!$C$12,0,SUM(G282,H282,J282,K282,M282,N282)-SUM(I282,L282,O282,P282))</f>
        <v>0</v>
      </c>
      <c r="R282" s="252"/>
      <c r="S282" s="252"/>
      <c r="T282" s="252"/>
      <c r="U282" s="252"/>
      <c r="V282" s="253">
        <f t="shared" si="59"/>
        <v>0</v>
      </c>
      <c r="W282" s="254">
        <f>IF(ISBLANK($B282),0,VLOOKUP($B282,Listen!$A$2:$C$45,2,FALSE))</f>
        <v>0</v>
      </c>
      <c r="X282" s="254">
        <f>IF(ISBLANK($B282),0,VLOOKUP($B282,Listen!$A$2:$C$45,3,FALSE))</f>
        <v>0</v>
      </c>
      <c r="Y282" s="255">
        <f t="shared" si="61"/>
        <v>0</v>
      </c>
      <c r="Z282" s="255">
        <f t="shared" si="50"/>
        <v>0</v>
      </c>
      <c r="AA282" s="255">
        <f t="shared" si="50"/>
        <v>0</v>
      </c>
      <c r="AB282" s="255">
        <f t="shared" si="50"/>
        <v>0</v>
      </c>
      <c r="AC282" s="255">
        <f t="shared" si="50"/>
        <v>0</v>
      </c>
      <c r="AD282" s="255">
        <f t="shared" si="50"/>
        <v>0</v>
      </c>
      <c r="AE282" s="255">
        <f t="shared" si="50"/>
        <v>0</v>
      </c>
      <c r="AF282" s="253">
        <f t="shared" si="60"/>
        <v>0</v>
      </c>
      <c r="AG282" s="256">
        <f>IF(C282=Allgemeines!$C$12,SAV!$V282-SAV!$AH282,HLOOKUP(Allgemeines!$C$12-1,$AI$4:$AO$300,ROW(C282)-3,FALSE)-$AH282)</f>
        <v>0</v>
      </c>
      <c r="AH282" s="256">
        <f>HLOOKUP(Allgemeines!$C$12,$AI$4:$AO$300,ROW(C282)-3,FALSE)</f>
        <v>0</v>
      </c>
      <c r="AI282" s="253">
        <f t="shared" si="52"/>
        <v>0</v>
      </c>
      <c r="AJ282" s="253">
        <f t="shared" si="53"/>
        <v>0</v>
      </c>
      <c r="AK282" s="253">
        <f t="shared" si="54"/>
        <v>0</v>
      </c>
      <c r="AL282" s="253">
        <f t="shared" si="55"/>
        <v>0</v>
      </c>
      <c r="AM282" s="253">
        <f t="shared" si="56"/>
        <v>0</v>
      </c>
      <c r="AN282" s="253">
        <f t="shared" si="57"/>
        <v>0</v>
      </c>
      <c r="AO282" s="253">
        <f t="shared" si="58"/>
        <v>0</v>
      </c>
      <c r="AP282" s="178"/>
    </row>
    <row r="283" spans="1:42" ht="15" x14ac:dyDescent="0.25">
      <c r="A283" s="250"/>
      <c r="B283" s="250"/>
      <c r="C283" s="251"/>
      <c r="D283" s="252"/>
      <c r="E283" s="384"/>
      <c r="F283" s="252"/>
      <c r="G283" s="374">
        <f t="shared" si="51"/>
        <v>0</v>
      </c>
      <c r="H283" s="252"/>
      <c r="I283" s="252"/>
      <c r="J283" s="252"/>
      <c r="K283" s="252"/>
      <c r="L283" s="252"/>
      <c r="M283" s="252"/>
      <c r="N283" s="252"/>
      <c r="O283" s="252"/>
      <c r="P283" s="252"/>
      <c r="Q283" s="253">
        <f>IF(C283&gt;Allgemeines!$C$12,0,SUM(G283,H283,J283,K283,M283,N283)-SUM(I283,L283,O283,P283))</f>
        <v>0</v>
      </c>
      <c r="R283" s="252"/>
      <c r="S283" s="252"/>
      <c r="T283" s="252"/>
      <c r="U283" s="252"/>
      <c r="V283" s="253">
        <f t="shared" si="59"/>
        <v>0</v>
      </c>
      <c r="W283" s="254">
        <f>IF(ISBLANK($B283),0,VLOOKUP($B283,Listen!$A$2:$C$45,2,FALSE))</f>
        <v>0</v>
      </c>
      <c r="X283" s="254">
        <f>IF(ISBLANK($B283),0,VLOOKUP($B283,Listen!$A$2:$C$45,3,FALSE))</f>
        <v>0</v>
      </c>
      <c r="Y283" s="255">
        <f t="shared" si="61"/>
        <v>0</v>
      </c>
      <c r="Z283" s="255">
        <f t="shared" si="50"/>
        <v>0</v>
      </c>
      <c r="AA283" s="255">
        <f t="shared" si="50"/>
        <v>0</v>
      </c>
      <c r="AB283" s="255">
        <f t="shared" si="50"/>
        <v>0</v>
      </c>
      <c r="AC283" s="255">
        <f t="shared" si="50"/>
        <v>0</v>
      </c>
      <c r="AD283" s="255">
        <f t="shared" si="50"/>
        <v>0</v>
      </c>
      <c r="AE283" s="255">
        <f t="shared" si="50"/>
        <v>0</v>
      </c>
      <c r="AF283" s="253">
        <f t="shared" si="60"/>
        <v>0</v>
      </c>
      <c r="AG283" s="256">
        <f>IF(C283=Allgemeines!$C$12,SAV!$V283-SAV!$AH283,HLOOKUP(Allgemeines!$C$12-1,$AI$4:$AO$300,ROW(C283)-3,FALSE)-$AH283)</f>
        <v>0</v>
      </c>
      <c r="AH283" s="256">
        <f>HLOOKUP(Allgemeines!$C$12,$AI$4:$AO$300,ROW(C283)-3,FALSE)</f>
        <v>0</v>
      </c>
      <c r="AI283" s="253">
        <f t="shared" si="52"/>
        <v>0</v>
      </c>
      <c r="AJ283" s="253">
        <f t="shared" si="53"/>
        <v>0</v>
      </c>
      <c r="AK283" s="253">
        <f t="shared" si="54"/>
        <v>0</v>
      </c>
      <c r="AL283" s="253">
        <f t="shared" si="55"/>
        <v>0</v>
      </c>
      <c r="AM283" s="253">
        <f t="shared" si="56"/>
        <v>0</v>
      </c>
      <c r="AN283" s="253">
        <f t="shared" si="57"/>
        <v>0</v>
      </c>
      <c r="AO283" s="253">
        <f t="shared" si="58"/>
        <v>0</v>
      </c>
      <c r="AP283" s="178"/>
    </row>
    <row r="284" spans="1:42" ht="15" x14ac:dyDescent="0.25">
      <c r="A284" s="250"/>
      <c r="B284" s="250"/>
      <c r="C284" s="251"/>
      <c r="D284" s="252"/>
      <c r="E284" s="384"/>
      <c r="F284" s="252"/>
      <c r="G284" s="374">
        <f t="shared" si="51"/>
        <v>0</v>
      </c>
      <c r="H284" s="252"/>
      <c r="I284" s="252"/>
      <c r="J284" s="252"/>
      <c r="K284" s="252"/>
      <c r="L284" s="252"/>
      <c r="M284" s="252"/>
      <c r="N284" s="252"/>
      <c r="O284" s="252"/>
      <c r="P284" s="252"/>
      <c r="Q284" s="253">
        <f>IF(C284&gt;Allgemeines!$C$12,0,SUM(G284,H284,J284,K284,M284,N284)-SUM(I284,L284,O284,P284))</f>
        <v>0</v>
      </c>
      <c r="R284" s="252"/>
      <c r="S284" s="252"/>
      <c r="T284" s="252"/>
      <c r="U284" s="252"/>
      <c r="V284" s="253">
        <f t="shared" si="59"/>
        <v>0</v>
      </c>
      <c r="W284" s="254">
        <f>IF(ISBLANK($B284),0,VLOOKUP($B284,Listen!$A$2:$C$45,2,FALSE))</f>
        <v>0</v>
      </c>
      <c r="X284" s="254">
        <f>IF(ISBLANK($B284),0,VLOOKUP($B284,Listen!$A$2:$C$45,3,FALSE))</f>
        <v>0</v>
      </c>
      <c r="Y284" s="255">
        <f t="shared" si="61"/>
        <v>0</v>
      </c>
      <c r="Z284" s="255">
        <f t="shared" si="50"/>
        <v>0</v>
      </c>
      <c r="AA284" s="255">
        <f t="shared" si="50"/>
        <v>0</v>
      </c>
      <c r="AB284" s="255">
        <f t="shared" si="50"/>
        <v>0</v>
      </c>
      <c r="AC284" s="255">
        <f t="shared" si="50"/>
        <v>0</v>
      </c>
      <c r="AD284" s="255">
        <f t="shared" si="50"/>
        <v>0</v>
      </c>
      <c r="AE284" s="255">
        <f t="shared" si="50"/>
        <v>0</v>
      </c>
      <c r="AF284" s="253">
        <f t="shared" si="60"/>
        <v>0</v>
      </c>
      <c r="AG284" s="256">
        <f>IF(C284=Allgemeines!$C$12,SAV!$V284-SAV!$AH284,HLOOKUP(Allgemeines!$C$12-1,$AI$4:$AO$300,ROW(C284)-3,FALSE)-$AH284)</f>
        <v>0</v>
      </c>
      <c r="AH284" s="256">
        <f>HLOOKUP(Allgemeines!$C$12,$AI$4:$AO$300,ROW(C284)-3,FALSE)</f>
        <v>0</v>
      </c>
      <c r="AI284" s="253">
        <f t="shared" si="52"/>
        <v>0</v>
      </c>
      <c r="AJ284" s="253">
        <f t="shared" si="53"/>
        <v>0</v>
      </c>
      <c r="AK284" s="253">
        <f t="shared" si="54"/>
        <v>0</v>
      </c>
      <c r="AL284" s="253">
        <f t="shared" si="55"/>
        <v>0</v>
      </c>
      <c r="AM284" s="253">
        <f t="shared" si="56"/>
        <v>0</v>
      </c>
      <c r="AN284" s="253">
        <f t="shared" si="57"/>
        <v>0</v>
      </c>
      <c r="AO284" s="253">
        <f t="shared" si="58"/>
        <v>0</v>
      </c>
      <c r="AP284" s="178"/>
    </row>
    <row r="285" spans="1:42" ht="15" x14ac:dyDescent="0.25">
      <c r="A285" s="250"/>
      <c r="B285" s="250"/>
      <c r="C285" s="251"/>
      <c r="D285" s="252"/>
      <c r="E285" s="384"/>
      <c r="F285" s="252"/>
      <c r="G285" s="374">
        <f t="shared" si="51"/>
        <v>0</v>
      </c>
      <c r="H285" s="252"/>
      <c r="I285" s="252"/>
      <c r="J285" s="252"/>
      <c r="K285" s="252"/>
      <c r="L285" s="252"/>
      <c r="M285" s="252"/>
      <c r="N285" s="252"/>
      <c r="O285" s="252"/>
      <c r="P285" s="252"/>
      <c r="Q285" s="253">
        <f>IF(C285&gt;Allgemeines!$C$12,0,SUM(G285,H285,J285,K285,M285,N285)-SUM(I285,L285,O285,P285))</f>
        <v>0</v>
      </c>
      <c r="R285" s="252"/>
      <c r="S285" s="252"/>
      <c r="T285" s="252"/>
      <c r="U285" s="252"/>
      <c r="V285" s="253">
        <f t="shared" si="59"/>
        <v>0</v>
      </c>
      <c r="W285" s="254">
        <f>IF(ISBLANK($B285),0,VLOOKUP($B285,Listen!$A$2:$C$45,2,FALSE))</f>
        <v>0</v>
      </c>
      <c r="X285" s="254">
        <f>IF(ISBLANK($B285),0,VLOOKUP($B285,Listen!$A$2:$C$45,3,FALSE))</f>
        <v>0</v>
      </c>
      <c r="Y285" s="255">
        <f t="shared" si="61"/>
        <v>0</v>
      </c>
      <c r="Z285" s="255">
        <f t="shared" si="50"/>
        <v>0</v>
      </c>
      <c r="AA285" s="255">
        <f t="shared" si="50"/>
        <v>0</v>
      </c>
      <c r="AB285" s="255">
        <f t="shared" si="50"/>
        <v>0</v>
      </c>
      <c r="AC285" s="255">
        <f t="shared" si="50"/>
        <v>0</v>
      </c>
      <c r="AD285" s="255">
        <f t="shared" si="50"/>
        <v>0</v>
      </c>
      <c r="AE285" s="255">
        <f t="shared" si="50"/>
        <v>0</v>
      </c>
      <c r="AF285" s="253">
        <f t="shared" si="60"/>
        <v>0</v>
      </c>
      <c r="AG285" s="256">
        <f>IF(C285=Allgemeines!$C$12,SAV!$V285-SAV!$AH285,HLOOKUP(Allgemeines!$C$12-1,$AI$4:$AO$300,ROW(C285)-3,FALSE)-$AH285)</f>
        <v>0</v>
      </c>
      <c r="AH285" s="256">
        <f>HLOOKUP(Allgemeines!$C$12,$AI$4:$AO$300,ROW(C285)-3,FALSE)</f>
        <v>0</v>
      </c>
      <c r="AI285" s="253">
        <f t="shared" si="52"/>
        <v>0</v>
      </c>
      <c r="AJ285" s="253">
        <f t="shared" si="53"/>
        <v>0</v>
      </c>
      <c r="AK285" s="253">
        <f t="shared" si="54"/>
        <v>0</v>
      </c>
      <c r="AL285" s="253">
        <f t="shared" si="55"/>
        <v>0</v>
      </c>
      <c r="AM285" s="253">
        <f t="shared" si="56"/>
        <v>0</v>
      </c>
      <c r="AN285" s="253">
        <f t="shared" si="57"/>
        <v>0</v>
      </c>
      <c r="AO285" s="253">
        <f t="shared" si="58"/>
        <v>0</v>
      </c>
      <c r="AP285" s="178"/>
    </row>
    <row r="286" spans="1:42" ht="15" x14ac:dyDescent="0.25">
      <c r="A286" s="250"/>
      <c r="B286" s="250"/>
      <c r="C286" s="251"/>
      <c r="D286" s="252"/>
      <c r="E286" s="384"/>
      <c r="F286" s="252"/>
      <c r="G286" s="374">
        <f t="shared" si="51"/>
        <v>0</v>
      </c>
      <c r="H286" s="252"/>
      <c r="I286" s="252"/>
      <c r="J286" s="252"/>
      <c r="K286" s="252"/>
      <c r="L286" s="252"/>
      <c r="M286" s="252"/>
      <c r="N286" s="252"/>
      <c r="O286" s="252"/>
      <c r="P286" s="252"/>
      <c r="Q286" s="253">
        <f>IF(C286&gt;Allgemeines!$C$12,0,SUM(G286,H286,J286,K286,M286,N286)-SUM(I286,L286,O286,P286))</f>
        <v>0</v>
      </c>
      <c r="R286" s="252"/>
      <c r="S286" s="252"/>
      <c r="T286" s="252"/>
      <c r="U286" s="252"/>
      <c r="V286" s="253">
        <f t="shared" si="59"/>
        <v>0</v>
      </c>
      <c r="W286" s="254">
        <f>IF(ISBLANK($B286),0,VLOOKUP($B286,Listen!$A$2:$C$45,2,FALSE))</f>
        <v>0</v>
      </c>
      <c r="X286" s="254">
        <f>IF(ISBLANK($B286),0,VLOOKUP($B286,Listen!$A$2:$C$45,3,FALSE))</f>
        <v>0</v>
      </c>
      <c r="Y286" s="255">
        <f t="shared" si="61"/>
        <v>0</v>
      </c>
      <c r="Z286" s="255">
        <f t="shared" si="50"/>
        <v>0</v>
      </c>
      <c r="AA286" s="255">
        <f t="shared" si="50"/>
        <v>0</v>
      </c>
      <c r="AB286" s="255">
        <f t="shared" si="50"/>
        <v>0</v>
      </c>
      <c r="AC286" s="255">
        <f t="shared" si="50"/>
        <v>0</v>
      </c>
      <c r="AD286" s="255">
        <f t="shared" si="50"/>
        <v>0</v>
      </c>
      <c r="AE286" s="255">
        <f t="shared" ref="Z286:AE300" si="62">$W286</f>
        <v>0</v>
      </c>
      <c r="AF286" s="253">
        <f t="shared" si="60"/>
        <v>0</v>
      </c>
      <c r="AG286" s="256">
        <f>IF(C286=Allgemeines!$C$12,SAV!$V286-SAV!$AH286,HLOOKUP(Allgemeines!$C$12-1,$AI$4:$AO$300,ROW(C286)-3,FALSE)-$AH286)</f>
        <v>0</v>
      </c>
      <c r="AH286" s="256">
        <f>HLOOKUP(Allgemeines!$C$12,$AI$4:$AO$300,ROW(C286)-3,FALSE)</f>
        <v>0</v>
      </c>
      <c r="AI286" s="253">
        <f t="shared" si="52"/>
        <v>0</v>
      </c>
      <c r="AJ286" s="253">
        <f t="shared" si="53"/>
        <v>0</v>
      </c>
      <c r="AK286" s="253">
        <f t="shared" si="54"/>
        <v>0</v>
      </c>
      <c r="AL286" s="253">
        <f t="shared" si="55"/>
        <v>0</v>
      </c>
      <c r="AM286" s="253">
        <f t="shared" si="56"/>
        <v>0</v>
      </c>
      <c r="AN286" s="253">
        <f t="shared" si="57"/>
        <v>0</v>
      </c>
      <c r="AO286" s="253">
        <f t="shared" si="58"/>
        <v>0</v>
      </c>
      <c r="AP286" s="178"/>
    </row>
    <row r="287" spans="1:42" ht="15" x14ac:dyDescent="0.25">
      <c r="A287" s="250"/>
      <c r="B287" s="250"/>
      <c r="C287" s="251"/>
      <c r="D287" s="252"/>
      <c r="E287" s="384"/>
      <c r="F287" s="252"/>
      <c r="G287" s="374">
        <f t="shared" si="51"/>
        <v>0</v>
      </c>
      <c r="H287" s="252"/>
      <c r="I287" s="252"/>
      <c r="J287" s="252"/>
      <c r="K287" s="252"/>
      <c r="L287" s="252"/>
      <c r="M287" s="252"/>
      <c r="N287" s="252"/>
      <c r="O287" s="252"/>
      <c r="P287" s="252"/>
      <c r="Q287" s="253">
        <f>IF(C287&gt;Allgemeines!$C$12,0,SUM(G287,H287,J287,K287,M287,N287)-SUM(I287,L287,O287,P287))</f>
        <v>0</v>
      </c>
      <c r="R287" s="252"/>
      <c r="S287" s="252"/>
      <c r="T287" s="252"/>
      <c r="U287" s="252"/>
      <c r="V287" s="253">
        <f t="shared" si="59"/>
        <v>0</v>
      </c>
      <c r="W287" s="254">
        <f>IF(ISBLANK($B287),0,VLOOKUP($B287,Listen!$A$2:$C$45,2,FALSE))</f>
        <v>0</v>
      </c>
      <c r="X287" s="254">
        <f>IF(ISBLANK($B287),0,VLOOKUP($B287,Listen!$A$2:$C$45,3,FALSE))</f>
        <v>0</v>
      </c>
      <c r="Y287" s="255">
        <f t="shared" si="61"/>
        <v>0</v>
      </c>
      <c r="Z287" s="255">
        <f t="shared" si="62"/>
        <v>0</v>
      </c>
      <c r="AA287" s="255">
        <f t="shared" si="62"/>
        <v>0</v>
      </c>
      <c r="AB287" s="255">
        <f t="shared" si="62"/>
        <v>0</v>
      </c>
      <c r="AC287" s="255">
        <f t="shared" si="62"/>
        <v>0</v>
      </c>
      <c r="AD287" s="255">
        <f t="shared" si="62"/>
        <v>0</v>
      </c>
      <c r="AE287" s="255">
        <f t="shared" si="62"/>
        <v>0</v>
      </c>
      <c r="AF287" s="253">
        <f t="shared" si="60"/>
        <v>0</v>
      </c>
      <c r="AG287" s="256">
        <f>IF(C287=Allgemeines!$C$12,SAV!$V287-SAV!$AH287,HLOOKUP(Allgemeines!$C$12-1,$AI$4:$AO$300,ROW(C287)-3,FALSE)-$AH287)</f>
        <v>0</v>
      </c>
      <c r="AH287" s="256">
        <f>HLOOKUP(Allgemeines!$C$12,$AI$4:$AO$300,ROW(C287)-3,FALSE)</f>
        <v>0</v>
      </c>
      <c r="AI287" s="253">
        <f t="shared" si="52"/>
        <v>0</v>
      </c>
      <c r="AJ287" s="253">
        <f t="shared" si="53"/>
        <v>0</v>
      </c>
      <c r="AK287" s="253">
        <f t="shared" si="54"/>
        <v>0</v>
      </c>
      <c r="AL287" s="253">
        <f t="shared" si="55"/>
        <v>0</v>
      </c>
      <c r="AM287" s="253">
        <f t="shared" si="56"/>
        <v>0</v>
      </c>
      <c r="AN287" s="253">
        <f t="shared" si="57"/>
        <v>0</v>
      </c>
      <c r="AO287" s="253">
        <f t="shared" si="58"/>
        <v>0</v>
      </c>
      <c r="AP287" s="178"/>
    </row>
    <row r="288" spans="1:42" ht="15" x14ac:dyDescent="0.25">
      <c r="A288" s="250"/>
      <c r="B288" s="250"/>
      <c r="C288" s="251"/>
      <c r="D288" s="252"/>
      <c r="E288" s="384"/>
      <c r="F288" s="252"/>
      <c r="G288" s="374">
        <f t="shared" si="51"/>
        <v>0</v>
      </c>
      <c r="H288" s="252"/>
      <c r="I288" s="252"/>
      <c r="J288" s="252"/>
      <c r="K288" s="252"/>
      <c r="L288" s="252"/>
      <c r="M288" s="252"/>
      <c r="N288" s="252"/>
      <c r="O288" s="252"/>
      <c r="P288" s="252"/>
      <c r="Q288" s="253">
        <f>IF(C288&gt;Allgemeines!$C$12,0,SUM(G288,H288,J288,K288,M288,N288)-SUM(I288,L288,O288,P288))</f>
        <v>0</v>
      </c>
      <c r="R288" s="252"/>
      <c r="S288" s="252"/>
      <c r="T288" s="252"/>
      <c r="U288" s="252"/>
      <c r="V288" s="253">
        <f t="shared" si="59"/>
        <v>0</v>
      </c>
      <c r="W288" s="254">
        <f>IF(ISBLANK($B288),0,VLOOKUP($B288,Listen!$A$2:$C$45,2,FALSE))</f>
        <v>0</v>
      </c>
      <c r="X288" s="254">
        <f>IF(ISBLANK($B288),0,VLOOKUP($B288,Listen!$A$2:$C$45,3,FALSE))</f>
        <v>0</v>
      </c>
      <c r="Y288" s="255">
        <f t="shared" si="61"/>
        <v>0</v>
      </c>
      <c r="Z288" s="255">
        <f t="shared" si="62"/>
        <v>0</v>
      </c>
      <c r="AA288" s="255">
        <f t="shared" si="62"/>
        <v>0</v>
      </c>
      <c r="AB288" s="255">
        <f t="shared" si="62"/>
        <v>0</v>
      </c>
      <c r="AC288" s="255">
        <f t="shared" si="62"/>
        <v>0</v>
      </c>
      <c r="AD288" s="255">
        <f t="shared" si="62"/>
        <v>0</v>
      </c>
      <c r="AE288" s="255">
        <f t="shared" si="62"/>
        <v>0</v>
      </c>
      <c r="AF288" s="253">
        <f t="shared" si="60"/>
        <v>0</v>
      </c>
      <c r="AG288" s="256">
        <f>IF(C288=Allgemeines!$C$12,SAV!$V288-SAV!$AH288,HLOOKUP(Allgemeines!$C$12-1,$AI$4:$AO$300,ROW(C288)-3,FALSE)-$AH288)</f>
        <v>0</v>
      </c>
      <c r="AH288" s="256">
        <f>HLOOKUP(Allgemeines!$C$12,$AI$4:$AO$300,ROW(C288)-3,FALSE)</f>
        <v>0</v>
      </c>
      <c r="AI288" s="253">
        <f t="shared" si="52"/>
        <v>0</v>
      </c>
      <c r="AJ288" s="253">
        <f t="shared" si="53"/>
        <v>0</v>
      </c>
      <c r="AK288" s="253">
        <f t="shared" si="54"/>
        <v>0</v>
      </c>
      <c r="AL288" s="253">
        <f t="shared" si="55"/>
        <v>0</v>
      </c>
      <c r="AM288" s="253">
        <f t="shared" si="56"/>
        <v>0</v>
      </c>
      <c r="AN288" s="253">
        <f t="shared" si="57"/>
        <v>0</v>
      </c>
      <c r="AO288" s="253">
        <f t="shared" si="58"/>
        <v>0</v>
      </c>
      <c r="AP288" s="178"/>
    </row>
    <row r="289" spans="1:42" ht="15" x14ac:dyDescent="0.25">
      <c r="A289" s="250"/>
      <c r="B289" s="250"/>
      <c r="C289" s="251"/>
      <c r="D289" s="252"/>
      <c r="E289" s="384"/>
      <c r="F289" s="252"/>
      <c r="G289" s="374">
        <f t="shared" si="51"/>
        <v>0</v>
      </c>
      <c r="H289" s="252"/>
      <c r="I289" s="252"/>
      <c r="J289" s="252"/>
      <c r="K289" s="252"/>
      <c r="L289" s="252"/>
      <c r="M289" s="252"/>
      <c r="N289" s="252"/>
      <c r="O289" s="252"/>
      <c r="P289" s="252"/>
      <c r="Q289" s="253">
        <f>IF(C289&gt;Allgemeines!$C$12,0,SUM(G289,H289,J289,K289,M289,N289)-SUM(I289,L289,O289,P289))</f>
        <v>0</v>
      </c>
      <c r="R289" s="252"/>
      <c r="S289" s="252"/>
      <c r="T289" s="252"/>
      <c r="U289" s="252"/>
      <c r="V289" s="253">
        <f t="shared" si="59"/>
        <v>0</v>
      </c>
      <c r="W289" s="254">
        <f>IF(ISBLANK($B289),0,VLOOKUP($B289,Listen!$A$2:$C$45,2,FALSE))</f>
        <v>0</v>
      </c>
      <c r="X289" s="254">
        <f>IF(ISBLANK($B289),0,VLOOKUP($B289,Listen!$A$2:$C$45,3,FALSE))</f>
        <v>0</v>
      </c>
      <c r="Y289" s="255">
        <f t="shared" si="61"/>
        <v>0</v>
      </c>
      <c r="Z289" s="255">
        <f t="shared" si="62"/>
        <v>0</v>
      </c>
      <c r="AA289" s="255">
        <f t="shared" si="62"/>
        <v>0</v>
      </c>
      <c r="AB289" s="255">
        <f t="shared" si="62"/>
        <v>0</v>
      </c>
      <c r="AC289" s="255">
        <f t="shared" si="62"/>
        <v>0</v>
      </c>
      <c r="AD289" s="255">
        <f t="shared" si="62"/>
        <v>0</v>
      </c>
      <c r="AE289" s="255">
        <f t="shared" si="62"/>
        <v>0</v>
      </c>
      <c r="AF289" s="253">
        <f t="shared" si="60"/>
        <v>0</v>
      </c>
      <c r="AG289" s="256">
        <f>IF(C289=Allgemeines!$C$12,SAV!$V289-SAV!$AH289,HLOOKUP(Allgemeines!$C$12-1,$AI$4:$AO$300,ROW(C289)-3,FALSE)-$AH289)</f>
        <v>0</v>
      </c>
      <c r="AH289" s="256">
        <f>HLOOKUP(Allgemeines!$C$12,$AI$4:$AO$300,ROW(C289)-3,FALSE)</f>
        <v>0</v>
      </c>
      <c r="AI289" s="253">
        <f t="shared" si="52"/>
        <v>0</v>
      </c>
      <c r="AJ289" s="253">
        <f t="shared" si="53"/>
        <v>0</v>
      </c>
      <c r="AK289" s="253">
        <f t="shared" si="54"/>
        <v>0</v>
      </c>
      <c r="AL289" s="253">
        <f t="shared" si="55"/>
        <v>0</v>
      </c>
      <c r="AM289" s="253">
        <f t="shared" si="56"/>
        <v>0</v>
      </c>
      <c r="AN289" s="253">
        <f t="shared" si="57"/>
        <v>0</v>
      </c>
      <c r="AO289" s="253">
        <f t="shared" si="58"/>
        <v>0</v>
      </c>
      <c r="AP289" s="178"/>
    </row>
    <row r="290" spans="1:42" ht="15" x14ac:dyDescent="0.25">
      <c r="A290" s="250"/>
      <c r="B290" s="250"/>
      <c r="C290" s="251"/>
      <c r="D290" s="252"/>
      <c r="E290" s="384"/>
      <c r="F290" s="252"/>
      <c r="G290" s="374">
        <f t="shared" si="51"/>
        <v>0</v>
      </c>
      <c r="H290" s="252"/>
      <c r="I290" s="252"/>
      <c r="J290" s="252"/>
      <c r="K290" s="252"/>
      <c r="L290" s="252"/>
      <c r="M290" s="252"/>
      <c r="N290" s="252"/>
      <c r="O290" s="252"/>
      <c r="P290" s="252"/>
      <c r="Q290" s="253">
        <f>IF(C290&gt;Allgemeines!$C$12,0,SUM(G290,H290,J290,K290,M290,N290)-SUM(I290,L290,O290,P290))</f>
        <v>0</v>
      </c>
      <c r="R290" s="252"/>
      <c r="S290" s="252"/>
      <c r="T290" s="252"/>
      <c r="U290" s="252"/>
      <c r="V290" s="253">
        <f t="shared" si="59"/>
        <v>0</v>
      </c>
      <c r="W290" s="254">
        <f>IF(ISBLANK($B290),0,VLOOKUP($B290,Listen!$A$2:$C$45,2,FALSE))</f>
        <v>0</v>
      </c>
      <c r="X290" s="254">
        <f>IF(ISBLANK($B290),0,VLOOKUP($B290,Listen!$A$2:$C$45,3,FALSE))</f>
        <v>0</v>
      </c>
      <c r="Y290" s="255">
        <f t="shared" si="61"/>
        <v>0</v>
      </c>
      <c r="Z290" s="255">
        <f t="shared" si="62"/>
        <v>0</v>
      </c>
      <c r="AA290" s="255">
        <f t="shared" si="62"/>
        <v>0</v>
      </c>
      <c r="AB290" s="255">
        <f t="shared" si="62"/>
        <v>0</v>
      </c>
      <c r="AC290" s="255">
        <f t="shared" si="62"/>
        <v>0</v>
      </c>
      <c r="AD290" s="255">
        <f t="shared" si="62"/>
        <v>0</v>
      </c>
      <c r="AE290" s="255">
        <f t="shared" si="62"/>
        <v>0</v>
      </c>
      <c r="AF290" s="253">
        <f t="shared" si="60"/>
        <v>0</v>
      </c>
      <c r="AG290" s="256">
        <f>IF(C290=Allgemeines!$C$12,SAV!$V290-SAV!$AH290,HLOOKUP(Allgemeines!$C$12-1,$AI$4:$AO$300,ROW(C290)-3,FALSE)-$AH290)</f>
        <v>0</v>
      </c>
      <c r="AH290" s="256">
        <f>HLOOKUP(Allgemeines!$C$12,$AI$4:$AO$300,ROW(C290)-3,FALSE)</f>
        <v>0</v>
      </c>
      <c r="AI290" s="253">
        <f t="shared" si="52"/>
        <v>0</v>
      </c>
      <c r="AJ290" s="253">
        <f t="shared" si="53"/>
        <v>0</v>
      </c>
      <c r="AK290" s="253">
        <f t="shared" si="54"/>
        <v>0</v>
      </c>
      <c r="AL290" s="253">
        <f t="shared" si="55"/>
        <v>0</v>
      </c>
      <c r="AM290" s="253">
        <f t="shared" si="56"/>
        <v>0</v>
      </c>
      <c r="AN290" s="253">
        <f t="shared" si="57"/>
        <v>0</v>
      </c>
      <c r="AO290" s="253">
        <f t="shared" si="58"/>
        <v>0</v>
      </c>
      <c r="AP290" s="178"/>
    </row>
    <row r="291" spans="1:42" ht="15" x14ac:dyDescent="0.25">
      <c r="A291" s="250"/>
      <c r="B291" s="250"/>
      <c r="C291" s="251"/>
      <c r="D291" s="252"/>
      <c r="E291" s="384"/>
      <c r="F291" s="252"/>
      <c r="G291" s="374">
        <f t="shared" si="51"/>
        <v>0</v>
      </c>
      <c r="H291" s="252"/>
      <c r="I291" s="252"/>
      <c r="J291" s="252"/>
      <c r="K291" s="252"/>
      <c r="L291" s="252"/>
      <c r="M291" s="252"/>
      <c r="N291" s="252"/>
      <c r="O291" s="252"/>
      <c r="P291" s="252"/>
      <c r="Q291" s="253">
        <f>IF(C291&gt;Allgemeines!$C$12,0,SUM(G291,H291,J291,K291,M291,N291)-SUM(I291,L291,O291,P291))</f>
        <v>0</v>
      </c>
      <c r="R291" s="252"/>
      <c r="S291" s="252"/>
      <c r="T291" s="252"/>
      <c r="U291" s="252"/>
      <c r="V291" s="253">
        <f t="shared" si="59"/>
        <v>0</v>
      </c>
      <c r="W291" s="254">
        <f>IF(ISBLANK($B291),0,VLOOKUP($B291,Listen!$A$2:$C$45,2,FALSE))</f>
        <v>0</v>
      </c>
      <c r="X291" s="254">
        <f>IF(ISBLANK($B291),0,VLOOKUP($B291,Listen!$A$2:$C$45,3,FALSE))</f>
        <v>0</v>
      </c>
      <c r="Y291" s="255">
        <f t="shared" si="61"/>
        <v>0</v>
      </c>
      <c r="Z291" s="255">
        <f t="shared" si="62"/>
        <v>0</v>
      </c>
      <c r="AA291" s="255">
        <f t="shared" si="62"/>
        <v>0</v>
      </c>
      <c r="AB291" s="255">
        <f t="shared" si="62"/>
        <v>0</v>
      </c>
      <c r="AC291" s="255">
        <f t="shared" si="62"/>
        <v>0</v>
      </c>
      <c r="AD291" s="255">
        <f t="shared" si="62"/>
        <v>0</v>
      </c>
      <c r="AE291" s="255">
        <f t="shared" si="62"/>
        <v>0</v>
      </c>
      <c r="AF291" s="253">
        <f t="shared" si="60"/>
        <v>0</v>
      </c>
      <c r="AG291" s="256">
        <f>IF(C291=Allgemeines!$C$12,SAV!$V291-SAV!$AH291,HLOOKUP(Allgemeines!$C$12-1,$AI$4:$AO$300,ROW(C291)-3,FALSE)-$AH291)</f>
        <v>0</v>
      </c>
      <c r="AH291" s="256">
        <f>HLOOKUP(Allgemeines!$C$12,$AI$4:$AO$300,ROW(C291)-3,FALSE)</f>
        <v>0</v>
      </c>
      <c r="AI291" s="253">
        <f t="shared" si="52"/>
        <v>0</v>
      </c>
      <c r="AJ291" s="253">
        <f t="shared" si="53"/>
        <v>0</v>
      </c>
      <c r="AK291" s="253">
        <f t="shared" si="54"/>
        <v>0</v>
      </c>
      <c r="AL291" s="253">
        <f t="shared" si="55"/>
        <v>0</v>
      </c>
      <c r="AM291" s="253">
        <f t="shared" si="56"/>
        <v>0</v>
      </c>
      <c r="AN291" s="253">
        <f t="shared" si="57"/>
        <v>0</v>
      </c>
      <c r="AO291" s="253">
        <f t="shared" si="58"/>
        <v>0</v>
      </c>
      <c r="AP291" s="178"/>
    </row>
    <row r="292" spans="1:42" ht="15" x14ac:dyDescent="0.25">
      <c r="A292" s="250"/>
      <c r="B292" s="250"/>
      <c r="C292" s="251"/>
      <c r="D292" s="252"/>
      <c r="E292" s="384"/>
      <c r="F292" s="252"/>
      <c r="G292" s="374">
        <f t="shared" si="51"/>
        <v>0</v>
      </c>
      <c r="H292" s="252"/>
      <c r="I292" s="252"/>
      <c r="J292" s="252"/>
      <c r="K292" s="252"/>
      <c r="L292" s="252"/>
      <c r="M292" s="252"/>
      <c r="N292" s="252"/>
      <c r="O292" s="252"/>
      <c r="P292" s="252"/>
      <c r="Q292" s="253">
        <f>IF(C292&gt;Allgemeines!$C$12,0,SUM(G292,H292,J292,K292,M292,N292)-SUM(I292,L292,O292,P292))</f>
        <v>0</v>
      </c>
      <c r="R292" s="252"/>
      <c r="S292" s="252"/>
      <c r="T292" s="252"/>
      <c r="U292" s="252"/>
      <c r="V292" s="253">
        <f t="shared" si="59"/>
        <v>0</v>
      </c>
      <c r="W292" s="254">
        <f>IF(ISBLANK($B292),0,VLOOKUP($B292,Listen!$A$2:$C$45,2,FALSE))</f>
        <v>0</v>
      </c>
      <c r="X292" s="254">
        <f>IF(ISBLANK($B292),0,VLOOKUP($B292,Listen!$A$2:$C$45,3,FALSE))</f>
        <v>0</v>
      </c>
      <c r="Y292" s="255">
        <f t="shared" si="61"/>
        <v>0</v>
      </c>
      <c r="Z292" s="255">
        <f t="shared" si="62"/>
        <v>0</v>
      </c>
      <c r="AA292" s="255">
        <f t="shared" si="62"/>
        <v>0</v>
      </c>
      <c r="AB292" s="255">
        <f t="shared" si="62"/>
        <v>0</v>
      </c>
      <c r="AC292" s="255">
        <f t="shared" si="62"/>
        <v>0</v>
      </c>
      <c r="AD292" s="255">
        <f t="shared" si="62"/>
        <v>0</v>
      </c>
      <c r="AE292" s="255">
        <f t="shared" si="62"/>
        <v>0</v>
      </c>
      <c r="AF292" s="253">
        <f t="shared" si="60"/>
        <v>0</v>
      </c>
      <c r="AG292" s="256">
        <f>IF(C292=Allgemeines!$C$12,SAV!$V292-SAV!$AH292,HLOOKUP(Allgemeines!$C$12-1,$AI$4:$AO$300,ROW(C292)-3,FALSE)-$AH292)</f>
        <v>0</v>
      </c>
      <c r="AH292" s="256">
        <f>HLOOKUP(Allgemeines!$C$12,$AI$4:$AO$300,ROW(C292)-3,FALSE)</f>
        <v>0</v>
      </c>
      <c r="AI292" s="253">
        <f t="shared" si="52"/>
        <v>0</v>
      </c>
      <c r="AJ292" s="253">
        <f t="shared" si="53"/>
        <v>0</v>
      </c>
      <c r="AK292" s="253">
        <f t="shared" si="54"/>
        <v>0</v>
      </c>
      <c r="AL292" s="253">
        <f t="shared" si="55"/>
        <v>0</v>
      </c>
      <c r="AM292" s="253">
        <f t="shared" si="56"/>
        <v>0</v>
      </c>
      <c r="AN292" s="253">
        <f t="shared" si="57"/>
        <v>0</v>
      </c>
      <c r="AO292" s="253">
        <f t="shared" si="58"/>
        <v>0</v>
      </c>
      <c r="AP292" s="178"/>
    </row>
    <row r="293" spans="1:42" ht="15" x14ac:dyDescent="0.25">
      <c r="A293" s="250"/>
      <c r="B293" s="250"/>
      <c r="C293" s="251"/>
      <c r="D293" s="252"/>
      <c r="E293" s="384"/>
      <c r="F293" s="252"/>
      <c r="G293" s="374">
        <f t="shared" si="51"/>
        <v>0</v>
      </c>
      <c r="H293" s="252"/>
      <c r="I293" s="252"/>
      <c r="J293" s="252"/>
      <c r="K293" s="252"/>
      <c r="L293" s="252"/>
      <c r="M293" s="252"/>
      <c r="N293" s="252"/>
      <c r="O293" s="252"/>
      <c r="P293" s="252"/>
      <c r="Q293" s="253">
        <f>IF(C293&gt;Allgemeines!$C$12,0,SUM(G293,H293,J293,K293,M293,N293)-SUM(I293,L293,O293,P293))</f>
        <v>0</v>
      </c>
      <c r="R293" s="252"/>
      <c r="S293" s="252"/>
      <c r="T293" s="252"/>
      <c r="U293" s="252"/>
      <c r="V293" s="253">
        <f t="shared" si="59"/>
        <v>0</v>
      </c>
      <c r="W293" s="254">
        <f>IF(ISBLANK($B293),0,VLOOKUP($B293,Listen!$A$2:$C$45,2,FALSE))</f>
        <v>0</v>
      </c>
      <c r="X293" s="254">
        <f>IF(ISBLANK($B293),0,VLOOKUP($B293,Listen!$A$2:$C$45,3,FALSE))</f>
        <v>0</v>
      </c>
      <c r="Y293" s="255">
        <f t="shared" si="61"/>
        <v>0</v>
      </c>
      <c r="Z293" s="255">
        <f t="shared" si="62"/>
        <v>0</v>
      </c>
      <c r="AA293" s="255">
        <f t="shared" si="62"/>
        <v>0</v>
      </c>
      <c r="AB293" s="255">
        <f t="shared" si="62"/>
        <v>0</v>
      </c>
      <c r="AC293" s="255">
        <f t="shared" si="62"/>
        <v>0</v>
      </c>
      <c r="AD293" s="255">
        <f t="shared" si="62"/>
        <v>0</v>
      </c>
      <c r="AE293" s="255">
        <f t="shared" si="62"/>
        <v>0</v>
      </c>
      <c r="AF293" s="253">
        <f t="shared" si="60"/>
        <v>0</v>
      </c>
      <c r="AG293" s="256">
        <f>IF(C293=Allgemeines!$C$12,SAV!$V293-SAV!$AH293,HLOOKUP(Allgemeines!$C$12-1,$AI$4:$AO$300,ROW(C293)-3,FALSE)-$AH293)</f>
        <v>0</v>
      </c>
      <c r="AH293" s="256">
        <f>HLOOKUP(Allgemeines!$C$12,$AI$4:$AO$300,ROW(C293)-3,FALSE)</f>
        <v>0</v>
      </c>
      <c r="AI293" s="253">
        <f t="shared" si="52"/>
        <v>0</v>
      </c>
      <c r="AJ293" s="253">
        <f t="shared" si="53"/>
        <v>0</v>
      </c>
      <c r="AK293" s="253">
        <f t="shared" si="54"/>
        <v>0</v>
      </c>
      <c r="AL293" s="253">
        <f t="shared" si="55"/>
        <v>0</v>
      </c>
      <c r="AM293" s="253">
        <f t="shared" si="56"/>
        <v>0</v>
      </c>
      <c r="AN293" s="253">
        <f t="shared" si="57"/>
        <v>0</v>
      </c>
      <c r="AO293" s="253">
        <f t="shared" si="58"/>
        <v>0</v>
      </c>
      <c r="AP293" s="178"/>
    </row>
    <row r="294" spans="1:42" ht="15" x14ac:dyDescent="0.25">
      <c r="A294" s="250"/>
      <c r="B294" s="250"/>
      <c r="C294" s="251"/>
      <c r="D294" s="252"/>
      <c r="E294" s="384"/>
      <c r="F294" s="252"/>
      <c r="G294" s="374">
        <f t="shared" si="51"/>
        <v>0</v>
      </c>
      <c r="H294" s="252"/>
      <c r="I294" s="252"/>
      <c r="J294" s="252"/>
      <c r="K294" s="252"/>
      <c r="L294" s="252"/>
      <c r="M294" s="252"/>
      <c r="N294" s="252"/>
      <c r="O294" s="252"/>
      <c r="P294" s="252"/>
      <c r="Q294" s="253">
        <f>IF(C294&gt;Allgemeines!$C$12,0,SUM(G294,H294,J294,K294,M294,N294)-SUM(I294,L294,O294,P294))</f>
        <v>0</v>
      </c>
      <c r="R294" s="252"/>
      <c r="S294" s="252"/>
      <c r="T294" s="252"/>
      <c r="U294" s="252"/>
      <c r="V294" s="253">
        <f t="shared" si="59"/>
        <v>0</v>
      </c>
      <c r="W294" s="254">
        <f>IF(ISBLANK($B294),0,VLOOKUP($B294,Listen!$A$2:$C$45,2,FALSE))</f>
        <v>0</v>
      </c>
      <c r="X294" s="254">
        <f>IF(ISBLANK($B294),0,VLOOKUP($B294,Listen!$A$2:$C$45,3,FALSE))</f>
        <v>0</v>
      </c>
      <c r="Y294" s="255">
        <f t="shared" si="61"/>
        <v>0</v>
      </c>
      <c r="Z294" s="255">
        <f t="shared" si="62"/>
        <v>0</v>
      </c>
      <c r="AA294" s="255">
        <f t="shared" si="62"/>
        <v>0</v>
      </c>
      <c r="AB294" s="255">
        <f t="shared" si="62"/>
        <v>0</v>
      </c>
      <c r="AC294" s="255">
        <f t="shared" si="62"/>
        <v>0</v>
      </c>
      <c r="AD294" s="255">
        <f t="shared" si="62"/>
        <v>0</v>
      </c>
      <c r="AE294" s="255">
        <f t="shared" si="62"/>
        <v>0</v>
      </c>
      <c r="AF294" s="253">
        <f t="shared" si="60"/>
        <v>0</v>
      </c>
      <c r="AG294" s="256">
        <f>IF(C294=Allgemeines!$C$12,SAV!$V294-SAV!$AH294,HLOOKUP(Allgemeines!$C$12-1,$AI$4:$AO$300,ROW(C294)-3,FALSE)-$AH294)</f>
        <v>0</v>
      </c>
      <c r="AH294" s="256">
        <f>HLOOKUP(Allgemeines!$C$12,$AI$4:$AO$300,ROW(C294)-3,FALSE)</f>
        <v>0</v>
      </c>
      <c r="AI294" s="253">
        <f t="shared" si="52"/>
        <v>0</v>
      </c>
      <c r="AJ294" s="253">
        <f t="shared" si="53"/>
        <v>0</v>
      </c>
      <c r="AK294" s="253">
        <f t="shared" si="54"/>
        <v>0</v>
      </c>
      <c r="AL294" s="253">
        <f t="shared" si="55"/>
        <v>0</v>
      </c>
      <c r="AM294" s="253">
        <f t="shared" si="56"/>
        <v>0</v>
      </c>
      <c r="AN294" s="253">
        <f t="shared" si="57"/>
        <v>0</v>
      </c>
      <c r="AO294" s="253">
        <f t="shared" si="58"/>
        <v>0</v>
      </c>
      <c r="AP294" s="178"/>
    </row>
    <row r="295" spans="1:42" ht="15" x14ac:dyDescent="0.25">
      <c r="A295" s="250"/>
      <c r="B295" s="250"/>
      <c r="C295" s="251"/>
      <c r="D295" s="252"/>
      <c r="E295" s="384"/>
      <c r="F295" s="252"/>
      <c r="G295" s="374">
        <f t="shared" si="51"/>
        <v>0</v>
      </c>
      <c r="H295" s="252"/>
      <c r="I295" s="252"/>
      <c r="J295" s="252"/>
      <c r="K295" s="252"/>
      <c r="L295" s="252"/>
      <c r="M295" s="252"/>
      <c r="N295" s="252"/>
      <c r="O295" s="252"/>
      <c r="P295" s="252"/>
      <c r="Q295" s="253">
        <f>IF(C295&gt;Allgemeines!$C$12,0,SUM(G295,H295,J295,K295,M295,N295)-SUM(I295,L295,O295,P295))</f>
        <v>0</v>
      </c>
      <c r="R295" s="252"/>
      <c r="S295" s="252"/>
      <c r="T295" s="252"/>
      <c r="U295" s="252"/>
      <c r="V295" s="253">
        <f t="shared" si="59"/>
        <v>0</v>
      </c>
      <c r="W295" s="254">
        <f>IF(ISBLANK($B295),0,VLOOKUP($B295,Listen!$A$2:$C$45,2,FALSE))</f>
        <v>0</v>
      </c>
      <c r="X295" s="254">
        <f>IF(ISBLANK($B295),0,VLOOKUP($B295,Listen!$A$2:$C$45,3,FALSE))</f>
        <v>0</v>
      </c>
      <c r="Y295" s="255">
        <f t="shared" si="61"/>
        <v>0</v>
      </c>
      <c r="Z295" s="255">
        <f t="shared" si="62"/>
        <v>0</v>
      </c>
      <c r="AA295" s="255">
        <f t="shared" si="62"/>
        <v>0</v>
      </c>
      <c r="AB295" s="255">
        <f t="shared" si="62"/>
        <v>0</v>
      </c>
      <c r="AC295" s="255">
        <f t="shared" si="62"/>
        <v>0</v>
      </c>
      <c r="AD295" s="255">
        <f t="shared" si="62"/>
        <v>0</v>
      </c>
      <c r="AE295" s="255">
        <f t="shared" si="62"/>
        <v>0</v>
      </c>
      <c r="AF295" s="253">
        <f t="shared" si="60"/>
        <v>0</v>
      </c>
      <c r="AG295" s="256">
        <f>IF(C295=Allgemeines!$C$12,SAV!$V295-SAV!$AH295,HLOOKUP(Allgemeines!$C$12-1,$AI$4:$AO$300,ROW(C295)-3,FALSE)-$AH295)</f>
        <v>0</v>
      </c>
      <c r="AH295" s="256">
        <f>HLOOKUP(Allgemeines!$C$12,$AI$4:$AO$300,ROW(C295)-3,FALSE)</f>
        <v>0</v>
      </c>
      <c r="AI295" s="253">
        <f t="shared" si="52"/>
        <v>0</v>
      </c>
      <c r="AJ295" s="253">
        <f t="shared" si="53"/>
        <v>0</v>
      </c>
      <c r="AK295" s="253">
        <f t="shared" si="54"/>
        <v>0</v>
      </c>
      <c r="AL295" s="253">
        <f t="shared" si="55"/>
        <v>0</v>
      </c>
      <c r="AM295" s="253">
        <f t="shared" si="56"/>
        <v>0</v>
      </c>
      <c r="AN295" s="253">
        <f t="shared" si="57"/>
        <v>0</v>
      </c>
      <c r="AO295" s="253">
        <f t="shared" si="58"/>
        <v>0</v>
      </c>
      <c r="AP295" s="178"/>
    </row>
    <row r="296" spans="1:42" ht="15" x14ac:dyDescent="0.25">
      <c r="A296" s="250"/>
      <c r="B296" s="250"/>
      <c r="C296" s="251"/>
      <c r="D296" s="252"/>
      <c r="E296" s="384"/>
      <c r="F296" s="252"/>
      <c r="G296" s="374">
        <f t="shared" si="51"/>
        <v>0</v>
      </c>
      <c r="H296" s="252"/>
      <c r="I296" s="252"/>
      <c r="J296" s="252"/>
      <c r="K296" s="252"/>
      <c r="L296" s="252"/>
      <c r="M296" s="252"/>
      <c r="N296" s="252"/>
      <c r="O296" s="252"/>
      <c r="P296" s="252"/>
      <c r="Q296" s="253">
        <f>IF(C296&gt;Allgemeines!$C$12,0,SUM(G296,H296,J296,K296,M296,N296)-SUM(I296,L296,O296,P296))</f>
        <v>0</v>
      </c>
      <c r="R296" s="252"/>
      <c r="S296" s="252"/>
      <c r="T296" s="252"/>
      <c r="U296" s="252"/>
      <c r="V296" s="253">
        <f t="shared" si="59"/>
        <v>0</v>
      </c>
      <c r="W296" s="254">
        <f>IF(ISBLANK($B296),0,VLOOKUP($B296,Listen!$A$2:$C$45,2,FALSE))</f>
        <v>0</v>
      </c>
      <c r="X296" s="254">
        <f>IF(ISBLANK($B296),0,VLOOKUP($B296,Listen!$A$2:$C$45,3,FALSE))</f>
        <v>0</v>
      </c>
      <c r="Y296" s="255">
        <f t="shared" si="61"/>
        <v>0</v>
      </c>
      <c r="Z296" s="255">
        <f t="shared" si="62"/>
        <v>0</v>
      </c>
      <c r="AA296" s="255">
        <f t="shared" si="62"/>
        <v>0</v>
      </c>
      <c r="AB296" s="255">
        <f t="shared" si="62"/>
        <v>0</v>
      </c>
      <c r="AC296" s="255">
        <f t="shared" si="62"/>
        <v>0</v>
      </c>
      <c r="AD296" s="255">
        <f t="shared" si="62"/>
        <v>0</v>
      </c>
      <c r="AE296" s="255">
        <f t="shared" si="62"/>
        <v>0</v>
      </c>
      <c r="AF296" s="253">
        <f t="shared" si="60"/>
        <v>0</v>
      </c>
      <c r="AG296" s="256">
        <f>IF(C296=Allgemeines!$C$12,SAV!$V296-SAV!$AH296,HLOOKUP(Allgemeines!$C$12-1,$AI$4:$AO$300,ROW(C296)-3,FALSE)-$AH296)</f>
        <v>0</v>
      </c>
      <c r="AH296" s="256">
        <f>HLOOKUP(Allgemeines!$C$12,$AI$4:$AO$300,ROW(C296)-3,FALSE)</f>
        <v>0</v>
      </c>
      <c r="AI296" s="253">
        <f t="shared" si="52"/>
        <v>0</v>
      </c>
      <c r="AJ296" s="253">
        <f t="shared" si="53"/>
        <v>0</v>
      </c>
      <c r="AK296" s="253">
        <f t="shared" si="54"/>
        <v>0</v>
      </c>
      <c r="AL296" s="253">
        <f t="shared" si="55"/>
        <v>0</v>
      </c>
      <c r="AM296" s="253">
        <f t="shared" si="56"/>
        <v>0</v>
      </c>
      <c r="AN296" s="253">
        <f t="shared" si="57"/>
        <v>0</v>
      </c>
      <c r="AO296" s="253">
        <f t="shared" si="58"/>
        <v>0</v>
      </c>
      <c r="AP296" s="178"/>
    </row>
    <row r="297" spans="1:42" ht="15" x14ac:dyDescent="0.25">
      <c r="A297" s="250"/>
      <c r="B297" s="250"/>
      <c r="C297" s="251"/>
      <c r="D297" s="252"/>
      <c r="E297" s="384"/>
      <c r="F297" s="252"/>
      <c r="G297" s="374">
        <f t="shared" si="51"/>
        <v>0</v>
      </c>
      <c r="H297" s="252"/>
      <c r="I297" s="252"/>
      <c r="J297" s="252"/>
      <c r="K297" s="252"/>
      <c r="L297" s="252"/>
      <c r="M297" s="252"/>
      <c r="N297" s="252"/>
      <c r="O297" s="252"/>
      <c r="P297" s="252"/>
      <c r="Q297" s="253">
        <f>IF(C297&gt;Allgemeines!$C$12,0,SUM(G297,H297,J297,K297,M297,N297)-SUM(I297,L297,O297,P297))</f>
        <v>0</v>
      </c>
      <c r="R297" s="252"/>
      <c r="S297" s="252"/>
      <c r="T297" s="252"/>
      <c r="U297" s="252"/>
      <c r="V297" s="253">
        <f t="shared" si="59"/>
        <v>0</v>
      </c>
      <c r="W297" s="254">
        <f>IF(ISBLANK($B297),0,VLOOKUP($B297,Listen!$A$2:$C$45,2,FALSE))</f>
        <v>0</v>
      </c>
      <c r="X297" s="254">
        <f>IF(ISBLANK($B297),0,VLOOKUP($B297,Listen!$A$2:$C$45,3,FALSE))</f>
        <v>0</v>
      </c>
      <c r="Y297" s="255">
        <f t="shared" si="61"/>
        <v>0</v>
      </c>
      <c r="Z297" s="255">
        <f t="shared" si="62"/>
        <v>0</v>
      </c>
      <c r="AA297" s="255">
        <f t="shared" si="62"/>
        <v>0</v>
      </c>
      <c r="AB297" s="255">
        <f t="shared" si="62"/>
        <v>0</v>
      </c>
      <c r="AC297" s="255">
        <f t="shared" si="62"/>
        <v>0</v>
      </c>
      <c r="AD297" s="255">
        <f t="shared" si="62"/>
        <v>0</v>
      </c>
      <c r="AE297" s="255">
        <f t="shared" si="62"/>
        <v>0</v>
      </c>
      <c r="AF297" s="253">
        <f t="shared" si="60"/>
        <v>0</v>
      </c>
      <c r="AG297" s="256">
        <f>IF(C297=Allgemeines!$C$12,SAV!$V297-SAV!$AH297,HLOOKUP(Allgemeines!$C$12-1,$AI$4:$AO$300,ROW(C297)-3,FALSE)-$AH297)</f>
        <v>0</v>
      </c>
      <c r="AH297" s="256">
        <f>HLOOKUP(Allgemeines!$C$12,$AI$4:$AO$300,ROW(C297)-3,FALSE)</f>
        <v>0</v>
      </c>
      <c r="AI297" s="253">
        <f t="shared" si="52"/>
        <v>0</v>
      </c>
      <c r="AJ297" s="253">
        <f t="shared" si="53"/>
        <v>0</v>
      </c>
      <c r="AK297" s="253">
        <f t="shared" si="54"/>
        <v>0</v>
      </c>
      <c r="AL297" s="253">
        <f t="shared" si="55"/>
        <v>0</v>
      </c>
      <c r="AM297" s="253">
        <f t="shared" si="56"/>
        <v>0</v>
      </c>
      <c r="AN297" s="253">
        <f t="shared" si="57"/>
        <v>0</v>
      </c>
      <c r="AO297" s="253">
        <f t="shared" si="58"/>
        <v>0</v>
      </c>
      <c r="AP297" s="178"/>
    </row>
    <row r="298" spans="1:42" ht="15" x14ac:dyDescent="0.25">
      <c r="A298" s="250"/>
      <c r="B298" s="250"/>
      <c r="C298" s="251"/>
      <c r="D298" s="252"/>
      <c r="E298" s="384"/>
      <c r="F298" s="252"/>
      <c r="G298" s="374">
        <f t="shared" si="51"/>
        <v>0</v>
      </c>
      <c r="H298" s="252"/>
      <c r="I298" s="252"/>
      <c r="J298" s="252"/>
      <c r="K298" s="252"/>
      <c r="L298" s="252"/>
      <c r="M298" s="252"/>
      <c r="N298" s="252"/>
      <c r="O298" s="252"/>
      <c r="P298" s="252"/>
      <c r="Q298" s="253">
        <f>IF(C298&gt;Allgemeines!$C$12,0,SUM(G298,H298,J298,K298,M298,N298)-SUM(I298,L298,O298,P298))</f>
        <v>0</v>
      </c>
      <c r="R298" s="252"/>
      <c r="S298" s="252"/>
      <c r="T298" s="252"/>
      <c r="U298" s="252"/>
      <c r="V298" s="253">
        <f t="shared" si="59"/>
        <v>0</v>
      </c>
      <c r="W298" s="254">
        <f>IF(ISBLANK($B298),0,VLOOKUP($B298,Listen!$A$2:$C$45,2,FALSE))</f>
        <v>0</v>
      </c>
      <c r="X298" s="254">
        <f>IF(ISBLANK($B298),0,VLOOKUP($B298,Listen!$A$2:$C$45,3,FALSE))</f>
        <v>0</v>
      </c>
      <c r="Y298" s="255">
        <f t="shared" si="61"/>
        <v>0</v>
      </c>
      <c r="Z298" s="255">
        <f t="shared" si="62"/>
        <v>0</v>
      </c>
      <c r="AA298" s="255">
        <f t="shared" si="62"/>
        <v>0</v>
      </c>
      <c r="AB298" s="255">
        <f t="shared" si="62"/>
        <v>0</v>
      </c>
      <c r="AC298" s="255">
        <f t="shared" si="62"/>
        <v>0</v>
      </c>
      <c r="AD298" s="255">
        <f t="shared" si="62"/>
        <v>0</v>
      </c>
      <c r="AE298" s="255">
        <f t="shared" si="62"/>
        <v>0</v>
      </c>
      <c r="AF298" s="253">
        <f t="shared" si="60"/>
        <v>0</v>
      </c>
      <c r="AG298" s="256">
        <f>IF(C298=Allgemeines!$C$12,SAV!$V298-SAV!$AH298,HLOOKUP(Allgemeines!$C$12-1,$AI$4:$AO$300,ROW(C298)-3,FALSE)-$AH298)</f>
        <v>0</v>
      </c>
      <c r="AH298" s="256">
        <f>HLOOKUP(Allgemeines!$C$12,$AI$4:$AO$300,ROW(C298)-3,FALSE)</f>
        <v>0</v>
      </c>
      <c r="AI298" s="253">
        <f t="shared" si="52"/>
        <v>0</v>
      </c>
      <c r="AJ298" s="253">
        <f t="shared" si="53"/>
        <v>0</v>
      </c>
      <c r="AK298" s="253">
        <f t="shared" si="54"/>
        <v>0</v>
      </c>
      <c r="AL298" s="253">
        <f t="shared" si="55"/>
        <v>0</v>
      </c>
      <c r="AM298" s="253">
        <f t="shared" si="56"/>
        <v>0</v>
      </c>
      <c r="AN298" s="253">
        <f t="shared" si="57"/>
        <v>0</v>
      </c>
      <c r="AO298" s="253">
        <f t="shared" si="58"/>
        <v>0</v>
      </c>
      <c r="AP298" s="178"/>
    </row>
    <row r="299" spans="1:42" ht="15" x14ac:dyDescent="0.25">
      <c r="A299" s="250"/>
      <c r="B299" s="250"/>
      <c r="C299" s="251"/>
      <c r="D299" s="252"/>
      <c r="E299" s="384"/>
      <c r="F299" s="252"/>
      <c r="G299" s="374">
        <f t="shared" si="51"/>
        <v>0</v>
      </c>
      <c r="H299" s="252"/>
      <c r="I299" s="252"/>
      <c r="J299" s="252"/>
      <c r="K299" s="252"/>
      <c r="L299" s="252"/>
      <c r="M299" s="252"/>
      <c r="N299" s="252"/>
      <c r="O299" s="252"/>
      <c r="P299" s="252"/>
      <c r="Q299" s="253">
        <f>IF(C299&gt;Allgemeines!$C$12,0,SUM(G299,H299,J299,K299,M299,N299)-SUM(I299,L299,O299,P299))</f>
        <v>0</v>
      </c>
      <c r="R299" s="252"/>
      <c r="S299" s="252"/>
      <c r="T299" s="252"/>
      <c r="U299" s="252"/>
      <c r="V299" s="253">
        <f t="shared" si="59"/>
        <v>0</v>
      </c>
      <c r="W299" s="254">
        <f>IF(ISBLANK($B299),0,VLOOKUP($B299,Listen!$A$2:$C$45,2,FALSE))</f>
        <v>0</v>
      </c>
      <c r="X299" s="254">
        <f>IF(ISBLANK($B299),0,VLOOKUP($B299,Listen!$A$2:$C$45,3,FALSE))</f>
        <v>0</v>
      </c>
      <c r="Y299" s="255">
        <f t="shared" si="61"/>
        <v>0</v>
      </c>
      <c r="Z299" s="255">
        <f t="shared" si="62"/>
        <v>0</v>
      </c>
      <c r="AA299" s="255">
        <f t="shared" si="62"/>
        <v>0</v>
      </c>
      <c r="AB299" s="255">
        <f t="shared" si="62"/>
        <v>0</v>
      </c>
      <c r="AC299" s="255">
        <f t="shared" si="62"/>
        <v>0</v>
      </c>
      <c r="AD299" s="255">
        <f t="shared" si="62"/>
        <v>0</v>
      </c>
      <c r="AE299" s="255">
        <f t="shared" si="62"/>
        <v>0</v>
      </c>
      <c r="AF299" s="253">
        <f t="shared" si="60"/>
        <v>0</v>
      </c>
      <c r="AG299" s="256">
        <f>IF(C299=Allgemeines!$C$12,SAV!$V299-SAV!$AH299,HLOOKUP(Allgemeines!$C$12-1,$AI$4:$AO$300,ROW(C299)-3,FALSE)-$AH299)</f>
        <v>0</v>
      </c>
      <c r="AH299" s="256">
        <f>HLOOKUP(Allgemeines!$C$12,$AI$4:$AO$300,ROW(C299)-3,FALSE)</f>
        <v>0</v>
      </c>
      <c r="AI299" s="253">
        <f t="shared" si="52"/>
        <v>0</v>
      </c>
      <c r="AJ299" s="253">
        <f t="shared" si="53"/>
        <v>0</v>
      </c>
      <c r="AK299" s="253">
        <f t="shared" si="54"/>
        <v>0</v>
      </c>
      <c r="AL299" s="253">
        <f t="shared" si="55"/>
        <v>0</v>
      </c>
      <c r="AM299" s="253">
        <f t="shared" si="56"/>
        <v>0</v>
      </c>
      <c r="AN299" s="253">
        <f t="shared" si="57"/>
        <v>0</v>
      </c>
      <c r="AO299" s="253">
        <f t="shared" si="58"/>
        <v>0</v>
      </c>
      <c r="AP299" s="178"/>
    </row>
    <row r="300" spans="1:42" ht="15" x14ac:dyDescent="0.25">
      <c r="A300" s="250"/>
      <c r="B300" s="250"/>
      <c r="C300" s="251"/>
      <c r="D300" s="252"/>
      <c r="E300" s="384"/>
      <c r="F300" s="252"/>
      <c r="G300" s="374">
        <f t="shared" si="51"/>
        <v>0</v>
      </c>
      <c r="H300" s="252"/>
      <c r="I300" s="252"/>
      <c r="J300" s="252"/>
      <c r="K300" s="252"/>
      <c r="L300" s="252"/>
      <c r="M300" s="252"/>
      <c r="N300" s="252"/>
      <c r="O300" s="252"/>
      <c r="P300" s="252"/>
      <c r="Q300" s="253">
        <f>IF(C300&gt;Allgemeines!$C$12,0,SUM(G300,H300,J300,K300,M300,N300)-SUM(I300,L300,O300,P300))</f>
        <v>0</v>
      </c>
      <c r="R300" s="252"/>
      <c r="S300" s="252"/>
      <c r="T300" s="252"/>
      <c r="U300" s="252"/>
      <c r="V300" s="253">
        <f t="shared" si="59"/>
        <v>0</v>
      </c>
      <c r="W300" s="254">
        <f>IF(ISBLANK($B300),0,VLOOKUP($B300,Listen!$A$2:$C$45,2,FALSE))</f>
        <v>0</v>
      </c>
      <c r="X300" s="254">
        <f>IF(ISBLANK($B300),0,VLOOKUP($B300,Listen!$A$2:$C$45,3,FALSE))</f>
        <v>0</v>
      </c>
      <c r="Y300" s="255">
        <f t="shared" si="61"/>
        <v>0</v>
      </c>
      <c r="Z300" s="255">
        <f t="shared" si="62"/>
        <v>0</v>
      </c>
      <c r="AA300" s="255">
        <f t="shared" si="62"/>
        <v>0</v>
      </c>
      <c r="AB300" s="255">
        <f t="shared" si="62"/>
        <v>0</v>
      </c>
      <c r="AC300" s="255">
        <f t="shared" si="62"/>
        <v>0</v>
      </c>
      <c r="AD300" s="255">
        <f t="shared" si="62"/>
        <v>0</v>
      </c>
      <c r="AE300" s="255">
        <f t="shared" si="62"/>
        <v>0</v>
      </c>
      <c r="AF300" s="253">
        <f t="shared" si="60"/>
        <v>0</v>
      </c>
      <c r="AG300" s="256">
        <f>IF(C300=Allgemeines!$C$12,SAV!$V300-SAV!$AH300,HLOOKUP(Allgemeines!$C$12-1,$AI$4:$AO$300,ROW(C300)-3,FALSE)-$AH300)</f>
        <v>0</v>
      </c>
      <c r="AH300" s="256">
        <f>HLOOKUP(Allgemeines!$C$12,$AI$4:$AO$300,ROW(C300)-3,FALSE)</f>
        <v>0</v>
      </c>
      <c r="AI300" s="253">
        <f t="shared" si="52"/>
        <v>0</v>
      </c>
      <c r="AJ300" s="253">
        <f t="shared" si="53"/>
        <v>0</v>
      </c>
      <c r="AK300" s="253">
        <f t="shared" si="54"/>
        <v>0</v>
      </c>
      <c r="AL300" s="253">
        <f t="shared" si="55"/>
        <v>0</v>
      </c>
      <c r="AM300" s="253">
        <f t="shared" si="56"/>
        <v>0</v>
      </c>
      <c r="AN300" s="253">
        <f t="shared" si="57"/>
        <v>0</v>
      </c>
      <c r="AO300" s="253">
        <f t="shared" si="58"/>
        <v>0</v>
      </c>
      <c r="AP300" s="178"/>
    </row>
    <row r="301" spans="1:42" s="199" customFormat="1" x14ac:dyDescent="0.2">
      <c r="A301" s="178"/>
      <c r="B301" s="178"/>
      <c r="C301" s="259"/>
      <c r="D301" s="178"/>
      <c r="E301" s="178"/>
      <c r="F301" s="178"/>
      <c r="G301" s="178"/>
      <c r="H301" s="178"/>
      <c r="I301" s="178"/>
      <c r="J301" s="178"/>
      <c r="K301" s="178"/>
      <c r="L301" s="178"/>
      <c r="M301" s="178"/>
      <c r="N301" s="178"/>
      <c r="O301" s="178"/>
      <c r="P301" s="178"/>
      <c r="Q301" s="178"/>
      <c r="R301" s="178"/>
      <c r="S301" s="178"/>
      <c r="T301" s="178"/>
      <c r="U301" s="178"/>
      <c r="V301" s="178"/>
      <c r="W301" s="178"/>
      <c r="X301" s="178"/>
      <c r="Y301" s="178"/>
      <c r="Z301" s="178"/>
      <c r="AA301" s="178"/>
      <c r="AB301" s="178"/>
      <c r="AC301" s="178"/>
      <c r="AD301" s="178"/>
      <c r="AE301" s="178"/>
      <c r="AF301" s="178"/>
      <c r="AG301" s="178"/>
      <c r="AH301" s="178"/>
      <c r="AI301" s="178"/>
      <c r="AJ301" s="178"/>
      <c r="AK301" s="178"/>
      <c r="AL301" s="178"/>
      <c r="AM301" s="178"/>
      <c r="AN301" s="178"/>
      <c r="AO301" s="178"/>
      <c r="AP301" s="178"/>
    </row>
  </sheetData>
  <sheetProtection formatCells="0" formatColumns="0" formatRows="0" insertHyperlinks="0"/>
  <autoFilter ref="A4:AE300"/>
  <dataValidations count="2">
    <dataValidation type="list" errorStyle="warning" allowBlank="1" showErrorMessage="1" sqref="C5:C300">
      <formula1>Investitionsjahre</formula1>
    </dataValidation>
    <dataValidation type="whole" errorStyle="warning" allowBlank="1" showErrorMessage="1" errorTitle="Nutzungsdauer" error="Die angegebene Nutzungsdauer liegt außerhalb der betriebsgewöhnlichen Nutzungsdauern gemäß Anlage zur GasNEV._x000a_Wollen Sie trotzdem fortfahren?" sqref="Y5:AE300">
      <formula1>$W5</formula1>
      <formula2>$X5</formula2>
    </dataValidation>
  </dataValidations>
  <pageMargins left="0.39370078740157483" right="0.47244094488188981" top="0.43307086614173229" bottom="0.27559055118110237" header="0.19685039370078741" footer="0.15748031496062992"/>
  <pageSetup paperSize="9" scale="50" fitToWidth="4" fitToHeight="4" orientation="landscape" r:id="rId1"/>
  <headerFooter>
    <oddFooter>&amp;L&amp;D&amp;C&amp;P/&amp;N&amp;R&amp;A_&amp;F</oddFooter>
  </headerFooter>
  <extLst>
    <ext xmlns:x14="http://schemas.microsoft.com/office/spreadsheetml/2009/9/main" uri="{CCE6A557-97BC-4b89-ADB6-D9C93CAAB3DF}">
      <x14:dataValidations xmlns:xm="http://schemas.microsoft.com/office/excel/2006/main" count="2">
        <x14:dataValidation type="list" showInputMessage="1" showErrorMessage="1">
          <x14:formula1>
            <xm:f>Allgemeines!$B$22:$B$31</xm:f>
          </x14:formula1>
          <xm:sqref>A5:A300</xm:sqref>
        </x14:dataValidation>
        <x14:dataValidation type="list" allowBlank="1" showInputMessage="1" showErrorMessage="1">
          <x14:formula1>
            <xm:f>Listen!$A$2:$A$45</xm:f>
          </x14:formula1>
          <xm:sqref>B5:B300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9" tint="0.59999389629810485"/>
  </sheetPr>
  <dimension ref="A1:V67"/>
  <sheetViews>
    <sheetView topLeftCell="A25" zoomScale="80" zoomScaleNormal="80" zoomScaleSheetLayoutView="100" workbookViewId="0">
      <selection activeCell="V27" sqref="V27"/>
    </sheetView>
  </sheetViews>
  <sheetFormatPr baseColWidth="10" defaultColWidth="11.42578125" defaultRowHeight="14.25" x14ac:dyDescent="0.2"/>
  <cols>
    <col min="1" max="1" width="11.42578125" style="196" customWidth="1"/>
    <col min="2" max="2" width="11.85546875" style="196" customWidth="1"/>
    <col min="3" max="8" width="17.85546875" style="196" customWidth="1"/>
    <col min="9" max="9" width="20" style="196" customWidth="1"/>
    <col min="10" max="10" width="13.42578125" style="196" customWidth="1"/>
    <col min="11" max="11" width="12.85546875" style="196" customWidth="1"/>
    <col min="12" max="12" width="12.5703125" style="196" customWidth="1"/>
    <col min="13" max="13" width="14.42578125" style="196" customWidth="1"/>
    <col min="14" max="14" width="16.42578125" style="196" customWidth="1"/>
    <col min="15" max="15" width="17.42578125" style="196" customWidth="1"/>
    <col min="16" max="16" width="13.42578125" style="196" customWidth="1"/>
    <col min="17" max="17" width="13.5703125" style="196" customWidth="1"/>
    <col min="18" max="19" width="12.85546875" style="196" bestFit="1" customWidth="1"/>
    <col min="20" max="20" width="4.5703125" style="220" customWidth="1"/>
    <col min="21" max="16384" width="11.42578125" style="196"/>
  </cols>
  <sheetData>
    <row r="1" spans="1:20" s="183" customFormat="1" ht="28.15" customHeight="1" x14ac:dyDescent="0.2">
      <c r="A1" s="261" t="str">
        <f>"Auflösung von Baukostenzuschüssen/Netzanschlusskostenbeiträgen in Verbindung mit der GasNEV " &amp;Allgemeines!C12</f>
        <v>Auflösung von Baukostenzuschüssen/Netzanschlusskostenbeiträgen in Verbindung mit der GasNEV 2023</v>
      </c>
      <c r="C1" s="262"/>
      <c r="D1" s="262"/>
      <c r="E1" s="262"/>
      <c r="F1" s="262"/>
      <c r="G1" s="262"/>
      <c r="H1" s="262"/>
      <c r="I1" s="262"/>
      <c r="L1" s="521" t="s">
        <v>298</v>
      </c>
      <c r="M1" s="530"/>
      <c r="N1" s="531"/>
      <c r="O1" s="358" t="s">
        <v>296</v>
      </c>
    </row>
    <row r="2" spans="1:20" s="183" customFormat="1" ht="18" x14ac:dyDescent="0.25">
      <c r="A2" s="263" t="s">
        <v>422</v>
      </c>
      <c r="C2" s="262"/>
      <c r="D2" s="262"/>
      <c r="E2" s="262"/>
      <c r="F2" s="262"/>
      <c r="G2" s="262"/>
      <c r="H2" s="272" t="s">
        <v>332</v>
      </c>
      <c r="I2" s="262"/>
      <c r="L2" s="363" t="s">
        <v>198</v>
      </c>
      <c r="M2" s="364"/>
      <c r="N2" s="365"/>
      <c r="O2" s="359">
        <f>IF(Allgemeines!$C$13="Vereinfachtes Verfahren",SUM(G23,I23,D28),SUM(J23,L28))</f>
        <v>0</v>
      </c>
    </row>
    <row r="3" spans="1:20" ht="15" x14ac:dyDescent="0.2">
      <c r="A3" s="187"/>
      <c r="B3" s="264" t="s">
        <v>147</v>
      </c>
      <c r="C3" s="264"/>
      <c r="D3" s="264"/>
      <c r="E3" s="264"/>
      <c r="F3" s="265" t="s">
        <v>177</v>
      </c>
      <c r="G3" s="265"/>
      <c r="H3" s="264"/>
      <c r="I3" s="264"/>
      <c r="J3" s="264"/>
      <c r="K3" s="187"/>
      <c r="L3" s="366" t="s">
        <v>297</v>
      </c>
      <c r="M3" s="364"/>
      <c r="N3" s="365"/>
      <c r="O3" s="367"/>
      <c r="P3" s="183"/>
      <c r="T3" s="183"/>
    </row>
    <row r="4" spans="1:20" ht="15.75" thickBot="1" x14ac:dyDescent="0.25">
      <c r="A4" s="187"/>
      <c r="B4" s="265" t="s">
        <v>178</v>
      </c>
      <c r="C4" s="265"/>
      <c r="D4" s="264" t="s">
        <v>179</v>
      </c>
      <c r="E4" s="264"/>
      <c r="F4" s="265" t="s">
        <v>178</v>
      </c>
      <c r="G4" s="265"/>
      <c r="H4" s="264" t="s">
        <v>179</v>
      </c>
      <c r="I4" s="264"/>
      <c r="J4" s="266"/>
      <c r="K4" s="187"/>
      <c r="L4" s="368" t="s">
        <v>292</v>
      </c>
      <c r="M4" s="369"/>
      <c r="N4" s="370"/>
      <c r="O4" s="361">
        <f>O3-O2</f>
        <v>0</v>
      </c>
      <c r="P4" s="183"/>
      <c r="T4" s="183"/>
    </row>
    <row r="5" spans="1:20" ht="41.45" customHeight="1" x14ac:dyDescent="0.2">
      <c r="A5" s="267" t="s">
        <v>63</v>
      </c>
      <c r="B5" s="195" t="s">
        <v>180</v>
      </c>
      <c r="C5" s="195" t="s">
        <v>181</v>
      </c>
      <c r="D5" s="195" t="s">
        <v>182</v>
      </c>
      <c r="E5" s="195" t="s">
        <v>183</v>
      </c>
      <c r="F5" s="195" t="s">
        <v>182</v>
      </c>
      <c r="G5" s="195" t="s">
        <v>183</v>
      </c>
      <c r="H5" s="195" t="s">
        <v>182</v>
      </c>
      <c r="I5" s="195" t="s">
        <v>183</v>
      </c>
      <c r="J5" s="268" t="s">
        <v>64</v>
      </c>
      <c r="K5" s="187"/>
      <c r="P5" s="183"/>
      <c r="Q5" s="183"/>
      <c r="R5" s="183"/>
      <c r="T5" s="183"/>
    </row>
    <row r="6" spans="1:20" ht="15" customHeight="1" x14ac:dyDescent="0.25">
      <c r="A6" s="269">
        <v>2004</v>
      </c>
      <c r="B6" s="381"/>
      <c r="C6" s="381"/>
      <c r="D6" s="381"/>
      <c r="E6" s="381"/>
      <c r="F6" s="271" t="str">
        <f t="shared" ref="F6:F14" si="0">IF(B6="","",B6/20)</f>
        <v/>
      </c>
      <c r="G6" s="271" t="str">
        <f t="shared" ref="G6:G14" si="1">IF(C6="","",C6/20)</f>
        <v/>
      </c>
      <c r="H6" s="271" t="str">
        <f t="shared" ref="H6:H14" si="2">IF(D6="","",D6/20)</f>
        <v/>
      </c>
      <c r="I6" s="271" t="str">
        <f t="shared" ref="I6:I14" si="3">IF(E6="","",E6/20)</f>
        <v/>
      </c>
      <c r="J6" s="382">
        <f t="shared" ref="J6:J14" si="4">SUM(F6:I6)</f>
        <v>0</v>
      </c>
      <c r="K6" s="187"/>
      <c r="L6" s="466"/>
      <c r="M6" s="466"/>
      <c r="N6" s="466"/>
      <c r="O6" s="466"/>
      <c r="P6" s="467"/>
      <c r="Q6" s="467"/>
      <c r="R6" s="467"/>
      <c r="S6" s="466"/>
      <c r="T6" s="183"/>
    </row>
    <row r="7" spans="1:20" ht="15" customHeight="1" x14ac:dyDescent="0.25">
      <c r="A7" s="269">
        <v>2005</v>
      </c>
      <c r="B7" s="381"/>
      <c r="C7" s="381"/>
      <c r="D7" s="381"/>
      <c r="E7" s="381"/>
      <c r="F7" s="271" t="str">
        <f t="shared" si="0"/>
        <v/>
      </c>
      <c r="G7" s="271" t="str">
        <f t="shared" si="1"/>
        <v/>
      </c>
      <c r="H7" s="271" t="str">
        <f t="shared" si="2"/>
        <v/>
      </c>
      <c r="I7" s="271" t="str">
        <f t="shared" si="3"/>
        <v/>
      </c>
      <c r="J7" s="382">
        <f t="shared" si="4"/>
        <v>0</v>
      </c>
      <c r="K7" s="187"/>
      <c r="L7" s="466"/>
      <c r="M7" s="466"/>
      <c r="N7" s="466"/>
      <c r="O7" s="466"/>
      <c r="P7" s="467"/>
      <c r="Q7" s="467"/>
      <c r="R7" s="467"/>
      <c r="S7" s="466"/>
      <c r="T7" s="183"/>
    </row>
    <row r="8" spans="1:20" ht="15" customHeight="1" x14ac:dyDescent="0.25">
      <c r="A8" s="269">
        <v>2006</v>
      </c>
      <c r="B8" s="381"/>
      <c r="C8" s="381"/>
      <c r="D8" s="381"/>
      <c r="E8" s="381"/>
      <c r="F8" s="271" t="str">
        <f t="shared" si="0"/>
        <v/>
      </c>
      <c r="G8" s="271" t="str">
        <f t="shared" si="1"/>
        <v/>
      </c>
      <c r="H8" s="271" t="str">
        <f t="shared" si="2"/>
        <v/>
      </c>
      <c r="I8" s="271" t="str">
        <f t="shared" si="3"/>
        <v/>
      </c>
      <c r="J8" s="382">
        <f t="shared" si="4"/>
        <v>0</v>
      </c>
      <c r="K8" s="187"/>
      <c r="P8" s="183"/>
      <c r="Q8" s="183"/>
      <c r="R8" s="183"/>
      <c r="T8" s="183"/>
    </row>
    <row r="9" spans="1:20" ht="15" customHeight="1" x14ac:dyDescent="0.25">
      <c r="A9" s="269">
        <v>2007</v>
      </c>
      <c r="B9" s="381"/>
      <c r="C9" s="381"/>
      <c r="D9" s="381"/>
      <c r="E9" s="381"/>
      <c r="F9" s="271" t="str">
        <f t="shared" si="0"/>
        <v/>
      </c>
      <c r="G9" s="271" t="str">
        <f t="shared" si="1"/>
        <v/>
      </c>
      <c r="H9" s="271" t="str">
        <f t="shared" si="2"/>
        <v/>
      </c>
      <c r="I9" s="271" t="str">
        <f t="shared" si="3"/>
        <v/>
      </c>
      <c r="J9" s="382">
        <f t="shared" si="4"/>
        <v>0</v>
      </c>
      <c r="K9" s="187"/>
      <c r="L9" s="187"/>
      <c r="M9" s="183"/>
      <c r="N9" s="183"/>
      <c r="O9" s="183"/>
      <c r="P9" s="183"/>
      <c r="Q9" s="183"/>
      <c r="R9" s="183"/>
      <c r="T9" s="183"/>
    </row>
    <row r="10" spans="1:20" ht="15" customHeight="1" x14ac:dyDescent="0.25">
      <c r="A10" s="269">
        <v>2008</v>
      </c>
      <c r="B10" s="381"/>
      <c r="C10" s="381"/>
      <c r="D10" s="381"/>
      <c r="E10" s="381"/>
      <c r="F10" s="271" t="str">
        <f t="shared" si="0"/>
        <v/>
      </c>
      <c r="G10" s="271" t="str">
        <f t="shared" si="1"/>
        <v/>
      </c>
      <c r="H10" s="271" t="str">
        <f t="shared" si="2"/>
        <v/>
      </c>
      <c r="I10" s="271" t="str">
        <f t="shared" si="3"/>
        <v/>
      </c>
      <c r="J10" s="382">
        <f t="shared" si="4"/>
        <v>0</v>
      </c>
      <c r="K10" s="187"/>
      <c r="L10" s="187"/>
      <c r="M10" s="183"/>
      <c r="N10" s="183"/>
      <c r="O10" s="183"/>
      <c r="P10" s="183"/>
      <c r="Q10" s="183"/>
      <c r="R10" s="183"/>
      <c r="T10" s="183"/>
    </row>
    <row r="11" spans="1:20" ht="15" customHeight="1" x14ac:dyDescent="0.25">
      <c r="A11" s="269">
        <v>2009</v>
      </c>
      <c r="B11" s="381"/>
      <c r="C11" s="381"/>
      <c r="D11" s="381"/>
      <c r="E11" s="381"/>
      <c r="F11" s="271" t="str">
        <f t="shared" si="0"/>
        <v/>
      </c>
      <c r="G11" s="271" t="str">
        <f t="shared" si="1"/>
        <v/>
      </c>
      <c r="H11" s="271" t="str">
        <f t="shared" si="2"/>
        <v/>
      </c>
      <c r="I11" s="271" t="str">
        <f t="shared" si="3"/>
        <v/>
      </c>
      <c r="J11" s="382">
        <f t="shared" si="4"/>
        <v>0</v>
      </c>
      <c r="K11" s="187"/>
      <c r="L11" s="187"/>
      <c r="M11" s="183"/>
      <c r="N11" s="183"/>
      <c r="O11" s="183"/>
      <c r="P11" s="183"/>
      <c r="Q11" s="183"/>
      <c r="R11" s="183"/>
      <c r="T11" s="183"/>
    </row>
    <row r="12" spans="1:20" ht="15" customHeight="1" x14ac:dyDescent="0.25">
      <c r="A12" s="269">
        <v>2010</v>
      </c>
      <c r="B12" s="381"/>
      <c r="C12" s="381"/>
      <c r="D12" s="381"/>
      <c r="E12" s="381"/>
      <c r="F12" s="271" t="str">
        <f t="shared" si="0"/>
        <v/>
      </c>
      <c r="G12" s="271" t="str">
        <f t="shared" si="1"/>
        <v/>
      </c>
      <c r="H12" s="271" t="str">
        <f t="shared" si="2"/>
        <v/>
      </c>
      <c r="I12" s="271" t="str">
        <f t="shared" si="3"/>
        <v/>
      </c>
      <c r="J12" s="382">
        <f t="shared" si="4"/>
        <v>0</v>
      </c>
      <c r="K12" s="187"/>
      <c r="L12" s="187"/>
      <c r="M12" s="183"/>
      <c r="N12" s="183"/>
      <c r="O12" s="183"/>
      <c r="P12" s="183"/>
      <c r="Q12" s="183"/>
      <c r="R12" s="183"/>
      <c r="T12" s="183"/>
    </row>
    <row r="13" spans="1:20" ht="15" customHeight="1" x14ac:dyDescent="0.25">
      <c r="A13" s="269">
        <v>2011</v>
      </c>
      <c r="B13" s="381"/>
      <c r="C13" s="381"/>
      <c r="D13" s="381"/>
      <c r="E13" s="381"/>
      <c r="F13" s="271" t="str">
        <f t="shared" si="0"/>
        <v/>
      </c>
      <c r="G13" s="271" t="str">
        <f t="shared" si="1"/>
        <v/>
      </c>
      <c r="H13" s="271" t="str">
        <f t="shared" si="2"/>
        <v/>
      </c>
      <c r="I13" s="271" t="str">
        <f t="shared" si="3"/>
        <v/>
      </c>
      <c r="J13" s="382">
        <f t="shared" si="4"/>
        <v>0</v>
      </c>
      <c r="K13" s="187"/>
      <c r="P13" s="183"/>
      <c r="Q13" s="183"/>
      <c r="R13" s="183"/>
      <c r="T13" s="183"/>
    </row>
    <row r="14" spans="1:20" ht="15" customHeight="1" x14ac:dyDescent="0.25">
      <c r="A14" s="269">
        <v>2012</v>
      </c>
      <c r="B14" s="381"/>
      <c r="C14" s="381"/>
      <c r="D14" s="381"/>
      <c r="E14" s="381"/>
      <c r="F14" s="271" t="str">
        <f t="shared" si="0"/>
        <v/>
      </c>
      <c r="G14" s="271" t="str">
        <f t="shared" si="1"/>
        <v/>
      </c>
      <c r="H14" s="271" t="str">
        <f t="shared" si="2"/>
        <v/>
      </c>
      <c r="I14" s="271" t="str">
        <f t="shared" si="3"/>
        <v/>
      </c>
      <c r="J14" s="382">
        <f t="shared" si="4"/>
        <v>0</v>
      </c>
      <c r="K14" s="187"/>
      <c r="L14" s="464"/>
      <c r="P14" s="183"/>
      <c r="Q14" s="183"/>
      <c r="R14" s="183"/>
      <c r="T14" s="183"/>
    </row>
    <row r="15" spans="1:20" ht="15" customHeight="1" x14ac:dyDescent="0.25">
      <c r="A15" s="269">
        <v>2013</v>
      </c>
      <c r="B15" s="381"/>
      <c r="C15" s="381"/>
      <c r="D15" s="381"/>
      <c r="E15" s="381"/>
      <c r="F15" s="271" t="str">
        <f t="shared" ref="F15:H22" si="5">IF(B15="","",B15/20)</f>
        <v/>
      </c>
      <c r="G15" s="271" t="str">
        <f t="shared" ref="G15:G22" si="6">IF(C15="","",C15/20)</f>
        <v/>
      </c>
      <c r="H15" s="271" t="str">
        <f t="shared" si="5"/>
        <v/>
      </c>
      <c r="I15" s="271" t="str">
        <f t="shared" ref="I15:I22" si="7">IF(E15="","",E15/20)</f>
        <v/>
      </c>
      <c r="J15" s="382">
        <f t="shared" ref="J15:J23" si="8">SUM(F15:I15)</f>
        <v>0</v>
      </c>
      <c r="K15" s="187"/>
      <c r="P15" s="183"/>
      <c r="Q15" s="183"/>
      <c r="R15" s="183"/>
      <c r="T15" s="183"/>
    </row>
    <row r="16" spans="1:20" ht="15" customHeight="1" x14ac:dyDescent="0.25">
      <c r="A16" s="269">
        <v>2014</v>
      </c>
      <c r="B16" s="381"/>
      <c r="C16" s="381"/>
      <c r="D16" s="381"/>
      <c r="E16" s="381"/>
      <c r="F16" s="271" t="str">
        <f t="shared" si="5"/>
        <v/>
      </c>
      <c r="G16" s="271" t="str">
        <f t="shared" si="6"/>
        <v/>
      </c>
      <c r="H16" s="271" t="str">
        <f t="shared" si="5"/>
        <v/>
      </c>
      <c r="I16" s="271" t="str">
        <f t="shared" si="7"/>
        <v/>
      </c>
      <c r="J16" s="382">
        <f t="shared" si="8"/>
        <v>0</v>
      </c>
      <c r="K16" s="187"/>
      <c r="P16" s="183"/>
      <c r="Q16" s="183"/>
      <c r="R16" s="183"/>
      <c r="T16" s="183"/>
    </row>
    <row r="17" spans="1:22" ht="15" customHeight="1" x14ac:dyDescent="0.25">
      <c r="A17" s="269">
        <v>2015</v>
      </c>
      <c r="B17" s="381"/>
      <c r="C17" s="381"/>
      <c r="D17" s="381"/>
      <c r="E17" s="381"/>
      <c r="F17" s="271" t="str">
        <f t="shared" si="5"/>
        <v/>
      </c>
      <c r="G17" s="271" t="str">
        <f t="shared" si="6"/>
        <v/>
      </c>
      <c r="H17" s="271" t="str">
        <f t="shared" si="5"/>
        <v/>
      </c>
      <c r="I17" s="271" t="str">
        <f t="shared" si="7"/>
        <v/>
      </c>
      <c r="J17" s="382">
        <f t="shared" si="8"/>
        <v>0</v>
      </c>
      <c r="K17" s="187"/>
      <c r="P17" s="183"/>
      <c r="Q17" s="183"/>
      <c r="R17" s="183"/>
      <c r="T17" s="183"/>
    </row>
    <row r="18" spans="1:22" ht="15" customHeight="1" x14ac:dyDescent="0.25">
      <c r="A18" s="269">
        <v>2016</v>
      </c>
      <c r="B18" s="381"/>
      <c r="C18" s="381"/>
      <c r="D18" s="381"/>
      <c r="E18" s="381"/>
      <c r="F18" s="271" t="str">
        <f t="shared" si="5"/>
        <v/>
      </c>
      <c r="G18" s="271" t="str">
        <f t="shared" si="6"/>
        <v/>
      </c>
      <c r="H18" s="271" t="str">
        <f t="shared" si="5"/>
        <v/>
      </c>
      <c r="I18" s="271" t="str">
        <f t="shared" si="7"/>
        <v/>
      </c>
      <c r="J18" s="382">
        <f t="shared" si="8"/>
        <v>0</v>
      </c>
      <c r="K18" s="187"/>
      <c r="P18" s="183"/>
      <c r="Q18" s="183"/>
      <c r="R18" s="183"/>
      <c r="T18" s="183"/>
    </row>
    <row r="19" spans="1:22" ht="15" customHeight="1" x14ac:dyDescent="0.25">
      <c r="A19" s="269">
        <v>2017</v>
      </c>
      <c r="B19" s="381"/>
      <c r="C19" s="381"/>
      <c r="D19" s="381"/>
      <c r="E19" s="381"/>
      <c r="F19" s="271" t="str">
        <f t="shared" si="5"/>
        <v/>
      </c>
      <c r="G19" s="271" t="str">
        <f t="shared" si="6"/>
        <v/>
      </c>
      <c r="H19" s="271" t="str">
        <f t="shared" si="5"/>
        <v/>
      </c>
      <c r="I19" s="271" t="str">
        <f t="shared" si="7"/>
        <v/>
      </c>
      <c r="J19" s="382">
        <f t="shared" si="8"/>
        <v>0</v>
      </c>
      <c r="K19" s="187"/>
      <c r="P19" s="183"/>
      <c r="Q19" s="183"/>
      <c r="R19" s="183"/>
      <c r="T19" s="183"/>
    </row>
    <row r="20" spans="1:22" ht="15" customHeight="1" x14ac:dyDescent="0.25">
      <c r="A20" s="269">
        <v>2018</v>
      </c>
      <c r="B20" s="381"/>
      <c r="C20" s="381"/>
      <c r="D20" s="381"/>
      <c r="E20" s="381"/>
      <c r="F20" s="271" t="str">
        <f t="shared" si="5"/>
        <v/>
      </c>
      <c r="G20" s="271" t="str">
        <f t="shared" si="6"/>
        <v/>
      </c>
      <c r="H20" s="271" t="str">
        <f t="shared" si="5"/>
        <v/>
      </c>
      <c r="I20" s="271" t="str">
        <f t="shared" si="7"/>
        <v/>
      </c>
      <c r="J20" s="382">
        <f t="shared" si="8"/>
        <v>0</v>
      </c>
      <c r="K20" s="187"/>
      <c r="L20" s="187"/>
      <c r="M20" s="183"/>
      <c r="N20" s="183"/>
      <c r="O20" s="183"/>
      <c r="P20" s="183"/>
      <c r="Q20" s="183"/>
      <c r="R20" s="183"/>
      <c r="T20" s="183"/>
    </row>
    <row r="21" spans="1:22" ht="15" customHeight="1" x14ac:dyDescent="0.25">
      <c r="A21" s="269">
        <v>2019</v>
      </c>
      <c r="B21" s="381"/>
      <c r="C21" s="381"/>
      <c r="D21" s="381"/>
      <c r="E21" s="381"/>
      <c r="F21" s="271" t="str">
        <f t="shared" si="5"/>
        <v/>
      </c>
      <c r="G21" s="271" t="str">
        <f t="shared" si="6"/>
        <v/>
      </c>
      <c r="H21" s="271" t="str">
        <f t="shared" si="5"/>
        <v/>
      </c>
      <c r="I21" s="271" t="str">
        <f t="shared" si="7"/>
        <v/>
      </c>
      <c r="J21" s="382">
        <f t="shared" si="8"/>
        <v>0</v>
      </c>
      <c r="K21" s="187"/>
      <c r="L21" s="187"/>
      <c r="M21" s="183"/>
      <c r="N21" s="183"/>
      <c r="O21" s="183"/>
      <c r="P21" s="183"/>
      <c r="Q21" s="183"/>
      <c r="R21" s="183"/>
      <c r="T21" s="183"/>
    </row>
    <row r="22" spans="1:22" ht="15" customHeight="1" x14ac:dyDescent="0.25">
      <c r="A22" s="269">
        <v>2020</v>
      </c>
      <c r="B22" s="381"/>
      <c r="C22" s="381"/>
      <c r="D22" s="381"/>
      <c r="E22" s="381"/>
      <c r="F22" s="271" t="str">
        <f t="shared" si="5"/>
        <v/>
      </c>
      <c r="G22" s="271" t="str">
        <f t="shared" si="6"/>
        <v/>
      </c>
      <c r="H22" s="271" t="str">
        <f t="shared" si="5"/>
        <v/>
      </c>
      <c r="I22" s="271" t="str">
        <f t="shared" si="7"/>
        <v/>
      </c>
      <c r="J22" s="382">
        <f t="shared" si="8"/>
        <v>0</v>
      </c>
      <c r="K22" s="187"/>
      <c r="L22" s="187"/>
      <c r="M22" s="183"/>
      <c r="N22" s="183"/>
      <c r="O22" s="183"/>
      <c r="P22" s="183"/>
      <c r="T22" s="183"/>
    </row>
    <row r="23" spans="1:22" s="276" customFormat="1" ht="15" customHeight="1" x14ac:dyDescent="0.25">
      <c r="A23" s="273" t="s">
        <v>64</v>
      </c>
      <c r="B23" s="270">
        <f>SUM(B6:B22)</f>
        <v>0</v>
      </c>
      <c r="C23" s="270">
        <f t="shared" ref="C23:I23" si="9">SUM(C6:C22)</f>
        <v>0</v>
      </c>
      <c r="D23" s="270">
        <f t="shared" si="9"/>
        <v>0</v>
      </c>
      <c r="E23" s="270">
        <f t="shared" si="9"/>
        <v>0</v>
      </c>
      <c r="F23" s="270">
        <f t="shared" si="9"/>
        <v>0</v>
      </c>
      <c r="G23" s="270">
        <f t="shared" si="9"/>
        <v>0</v>
      </c>
      <c r="H23" s="270">
        <f t="shared" si="9"/>
        <v>0</v>
      </c>
      <c r="I23" s="270">
        <f t="shared" si="9"/>
        <v>0</v>
      </c>
      <c r="J23" s="383">
        <f t="shared" si="8"/>
        <v>0</v>
      </c>
      <c r="K23" s="274"/>
      <c r="L23" s="274"/>
      <c r="M23" s="274"/>
      <c r="N23" s="274"/>
      <c r="O23" s="274"/>
      <c r="P23" s="275"/>
      <c r="T23" s="275"/>
    </row>
    <row r="24" spans="1:22" s="275" customFormat="1" ht="15" customHeight="1" x14ac:dyDescent="0.25">
      <c r="A24" s="274"/>
      <c r="B24" s="277"/>
      <c r="C24" s="278"/>
      <c r="D24" s="278"/>
      <c r="E24" s="278"/>
      <c r="F24" s="278"/>
      <c r="G24" s="278"/>
      <c r="H24" s="278"/>
      <c r="I24" s="278"/>
      <c r="J24" s="279"/>
      <c r="K24" s="279"/>
      <c r="L24" s="279"/>
      <c r="M24" s="279"/>
      <c r="N24" s="279"/>
      <c r="O24" s="279"/>
      <c r="P24" s="274"/>
      <c r="Q24" s="274"/>
    </row>
    <row r="25" spans="1:22" s="274" customFormat="1" ht="15" customHeight="1" x14ac:dyDescent="0.25">
      <c r="A25" s="280" t="s">
        <v>184</v>
      </c>
      <c r="B25" s="281"/>
      <c r="C25" s="282"/>
      <c r="D25" s="282"/>
      <c r="E25" s="282"/>
      <c r="F25" s="282"/>
      <c r="G25" s="282"/>
      <c r="H25" s="282"/>
      <c r="I25" s="282"/>
      <c r="J25" s="282"/>
      <c r="K25" s="282"/>
      <c r="L25" s="282"/>
      <c r="M25" s="282"/>
      <c r="N25" s="282"/>
      <c r="O25" s="282"/>
      <c r="P25" s="283"/>
    </row>
    <row r="26" spans="1:22" s="192" customFormat="1" ht="39.950000000000003" customHeight="1" x14ac:dyDescent="0.25">
      <c r="A26" s="284"/>
      <c r="B26" s="284"/>
      <c r="C26" s="265" t="s">
        <v>185</v>
      </c>
      <c r="D26" s="265"/>
      <c r="E26" s="265"/>
      <c r="F26" s="265"/>
      <c r="G26" s="265"/>
      <c r="H26" s="265"/>
      <c r="I26" s="265"/>
      <c r="J26" s="527" t="s">
        <v>133</v>
      </c>
      <c r="K26" s="528"/>
      <c r="L26" s="529"/>
      <c r="M26" s="285" t="s">
        <v>134</v>
      </c>
      <c r="N26" s="286"/>
      <c r="O26" s="286"/>
      <c r="P26" s="286"/>
      <c r="Q26" s="286"/>
      <c r="R26" s="286"/>
      <c r="S26" s="287"/>
      <c r="T26" s="191"/>
    </row>
    <row r="27" spans="1:22" ht="85.5" x14ac:dyDescent="0.2">
      <c r="A27" s="195" t="s">
        <v>68</v>
      </c>
      <c r="B27" s="267" t="s">
        <v>186</v>
      </c>
      <c r="C27" s="195" t="s">
        <v>187</v>
      </c>
      <c r="D27" s="195" t="s">
        <v>188</v>
      </c>
      <c r="E27" s="195" t="s">
        <v>189</v>
      </c>
      <c r="F27" s="195" t="s">
        <v>190</v>
      </c>
      <c r="G27" s="195" t="s">
        <v>140</v>
      </c>
      <c r="H27" s="195" t="s">
        <v>141</v>
      </c>
      <c r="I27" s="195" t="str">
        <f>"Stand zum 31.12."&amp;Allgemeines!C12</f>
        <v>Stand zum 31.12.2023</v>
      </c>
      <c r="J27" s="195" t="str">
        <f>"Restwert zum 01.01."&amp;Allgemeines!C12</f>
        <v>Restwert zum 01.01.2023</v>
      </c>
      <c r="K27" s="195" t="str">
        <f>"Restwert zum 31.12."&amp;Allgemeines!C12</f>
        <v>Restwert zum 31.12.2023</v>
      </c>
      <c r="L27" s="195" t="str">
        <f>"Auflösung " &amp;Allgemeines!C12</f>
        <v>Auflösung 2023</v>
      </c>
      <c r="M27" s="195">
        <v>2021</v>
      </c>
      <c r="N27" s="195">
        <v>2022</v>
      </c>
      <c r="O27" s="195">
        <v>2023</v>
      </c>
      <c r="P27" s="195">
        <v>2024</v>
      </c>
      <c r="Q27" s="195">
        <v>2025</v>
      </c>
      <c r="R27" s="195">
        <v>2026</v>
      </c>
      <c r="S27" s="195">
        <v>2027</v>
      </c>
      <c r="T27" s="183"/>
      <c r="V27" s="466"/>
    </row>
    <row r="28" spans="1:22" s="276" customFormat="1" ht="15" customHeight="1" x14ac:dyDescent="0.25">
      <c r="A28" s="273" t="s">
        <v>64</v>
      </c>
      <c r="B28" s="288"/>
      <c r="C28" s="289">
        <f t="shared" ref="C28:S28" si="10">SUM(C29:C57)</f>
        <v>0</v>
      </c>
      <c r="D28" s="289">
        <f t="shared" si="10"/>
        <v>0</v>
      </c>
      <c r="E28" s="289">
        <f t="shared" si="10"/>
        <v>0</v>
      </c>
      <c r="F28" s="289">
        <f t="shared" si="10"/>
        <v>0</v>
      </c>
      <c r="G28" s="289">
        <f t="shared" si="10"/>
        <v>0</v>
      </c>
      <c r="H28" s="289">
        <f t="shared" si="10"/>
        <v>0</v>
      </c>
      <c r="I28" s="289">
        <f t="shared" si="10"/>
        <v>0</v>
      </c>
      <c r="J28" s="289">
        <f t="shared" si="10"/>
        <v>0</v>
      </c>
      <c r="K28" s="289">
        <f t="shared" si="10"/>
        <v>0</v>
      </c>
      <c r="L28" s="290">
        <f t="shared" si="10"/>
        <v>0</v>
      </c>
      <c r="M28" s="289">
        <f t="shared" si="10"/>
        <v>0</v>
      </c>
      <c r="N28" s="289">
        <f t="shared" si="10"/>
        <v>0</v>
      </c>
      <c r="O28" s="289">
        <f t="shared" si="10"/>
        <v>0</v>
      </c>
      <c r="P28" s="289">
        <f t="shared" si="10"/>
        <v>0</v>
      </c>
      <c r="Q28" s="289">
        <f t="shared" si="10"/>
        <v>0</v>
      </c>
      <c r="R28" s="289">
        <f t="shared" si="10"/>
        <v>0</v>
      </c>
      <c r="S28" s="289">
        <f t="shared" si="10"/>
        <v>0</v>
      </c>
      <c r="T28" s="275"/>
    </row>
    <row r="29" spans="1:22" ht="15" x14ac:dyDescent="0.25">
      <c r="A29" s="250"/>
      <c r="B29" s="291"/>
      <c r="C29" s="292"/>
      <c r="D29" s="292"/>
      <c r="E29" s="292"/>
      <c r="F29" s="292"/>
      <c r="G29" s="292"/>
      <c r="H29" s="292"/>
      <c r="I29" s="270">
        <f>SUM(C29,E29,G29)-SUM(F29,H29)</f>
        <v>0</v>
      </c>
      <c r="J29" s="271">
        <f>HLOOKUP(Allgemeines!$C$12,$M$27:$S$57,ROW(B29)-26,FALSE)+IF(OR(B29=0,Allgemeines!$C$12&lt;B29,B29&lt;Allgemeines!$C$12-19),0,I29*1/20)</f>
        <v>0</v>
      </c>
      <c r="K29" s="271">
        <f>HLOOKUP(Allgemeines!$C$12,$M$27:$S$57,ROW(B29)-26,FALSE)</f>
        <v>0</v>
      </c>
      <c r="L29" s="271">
        <f>+IF(OR(B29=0,Allgemeines!$C$12&lt;B29,B29&lt;Allgemeines!$C$12-19),0,I29*1/20)</f>
        <v>0</v>
      </c>
      <c r="M29" s="270">
        <f t="shared" ref="M29:S38" si="11">IF(OR($I29=0,M$27&lt;$B29,$B29=0,20-(M$27-$B29)=0),0,$I29*(19-(M$27-$B29))/20)</f>
        <v>0</v>
      </c>
      <c r="N29" s="270">
        <f t="shared" si="11"/>
        <v>0</v>
      </c>
      <c r="O29" s="270">
        <f t="shared" si="11"/>
        <v>0</v>
      </c>
      <c r="P29" s="270">
        <f t="shared" si="11"/>
        <v>0</v>
      </c>
      <c r="Q29" s="270">
        <f t="shared" si="11"/>
        <v>0</v>
      </c>
      <c r="R29" s="270">
        <f t="shared" si="11"/>
        <v>0</v>
      </c>
      <c r="S29" s="270">
        <f t="shared" si="11"/>
        <v>0</v>
      </c>
      <c r="T29" s="183"/>
    </row>
    <row r="30" spans="1:22" ht="15" customHeight="1" x14ac:dyDescent="0.25">
      <c r="A30" s="250"/>
      <c r="B30" s="291"/>
      <c r="C30" s="292"/>
      <c r="D30" s="292"/>
      <c r="E30" s="292"/>
      <c r="F30" s="292"/>
      <c r="G30" s="292"/>
      <c r="H30" s="292"/>
      <c r="I30" s="270">
        <f t="shared" ref="I30:I57" si="12">SUM(C30,E30,G30)-SUM(F30,H30)</f>
        <v>0</v>
      </c>
      <c r="J30" s="271">
        <f>HLOOKUP(Allgemeines!$C$12,$M$27:$S$57,ROW(B30)-26,FALSE)+IF(OR(B30=0,Allgemeines!$C$12&lt;B30,B30&lt;Allgemeines!$C$12-19),0,I30*1/20)</f>
        <v>0</v>
      </c>
      <c r="K30" s="271">
        <f>HLOOKUP(Allgemeines!$C$12,$M$27:$S$57,ROW(B30)-26,FALSE)</f>
        <v>0</v>
      </c>
      <c r="L30" s="271">
        <f>+IF(OR(B30=0,Allgemeines!$C$12&lt;B30,B30&lt;Allgemeines!$C$12-19),0,I30*1/20)</f>
        <v>0</v>
      </c>
      <c r="M30" s="270">
        <f t="shared" si="11"/>
        <v>0</v>
      </c>
      <c r="N30" s="270">
        <f t="shared" si="11"/>
        <v>0</v>
      </c>
      <c r="O30" s="270">
        <f t="shared" si="11"/>
        <v>0</v>
      </c>
      <c r="P30" s="270">
        <f t="shared" si="11"/>
        <v>0</v>
      </c>
      <c r="Q30" s="270">
        <f t="shared" si="11"/>
        <v>0</v>
      </c>
      <c r="R30" s="270">
        <f t="shared" si="11"/>
        <v>0</v>
      </c>
      <c r="S30" s="270">
        <f t="shared" si="11"/>
        <v>0</v>
      </c>
      <c r="T30" s="183"/>
    </row>
    <row r="31" spans="1:22" ht="15" customHeight="1" x14ac:dyDescent="0.25">
      <c r="A31" s="250"/>
      <c r="B31" s="291"/>
      <c r="C31" s="292"/>
      <c r="D31" s="292"/>
      <c r="E31" s="292"/>
      <c r="F31" s="292"/>
      <c r="G31" s="292"/>
      <c r="H31" s="292"/>
      <c r="I31" s="270">
        <f t="shared" si="12"/>
        <v>0</v>
      </c>
      <c r="J31" s="271">
        <f>HLOOKUP(Allgemeines!$C$12,$M$27:$S$57,ROW(B31)-26,FALSE)+IF(OR(B31=0,Allgemeines!$C$12&lt;B31,B31&lt;Allgemeines!$C$12-19),0,I31*1/20)</f>
        <v>0</v>
      </c>
      <c r="K31" s="271">
        <f>HLOOKUP(Allgemeines!$C$12,$M$27:$S$57,ROW(B31)-26,FALSE)</f>
        <v>0</v>
      </c>
      <c r="L31" s="271">
        <f>+IF(OR(B31=0,Allgemeines!$C$12&lt;B31,B31&lt;Allgemeines!$C$12-19),0,I31*1/20)</f>
        <v>0</v>
      </c>
      <c r="M31" s="270">
        <f t="shared" si="11"/>
        <v>0</v>
      </c>
      <c r="N31" s="270">
        <f t="shared" si="11"/>
        <v>0</v>
      </c>
      <c r="O31" s="270">
        <f t="shared" si="11"/>
        <v>0</v>
      </c>
      <c r="P31" s="270">
        <f t="shared" si="11"/>
        <v>0</v>
      </c>
      <c r="Q31" s="270">
        <f t="shared" si="11"/>
        <v>0</v>
      </c>
      <c r="R31" s="270">
        <f t="shared" si="11"/>
        <v>0</v>
      </c>
      <c r="S31" s="270">
        <f t="shared" si="11"/>
        <v>0</v>
      </c>
      <c r="T31" s="183"/>
    </row>
    <row r="32" spans="1:22" ht="15" customHeight="1" x14ac:dyDescent="0.25">
      <c r="A32" s="250"/>
      <c r="B32" s="291"/>
      <c r="C32" s="292"/>
      <c r="D32" s="292"/>
      <c r="E32" s="292"/>
      <c r="F32" s="292"/>
      <c r="G32" s="292"/>
      <c r="H32" s="292"/>
      <c r="I32" s="270">
        <f t="shared" si="12"/>
        <v>0</v>
      </c>
      <c r="J32" s="271">
        <f>HLOOKUP(Allgemeines!$C$12,$M$27:$S$57,ROW(B32)-26,FALSE)+IF(OR(B32=0,Allgemeines!$C$12&lt;B32,B32&lt;Allgemeines!$C$12-19),0,I32*1/20)</f>
        <v>0</v>
      </c>
      <c r="K32" s="271">
        <f>HLOOKUP(Allgemeines!$C$12,$M$27:$S$57,ROW(B32)-26,FALSE)</f>
        <v>0</v>
      </c>
      <c r="L32" s="271">
        <f>+IF(OR(B32=0,Allgemeines!$C$12&lt;B32,B32&lt;Allgemeines!$C$12-19),0,I32*1/20)</f>
        <v>0</v>
      </c>
      <c r="M32" s="270">
        <f t="shared" si="11"/>
        <v>0</v>
      </c>
      <c r="N32" s="270">
        <f t="shared" si="11"/>
        <v>0</v>
      </c>
      <c r="O32" s="270">
        <f t="shared" si="11"/>
        <v>0</v>
      </c>
      <c r="P32" s="270">
        <f t="shared" si="11"/>
        <v>0</v>
      </c>
      <c r="Q32" s="270">
        <f t="shared" si="11"/>
        <v>0</v>
      </c>
      <c r="R32" s="270">
        <f t="shared" si="11"/>
        <v>0</v>
      </c>
      <c r="S32" s="270">
        <f t="shared" si="11"/>
        <v>0</v>
      </c>
      <c r="T32" s="183"/>
    </row>
    <row r="33" spans="1:20" ht="15" customHeight="1" x14ac:dyDescent="0.25">
      <c r="A33" s="250"/>
      <c r="B33" s="291"/>
      <c r="C33" s="292"/>
      <c r="D33" s="292"/>
      <c r="E33" s="292"/>
      <c r="F33" s="292"/>
      <c r="G33" s="292"/>
      <c r="H33" s="292"/>
      <c r="I33" s="270">
        <f t="shared" si="12"/>
        <v>0</v>
      </c>
      <c r="J33" s="271">
        <f>HLOOKUP(Allgemeines!$C$12,$M$27:$S$57,ROW(B33)-26,FALSE)+IF(OR(B33=0,Allgemeines!$C$12&lt;B33,B33&lt;Allgemeines!$C$12-19),0,I33*1/20)</f>
        <v>0</v>
      </c>
      <c r="K33" s="271">
        <f>HLOOKUP(Allgemeines!$C$12,$M$27:$S$57,ROW(B33)-26,FALSE)</f>
        <v>0</v>
      </c>
      <c r="L33" s="271">
        <f>+IF(OR(B33=0,Allgemeines!$C$12&lt;B33,B33&lt;Allgemeines!$C$12-19),0,I33*1/20)</f>
        <v>0</v>
      </c>
      <c r="M33" s="270">
        <f t="shared" si="11"/>
        <v>0</v>
      </c>
      <c r="N33" s="270">
        <f t="shared" si="11"/>
        <v>0</v>
      </c>
      <c r="O33" s="270">
        <f t="shared" si="11"/>
        <v>0</v>
      </c>
      <c r="P33" s="270">
        <f t="shared" si="11"/>
        <v>0</v>
      </c>
      <c r="Q33" s="270">
        <f t="shared" si="11"/>
        <v>0</v>
      </c>
      <c r="R33" s="270">
        <f t="shared" si="11"/>
        <v>0</v>
      </c>
      <c r="S33" s="270">
        <f t="shared" si="11"/>
        <v>0</v>
      </c>
      <c r="T33" s="183"/>
    </row>
    <row r="34" spans="1:20" ht="15" customHeight="1" x14ac:dyDescent="0.25">
      <c r="A34" s="250"/>
      <c r="B34" s="291"/>
      <c r="C34" s="292"/>
      <c r="D34" s="292"/>
      <c r="E34" s="292"/>
      <c r="F34" s="292"/>
      <c r="G34" s="292"/>
      <c r="H34" s="292"/>
      <c r="I34" s="270">
        <f t="shared" si="12"/>
        <v>0</v>
      </c>
      <c r="J34" s="271">
        <f>HLOOKUP(Allgemeines!$C$12,$M$27:$S$57,ROW(B34)-26,FALSE)+IF(OR(B34=0,Allgemeines!$C$12&lt;B34,B34&lt;Allgemeines!$C$12-19),0,I34*1/20)</f>
        <v>0</v>
      </c>
      <c r="K34" s="271">
        <f>HLOOKUP(Allgemeines!$C$12,$M$27:$S$57,ROW(B34)-26,FALSE)</f>
        <v>0</v>
      </c>
      <c r="L34" s="271">
        <f>+IF(OR(B34=0,Allgemeines!$C$12&lt;B34,B34&lt;Allgemeines!$C$12-19),0,I34*1/20)</f>
        <v>0</v>
      </c>
      <c r="M34" s="270">
        <f t="shared" si="11"/>
        <v>0</v>
      </c>
      <c r="N34" s="270">
        <f t="shared" si="11"/>
        <v>0</v>
      </c>
      <c r="O34" s="270">
        <f t="shared" si="11"/>
        <v>0</v>
      </c>
      <c r="P34" s="270">
        <f t="shared" si="11"/>
        <v>0</v>
      </c>
      <c r="Q34" s="270">
        <f t="shared" si="11"/>
        <v>0</v>
      </c>
      <c r="R34" s="270">
        <f t="shared" si="11"/>
        <v>0</v>
      </c>
      <c r="S34" s="270">
        <f t="shared" si="11"/>
        <v>0</v>
      </c>
      <c r="T34" s="183"/>
    </row>
    <row r="35" spans="1:20" ht="15" customHeight="1" x14ac:dyDescent="0.25">
      <c r="A35" s="250"/>
      <c r="B35" s="291"/>
      <c r="C35" s="292"/>
      <c r="D35" s="292"/>
      <c r="E35" s="292"/>
      <c r="F35" s="292"/>
      <c r="G35" s="292"/>
      <c r="H35" s="292"/>
      <c r="I35" s="270">
        <f t="shared" si="12"/>
        <v>0</v>
      </c>
      <c r="J35" s="271">
        <f>HLOOKUP(Allgemeines!$C$12,$M$27:$S$57,ROW(B35)-26,FALSE)+IF(OR(B35=0,Allgemeines!$C$12&lt;B35,B35&lt;Allgemeines!$C$12-19),0,I35*1/20)</f>
        <v>0</v>
      </c>
      <c r="K35" s="271">
        <f>HLOOKUP(Allgemeines!$C$12,$M$27:$S$57,ROW(B35)-26,FALSE)</f>
        <v>0</v>
      </c>
      <c r="L35" s="271">
        <f>+IF(OR(B35=0,Allgemeines!$C$12&lt;B35,B35&lt;Allgemeines!$C$12-19),0,I35*1/20)</f>
        <v>0</v>
      </c>
      <c r="M35" s="270">
        <f t="shared" si="11"/>
        <v>0</v>
      </c>
      <c r="N35" s="270">
        <f t="shared" si="11"/>
        <v>0</v>
      </c>
      <c r="O35" s="270">
        <f t="shared" si="11"/>
        <v>0</v>
      </c>
      <c r="P35" s="270">
        <f t="shared" si="11"/>
        <v>0</v>
      </c>
      <c r="Q35" s="270">
        <f t="shared" si="11"/>
        <v>0</v>
      </c>
      <c r="R35" s="270">
        <f t="shared" si="11"/>
        <v>0</v>
      </c>
      <c r="S35" s="270">
        <f t="shared" si="11"/>
        <v>0</v>
      </c>
      <c r="T35" s="183"/>
    </row>
    <row r="36" spans="1:20" s="276" customFormat="1" ht="15" customHeight="1" x14ac:dyDescent="0.25">
      <c r="A36" s="250"/>
      <c r="B36" s="291"/>
      <c r="C36" s="292"/>
      <c r="D36" s="292"/>
      <c r="E36" s="292"/>
      <c r="F36" s="292"/>
      <c r="G36" s="292"/>
      <c r="H36" s="292"/>
      <c r="I36" s="270">
        <f t="shared" si="12"/>
        <v>0</v>
      </c>
      <c r="J36" s="271">
        <f>HLOOKUP(Allgemeines!$C$12,$M$27:$S$57,ROW(B36)-26,FALSE)+IF(OR(B36=0,Allgemeines!$C$12&lt;B36,B36&lt;Allgemeines!$C$12-19),0,I36*1/20)</f>
        <v>0</v>
      </c>
      <c r="K36" s="271">
        <f>HLOOKUP(Allgemeines!$C$12,$M$27:$S$57,ROW(B36)-26,FALSE)</f>
        <v>0</v>
      </c>
      <c r="L36" s="271">
        <f>+IF(OR(B36=0,Allgemeines!$C$12&lt;B36,B36&lt;Allgemeines!$C$12-19),0,I36*1/20)</f>
        <v>0</v>
      </c>
      <c r="M36" s="270">
        <f t="shared" si="11"/>
        <v>0</v>
      </c>
      <c r="N36" s="270">
        <f t="shared" si="11"/>
        <v>0</v>
      </c>
      <c r="O36" s="270">
        <f t="shared" si="11"/>
        <v>0</v>
      </c>
      <c r="P36" s="270">
        <f t="shared" si="11"/>
        <v>0</v>
      </c>
      <c r="Q36" s="270">
        <f t="shared" si="11"/>
        <v>0</v>
      </c>
      <c r="R36" s="270">
        <f t="shared" si="11"/>
        <v>0</v>
      </c>
      <c r="S36" s="270">
        <f t="shared" si="11"/>
        <v>0</v>
      </c>
      <c r="T36" s="275"/>
    </row>
    <row r="37" spans="1:20" ht="15" x14ac:dyDescent="0.25">
      <c r="A37" s="250"/>
      <c r="B37" s="291"/>
      <c r="C37" s="292"/>
      <c r="D37" s="292"/>
      <c r="E37" s="292"/>
      <c r="F37" s="292"/>
      <c r="G37" s="292"/>
      <c r="H37" s="292"/>
      <c r="I37" s="270">
        <f t="shared" si="12"/>
        <v>0</v>
      </c>
      <c r="J37" s="271">
        <f>HLOOKUP(Allgemeines!$C$12,$M$27:$S$57,ROW(B37)-26,FALSE)+IF(OR(B37=0,Allgemeines!$C$12&lt;B37,B37&lt;Allgemeines!$C$12-19),0,I37*1/20)</f>
        <v>0</v>
      </c>
      <c r="K37" s="271">
        <f>HLOOKUP(Allgemeines!$C$12,$M$27:$S$57,ROW(B37)-26,FALSE)</f>
        <v>0</v>
      </c>
      <c r="L37" s="271">
        <f>+IF(OR(B37=0,Allgemeines!$C$12&lt;B37,B37&lt;Allgemeines!$C$12-19),0,I37*1/20)</f>
        <v>0</v>
      </c>
      <c r="M37" s="270">
        <f t="shared" si="11"/>
        <v>0</v>
      </c>
      <c r="N37" s="270">
        <f t="shared" si="11"/>
        <v>0</v>
      </c>
      <c r="O37" s="270">
        <f t="shared" si="11"/>
        <v>0</v>
      </c>
      <c r="P37" s="270">
        <f t="shared" si="11"/>
        <v>0</v>
      </c>
      <c r="Q37" s="270">
        <f t="shared" si="11"/>
        <v>0</v>
      </c>
      <c r="R37" s="270">
        <f t="shared" si="11"/>
        <v>0</v>
      </c>
      <c r="S37" s="270">
        <f t="shared" si="11"/>
        <v>0</v>
      </c>
      <c r="T37" s="183"/>
    </row>
    <row r="38" spans="1:20" ht="15" x14ac:dyDescent="0.25">
      <c r="A38" s="250"/>
      <c r="B38" s="291"/>
      <c r="C38" s="292"/>
      <c r="D38" s="292"/>
      <c r="E38" s="292"/>
      <c r="F38" s="292"/>
      <c r="G38" s="292"/>
      <c r="H38" s="292"/>
      <c r="I38" s="270">
        <f t="shared" si="12"/>
        <v>0</v>
      </c>
      <c r="J38" s="271">
        <f>HLOOKUP(Allgemeines!$C$12,$M$27:$S$57,ROW(B38)-26,FALSE)+IF(OR(B38=0,Allgemeines!$C$12&lt;B38,B38&lt;Allgemeines!$C$12-19),0,I38*1/20)</f>
        <v>0</v>
      </c>
      <c r="K38" s="271">
        <f>HLOOKUP(Allgemeines!$C$12,$M$27:$S$57,ROW(B38)-26,FALSE)</f>
        <v>0</v>
      </c>
      <c r="L38" s="271">
        <f>+IF(OR(B38=0,Allgemeines!$C$12&lt;B38,B38&lt;Allgemeines!$C$12-19),0,I38*1/20)</f>
        <v>0</v>
      </c>
      <c r="M38" s="270">
        <f t="shared" si="11"/>
        <v>0</v>
      </c>
      <c r="N38" s="270">
        <f t="shared" si="11"/>
        <v>0</v>
      </c>
      <c r="O38" s="270">
        <f t="shared" si="11"/>
        <v>0</v>
      </c>
      <c r="P38" s="270">
        <f t="shared" si="11"/>
        <v>0</v>
      </c>
      <c r="Q38" s="270">
        <f t="shared" si="11"/>
        <v>0</v>
      </c>
      <c r="R38" s="270">
        <f t="shared" si="11"/>
        <v>0</v>
      </c>
      <c r="S38" s="270">
        <f t="shared" si="11"/>
        <v>0</v>
      </c>
      <c r="T38" s="183"/>
    </row>
    <row r="39" spans="1:20" ht="15" x14ac:dyDescent="0.25">
      <c r="A39" s="250"/>
      <c r="B39" s="291"/>
      <c r="C39" s="292"/>
      <c r="D39" s="292"/>
      <c r="E39" s="292"/>
      <c r="F39" s="292"/>
      <c r="G39" s="292"/>
      <c r="H39" s="292"/>
      <c r="I39" s="270">
        <f t="shared" si="12"/>
        <v>0</v>
      </c>
      <c r="J39" s="271">
        <f>HLOOKUP(Allgemeines!$C$12,$M$27:$S$57,ROW(B39)-26,FALSE)+IF(OR(B39=0,Allgemeines!$C$12&lt;B39,B39&lt;Allgemeines!$C$12-19),0,I39*1/20)</f>
        <v>0</v>
      </c>
      <c r="K39" s="271">
        <f>HLOOKUP(Allgemeines!$C$12,$M$27:$S$57,ROW(B39)-26,FALSE)</f>
        <v>0</v>
      </c>
      <c r="L39" s="271">
        <f>+IF(OR(B39=0,Allgemeines!$C$12&lt;B39,B39&lt;Allgemeines!$C$12-19),0,I39*1/20)</f>
        <v>0</v>
      </c>
      <c r="M39" s="270">
        <f t="shared" ref="M39:S48" si="13">IF(OR($I39=0,M$27&lt;$B39,$B39=0,20-(M$27-$B39)=0),0,$I39*(19-(M$27-$B39))/20)</f>
        <v>0</v>
      </c>
      <c r="N39" s="270">
        <f t="shared" si="13"/>
        <v>0</v>
      </c>
      <c r="O39" s="270">
        <f t="shared" si="13"/>
        <v>0</v>
      </c>
      <c r="P39" s="270">
        <f t="shared" si="13"/>
        <v>0</v>
      </c>
      <c r="Q39" s="270">
        <f t="shared" si="13"/>
        <v>0</v>
      </c>
      <c r="R39" s="270">
        <f t="shared" si="13"/>
        <v>0</v>
      </c>
      <c r="S39" s="270">
        <f t="shared" si="13"/>
        <v>0</v>
      </c>
      <c r="T39" s="183"/>
    </row>
    <row r="40" spans="1:20" ht="15" x14ac:dyDescent="0.25">
      <c r="A40" s="250"/>
      <c r="B40" s="291"/>
      <c r="C40" s="292"/>
      <c r="D40" s="292"/>
      <c r="E40" s="292"/>
      <c r="F40" s="292"/>
      <c r="G40" s="292"/>
      <c r="H40" s="292"/>
      <c r="I40" s="270">
        <f t="shared" si="12"/>
        <v>0</v>
      </c>
      <c r="J40" s="271">
        <f>HLOOKUP(Allgemeines!$C$12,$M$27:$S$57,ROW(B40)-26,FALSE)+IF(OR(B40=0,Allgemeines!$C$12&lt;B40,B40&lt;Allgemeines!$C$12-19),0,I40*1/20)</f>
        <v>0</v>
      </c>
      <c r="K40" s="271">
        <f>HLOOKUP(Allgemeines!$C$12,$M$27:$S$57,ROW(B40)-26,FALSE)</f>
        <v>0</v>
      </c>
      <c r="L40" s="271">
        <f>+IF(OR(B40=0,Allgemeines!$C$12&lt;B40,B40&lt;Allgemeines!$C$12-19),0,I40*1/20)</f>
        <v>0</v>
      </c>
      <c r="M40" s="270">
        <f t="shared" si="13"/>
        <v>0</v>
      </c>
      <c r="N40" s="270">
        <f t="shared" si="13"/>
        <v>0</v>
      </c>
      <c r="O40" s="270">
        <f t="shared" si="13"/>
        <v>0</v>
      </c>
      <c r="P40" s="270">
        <f t="shared" si="13"/>
        <v>0</v>
      </c>
      <c r="Q40" s="270">
        <f t="shared" si="13"/>
        <v>0</v>
      </c>
      <c r="R40" s="270">
        <f t="shared" si="13"/>
        <v>0</v>
      </c>
      <c r="S40" s="270">
        <f t="shared" si="13"/>
        <v>0</v>
      </c>
      <c r="T40" s="183"/>
    </row>
    <row r="41" spans="1:20" ht="15" x14ac:dyDescent="0.25">
      <c r="A41" s="250"/>
      <c r="B41" s="291"/>
      <c r="C41" s="292"/>
      <c r="D41" s="292"/>
      <c r="E41" s="292"/>
      <c r="F41" s="292"/>
      <c r="G41" s="292"/>
      <c r="H41" s="292"/>
      <c r="I41" s="270">
        <f t="shared" si="12"/>
        <v>0</v>
      </c>
      <c r="J41" s="271">
        <f>HLOOKUP(Allgemeines!$C$12,$M$27:$S$57,ROW(B41)-26,FALSE)+IF(OR(B41=0,Allgemeines!$C$12&lt;B41,B41&lt;Allgemeines!$C$12-19),0,I41*1/20)</f>
        <v>0</v>
      </c>
      <c r="K41" s="271">
        <f>HLOOKUP(Allgemeines!$C$12,$M$27:$S$57,ROW(B41)-26,FALSE)</f>
        <v>0</v>
      </c>
      <c r="L41" s="271">
        <f>+IF(OR(B41=0,Allgemeines!$C$12&lt;B41,B41&lt;Allgemeines!$C$12-19),0,I41*1/20)</f>
        <v>0</v>
      </c>
      <c r="M41" s="270">
        <f t="shared" si="13"/>
        <v>0</v>
      </c>
      <c r="N41" s="270">
        <f t="shared" si="13"/>
        <v>0</v>
      </c>
      <c r="O41" s="270">
        <f t="shared" si="13"/>
        <v>0</v>
      </c>
      <c r="P41" s="270">
        <f t="shared" si="13"/>
        <v>0</v>
      </c>
      <c r="Q41" s="270">
        <f t="shared" si="13"/>
        <v>0</v>
      </c>
      <c r="R41" s="270">
        <f t="shared" si="13"/>
        <v>0</v>
      </c>
      <c r="S41" s="270">
        <f t="shared" si="13"/>
        <v>0</v>
      </c>
      <c r="T41" s="183"/>
    </row>
    <row r="42" spans="1:20" ht="15" x14ac:dyDescent="0.25">
      <c r="A42" s="250"/>
      <c r="B42" s="291"/>
      <c r="C42" s="292"/>
      <c r="D42" s="292"/>
      <c r="E42" s="292"/>
      <c r="F42" s="292"/>
      <c r="G42" s="292"/>
      <c r="H42" s="292"/>
      <c r="I42" s="270">
        <f t="shared" si="12"/>
        <v>0</v>
      </c>
      <c r="J42" s="271">
        <f>HLOOKUP(Allgemeines!$C$12,$M$27:$S$57,ROW(B42)-26,FALSE)+IF(OR(B42=0,Allgemeines!$C$12&lt;B42,B42&lt;Allgemeines!$C$12-19),0,I42*1/20)</f>
        <v>0</v>
      </c>
      <c r="K42" s="271">
        <f>HLOOKUP(Allgemeines!$C$12,$M$27:$S$57,ROW(B42)-26,FALSE)</f>
        <v>0</v>
      </c>
      <c r="L42" s="271">
        <f>+IF(OR(B42=0,Allgemeines!$C$12&lt;B42,B42&lt;Allgemeines!$C$12-19),0,I42*1/20)</f>
        <v>0</v>
      </c>
      <c r="M42" s="270">
        <f t="shared" si="13"/>
        <v>0</v>
      </c>
      <c r="N42" s="270">
        <f t="shared" si="13"/>
        <v>0</v>
      </c>
      <c r="O42" s="270">
        <f t="shared" si="13"/>
        <v>0</v>
      </c>
      <c r="P42" s="270">
        <f t="shared" si="13"/>
        <v>0</v>
      </c>
      <c r="Q42" s="270">
        <f t="shared" si="13"/>
        <v>0</v>
      </c>
      <c r="R42" s="270">
        <f t="shared" si="13"/>
        <v>0</v>
      </c>
      <c r="S42" s="270">
        <f t="shared" si="13"/>
        <v>0</v>
      </c>
      <c r="T42" s="183"/>
    </row>
    <row r="43" spans="1:20" ht="15" x14ac:dyDescent="0.25">
      <c r="A43" s="250"/>
      <c r="B43" s="291"/>
      <c r="C43" s="292"/>
      <c r="D43" s="292"/>
      <c r="E43" s="292"/>
      <c r="F43" s="292"/>
      <c r="G43" s="292"/>
      <c r="H43" s="292"/>
      <c r="I43" s="270">
        <f t="shared" si="12"/>
        <v>0</v>
      </c>
      <c r="J43" s="271">
        <f>HLOOKUP(Allgemeines!$C$12,$M$27:$S$57,ROW(B43)-26,FALSE)+IF(OR(B43=0,Allgemeines!$C$12&lt;B43,B43&lt;Allgemeines!$C$12-19),0,I43*1/20)</f>
        <v>0</v>
      </c>
      <c r="K43" s="271">
        <f>HLOOKUP(Allgemeines!$C$12,$M$27:$S$57,ROW(B43)-26,FALSE)</f>
        <v>0</v>
      </c>
      <c r="L43" s="271">
        <f>+IF(OR(B43=0,Allgemeines!$C$12&lt;B43,B43&lt;Allgemeines!$C$12-19),0,I43*1/20)</f>
        <v>0</v>
      </c>
      <c r="M43" s="270">
        <f t="shared" si="13"/>
        <v>0</v>
      </c>
      <c r="N43" s="270">
        <f t="shared" si="13"/>
        <v>0</v>
      </c>
      <c r="O43" s="270">
        <f t="shared" si="13"/>
        <v>0</v>
      </c>
      <c r="P43" s="270">
        <f t="shared" si="13"/>
        <v>0</v>
      </c>
      <c r="Q43" s="270">
        <f t="shared" si="13"/>
        <v>0</v>
      </c>
      <c r="R43" s="270">
        <f t="shared" si="13"/>
        <v>0</v>
      </c>
      <c r="S43" s="270">
        <f t="shared" si="13"/>
        <v>0</v>
      </c>
      <c r="T43" s="183"/>
    </row>
    <row r="44" spans="1:20" ht="15" x14ac:dyDescent="0.25">
      <c r="A44" s="250"/>
      <c r="B44" s="291"/>
      <c r="C44" s="292"/>
      <c r="D44" s="292"/>
      <c r="E44" s="292"/>
      <c r="F44" s="292"/>
      <c r="G44" s="292"/>
      <c r="H44" s="292"/>
      <c r="I44" s="270">
        <f t="shared" si="12"/>
        <v>0</v>
      </c>
      <c r="J44" s="271">
        <f>HLOOKUP(Allgemeines!$C$12,$M$27:$S$57,ROW(B44)-26,FALSE)+IF(OR(B44=0,Allgemeines!$C$12&lt;B44,B44&lt;Allgemeines!$C$12-19),0,I44*1/20)</f>
        <v>0</v>
      </c>
      <c r="K44" s="271">
        <f>HLOOKUP(Allgemeines!$C$12,$M$27:$S$57,ROW(B44)-26,FALSE)</f>
        <v>0</v>
      </c>
      <c r="L44" s="271">
        <f>+IF(OR(B44=0,Allgemeines!$C$12&lt;B44,B44&lt;Allgemeines!$C$12-19),0,I44*1/20)</f>
        <v>0</v>
      </c>
      <c r="M44" s="270">
        <f t="shared" si="13"/>
        <v>0</v>
      </c>
      <c r="N44" s="270">
        <f t="shared" si="13"/>
        <v>0</v>
      </c>
      <c r="O44" s="270">
        <f t="shared" si="13"/>
        <v>0</v>
      </c>
      <c r="P44" s="270">
        <f t="shared" si="13"/>
        <v>0</v>
      </c>
      <c r="Q44" s="270">
        <f t="shared" si="13"/>
        <v>0</v>
      </c>
      <c r="R44" s="270">
        <f t="shared" si="13"/>
        <v>0</v>
      </c>
      <c r="S44" s="270">
        <f t="shared" si="13"/>
        <v>0</v>
      </c>
      <c r="T44" s="183"/>
    </row>
    <row r="45" spans="1:20" ht="15" x14ac:dyDescent="0.25">
      <c r="A45" s="250"/>
      <c r="B45" s="291"/>
      <c r="C45" s="292"/>
      <c r="D45" s="292"/>
      <c r="E45" s="292"/>
      <c r="F45" s="292"/>
      <c r="G45" s="292"/>
      <c r="H45" s="292"/>
      <c r="I45" s="270">
        <f t="shared" si="12"/>
        <v>0</v>
      </c>
      <c r="J45" s="271">
        <f>HLOOKUP(Allgemeines!$C$12,$M$27:$S$57,ROW(B45)-26,FALSE)+IF(OR(B45=0,Allgemeines!$C$12&lt;B45,B45&lt;Allgemeines!$C$12-19),0,I45*1/20)</f>
        <v>0</v>
      </c>
      <c r="K45" s="271">
        <f>HLOOKUP(Allgemeines!$C$12,$M$27:$S$57,ROW(B45)-26,FALSE)</f>
        <v>0</v>
      </c>
      <c r="L45" s="271">
        <f>+IF(OR(B45=0,Allgemeines!$C$12&lt;B45,B45&lt;Allgemeines!$C$12-19),0,I45*1/20)</f>
        <v>0</v>
      </c>
      <c r="M45" s="270">
        <f t="shared" si="13"/>
        <v>0</v>
      </c>
      <c r="N45" s="270">
        <f t="shared" si="13"/>
        <v>0</v>
      </c>
      <c r="O45" s="270">
        <f t="shared" si="13"/>
        <v>0</v>
      </c>
      <c r="P45" s="270">
        <f t="shared" si="13"/>
        <v>0</v>
      </c>
      <c r="Q45" s="270">
        <f t="shared" si="13"/>
        <v>0</v>
      </c>
      <c r="R45" s="270">
        <f t="shared" si="13"/>
        <v>0</v>
      </c>
      <c r="S45" s="270">
        <f t="shared" si="13"/>
        <v>0</v>
      </c>
      <c r="T45" s="183"/>
    </row>
    <row r="46" spans="1:20" ht="15" x14ac:dyDescent="0.25">
      <c r="A46" s="250"/>
      <c r="B46" s="291"/>
      <c r="C46" s="292"/>
      <c r="D46" s="292"/>
      <c r="E46" s="292"/>
      <c r="F46" s="292"/>
      <c r="G46" s="292"/>
      <c r="H46" s="292"/>
      <c r="I46" s="270">
        <f t="shared" si="12"/>
        <v>0</v>
      </c>
      <c r="J46" s="271">
        <f>HLOOKUP(Allgemeines!$C$12,$M$27:$S$57,ROW(B46)-26,FALSE)+IF(OR(B46=0,Allgemeines!$C$12&lt;B46,B46&lt;Allgemeines!$C$12-19),0,I46*1/20)</f>
        <v>0</v>
      </c>
      <c r="K46" s="271">
        <f>HLOOKUP(Allgemeines!$C$12,$M$27:$S$57,ROW(B46)-26,FALSE)</f>
        <v>0</v>
      </c>
      <c r="L46" s="271">
        <f>+IF(OR(B46=0,Allgemeines!$C$12&lt;B46,B46&lt;Allgemeines!$C$12-19),0,I46*1/20)</f>
        <v>0</v>
      </c>
      <c r="M46" s="270">
        <f t="shared" si="13"/>
        <v>0</v>
      </c>
      <c r="N46" s="270">
        <f t="shared" si="13"/>
        <v>0</v>
      </c>
      <c r="O46" s="270">
        <f t="shared" si="13"/>
        <v>0</v>
      </c>
      <c r="P46" s="270">
        <f t="shared" si="13"/>
        <v>0</v>
      </c>
      <c r="Q46" s="270">
        <f t="shared" si="13"/>
        <v>0</v>
      </c>
      <c r="R46" s="270">
        <f t="shared" si="13"/>
        <v>0</v>
      </c>
      <c r="S46" s="270">
        <f t="shared" si="13"/>
        <v>0</v>
      </c>
      <c r="T46" s="183"/>
    </row>
    <row r="47" spans="1:20" ht="15" x14ac:dyDescent="0.25">
      <c r="A47" s="250"/>
      <c r="B47" s="291"/>
      <c r="C47" s="292"/>
      <c r="D47" s="292"/>
      <c r="E47" s="292"/>
      <c r="F47" s="292"/>
      <c r="G47" s="292"/>
      <c r="H47" s="292"/>
      <c r="I47" s="270">
        <f t="shared" si="12"/>
        <v>0</v>
      </c>
      <c r="J47" s="271">
        <f>HLOOKUP(Allgemeines!$C$12,$M$27:$S$57,ROW(B47)-26,FALSE)+IF(OR(B47=0,Allgemeines!$C$12&lt;B47,B47&lt;Allgemeines!$C$12-19),0,I47*1/20)</f>
        <v>0</v>
      </c>
      <c r="K47" s="271">
        <f>HLOOKUP(Allgemeines!$C$12,$M$27:$S$57,ROW(B47)-26,FALSE)</f>
        <v>0</v>
      </c>
      <c r="L47" s="271">
        <f>+IF(OR(B47=0,Allgemeines!$C$12&lt;B47,B47&lt;Allgemeines!$C$12-19),0,I47*1/20)</f>
        <v>0</v>
      </c>
      <c r="M47" s="270">
        <f t="shared" si="13"/>
        <v>0</v>
      </c>
      <c r="N47" s="270">
        <f t="shared" si="13"/>
        <v>0</v>
      </c>
      <c r="O47" s="270">
        <f t="shared" si="13"/>
        <v>0</v>
      </c>
      <c r="P47" s="270">
        <f t="shared" si="13"/>
        <v>0</v>
      </c>
      <c r="Q47" s="270">
        <f t="shared" si="13"/>
        <v>0</v>
      </c>
      <c r="R47" s="270">
        <f t="shared" si="13"/>
        <v>0</v>
      </c>
      <c r="S47" s="270">
        <f t="shared" si="13"/>
        <v>0</v>
      </c>
      <c r="T47" s="183"/>
    </row>
    <row r="48" spans="1:20" ht="15" x14ac:dyDescent="0.25">
      <c r="A48" s="250"/>
      <c r="B48" s="291"/>
      <c r="C48" s="292"/>
      <c r="D48" s="292"/>
      <c r="E48" s="292"/>
      <c r="F48" s="292"/>
      <c r="G48" s="292"/>
      <c r="H48" s="292"/>
      <c r="I48" s="270">
        <f t="shared" si="12"/>
        <v>0</v>
      </c>
      <c r="J48" s="271">
        <f>HLOOKUP(Allgemeines!$C$12,$M$27:$S$57,ROW(B48)-26,FALSE)+IF(OR(B48=0,Allgemeines!$C$12&lt;B48,B48&lt;Allgemeines!$C$12-19),0,I48*1/20)</f>
        <v>0</v>
      </c>
      <c r="K48" s="271">
        <f>HLOOKUP(Allgemeines!$C$12,$M$27:$S$57,ROW(B48)-26,FALSE)</f>
        <v>0</v>
      </c>
      <c r="L48" s="271">
        <f>+IF(OR(B48=0,Allgemeines!$C$12&lt;B48,B48&lt;Allgemeines!$C$12-19),0,I48*1/20)</f>
        <v>0</v>
      </c>
      <c r="M48" s="270">
        <f t="shared" si="13"/>
        <v>0</v>
      </c>
      <c r="N48" s="270">
        <f t="shared" si="13"/>
        <v>0</v>
      </c>
      <c r="O48" s="270">
        <f t="shared" si="13"/>
        <v>0</v>
      </c>
      <c r="P48" s="270">
        <f t="shared" si="13"/>
        <v>0</v>
      </c>
      <c r="Q48" s="270">
        <f t="shared" si="13"/>
        <v>0</v>
      </c>
      <c r="R48" s="270">
        <f t="shared" si="13"/>
        <v>0</v>
      </c>
      <c r="S48" s="270">
        <f t="shared" si="13"/>
        <v>0</v>
      </c>
      <c r="T48" s="183"/>
    </row>
    <row r="49" spans="1:20" ht="15" x14ac:dyDescent="0.25">
      <c r="A49" s="250"/>
      <c r="B49" s="291"/>
      <c r="C49" s="292"/>
      <c r="D49" s="292"/>
      <c r="E49" s="292"/>
      <c r="F49" s="292"/>
      <c r="G49" s="292"/>
      <c r="H49" s="292"/>
      <c r="I49" s="270">
        <f t="shared" si="12"/>
        <v>0</v>
      </c>
      <c r="J49" s="271">
        <f>HLOOKUP(Allgemeines!$C$12,$M$27:$S$57,ROW(B49)-26,FALSE)+IF(OR(B49=0,Allgemeines!$C$12&lt;B49,B49&lt;Allgemeines!$C$12-19),0,I49*1/20)</f>
        <v>0</v>
      </c>
      <c r="K49" s="271">
        <f>HLOOKUP(Allgemeines!$C$12,$M$27:$S$57,ROW(B49)-26,FALSE)</f>
        <v>0</v>
      </c>
      <c r="L49" s="271">
        <f>+IF(OR(B49=0,Allgemeines!$C$12&lt;B49,B49&lt;Allgemeines!$C$12-19),0,I49*1/20)</f>
        <v>0</v>
      </c>
      <c r="M49" s="270">
        <f t="shared" ref="M49:S57" si="14">IF(OR($I49=0,M$27&lt;$B49,$B49=0,20-(M$27-$B49)=0),0,$I49*(19-(M$27-$B49))/20)</f>
        <v>0</v>
      </c>
      <c r="N49" s="270">
        <f t="shared" si="14"/>
        <v>0</v>
      </c>
      <c r="O49" s="270">
        <f t="shared" si="14"/>
        <v>0</v>
      </c>
      <c r="P49" s="270">
        <f t="shared" si="14"/>
        <v>0</v>
      </c>
      <c r="Q49" s="270">
        <f t="shared" si="14"/>
        <v>0</v>
      </c>
      <c r="R49" s="270">
        <f t="shared" si="14"/>
        <v>0</v>
      </c>
      <c r="S49" s="270">
        <f t="shared" si="14"/>
        <v>0</v>
      </c>
      <c r="T49" s="183"/>
    </row>
    <row r="50" spans="1:20" ht="15" x14ac:dyDescent="0.25">
      <c r="A50" s="250"/>
      <c r="B50" s="291"/>
      <c r="C50" s="292"/>
      <c r="D50" s="292"/>
      <c r="E50" s="292"/>
      <c r="F50" s="292"/>
      <c r="G50" s="292"/>
      <c r="H50" s="292"/>
      <c r="I50" s="270">
        <f t="shared" si="12"/>
        <v>0</v>
      </c>
      <c r="J50" s="271">
        <f>HLOOKUP(Allgemeines!$C$12,$M$27:$S$57,ROW(B50)-26,FALSE)+IF(OR(B50=0,Allgemeines!$C$12&lt;B50,B50&lt;Allgemeines!$C$12-19),0,I50*1/20)</f>
        <v>0</v>
      </c>
      <c r="K50" s="271">
        <f>HLOOKUP(Allgemeines!$C$12,$M$27:$S$57,ROW(B50)-26,FALSE)</f>
        <v>0</v>
      </c>
      <c r="L50" s="271">
        <f>+IF(OR(B50=0,Allgemeines!$C$12&lt;B50,B50&lt;Allgemeines!$C$12-19),0,I50*1/20)</f>
        <v>0</v>
      </c>
      <c r="M50" s="270">
        <f t="shared" si="14"/>
        <v>0</v>
      </c>
      <c r="N50" s="270">
        <f t="shared" si="14"/>
        <v>0</v>
      </c>
      <c r="O50" s="270">
        <f t="shared" si="14"/>
        <v>0</v>
      </c>
      <c r="P50" s="270">
        <f t="shared" si="14"/>
        <v>0</v>
      </c>
      <c r="Q50" s="270">
        <f t="shared" si="14"/>
        <v>0</v>
      </c>
      <c r="R50" s="270">
        <f t="shared" si="14"/>
        <v>0</v>
      </c>
      <c r="S50" s="270">
        <f t="shared" si="14"/>
        <v>0</v>
      </c>
      <c r="T50" s="183"/>
    </row>
    <row r="51" spans="1:20" ht="15" x14ac:dyDescent="0.25">
      <c r="A51" s="250"/>
      <c r="B51" s="291"/>
      <c r="C51" s="292"/>
      <c r="D51" s="292"/>
      <c r="E51" s="292"/>
      <c r="F51" s="292"/>
      <c r="G51" s="292"/>
      <c r="H51" s="292"/>
      <c r="I51" s="270">
        <f t="shared" si="12"/>
        <v>0</v>
      </c>
      <c r="J51" s="271">
        <f>HLOOKUP(Allgemeines!$C$12,$M$27:$S$57,ROW(B51)-26,FALSE)+IF(OR(B51=0,Allgemeines!$C$12&lt;B51,B51&lt;Allgemeines!$C$12-19),0,I51*1/20)</f>
        <v>0</v>
      </c>
      <c r="K51" s="271">
        <f>HLOOKUP(Allgemeines!$C$12,$M$27:$S$57,ROW(B51)-26,FALSE)</f>
        <v>0</v>
      </c>
      <c r="L51" s="271">
        <f>+IF(OR(B51=0,Allgemeines!$C$12&lt;B51,B51&lt;Allgemeines!$C$12-19),0,I51*1/20)</f>
        <v>0</v>
      </c>
      <c r="M51" s="270">
        <f t="shared" si="14"/>
        <v>0</v>
      </c>
      <c r="N51" s="270">
        <f t="shared" si="14"/>
        <v>0</v>
      </c>
      <c r="O51" s="270">
        <f t="shared" si="14"/>
        <v>0</v>
      </c>
      <c r="P51" s="270">
        <f t="shared" si="14"/>
        <v>0</v>
      </c>
      <c r="Q51" s="270">
        <f t="shared" si="14"/>
        <v>0</v>
      </c>
      <c r="R51" s="270">
        <f t="shared" si="14"/>
        <v>0</v>
      </c>
      <c r="S51" s="270">
        <f t="shared" si="14"/>
        <v>0</v>
      </c>
      <c r="T51" s="183"/>
    </row>
    <row r="52" spans="1:20" ht="15" x14ac:dyDescent="0.25">
      <c r="A52" s="250"/>
      <c r="B52" s="291"/>
      <c r="C52" s="292"/>
      <c r="D52" s="292"/>
      <c r="E52" s="292"/>
      <c r="F52" s="292"/>
      <c r="G52" s="292"/>
      <c r="H52" s="292"/>
      <c r="I52" s="270">
        <f t="shared" si="12"/>
        <v>0</v>
      </c>
      <c r="J52" s="271">
        <f>HLOOKUP(Allgemeines!$C$12,$M$27:$S$57,ROW(B52)-26,FALSE)+IF(OR(B52=0,Allgemeines!$C$12&lt;B52,B52&lt;Allgemeines!$C$12-19),0,I52*1/20)</f>
        <v>0</v>
      </c>
      <c r="K52" s="271">
        <f>HLOOKUP(Allgemeines!$C$12,$M$27:$S$57,ROW(B52)-26,FALSE)</f>
        <v>0</v>
      </c>
      <c r="L52" s="271">
        <f>+IF(OR(B52=0,Allgemeines!$C$12&lt;B52,B52&lt;Allgemeines!$C$12-19),0,I52*1/20)</f>
        <v>0</v>
      </c>
      <c r="M52" s="270">
        <f t="shared" si="14"/>
        <v>0</v>
      </c>
      <c r="N52" s="270">
        <f t="shared" si="14"/>
        <v>0</v>
      </c>
      <c r="O52" s="270">
        <f t="shared" si="14"/>
        <v>0</v>
      </c>
      <c r="P52" s="270">
        <f t="shared" si="14"/>
        <v>0</v>
      </c>
      <c r="Q52" s="270">
        <f t="shared" si="14"/>
        <v>0</v>
      </c>
      <c r="R52" s="270">
        <f t="shared" si="14"/>
        <v>0</v>
      </c>
      <c r="S52" s="270">
        <f t="shared" si="14"/>
        <v>0</v>
      </c>
      <c r="T52" s="183"/>
    </row>
    <row r="53" spans="1:20" ht="15" x14ac:dyDescent="0.25">
      <c r="A53" s="250"/>
      <c r="B53" s="291"/>
      <c r="C53" s="292"/>
      <c r="D53" s="292"/>
      <c r="E53" s="292"/>
      <c r="F53" s="292"/>
      <c r="G53" s="292"/>
      <c r="H53" s="292"/>
      <c r="I53" s="270">
        <f t="shared" si="12"/>
        <v>0</v>
      </c>
      <c r="J53" s="271">
        <f>HLOOKUP(Allgemeines!$C$12,$M$27:$S$57,ROW(B53)-26,FALSE)+IF(OR(B53=0,Allgemeines!$C$12&lt;B53,B53&lt;Allgemeines!$C$12-19),0,I53*1/20)</f>
        <v>0</v>
      </c>
      <c r="K53" s="271">
        <f>HLOOKUP(Allgemeines!$C$12,$M$27:$S$57,ROW(B53)-26,FALSE)</f>
        <v>0</v>
      </c>
      <c r="L53" s="271">
        <f>+IF(OR(B53=0,Allgemeines!$C$12&lt;B53,B53&lt;Allgemeines!$C$12-19),0,I53*1/20)</f>
        <v>0</v>
      </c>
      <c r="M53" s="270">
        <f t="shared" si="14"/>
        <v>0</v>
      </c>
      <c r="N53" s="270">
        <f t="shared" si="14"/>
        <v>0</v>
      </c>
      <c r="O53" s="270">
        <f t="shared" si="14"/>
        <v>0</v>
      </c>
      <c r="P53" s="270">
        <f t="shared" si="14"/>
        <v>0</v>
      </c>
      <c r="Q53" s="270">
        <f t="shared" si="14"/>
        <v>0</v>
      </c>
      <c r="R53" s="270">
        <f t="shared" si="14"/>
        <v>0</v>
      </c>
      <c r="S53" s="270">
        <f t="shared" si="14"/>
        <v>0</v>
      </c>
      <c r="T53" s="183"/>
    </row>
    <row r="54" spans="1:20" ht="15" x14ac:dyDescent="0.25">
      <c r="A54" s="250"/>
      <c r="B54" s="291"/>
      <c r="C54" s="292"/>
      <c r="D54" s="292"/>
      <c r="E54" s="292"/>
      <c r="F54" s="292"/>
      <c r="G54" s="292"/>
      <c r="H54" s="292"/>
      <c r="I54" s="270">
        <f t="shared" si="12"/>
        <v>0</v>
      </c>
      <c r="J54" s="271">
        <f>HLOOKUP(Allgemeines!$C$12,$M$27:$S$57,ROW(B54)-26,FALSE)+IF(OR(B54=0,Allgemeines!$C$12&lt;B54,B54&lt;Allgemeines!$C$12-19),0,I54*1/20)</f>
        <v>0</v>
      </c>
      <c r="K54" s="271">
        <f>HLOOKUP(Allgemeines!$C$12,$M$27:$S$57,ROW(B54)-26,FALSE)</f>
        <v>0</v>
      </c>
      <c r="L54" s="271">
        <f>+IF(OR(B54=0,Allgemeines!$C$12&lt;B54,B54&lt;Allgemeines!$C$12-19),0,I54*1/20)</f>
        <v>0</v>
      </c>
      <c r="M54" s="270">
        <f t="shared" si="14"/>
        <v>0</v>
      </c>
      <c r="N54" s="270">
        <f t="shared" si="14"/>
        <v>0</v>
      </c>
      <c r="O54" s="270">
        <f t="shared" si="14"/>
        <v>0</v>
      </c>
      <c r="P54" s="270">
        <f t="shared" si="14"/>
        <v>0</v>
      </c>
      <c r="Q54" s="270">
        <f t="shared" si="14"/>
        <v>0</v>
      </c>
      <c r="R54" s="270">
        <f t="shared" si="14"/>
        <v>0</v>
      </c>
      <c r="S54" s="270">
        <f t="shared" si="14"/>
        <v>0</v>
      </c>
      <c r="T54" s="183"/>
    </row>
    <row r="55" spans="1:20" ht="15" x14ac:dyDescent="0.25">
      <c r="A55" s="250"/>
      <c r="B55" s="291"/>
      <c r="C55" s="292"/>
      <c r="D55" s="292"/>
      <c r="E55" s="292"/>
      <c r="F55" s="292"/>
      <c r="G55" s="292"/>
      <c r="H55" s="292"/>
      <c r="I55" s="270">
        <f t="shared" si="12"/>
        <v>0</v>
      </c>
      <c r="J55" s="271">
        <f>HLOOKUP(Allgemeines!$C$12,$M$27:$S$57,ROW(B55)-26,FALSE)+IF(OR(B55=0,Allgemeines!$C$12&lt;B55,B55&lt;Allgemeines!$C$12-19),0,I55*1/20)</f>
        <v>0</v>
      </c>
      <c r="K55" s="271">
        <f>HLOOKUP(Allgemeines!$C$12,$M$27:$S$57,ROW(B55)-26,FALSE)</f>
        <v>0</v>
      </c>
      <c r="L55" s="271">
        <f>+IF(OR(B55=0,Allgemeines!$C$12&lt;B55,B55&lt;Allgemeines!$C$12-19),0,I55*1/20)</f>
        <v>0</v>
      </c>
      <c r="M55" s="270">
        <f t="shared" si="14"/>
        <v>0</v>
      </c>
      <c r="N55" s="270">
        <f t="shared" si="14"/>
        <v>0</v>
      </c>
      <c r="O55" s="270">
        <f t="shared" si="14"/>
        <v>0</v>
      </c>
      <c r="P55" s="270">
        <f t="shared" si="14"/>
        <v>0</v>
      </c>
      <c r="Q55" s="270">
        <f t="shared" si="14"/>
        <v>0</v>
      </c>
      <c r="R55" s="270">
        <f t="shared" si="14"/>
        <v>0</v>
      </c>
      <c r="S55" s="270">
        <f t="shared" si="14"/>
        <v>0</v>
      </c>
      <c r="T55" s="183"/>
    </row>
    <row r="56" spans="1:20" ht="15" x14ac:dyDescent="0.25">
      <c r="A56" s="250"/>
      <c r="B56" s="291"/>
      <c r="C56" s="292"/>
      <c r="D56" s="292"/>
      <c r="E56" s="292"/>
      <c r="F56" s="292"/>
      <c r="G56" s="292"/>
      <c r="H56" s="292"/>
      <c r="I56" s="270">
        <f t="shared" si="12"/>
        <v>0</v>
      </c>
      <c r="J56" s="271">
        <f>HLOOKUP(Allgemeines!$C$12,$M$27:$S$57,ROW(B56)-26,FALSE)+IF(OR(B56=0,Allgemeines!$C$12&lt;B56,B56&lt;Allgemeines!$C$12-19),0,I56*1/20)</f>
        <v>0</v>
      </c>
      <c r="K56" s="271">
        <f>HLOOKUP(Allgemeines!$C$12,$M$27:$S$57,ROW(B56)-26,FALSE)</f>
        <v>0</v>
      </c>
      <c r="L56" s="271">
        <f>+IF(OR(B56=0,Allgemeines!$C$12&lt;B56,B56&lt;Allgemeines!$C$12-19),0,I56*1/20)</f>
        <v>0</v>
      </c>
      <c r="M56" s="270">
        <f t="shared" si="14"/>
        <v>0</v>
      </c>
      <c r="N56" s="270">
        <f t="shared" si="14"/>
        <v>0</v>
      </c>
      <c r="O56" s="270">
        <f t="shared" si="14"/>
        <v>0</v>
      </c>
      <c r="P56" s="270">
        <f t="shared" si="14"/>
        <v>0</v>
      </c>
      <c r="Q56" s="270">
        <f t="shared" si="14"/>
        <v>0</v>
      </c>
      <c r="R56" s="270">
        <f t="shared" si="14"/>
        <v>0</v>
      </c>
      <c r="S56" s="270">
        <f t="shared" si="14"/>
        <v>0</v>
      </c>
      <c r="T56" s="183"/>
    </row>
    <row r="57" spans="1:20" ht="15" x14ac:dyDescent="0.25">
      <c r="A57" s="250"/>
      <c r="B57" s="291"/>
      <c r="C57" s="292"/>
      <c r="D57" s="292"/>
      <c r="E57" s="292"/>
      <c r="F57" s="292"/>
      <c r="G57" s="292"/>
      <c r="H57" s="292"/>
      <c r="I57" s="270">
        <f t="shared" si="12"/>
        <v>0</v>
      </c>
      <c r="J57" s="271">
        <f>HLOOKUP(Allgemeines!$C$12,$M$27:$S$57,ROW(B57)-26,FALSE)+IF(OR(B57=0,Allgemeines!$C$12&lt;B57,B57&lt;Allgemeines!$C$12-19),0,I57*1/20)</f>
        <v>0</v>
      </c>
      <c r="K57" s="271">
        <f>HLOOKUP(Allgemeines!$C$12,$M$27:$S$57,ROW(B57)-26,FALSE)</f>
        <v>0</v>
      </c>
      <c r="L57" s="271">
        <f>+IF(OR(B57=0,Allgemeines!$C$12&lt;B57,B57&lt;Allgemeines!$C$12-19),0,I57*1/20)</f>
        <v>0</v>
      </c>
      <c r="M57" s="270">
        <f t="shared" si="14"/>
        <v>0</v>
      </c>
      <c r="N57" s="270">
        <f t="shared" si="14"/>
        <v>0</v>
      </c>
      <c r="O57" s="270">
        <f t="shared" si="14"/>
        <v>0</v>
      </c>
      <c r="P57" s="270">
        <f t="shared" si="14"/>
        <v>0</v>
      </c>
      <c r="Q57" s="270">
        <f t="shared" si="14"/>
        <v>0</v>
      </c>
      <c r="R57" s="270">
        <f t="shared" si="14"/>
        <v>0</v>
      </c>
      <c r="S57" s="270">
        <f t="shared" si="14"/>
        <v>0</v>
      </c>
      <c r="T57" s="183"/>
    </row>
    <row r="58" spans="1:20" s="183" customFormat="1" x14ac:dyDescent="0.2"/>
    <row r="60" spans="1:20" x14ac:dyDescent="0.2">
      <c r="L60" s="468"/>
    </row>
    <row r="62" spans="1:20" x14ac:dyDescent="0.2">
      <c r="F62" s="468"/>
    </row>
    <row r="67" spans="12:12" x14ac:dyDescent="0.2">
      <c r="L67" s="468"/>
    </row>
  </sheetData>
  <sheetProtection formatCells="0" formatColumns="0" formatRows="0" insertHyperlinks="0"/>
  <mergeCells count="2">
    <mergeCell ref="J26:L26"/>
    <mergeCell ref="L1:N1"/>
  </mergeCells>
  <dataValidations count="2">
    <dataValidation allowBlank="1" showInputMessage="1" showErrorMessage="1" promptTitle="Zu- und Abgänge" prompt="Netzzugänge bitte mit positivem und -abgänge mit negativem Vorzeichen" sqref="C6:C22 E6:E22 I6:I22 G6:G22"/>
    <dataValidation allowBlank="1" showInputMessage="1" showErrorMessage="1" promptTitle="Nur vereinfachtes Verfahren" prompt="Sofern nach dem Netzübergang in den übernommenen Netzteil Baukostenzuschüsse und/oder Netzanschlusskostenbeiträge vereinnahmt worden sind, so sind die sich daraus ergebenden Auflösungserträge in dieser Spalte anzugeben." sqref="D29:D57"/>
  </dataValidations>
  <pageMargins left="0.62992125984251968" right="0.78740157480314965" top="0.47244094488188981" bottom="0.59055118110236227" header="0.27559055118110237" footer="0.31496062992125984"/>
  <pageSetup paperSize="9" scale="75" fitToWidth="3" fitToHeight="3" orientation="landscape" r:id="rId1"/>
  <headerFooter alignWithMargins="0">
    <oddFooter>&amp;L&amp;D&amp;C&amp;P/&amp;N&amp;R&amp;A_&amp;F</oddFooter>
  </headerFooter>
  <rowBreaks count="1" manualBreakCount="1">
    <brk id="24" max="16383" man="1"/>
  </rowBreaks>
  <extLst>
    <ext xmlns:x14="http://schemas.microsoft.com/office/spreadsheetml/2009/9/main" uri="{CCE6A557-97BC-4b89-ADB6-D9C93CAAB3DF}">
      <x14:dataValidations xmlns:xm="http://schemas.microsoft.com/office/excel/2006/main" count="2">
        <x14:dataValidation type="list" errorStyle="warning" allowBlank="1" showErrorMessage="1">
          <x14:formula1>
            <xm:f>Listen!$H$2:$H$8</xm:f>
          </x14:formula1>
          <xm:sqref>B29:B57</xm:sqref>
        </x14:dataValidation>
        <x14:dataValidation type="list" allowBlank="1" showErrorMessage="1">
          <x14:formula1>
            <xm:f>Allgemeines!$B$22:$B$31</xm:f>
          </x14:formula1>
          <xm:sqref>A29:A57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9" tint="0.59999389629810485"/>
    <pageSetUpPr fitToPage="1"/>
  </sheetPr>
  <dimension ref="A1:AM101"/>
  <sheetViews>
    <sheetView showGridLines="0" workbookViewId="0">
      <selection activeCell="AH15" sqref="AH15"/>
    </sheetView>
  </sheetViews>
  <sheetFormatPr baseColWidth="10" defaultColWidth="11.42578125" defaultRowHeight="12.75" x14ac:dyDescent="0.2"/>
  <cols>
    <col min="1" max="1" width="10.85546875" style="177" customWidth="1"/>
    <col min="2" max="2" width="64.5703125" style="177" customWidth="1"/>
    <col min="3" max="3" width="40" style="177" customWidth="1"/>
    <col min="4" max="4" width="14.5703125" style="260" customWidth="1"/>
    <col min="5" max="5" width="19.42578125" style="177" customWidth="1"/>
    <col min="6" max="6" width="17.42578125" style="177" customWidth="1"/>
    <col min="7" max="7" width="21.42578125" style="177" customWidth="1"/>
    <col min="8" max="8" width="19.85546875" style="177" customWidth="1"/>
    <col min="9" max="18" width="17.42578125" style="177" customWidth="1"/>
    <col min="19" max="19" width="7.140625" style="178" customWidth="1"/>
    <col min="20" max="29" width="11.42578125" style="178" customWidth="1"/>
    <col min="30" max="30" width="0" style="178" hidden="1" customWidth="1"/>
    <col min="31" max="16384" width="11.42578125" style="178"/>
  </cols>
  <sheetData>
    <row r="1" spans="1:39" ht="18" x14ac:dyDescent="0.25">
      <c r="A1" s="221" t="str">
        <f>"Weiteres Anlagevermögen " &amp;Allgemeines!C12</f>
        <v>Weiteres Anlagevermögen 2023</v>
      </c>
      <c r="B1" s="178"/>
      <c r="C1" s="178"/>
      <c r="D1" s="469"/>
      <c r="E1" s="178"/>
      <c r="F1" s="178"/>
      <c r="G1" s="178"/>
      <c r="H1" s="178"/>
      <c r="I1" s="178"/>
      <c r="J1" s="178"/>
      <c r="K1" s="178"/>
      <c r="L1" s="178"/>
      <c r="M1" s="178"/>
      <c r="N1" s="178"/>
      <c r="O1" s="178"/>
      <c r="P1" s="178"/>
      <c r="Q1" s="178"/>
      <c r="R1" s="178"/>
    </row>
    <row r="2" spans="1:39" s="177" customFormat="1" ht="15" x14ac:dyDescent="0.25">
      <c r="A2" s="226" t="s">
        <v>96</v>
      </c>
      <c r="B2" s="226" t="s">
        <v>97</v>
      </c>
      <c r="C2" s="240" t="s">
        <v>98</v>
      </c>
      <c r="D2" s="226" t="s">
        <v>99</v>
      </c>
      <c r="E2" s="226" t="s">
        <v>302</v>
      </c>
      <c r="F2" s="226" t="s">
        <v>303</v>
      </c>
      <c r="G2" s="226" t="s">
        <v>304</v>
      </c>
      <c r="H2" s="226" t="s">
        <v>100</v>
      </c>
      <c r="I2" s="226" t="s">
        <v>101</v>
      </c>
      <c r="J2" s="226" t="s">
        <v>102</v>
      </c>
      <c r="K2" s="226" t="s">
        <v>103</v>
      </c>
      <c r="L2" s="240" t="s">
        <v>104</v>
      </c>
      <c r="M2" s="240" t="s">
        <v>105</v>
      </c>
      <c r="N2" s="240" t="s">
        <v>106</v>
      </c>
      <c r="O2" s="240" t="s">
        <v>107</v>
      </c>
      <c r="P2" s="240" t="s">
        <v>108</v>
      </c>
      <c r="Q2" s="240" t="s">
        <v>109</v>
      </c>
      <c r="R2" s="385" t="s">
        <v>110</v>
      </c>
      <c r="S2" s="185"/>
      <c r="T2" s="185"/>
      <c r="U2" s="185"/>
      <c r="V2" s="185"/>
      <c r="W2" s="185"/>
      <c r="X2" s="185"/>
      <c r="Y2" s="185"/>
      <c r="Z2" s="185"/>
      <c r="AA2" s="185"/>
      <c r="AB2" s="185"/>
      <c r="AC2" s="185"/>
      <c r="AD2" s="185"/>
      <c r="AE2" s="185"/>
      <c r="AF2" s="185"/>
      <c r="AG2" s="185"/>
      <c r="AH2" s="185"/>
      <c r="AI2" s="185"/>
      <c r="AJ2" s="185"/>
      <c r="AK2" s="185"/>
      <c r="AL2" s="185"/>
      <c r="AM2" s="178"/>
    </row>
    <row r="3" spans="1:39" ht="15" x14ac:dyDescent="0.2">
      <c r="A3" s="241" t="s">
        <v>130</v>
      </c>
      <c r="B3" s="241"/>
      <c r="C3" s="242"/>
      <c r="D3" s="243"/>
      <c r="E3" s="241" t="s">
        <v>191</v>
      </c>
      <c r="F3" s="242"/>
      <c r="G3" s="242"/>
      <c r="H3" s="242"/>
      <c r="I3" s="242"/>
      <c r="J3" s="242"/>
      <c r="K3" s="242"/>
      <c r="L3" s="242"/>
      <c r="M3" s="242"/>
      <c r="N3" s="242"/>
      <c r="O3" s="293"/>
      <c r="P3" s="293"/>
      <c r="Q3" s="293"/>
      <c r="R3" s="293"/>
    </row>
    <row r="4" spans="1:39" ht="85.5" x14ac:dyDescent="0.2">
      <c r="A4" s="195" t="s">
        <v>68</v>
      </c>
      <c r="B4" s="195" t="s">
        <v>192</v>
      </c>
      <c r="C4" s="195" t="s">
        <v>193</v>
      </c>
      <c r="D4" s="195" t="s">
        <v>136</v>
      </c>
      <c r="E4" s="195" t="s">
        <v>429</v>
      </c>
      <c r="F4" s="195" t="s">
        <v>299</v>
      </c>
      <c r="G4" s="195" t="s">
        <v>336</v>
      </c>
      <c r="H4" s="195" t="s">
        <v>301</v>
      </c>
      <c r="I4" s="195" t="s">
        <v>194</v>
      </c>
      <c r="J4" s="195" t="s">
        <v>195</v>
      </c>
      <c r="K4" s="195" t="s">
        <v>196</v>
      </c>
      <c r="L4" s="195" t="s">
        <v>140</v>
      </c>
      <c r="M4" s="195" t="s">
        <v>141</v>
      </c>
      <c r="N4" s="195" t="str">
        <f>"historische AK/HK zum Stand 31.12."&amp;Allgemeines!C12</f>
        <v>historische AK/HK zum Stand 31.12.2023</v>
      </c>
      <c r="O4" s="195" t="s">
        <v>197</v>
      </c>
      <c r="P4" s="195" t="str">
        <f>"handelsrechtlicher Wertansatz zum 01.01."&amp;Allgemeines!C12</f>
        <v>handelsrechtlicher Wertansatz zum 01.01.2023</v>
      </c>
      <c r="Q4" s="195" t="str">
        <f>"Abschreibungen "&amp;Allgemeines!C12</f>
        <v>Abschreibungen 2023</v>
      </c>
      <c r="R4" s="195" t="str">
        <f>"handelsrechtlicher Wertansatz zum 31.12."&amp;Allgemeines!C12</f>
        <v>handelsrechtlicher Wertansatz zum 31.12.2023</v>
      </c>
    </row>
    <row r="5" spans="1:39" ht="15" x14ac:dyDescent="0.25">
      <c r="A5" s="250"/>
      <c r="B5" s="294"/>
      <c r="C5" s="250"/>
      <c r="D5" s="251"/>
      <c r="E5" s="252"/>
      <c r="F5" s="251"/>
      <c r="G5" s="252"/>
      <c r="H5" s="374">
        <f>E5*F5/100</f>
        <v>0</v>
      </c>
      <c r="I5" s="252"/>
      <c r="J5" s="252"/>
      <c r="K5" s="252"/>
      <c r="L5" s="252"/>
      <c r="M5" s="252"/>
      <c r="N5" s="253">
        <f>SUM(H5,I5,K5,L5)-SUM(J5,M5)</f>
        <v>0</v>
      </c>
      <c r="O5" s="250"/>
      <c r="P5" s="252"/>
      <c r="Q5" s="252"/>
      <c r="R5" s="252"/>
      <c r="AD5" s="178" t="str">
        <f>IF(B5="geleistete Anzahlungen und Anlagen im Bau des Sachanlagevermögens","Zeitreihe_2","Zeitreihe_1")</f>
        <v>Zeitreihe_1</v>
      </c>
    </row>
    <row r="6" spans="1:39" ht="15" x14ac:dyDescent="0.25">
      <c r="A6" s="250"/>
      <c r="B6" s="250"/>
      <c r="C6" s="250"/>
      <c r="D6" s="251"/>
      <c r="E6" s="252"/>
      <c r="F6" s="251"/>
      <c r="G6" s="252"/>
      <c r="H6" s="374">
        <f t="shared" ref="H6:H69" si="0">E6*F6/100</f>
        <v>0</v>
      </c>
      <c r="I6" s="252"/>
      <c r="J6" s="252"/>
      <c r="K6" s="252"/>
      <c r="L6" s="252"/>
      <c r="M6" s="252"/>
      <c r="N6" s="253">
        <f t="shared" ref="N6:N69" si="1">SUM(H6,I6,K6,L6)-SUM(J6,M6)</f>
        <v>0</v>
      </c>
      <c r="O6" s="250"/>
      <c r="P6" s="252"/>
      <c r="Q6" s="252"/>
      <c r="R6" s="252"/>
      <c r="AD6" s="178" t="str">
        <f t="shared" ref="AD6:AD69" si="2">IF(B6="geleistete Anzahlungen und Anlagen im Bau des Sachanlagevermögens","Zeitreihe_2","Zeitreihe_1")</f>
        <v>Zeitreihe_1</v>
      </c>
    </row>
    <row r="7" spans="1:39" ht="15" x14ac:dyDescent="0.25">
      <c r="A7" s="250"/>
      <c r="B7" s="294"/>
      <c r="C7" s="250"/>
      <c r="D7" s="251"/>
      <c r="E7" s="252"/>
      <c r="F7" s="251"/>
      <c r="G7" s="252"/>
      <c r="H7" s="374">
        <f t="shared" si="0"/>
        <v>0</v>
      </c>
      <c r="I7" s="252"/>
      <c r="J7" s="252"/>
      <c r="K7" s="252"/>
      <c r="L7" s="252"/>
      <c r="M7" s="252"/>
      <c r="N7" s="253">
        <f t="shared" si="1"/>
        <v>0</v>
      </c>
      <c r="O7" s="250"/>
      <c r="P7" s="252"/>
      <c r="Q7" s="252"/>
      <c r="R7" s="252"/>
      <c r="AD7" s="178" t="str">
        <f t="shared" si="2"/>
        <v>Zeitreihe_1</v>
      </c>
    </row>
    <row r="8" spans="1:39" ht="15" x14ac:dyDescent="0.25">
      <c r="A8" s="250"/>
      <c r="B8" s="250"/>
      <c r="C8" s="250"/>
      <c r="D8" s="251"/>
      <c r="E8" s="252"/>
      <c r="F8" s="251"/>
      <c r="G8" s="252"/>
      <c r="H8" s="374">
        <f t="shared" si="0"/>
        <v>0</v>
      </c>
      <c r="I8" s="252"/>
      <c r="J8" s="252"/>
      <c r="K8" s="252"/>
      <c r="L8" s="252"/>
      <c r="M8" s="252"/>
      <c r="N8" s="253">
        <f t="shared" si="1"/>
        <v>0</v>
      </c>
      <c r="O8" s="250"/>
      <c r="P8" s="252"/>
      <c r="Q8" s="252"/>
      <c r="R8" s="252"/>
      <c r="AD8" s="178" t="str">
        <f t="shared" si="2"/>
        <v>Zeitreihe_1</v>
      </c>
    </row>
    <row r="9" spans="1:39" ht="15" x14ac:dyDescent="0.25">
      <c r="A9" s="250"/>
      <c r="B9" s="250"/>
      <c r="C9" s="250"/>
      <c r="D9" s="251"/>
      <c r="E9" s="252"/>
      <c r="F9" s="251"/>
      <c r="G9" s="252"/>
      <c r="H9" s="374">
        <f t="shared" si="0"/>
        <v>0</v>
      </c>
      <c r="I9" s="252"/>
      <c r="J9" s="252"/>
      <c r="K9" s="252"/>
      <c r="L9" s="252"/>
      <c r="M9" s="252"/>
      <c r="N9" s="253">
        <f t="shared" si="1"/>
        <v>0</v>
      </c>
      <c r="O9" s="250"/>
      <c r="P9" s="252"/>
      <c r="Q9" s="252"/>
      <c r="R9" s="252"/>
      <c r="AD9" s="178" t="str">
        <f t="shared" si="2"/>
        <v>Zeitreihe_1</v>
      </c>
    </row>
    <row r="10" spans="1:39" ht="15" x14ac:dyDescent="0.25">
      <c r="A10" s="250"/>
      <c r="B10" s="250"/>
      <c r="C10" s="250"/>
      <c r="D10" s="251"/>
      <c r="E10" s="252"/>
      <c r="F10" s="251"/>
      <c r="G10" s="252"/>
      <c r="H10" s="374">
        <f t="shared" si="0"/>
        <v>0</v>
      </c>
      <c r="I10" s="252"/>
      <c r="J10" s="252"/>
      <c r="K10" s="252"/>
      <c r="L10" s="252"/>
      <c r="M10" s="252"/>
      <c r="N10" s="253">
        <f t="shared" si="1"/>
        <v>0</v>
      </c>
      <c r="O10" s="250"/>
      <c r="P10" s="252"/>
      <c r="Q10" s="252"/>
      <c r="R10" s="252"/>
      <c r="AD10" s="178" t="str">
        <f t="shared" si="2"/>
        <v>Zeitreihe_1</v>
      </c>
    </row>
    <row r="11" spans="1:39" ht="15" x14ac:dyDescent="0.25">
      <c r="A11" s="250"/>
      <c r="B11" s="250"/>
      <c r="C11" s="250"/>
      <c r="D11" s="251"/>
      <c r="E11" s="252"/>
      <c r="F11" s="251"/>
      <c r="G11" s="252"/>
      <c r="H11" s="374">
        <f t="shared" si="0"/>
        <v>0</v>
      </c>
      <c r="I11" s="252"/>
      <c r="J11" s="252"/>
      <c r="K11" s="252"/>
      <c r="L11" s="252"/>
      <c r="M11" s="252"/>
      <c r="N11" s="253">
        <f t="shared" si="1"/>
        <v>0</v>
      </c>
      <c r="O11" s="250"/>
      <c r="P11" s="252"/>
      <c r="Q11" s="252"/>
      <c r="R11" s="252"/>
      <c r="AD11" s="178" t="str">
        <f t="shared" si="2"/>
        <v>Zeitreihe_1</v>
      </c>
    </row>
    <row r="12" spans="1:39" ht="15" x14ac:dyDescent="0.25">
      <c r="A12" s="250"/>
      <c r="B12" s="250"/>
      <c r="C12" s="250"/>
      <c r="D12" s="251"/>
      <c r="E12" s="252"/>
      <c r="F12" s="251"/>
      <c r="G12" s="252"/>
      <c r="H12" s="374">
        <f t="shared" si="0"/>
        <v>0</v>
      </c>
      <c r="I12" s="252"/>
      <c r="J12" s="252"/>
      <c r="K12" s="252"/>
      <c r="L12" s="252"/>
      <c r="M12" s="252"/>
      <c r="N12" s="253">
        <f t="shared" si="1"/>
        <v>0</v>
      </c>
      <c r="O12" s="250"/>
      <c r="P12" s="252"/>
      <c r="Q12" s="252"/>
      <c r="R12" s="252"/>
      <c r="AD12" s="178" t="str">
        <f t="shared" si="2"/>
        <v>Zeitreihe_1</v>
      </c>
    </row>
    <row r="13" spans="1:39" ht="15" x14ac:dyDescent="0.25">
      <c r="A13" s="250"/>
      <c r="B13" s="250"/>
      <c r="C13" s="250"/>
      <c r="D13" s="251"/>
      <c r="E13" s="252"/>
      <c r="F13" s="251"/>
      <c r="G13" s="252"/>
      <c r="H13" s="374">
        <f t="shared" si="0"/>
        <v>0</v>
      </c>
      <c r="I13" s="252"/>
      <c r="J13" s="252"/>
      <c r="K13" s="252"/>
      <c r="L13" s="252"/>
      <c r="M13" s="252"/>
      <c r="N13" s="253">
        <f t="shared" si="1"/>
        <v>0</v>
      </c>
      <c r="O13" s="250"/>
      <c r="P13" s="252"/>
      <c r="Q13" s="252"/>
      <c r="R13" s="252"/>
      <c r="AD13" s="178" t="str">
        <f t="shared" si="2"/>
        <v>Zeitreihe_1</v>
      </c>
    </row>
    <row r="14" spans="1:39" ht="15" x14ac:dyDescent="0.25">
      <c r="A14" s="250"/>
      <c r="B14" s="250"/>
      <c r="C14" s="250"/>
      <c r="D14" s="251"/>
      <c r="E14" s="252"/>
      <c r="F14" s="251"/>
      <c r="G14" s="252"/>
      <c r="H14" s="374">
        <f t="shared" si="0"/>
        <v>0</v>
      </c>
      <c r="I14" s="252"/>
      <c r="J14" s="252"/>
      <c r="K14" s="252"/>
      <c r="L14" s="252"/>
      <c r="M14" s="252"/>
      <c r="N14" s="253">
        <f t="shared" si="1"/>
        <v>0</v>
      </c>
      <c r="O14" s="250"/>
      <c r="P14" s="252"/>
      <c r="Q14" s="252"/>
      <c r="R14" s="252"/>
      <c r="AD14" s="178" t="str">
        <f t="shared" si="2"/>
        <v>Zeitreihe_1</v>
      </c>
    </row>
    <row r="15" spans="1:39" ht="15" x14ac:dyDescent="0.25">
      <c r="A15" s="250"/>
      <c r="B15" s="250"/>
      <c r="C15" s="250"/>
      <c r="D15" s="251"/>
      <c r="E15" s="252"/>
      <c r="F15" s="251"/>
      <c r="G15" s="252"/>
      <c r="H15" s="374">
        <f t="shared" si="0"/>
        <v>0</v>
      </c>
      <c r="I15" s="252"/>
      <c r="J15" s="252"/>
      <c r="K15" s="252"/>
      <c r="L15" s="252"/>
      <c r="M15" s="252"/>
      <c r="N15" s="253">
        <f t="shared" si="1"/>
        <v>0</v>
      </c>
      <c r="O15" s="250"/>
      <c r="P15" s="252"/>
      <c r="Q15" s="252"/>
      <c r="R15" s="252"/>
      <c r="AD15" s="178" t="str">
        <f t="shared" si="2"/>
        <v>Zeitreihe_1</v>
      </c>
    </row>
    <row r="16" spans="1:39" ht="15" x14ac:dyDescent="0.25">
      <c r="A16" s="250"/>
      <c r="B16" s="250"/>
      <c r="C16" s="250"/>
      <c r="D16" s="251"/>
      <c r="E16" s="252"/>
      <c r="F16" s="251"/>
      <c r="G16" s="252"/>
      <c r="H16" s="374">
        <f t="shared" si="0"/>
        <v>0</v>
      </c>
      <c r="I16" s="252"/>
      <c r="J16" s="252"/>
      <c r="K16" s="252"/>
      <c r="L16" s="252"/>
      <c r="M16" s="252"/>
      <c r="N16" s="253">
        <f t="shared" si="1"/>
        <v>0</v>
      </c>
      <c r="O16" s="250"/>
      <c r="P16" s="252"/>
      <c r="Q16" s="252"/>
      <c r="R16" s="252"/>
      <c r="AD16" s="178" t="str">
        <f t="shared" si="2"/>
        <v>Zeitreihe_1</v>
      </c>
    </row>
    <row r="17" spans="1:30" ht="15" x14ac:dyDescent="0.25">
      <c r="A17" s="250"/>
      <c r="B17" s="250"/>
      <c r="C17" s="250"/>
      <c r="D17" s="251"/>
      <c r="E17" s="252"/>
      <c r="F17" s="251"/>
      <c r="G17" s="252"/>
      <c r="H17" s="374">
        <f t="shared" si="0"/>
        <v>0</v>
      </c>
      <c r="I17" s="252"/>
      <c r="J17" s="252"/>
      <c r="K17" s="252"/>
      <c r="L17" s="252"/>
      <c r="M17" s="252"/>
      <c r="N17" s="253">
        <f t="shared" si="1"/>
        <v>0</v>
      </c>
      <c r="O17" s="250"/>
      <c r="P17" s="252"/>
      <c r="Q17" s="252"/>
      <c r="R17" s="252"/>
      <c r="AD17" s="178" t="str">
        <f t="shared" si="2"/>
        <v>Zeitreihe_1</v>
      </c>
    </row>
    <row r="18" spans="1:30" ht="15" x14ac:dyDescent="0.25">
      <c r="A18" s="250"/>
      <c r="B18" s="250"/>
      <c r="C18" s="295"/>
      <c r="D18" s="251"/>
      <c r="E18" s="252"/>
      <c r="F18" s="251"/>
      <c r="G18" s="252"/>
      <c r="H18" s="374">
        <f t="shared" si="0"/>
        <v>0</v>
      </c>
      <c r="I18" s="252"/>
      <c r="J18" s="252"/>
      <c r="K18" s="252"/>
      <c r="L18" s="252"/>
      <c r="M18" s="252"/>
      <c r="N18" s="253">
        <f t="shared" si="1"/>
        <v>0</v>
      </c>
      <c r="O18" s="250"/>
      <c r="P18" s="252"/>
      <c r="Q18" s="252"/>
      <c r="R18" s="252"/>
      <c r="AD18" s="178" t="str">
        <f t="shared" si="2"/>
        <v>Zeitreihe_1</v>
      </c>
    </row>
    <row r="19" spans="1:30" ht="15" x14ac:dyDescent="0.25">
      <c r="A19" s="250"/>
      <c r="B19" s="250"/>
      <c r="C19" s="250"/>
      <c r="D19" s="251"/>
      <c r="E19" s="252"/>
      <c r="F19" s="251"/>
      <c r="G19" s="252"/>
      <c r="H19" s="374">
        <f t="shared" si="0"/>
        <v>0</v>
      </c>
      <c r="I19" s="252"/>
      <c r="J19" s="252"/>
      <c r="K19" s="252"/>
      <c r="L19" s="252"/>
      <c r="M19" s="252"/>
      <c r="N19" s="253">
        <f t="shared" si="1"/>
        <v>0</v>
      </c>
      <c r="O19" s="250"/>
      <c r="P19" s="252"/>
      <c r="Q19" s="252"/>
      <c r="R19" s="252"/>
      <c r="AD19" s="178" t="str">
        <f t="shared" si="2"/>
        <v>Zeitreihe_1</v>
      </c>
    </row>
    <row r="20" spans="1:30" ht="15" x14ac:dyDescent="0.25">
      <c r="A20" s="250"/>
      <c r="B20" s="250"/>
      <c r="C20" s="250"/>
      <c r="D20" s="251"/>
      <c r="E20" s="252"/>
      <c r="F20" s="251"/>
      <c r="G20" s="252"/>
      <c r="H20" s="374">
        <f t="shared" si="0"/>
        <v>0</v>
      </c>
      <c r="I20" s="252"/>
      <c r="J20" s="252"/>
      <c r="K20" s="252"/>
      <c r="L20" s="252"/>
      <c r="M20" s="252"/>
      <c r="N20" s="253">
        <f t="shared" si="1"/>
        <v>0</v>
      </c>
      <c r="O20" s="250"/>
      <c r="P20" s="252"/>
      <c r="Q20" s="252"/>
      <c r="R20" s="252"/>
      <c r="AD20" s="178" t="str">
        <f t="shared" si="2"/>
        <v>Zeitreihe_1</v>
      </c>
    </row>
    <row r="21" spans="1:30" ht="15" x14ac:dyDescent="0.25">
      <c r="A21" s="250"/>
      <c r="B21" s="250"/>
      <c r="C21" s="250"/>
      <c r="D21" s="251"/>
      <c r="E21" s="252"/>
      <c r="F21" s="251"/>
      <c r="G21" s="252"/>
      <c r="H21" s="374">
        <f t="shared" si="0"/>
        <v>0</v>
      </c>
      <c r="I21" s="252"/>
      <c r="J21" s="252"/>
      <c r="K21" s="252"/>
      <c r="L21" s="252"/>
      <c r="M21" s="252"/>
      <c r="N21" s="253">
        <f t="shared" si="1"/>
        <v>0</v>
      </c>
      <c r="O21" s="250"/>
      <c r="P21" s="252"/>
      <c r="Q21" s="252"/>
      <c r="R21" s="252"/>
      <c r="AD21" s="178" t="str">
        <f t="shared" si="2"/>
        <v>Zeitreihe_1</v>
      </c>
    </row>
    <row r="22" spans="1:30" ht="15" x14ac:dyDescent="0.25">
      <c r="A22" s="250"/>
      <c r="B22" s="250"/>
      <c r="C22" s="250"/>
      <c r="D22" s="251"/>
      <c r="E22" s="252"/>
      <c r="F22" s="251"/>
      <c r="G22" s="252"/>
      <c r="H22" s="374">
        <f t="shared" si="0"/>
        <v>0</v>
      </c>
      <c r="I22" s="252"/>
      <c r="J22" s="252"/>
      <c r="K22" s="252"/>
      <c r="L22" s="252"/>
      <c r="M22" s="252"/>
      <c r="N22" s="253">
        <f t="shared" si="1"/>
        <v>0</v>
      </c>
      <c r="O22" s="250"/>
      <c r="P22" s="252"/>
      <c r="Q22" s="252"/>
      <c r="R22" s="252"/>
      <c r="AD22" s="178" t="str">
        <f t="shared" si="2"/>
        <v>Zeitreihe_1</v>
      </c>
    </row>
    <row r="23" spans="1:30" ht="15" x14ac:dyDescent="0.25">
      <c r="A23" s="250"/>
      <c r="B23" s="250"/>
      <c r="C23" s="250"/>
      <c r="D23" s="251"/>
      <c r="E23" s="252"/>
      <c r="F23" s="251"/>
      <c r="G23" s="252"/>
      <c r="H23" s="374">
        <f t="shared" si="0"/>
        <v>0</v>
      </c>
      <c r="I23" s="252"/>
      <c r="J23" s="252"/>
      <c r="K23" s="252"/>
      <c r="L23" s="252"/>
      <c r="M23" s="252"/>
      <c r="N23" s="253">
        <f t="shared" si="1"/>
        <v>0</v>
      </c>
      <c r="O23" s="250"/>
      <c r="P23" s="252"/>
      <c r="Q23" s="252"/>
      <c r="R23" s="252"/>
      <c r="AD23" s="178" t="str">
        <f t="shared" si="2"/>
        <v>Zeitreihe_1</v>
      </c>
    </row>
    <row r="24" spans="1:30" ht="15" x14ac:dyDescent="0.25">
      <c r="A24" s="250"/>
      <c r="B24" s="250"/>
      <c r="C24" s="250"/>
      <c r="D24" s="251"/>
      <c r="E24" s="252"/>
      <c r="F24" s="251"/>
      <c r="G24" s="252"/>
      <c r="H24" s="374">
        <f t="shared" si="0"/>
        <v>0</v>
      </c>
      <c r="I24" s="252"/>
      <c r="J24" s="252"/>
      <c r="K24" s="252"/>
      <c r="L24" s="252"/>
      <c r="M24" s="252"/>
      <c r="N24" s="253">
        <f t="shared" si="1"/>
        <v>0</v>
      </c>
      <c r="O24" s="250"/>
      <c r="P24" s="252"/>
      <c r="Q24" s="252"/>
      <c r="R24" s="252"/>
      <c r="AD24" s="178" t="str">
        <f t="shared" si="2"/>
        <v>Zeitreihe_1</v>
      </c>
    </row>
    <row r="25" spans="1:30" ht="15" x14ac:dyDescent="0.25">
      <c r="A25" s="250"/>
      <c r="B25" s="250"/>
      <c r="C25" s="250"/>
      <c r="D25" s="251"/>
      <c r="E25" s="252"/>
      <c r="F25" s="251"/>
      <c r="G25" s="252"/>
      <c r="H25" s="374">
        <f t="shared" si="0"/>
        <v>0</v>
      </c>
      <c r="I25" s="252"/>
      <c r="J25" s="252"/>
      <c r="K25" s="252"/>
      <c r="L25" s="252"/>
      <c r="M25" s="252"/>
      <c r="N25" s="253">
        <f t="shared" si="1"/>
        <v>0</v>
      </c>
      <c r="O25" s="250"/>
      <c r="P25" s="252"/>
      <c r="Q25" s="252"/>
      <c r="R25" s="252"/>
      <c r="AD25" s="178" t="str">
        <f t="shared" si="2"/>
        <v>Zeitreihe_1</v>
      </c>
    </row>
    <row r="26" spans="1:30" ht="15" x14ac:dyDescent="0.25">
      <c r="A26" s="250"/>
      <c r="B26" s="250"/>
      <c r="C26" s="250"/>
      <c r="D26" s="251"/>
      <c r="E26" s="252"/>
      <c r="F26" s="251"/>
      <c r="G26" s="252"/>
      <c r="H26" s="374">
        <f t="shared" si="0"/>
        <v>0</v>
      </c>
      <c r="I26" s="252"/>
      <c r="J26" s="252"/>
      <c r="K26" s="252"/>
      <c r="L26" s="252"/>
      <c r="M26" s="252"/>
      <c r="N26" s="253">
        <f t="shared" si="1"/>
        <v>0</v>
      </c>
      <c r="O26" s="250"/>
      <c r="P26" s="252"/>
      <c r="Q26" s="252"/>
      <c r="R26" s="252"/>
      <c r="AD26" s="178" t="str">
        <f t="shared" si="2"/>
        <v>Zeitreihe_1</v>
      </c>
    </row>
    <row r="27" spans="1:30" ht="15" x14ac:dyDescent="0.25">
      <c r="A27" s="250"/>
      <c r="B27" s="250"/>
      <c r="C27" s="250"/>
      <c r="D27" s="251"/>
      <c r="E27" s="252"/>
      <c r="F27" s="251"/>
      <c r="G27" s="252"/>
      <c r="H27" s="374">
        <f t="shared" si="0"/>
        <v>0</v>
      </c>
      <c r="I27" s="252"/>
      <c r="J27" s="252"/>
      <c r="K27" s="252"/>
      <c r="L27" s="252"/>
      <c r="M27" s="252"/>
      <c r="N27" s="253">
        <f t="shared" si="1"/>
        <v>0</v>
      </c>
      <c r="O27" s="250"/>
      <c r="P27" s="252"/>
      <c r="Q27" s="252"/>
      <c r="R27" s="252"/>
      <c r="AD27" s="178" t="str">
        <f t="shared" si="2"/>
        <v>Zeitreihe_1</v>
      </c>
    </row>
    <row r="28" spans="1:30" ht="15" x14ac:dyDescent="0.25">
      <c r="A28" s="250"/>
      <c r="B28" s="250"/>
      <c r="C28" s="250"/>
      <c r="D28" s="251"/>
      <c r="E28" s="252"/>
      <c r="F28" s="251"/>
      <c r="G28" s="252"/>
      <c r="H28" s="374">
        <f t="shared" si="0"/>
        <v>0</v>
      </c>
      <c r="I28" s="252"/>
      <c r="J28" s="252"/>
      <c r="K28" s="252"/>
      <c r="L28" s="252"/>
      <c r="M28" s="252"/>
      <c r="N28" s="253">
        <f t="shared" si="1"/>
        <v>0</v>
      </c>
      <c r="O28" s="250"/>
      <c r="P28" s="252"/>
      <c r="Q28" s="252"/>
      <c r="R28" s="252"/>
      <c r="AD28" s="178" t="str">
        <f t="shared" si="2"/>
        <v>Zeitreihe_1</v>
      </c>
    </row>
    <row r="29" spans="1:30" ht="15" x14ac:dyDescent="0.25">
      <c r="A29" s="250"/>
      <c r="B29" s="250"/>
      <c r="C29" s="250"/>
      <c r="D29" s="251"/>
      <c r="E29" s="252"/>
      <c r="F29" s="251"/>
      <c r="G29" s="252"/>
      <c r="H29" s="374">
        <f t="shared" si="0"/>
        <v>0</v>
      </c>
      <c r="I29" s="252"/>
      <c r="J29" s="252"/>
      <c r="K29" s="252"/>
      <c r="L29" s="252"/>
      <c r="M29" s="252"/>
      <c r="N29" s="253">
        <f t="shared" si="1"/>
        <v>0</v>
      </c>
      <c r="O29" s="250"/>
      <c r="P29" s="252"/>
      <c r="Q29" s="252"/>
      <c r="R29" s="252"/>
      <c r="AD29" s="178" t="str">
        <f t="shared" si="2"/>
        <v>Zeitreihe_1</v>
      </c>
    </row>
    <row r="30" spans="1:30" ht="15" x14ac:dyDescent="0.25">
      <c r="A30" s="250"/>
      <c r="B30" s="250"/>
      <c r="C30" s="250"/>
      <c r="D30" s="251"/>
      <c r="E30" s="252"/>
      <c r="F30" s="251"/>
      <c r="G30" s="252"/>
      <c r="H30" s="374">
        <f t="shared" si="0"/>
        <v>0</v>
      </c>
      <c r="I30" s="252"/>
      <c r="J30" s="252"/>
      <c r="K30" s="252"/>
      <c r="L30" s="252"/>
      <c r="M30" s="252"/>
      <c r="N30" s="253">
        <f t="shared" si="1"/>
        <v>0</v>
      </c>
      <c r="O30" s="250"/>
      <c r="P30" s="252"/>
      <c r="Q30" s="252"/>
      <c r="R30" s="252"/>
      <c r="AD30" s="178" t="str">
        <f t="shared" si="2"/>
        <v>Zeitreihe_1</v>
      </c>
    </row>
    <row r="31" spans="1:30" ht="15" x14ac:dyDescent="0.25">
      <c r="A31" s="250"/>
      <c r="B31" s="250"/>
      <c r="C31" s="250"/>
      <c r="D31" s="251"/>
      <c r="E31" s="252"/>
      <c r="F31" s="251"/>
      <c r="G31" s="252"/>
      <c r="H31" s="374">
        <f t="shared" si="0"/>
        <v>0</v>
      </c>
      <c r="I31" s="252"/>
      <c r="J31" s="252"/>
      <c r="K31" s="252"/>
      <c r="L31" s="252"/>
      <c r="M31" s="252"/>
      <c r="N31" s="253">
        <f t="shared" si="1"/>
        <v>0</v>
      </c>
      <c r="O31" s="250"/>
      <c r="P31" s="252"/>
      <c r="Q31" s="252"/>
      <c r="R31" s="252"/>
      <c r="AD31" s="178" t="str">
        <f t="shared" si="2"/>
        <v>Zeitreihe_1</v>
      </c>
    </row>
    <row r="32" spans="1:30" ht="15" x14ac:dyDescent="0.25">
      <c r="A32" s="250"/>
      <c r="B32" s="250"/>
      <c r="C32" s="250"/>
      <c r="D32" s="251"/>
      <c r="E32" s="252"/>
      <c r="F32" s="251"/>
      <c r="G32" s="252"/>
      <c r="H32" s="374">
        <f t="shared" si="0"/>
        <v>0</v>
      </c>
      <c r="I32" s="252"/>
      <c r="J32" s="252"/>
      <c r="K32" s="252"/>
      <c r="L32" s="252"/>
      <c r="M32" s="252"/>
      <c r="N32" s="253">
        <f t="shared" si="1"/>
        <v>0</v>
      </c>
      <c r="O32" s="250"/>
      <c r="P32" s="252"/>
      <c r="Q32" s="252"/>
      <c r="R32" s="252"/>
      <c r="AD32" s="178" t="str">
        <f t="shared" si="2"/>
        <v>Zeitreihe_1</v>
      </c>
    </row>
    <row r="33" spans="1:30" ht="15" x14ac:dyDescent="0.25">
      <c r="A33" s="250"/>
      <c r="B33" s="250"/>
      <c r="C33" s="250"/>
      <c r="D33" s="251"/>
      <c r="E33" s="252"/>
      <c r="F33" s="251"/>
      <c r="G33" s="252"/>
      <c r="H33" s="374">
        <f t="shared" si="0"/>
        <v>0</v>
      </c>
      <c r="I33" s="252"/>
      <c r="J33" s="252"/>
      <c r="K33" s="252"/>
      <c r="L33" s="252"/>
      <c r="M33" s="252"/>
      <c r="N33" s="253">
        <f t="shared" si="1"/>
        <v>0</v>
      </c>
      <c r="O33" s="250"/>
      <c r="P33" s="252"/>
      <c r="Q33" s="252"/>
      <c r="R33" s="252"/>
      <c r="AD33" s="178" t="str">
        <f t="shared" si="2"/>
        <v>Zeitreihe_1</v>
      </c>
    </row>
    <row r="34" spans="1:30" ht="15" x14ac:dyDescent="0.25">
      <c r="A34" s="250"/>
      <c r="B34" s="250"/>
      <c r="C34" s="250"/>
      <c r="D34" s="251"/>
      <c r="E34" s="252"/>
      <c r="F34" s="251"/>
      <c r="G34" s="252"/>
      <c r="H34" s="374">
        <f t="shared" si="0"/>
        <v>0</v>
      </c>
      <c r="I34" s="252"/>
      <c r="J34" s="252"/>
      <c r="K34" s="252"/>
      <c r="L34" s="252"/>
      <c r="M34" s="252"/>
      <c r="N34" s="253">
        <f t="shared" si="1"/>
        <v>0</v>
      </c>
      <c r="O34" s="250"/>
      <c r="P34" s="252"/>
      <c r="Q34" s="252"/>
      <c r="R34" s="252"/>
      <c r="AD34" s="178" t="str">
        <f t="shared" si="2"/>
        <v>Zeitreihe_1</v>
      </c>
    </row>
    <row r="35" spans="1:30" ht="15" x14ac:dyDescent="0.25">
      <c r="A35" s="250"/>
      <c r="B35" s="250"/>
      <c r="C35" s="250"/>
      <c r="D35" s="251"/>
      <c r="E35" s="252"/>
      <c r="F35" s="251"/>
      <c r="G35" s="252"/>
      <c r="H35" s="374">
        <f t="shared" si="0"/>
        <v>0</v>
      </c>
      <c r="I35" s="252"/>
      <c r="J35" s="252"/>
      <c r="K35" s="252"/>
      <c r="L35" s="252"/>
      <c r="M35" s="252"/>
      <c r="N35" s="253">
        <f t="shared" si="1"/>
        <v>0</v>
      </c>
      <c r="O35" s="250"/>
      <c r="P35" s="252"/>
      <c r="Q35" s="252"/>
      <c r="R35" s="252"/>
      <c r="AD35" s="178" t="str">
        <f t="shared" si="2"/>
        <v>Zeitreihe_1</v>
      </c>
    </row>
    <row r="36" spans="1:30" ht="15" x14ac:dyDescent="0.25">
      <c r="A36" s="250"/>
      <c r="B36" s="250"/>
      <c r="C36" s="250"/>
      <c r="D36" s="251"/>
      <c r="E36" s="252"/>
      <c r="F36" s="251"/>
      <c r="G36" s="252"/>
      <c r="H36" s="374">
        <f t="shared" si="0"/>
        <v>0</v>
      </c>
      <c r="I36" s="252"/>
      <c r="J36" s="252"/>
      <c r="K36" s="252"/>
      <c r="L36" s="252"/>
      <c r="M36" s="252"/>
      <c r="N36" s="253">
        <f t="shared" si="1"/>
        <v>0</v>
      </c>
      <c r="O36" s="250"/>
      <c r="P36" s="252"/>
      <c r="Q36" s="252"/>
      <c r="R36" s="252"/>
      <c r="AD36" s="178" t="str">
        <f t="shared" si="2"/>
        <v>Zeitreihe_1</v>
      </c>
    </row>
    <row r="37" spans="1:30" ht="15" x14ac:dyDescent="0.25">
      <c r="A37" s="250"/>
      <c r="B37" s="250"/>
      <c r="C37" s="250"/>
      <c r="D37" s="251"/>
      <c r="E37" s="252"/>
      <c r="F37" s="251"/>
      <c r="G37" s="252"/>
      <c r="H37" s="374">
        <f t="shared" si="0"/>
        <v>0</v>
      </c>
      <c r="I37" s="252"/>
      <c r="J37" s="252"/>
      <c r="K37" s="252"/>
      <c r="L37" s="252"/>
      <c r="M37" s="252"/>
      <c r="N37" s="253">
        <f t="shared" si="1"/>
        <v>0</v>
      </c>
      <c r="O37" s="250"/>
      <c r="P37" s="252"/>
      <c r="Q37" s="252"/>
      <c r="R37" s="252"/>
      <c r="AD37" s="178" t="str">
        <f t="shared" si="2"/>
        <v>Zeitreihe_1</v>
      </c>
    </row>
    <row r="38" spans="1:30" ht="15" x14ac:dyDescent="0.25">
      <c r="A38" s="250"/>
      <c r="B38" s="250"/>
      <c r="C38" s="250"/>
      <c r="D38" s="251"/>
      <c r="E38" s="252"/>
      <c r="F38" s="251"/>
      <c r="G38" s="252"/>
      <c r="H38" s="374">
        <f t="shared" si="0"/>
        <v>0</v>
      </c>
      <c r="I38" s="252"/>
      <c r="J38" s="252"/>
      <c r="K38" s="252"/>
      <c r="L38" s="252"/>
      <c r="M38" s="252"/>
      <c r="N38" s="253">
        <f t="shared" si="1"/>
        <v>0</v>
      </c>
      <c r="O38" s="250"/>
      <c r="P38" s="252"/>
      <c r="Q38" s="252"/>
      <c r="R38" s="252"/>
      <c r="AD38" s="178" t="str">
        <f t="shared" si="2"/>
        <v>Zeitreihe_1</v>
      </c>
    </row>
    <row r="39" spans="1:30" ht="15" x14ac:dyDescent="0.25">
      <c r="A39" s="250"/>
      <c r="B39" s="250"/>
      <c r="C39" s="250"/>
      <c r="D39" s="251"/>
      <c r="E39" s="252"/>
      <c r="F39" s="251"/>
      <c r="G39" s="252"/>
      <c r="H39" s="374">
        <f t="shared" si="0"/>
        <v>0</v>
      </c>
      <c r="I39" s="252"/>
      <c r="J39" s="252"/>
      <c r="K39" s="252"/>
      <c r="L39" s="252"/>
      <c r="M39" s="252"/>
      <c r="N39" s="253">
        <f t="shared" si="1"/>
        <v>0</v>
      </c>
      <c r="O39" s="250"/>
      <c r="P39" s="252"/>
      <c r="Q39" s="252"/>
      <c r="R39" s="252"/>
      <c r="AD39" s="178" t="str">
        <f t="shared" si="2"/>
        <v>Zeitreihe_1</v>
      </c>
    </row>
    <row r="40" spans="1:30" ht="15" x14ac:dyDescent="0.25">
      <c r="A40" s="250"/>
      <c r="B40" s="250"/>
      <c r="C40" s="250"/>
      <c r="D40" s="251"/>
      <c r="E40" s="252"/>
      <c r="F40" s="251"/>
      <c r="G40" s="252"/>
      <c r="H40" s="374">
        <f t="shared" si="0"/>
        <v>0</v>
      </c>
      <c r="I40" s="252"/>
      <c r="J40" s="252"/>
      <c r="K40" s="252"/>
      <c r="L40" s="252"/>
      <c r="M40" s="252"/>
      <c r="N40" s="253">
        <f t="shared" si="1"/>
        <v>0</v>
      </c>
      <c r="O40" s="250"/>
      <c r="P40" s="252"/>
      <c r="Q40" s="252"/>
      <c r="R40" s="252"/>
      <c r="AD40" s="178" t="str">
        <f t="shared" si="2"/>
        <v>Zeitreihe_1</v>
      </c>
    </row>
    <row r="41" spans="1:30" ht="15" x14ac:dyDescent="0.25">
      <c r="A41" s="250"/>
      <c r="B41" s="250"/>
      <c r="C41" s="250"/>
      <c r="D41" s="251"/>
      <c r="E41" s="252"/>
      <c r="F41" s="251"/>
      <c r="G41" s="252"/>
      <c r="H41" s="374">
        <f t="shared" si="0"/>
        <v>0</v>
      </c>
      <c r="I41" s="252"/>
      <c r="J41" s="252"/>
      <c r="K41" s="252"/>
      <c r="L41" s="252"/>
      <c r="M41" s="252"/>
      <c r="N41" s="253">
        <f t="shared" si="1"/>
        <v>0</v>
      </c>
      <c r="O41" s="250"/>
      <c r="P41" s="252"/>
      <c r="Q41" s="252"/>
      <c r="R41" s="252"/>
      <c r="AD41" s="178" t="str">
        <f t="shared" si="2"/>
        <v>Zeitreihe_1</v>
      </c>
    </row>
    <row r="42" spans="1:30" ht="15" x14ac:dyDescent="0.25">
      <c r="A42" s="250"/>
      <c r="B42" s="250"/>
      <c r="C42" s="250"/>
      <c r="D42" s="251"/>
      <c r="E42" s="252"/>
      <c r="F42" s="251"/>
      <c r="G42" s="252"/>
      <c r="H42" s="374">
        <f t="shared" si="0"/>
        <v>0</v>
      </c>
      <c r="I42" s="252"/>
      <c r="J42" s="252"/>
      <c r="K42" s="252"/>
      <c r="L42" s="252"/>
      <c r="M42" s="252"/>
      <c r="N42" s="253">
        <f t="shared" si="1"/>
        <v>0</v>
      </c>
      <c r="O42" s="250"/>
      <c r="P42" s="252"/>
      <c r="Q42" s="252"/>
      <c r="R42" s="252"/>
      <c r="AD42" s="178" t="str">
        <f t="shared" si="2"/>
        <v>Zeitreihe_1</v>
      </c>
    </row>
    <row r="43" spans="1:30" ht="15" x14ac:dyDescent="0.25">
      <c r="A43" s="250"/>
      <c r="B43" s="250"/>
      <c r="C43" s="250"/>
      <c r="D43" s="251"/>
      <c r="E43" s="252"/>
      <c r="F43" s="251"/>
      <c r="G43" s="252"/>
      <c r="H43" s="374">
        <f t="shared" si="0"/>
        <v>0</v>
      </c>
      <c r="I43" s="252"/>
      <c r="J43" s="252"/>
      <c r="K43" s="252"/>
      <c r="L43" s="252"/>
      <c r="M43" s="252"/>
      <c r="N43" s="253">
        <f t="shared" si="1"/>
        <v>0</v>
      </c>
      <c r="O43" s="250"/>
      <c r="P43" s="252"/>
      <c r="Q43" s="252"/>
      <c r="R43" s="252"/>
      <c r="AD43" s="178" t="str">
        <f t="shared" si="2"/>
        <v>Zeitreihe_1</v>
      </c>
    </row>
    <row r="44" spans="1:30" ht="15" x14ac:dyDescent="0.25">
      <c r="A44" s="250"/>
      <c r="B44" s="250"/>
      <c r="C44" s="250"/>
      <c r="D44" s="251"/>
      <c r="E44" s="252"/>
      <c r="F44" s="251"/>
      <c r="G44" s="252"/>
      <c r="H44" s="374">
        <f t="shared" si="0"/>
        <v>0</v>
      </c>
      <c r="I44" s="252"/>
      <c r="J44" s="252"/>
      <c r="K44" s="252"/>
      <c r="L44" s="252"/>
      <c r="M44" s="252"/>
      <c r="N44" s="253">
        <f t="shared" si="1"/>
        <v>0</v>
      </c>
      <c r="O44" s="250"/>
      <c r="P44" s="252"/>
      <c r="Q44" s="252"/>
      <c r="R44" s="252"/>
      <c r="AD44" s="178" t="str">
        <f t="shared" si="2"/>
        <v>Zeitreihe_1</v>
      </c>
    </row>
    <row r="45" spans="1:30" ht="15" x14ac:dyDescent="0.25">
      <c r="A45" s="250"/>
      <c r="B45" s="250"/>
      <c r="C45" s="250"/>
      <c r="D45" s="251"/>
      <c r="E45" s="252"/>
      <c r="F45" s="251"/>
      <c r="G45" s="252"/>
      <c r="H45" s="374">
        <f t="shared" si="0"/>
        <v>0</v>
      </c>
      <c r="I45" s="252"/>
      <c r="J45" s="252"/>
      <c r="K45" s="252"/>
      <c r="L45" s="252"/>
      <c r="M45" s="252"/>
      <c r="N45" s="253">
        <f t="shared" si="1"/>
        <v>0</v>
      </c>
      <c r="O45" s="250"/>
      <c r="P45" s="252"/>
      <c r="Q45" s="252"/>
      <c r="R45" s="252"/>
      <c r="AD45" s="178" t="str">
        <f t="shared" si="2"/>
        <v>Zeitreihe_1</v>
      </c>
    </row>
    <row r="46" spans="1:30" ht="15" x14ac:dyDescent="0.25">
      <c r="A46" s="250"/>
      <c r="B46" s="250"/>
      <c r="C46" s="250"/>
      <c r="D46" s="251"/>
      <c r="E46" s="252"/>
      <c r="F46" s="251"/>
      <c r="G46" s="252"/>
      <c r="H46" s="374">
        <f t="shared" si="0"/>
        <v>0</v>
      </c>
      <c r="I46" s="252"/>
      <c r="J46" s="252"/>
      <c r="K46" s="252"/>
      <c r="L46" s="252"/>
      <c r="M46" s="252"/>
      <c r="N46" s="253">
        <f t="shared" si="1"/>
        <v>0</v>
      </c>
      <c r="O46" s="250"/>
      <c r="P46" s="252"/>
      <c r="Q46" s="252"/>
      <c r="R46" s="252"/>
      <c r="AD46" s="178" t="str">
        <f t="shared" si="2"/>
        <v>Zeitreihe_1</v>
      </c>
    </row>
    <row r="47" spans="1:30" ht="15" x14ac:dyDescent="0.25">
      <c r="A47" s="250"/>
      <c r="B47" s="250"/>
      <c r="C47" s="250"/>
      <c r="D47" s="251"/>
      <c r="E47" s="252"/>
      <c r="F47" s="251"/>
      <c r="G47" s="252"/>
      <c r="H47" s="374">
        <f t="shared" si="0"/>
        <v>0</v>
      </c>
      <c r="I47" s="252"/>
      <c r="J47" s="252"/>
      <c r="K47" s="252"/>
      <c r="L47" s="252"/>
      <c r="M47" s="252"/>
      <c r="N47" s="253">
        <f t="shared" si="1"/>
        <v>0</v>
      </c>
      <c r="O47" s="250"/>
      <c r="P47" s="252"/>
      <c r="Q47" s="252"/>
      <c r="R47" s="252"/>
      <c r="AD47" s="178" t="str">
        <f t="shared" si="2"/>
        <v>Zeitreihe_1</v>
      </c>
    </row>
    <row r="48" spans="1:30" ht="15" x14ac:dyDescent="0.25">
      <c r="A48" s="250"/>
      <c r="B48" s="250"/>
      <c r="C48" s="250"/>
      <c r="D48" s="251"/>
      <c r="E48" s="252"/>
      <c r="F48" s="251"/>
      <c r="G48" s="252"/>
      <c r="H48" s="374">
        <f t="shared" si="0"/>
        <v>0</v>
      </c>
      <c r="I48" s="252"/>
      <c r="J48" s="252"/>
      <c r="K48" s="252"/>
      <c r="L48" s="252"/>
      <c r="M48" s="252"/>
      <c r="N48" s="253">
        <f t="shared" si="1"/>
        <v>0</v>
      </c>
      <c r="O48" s="250"/>
      <c r="P48" s="252"/>
      <c r="Q48" s="252"/>
      <c r="R48" s="252"/>
      <c r="AD48" s="178" t="str">
        <f t="shared" si="2"/>
        <v>Zeitreihe_1</v>
      </c>
    </row>
    <row r="49" spans="1:30" ht="15" x14ac:dyDescent="0.25">
      <c r="A49" s="250"/>
      <c r="B49" s="250"/>
      <c r="C49" s="250"/>
      <c r="D49" s="251"/>
      <c r="E49" s="252"/>
      <c r="F49" s="251"/>
      <c r="G49" s="252"/>
      <c r="H49" s="374">
        <f t="shared" si="0"/>
        <v>0</v>
      </c>
      <c r="I49" s="252"/>
      <c r="J49" s="252"/>
      <c r="K49" s="252"/>
      <c r="L49" s="252"/>
      <c r="M49" s="252"/>
      <c r="N49" s="253">
        <f t="shared" si="1"/>
        <v>0</v>
      </c>
      <c r="O49" s="250"/>
      <c r="P49" s="252"/>
      <c r="Q49" s="252"/>
      <c r="R49" s="252"/>
      <c r="AD49" s="178" t="str">
        <f t="shared" si="2"/>
        <v>Zeitreihe_1</v>
      </c>
    </row>
    <row r="50" spans="1:30" ht="15" x14ac:dyDescent="0.25">
      <c r="A50" s="250"/>
      <c r="B50" s="250"/>
      <c r="C50" s="250"/>
      <c r="D50" s="251"/>
      <c r="E50" s="252"/>
      <c r="F50" s="251"/>
      <c r="G50" s="252"/>
      <c r="H50" s="374">
        <f t="shared" si="0"/>
        <v>0</v>
      </c>
      <c r="I50" s="252"/>
      <c r="J50" s="252"/>
      <c r="K50" s="252"/>
      <c r="L50" s="252"/>
      <c r="M50" s="252"/>
      <c r="N50" s="253">
        <f t="shared" si="1"/>
        <v>0</v>
      </c>
      <c r="O50" s="250"/>
      <c r="P50" s="252"/>
      <c r="Q50" s="252"/>
      <c r="R50" s="252"/>
      <c r="AD50" s="178" t="str">
        <f t="shared" si="2"/>
        <v>Zeitreihe_1</v>
      </c>
    </row>
    <row r="51" spans="1:30" ht="15" x14ac:dyDescent="0.25">
      <c r="A51" s="250"/>
      <c r="B51" s="250"/>
      <c r="C51" s="250"/>
      <c r="D51" s="251"/>
      <c r="E51" s="252"/>
      <c r="F51" s="251"/>
      <c r="G51" s="252"/>
      <c r="H51" s="374">
        <f t="shared" si="0"/>
        <v>0</v>
      </c>
      <c r="I51" s="252"/>
      <c r="J51" s="252"/>
      <c r="K51" s="252"/>
      <c r="L51" s="252"/>
      <c r="M51" s="252"/>
      <c r="N51" s="253">
        <f t="shared" si="1"/>
        <v>0</v>
      </c>
      <c r="O51" s="250"/>
      <c r="P51" s="252"/>
      <c r="Q51" s="252"/>
      <c r="R51" s="252"/>
      <c r="AD51" s="178" t="str">
        <f t="shared" si="2"/>
        <v>Zeitreihe_1</v>
      </c>
    </row>
    <row r="52" spans="1:30" ht="15" x14ac:dyDescent="0.25">
      <c r="A52" s="250"/>
      <c r="B52" s="250"/>
      <c r="C52" s="250"/>
      <c r="D52" s="251"/>
      <c r="E52" s="252"/>
      <c r="F52" s="251"/>
      <c r="G52" s="252"/>
      <c r="H52" s="374">
        <f t="shared" si="0"/>
        <v>0</v>
      </c>
      <c r="I52" s="252"/>
      <c r="J52" s="252"/>
      <c r="K52" s="252"/>
      <c r="L52" s="252"/>
      <c r="M52" s="252"/>
      <c r="N52" s="253">
        <f t="shared" si="1"/>
        <v>0</v>
      </c>
      <c r="O52" s="250"/>
      <c r="P52" s="252"/>
      <c r="Q52" s="252"/>
      <c r="R52" s="252"/>
      <c r="AD52" s="178" t="str">
        <f t="shared" si="2"/>
        <v>Zeitreihe_1</v>
      </c>
    </row>
    <row r="53" spans="1:30" ht="15" x14ac:dyDescent="0.25">
      <c r="A53" s="250"/>
      <c r="B53" s="250"/>
      <c r="C53" s="250"/>
      <c r="D53" s="251"/>
      <c r="E53" s="252"/>
      <c r="F53" s="251"/>
      <c r="G53" s="252"/>
      <c r="H53" s="374">
        <f t="shared" si="0"/>
        <v>0</v>
      </c>
      <c r="I53" s="252"/>
      <c r="J53" s="252"/>
      <c r="K53" s="252"/>
      <c r="L53" s="252"/>
      <c r="M53" s="252"/>
      <c r="N53" s="253">
        <f t="shared" si="1"/>
        <v>0</v>
      </c>
      <c r="O53" s="250"/>
      <c r="P53" s="252"/>
      <c r="Q53" s="252"/>
      <c r="R53" s="252"/>
      <c r="AD53" s="178" t="str">
        <f t="shared" si="2"/>
        <v>Zeitreihe_1</v>
      </c>
    </row>
    <row r="54" spans="1:30" ht="15" x14ac:dyDescent="0.25">
      <c r="A54" s="250"/>
      <c r="B54" s="250"/>
      <c r="C54" s="250"/>
      <c r="D54" s="251"/>
      <c r="E54" s="252"/>
      <c r="F54" s="251"/>
      <c r="G54" s="252"/>
      <c r="H54" s="374">
        <f t="shared" si="0"/>
        <v>0</v>
      </c>
      <c r="I54" s="252"/>
      <c r="J54" s="252"/>
      <c r="K54" s="252"/>
      <c r="L54" s="252"/>
      <c r="M54" s="252"/>
      <c r="N54" s="253">
        <f t="shared" si="1"/>
        <v>0</v>
      </c>
      <c r="O54" s="250"/>
      <c r="P54" s="252"/>
      <c r="Q54" s="252"/>
      <c r="R54" s="252"/>
      <c r="AD54" s="178" t="str">
        <f t="shared" si="2"/>
        <v>Zeitreihe_1</v>
      </c>
    </row>
    <row r="55" spans="1:30" ht="15" x14ac:dyDescent="0.25">
      <c r="A55" s="250"/>
      <c r="B55" s="250"/>
      <c r="C55" s="250"/>
      <c r="D55" s="251"/>
      <c r="E55" s="252"/>
      <c r="F55" s="251"/>
      <c r="G55" s="252"/>
      <c r="H55" s="374">
        <f t="shared" si="0"/>
        <v>0</v>
      </c>
      <c r="I55" s="252"/>
      <c r="J55" s="252"/>
      <c r="K55" s="252"/>
      <c r="L55" s="252"/>
      <c r="M55" s="252"/>
      <c r="N55" s="253">
        <f t="shared" si="1"/>
        <v>0</v>
      </c>
      <c r="O55" s="250"/>
      <c r="P55" s="252"/>
      <c r="Q55" s="252"/>
      <c r="R55" s="252"/>
      <c r="AD55" s="178" t="str">
        <f t="shared" si="2"/>
        <v>Zeitreihe_1</v>
      </c>
    </row>
    <row r="56" spans="1:30" ht="15" x14ac:dyDescent="0.25">
      <c r="A56" s="250"/>
      <c r="B56" s="250"/>
      <c r="C56" s="250"/>
      <c r="D56" s="251"/>
      <c r="E56" s="252"/>
      <c r="F56" s="251"/>
      <c r="G56" s="252"/>
      <c r="H56" s="374">
        <f t="shared" si="0"/>
        <v>0</v>
      </c>
      <c r="I56" s="252"/>
      <c r="J56" s="252"/>
      <c r="K56" s="252"/>
      <c r="L56" s="252"/>
      <c r="M56" s="252"/>
      <c r="N56" s="253">
        <f t="shared" si="1"/>
        <v>0</v>
      </c>
      <c r="O56" s="250"/>
      <c r="P56" s="252"/>
      <c r="Q56" s="252"/>
      <c r="R56" s="252"/>
      <c r="AD56" s="178" t="str">
        <f t="shared" si="2"/>
        <v>Zeitreihe_1</v>
      </c>
    </row>
    <row r="57" spans="1:30" ht="15" x14ac:dyDescent="0.25">
      <c r="A57" s="250"/>
      <c r="B57" s="250"/>
      <c r="C57" s="250"/>
      <c r="D57" s="251"/>
      <c r="E57" s="252"/>
      <c r="F57" s="251"/>
      <c r="G57" s="252"/>
      <c r="H57" s="374">
        <f t="shared" si="0"/>
        <v>0</v>
      </c>
      <c r="I57" s="252"/>
      <c r="J57" s="252"/>
      <c r="K57" s="252"/>
      <c r="L57" s="252"/>
      <c r="M57" s="252"/>
      <c r="N57" s="253">
        <f t="shared" si="1"/>
        <v>0</v>
      </c>
      <c r="O57" s="250"/>
      <c r="P57" s="252"/>
      <c r="Q57" s="252"/>
      <c r="R57" s="252"/>
      <c r="AD57" s="178" t="str">
        <f t="shared" si="2"/>
        <v>Zeitreihe_1</v>
      </c>
    </row>
    <row r="58" spans="1:30" ht="15" x14ac:dyDescent="0.25">
      <c r="A58" s="250"/>
      <c r="B58" s="250"/>
      <c r="C58" s="250"/>
      <c r="D58" s="251"/>
      <c r="E58" s="252"/>
      <c r="F58" s="251"/>
      <c r="G58" s="252"/>
      <c r="H58" s="374">
        <f t="shared" si="0"/>
        <v>0</v>
      </c>
      <c r="I58" s="252"/>
      <c r="J58" s="252"/>
      <c r="K58" s="252"/>
      <c r="L58" s="252"/>
      <c r="M58" s="252"/>
      <c r="N58" s="253">
        <f t="shared" si="1"/>
        <v>0</v>
      </c>
      <c r="O58" s="250"/>
      <c r="P58" s="252"/>
      <c r="Q58" s="252"/>
      <c r="R58" s="252"/>
      <c r="AD58" s="178" t="str">
        <f t="shared" si="2"/>
        <v>Zeitreihe_1</v>
      </c>
    </row>
    <row r="59" spans="1:30" ht="15" x14ac:dyDescent="0.25">
      <c r="A59" s="250"/>
      <c r="B59" s="250"/>
      <c r="C59" s="250"/>
      <c r="D59" s="251"/>
      <c r="E59" s="252"/>
      <c r="F59" s="251"/>
      <c r="G59" s="252"/>
      <c r="H59" s="374">
        <f t="shared" si="0"/>
        <v>0</v>
      </c>
      <c r="I59" s="252"/>
      <c r="J59" s="252"/>
      <c r="K59" s="252"/>
      <c r="L59" s="252"/>
      <c r="M59" s="252"/>
      <c r="N59" s="253">
        <f t="shared" si="1"/>
        <v>0</v>
      </c>
      <c r="O59" s="250"/>
      <c r="P59" s="252"/>
      <c r="Q59" s="252"/>
      <c r="R59" s="252"/>
      <c r="AD59" s="178" t="str">
        <f t="shared" si="2"/>
        <v>Zeitreihe_1</v>
      </c>
    </row>
    <row r="60" spans="1:30" ht="15" x14ac:dyDescent="0.25">
      <c r="A60" s="250"/>
      <c r="B60" s="250"/>
      <c r="C60" s="250"/>
      <c r="D60" s="251"/>
      <c r="E60" s="252"/>
      <c r="F60" s="251"/>
      <c r="G60" s="252"/>
      <c r="H60" s="374">
        <f t="shared" si="0"/>
        <v>0</v>
      </c>
      <c r="I60" s="252"/>
      <c r="J60" s="252"/>
      <c r="K60" s="252"/>
      <c r="L60" s="252"/>
      <c r="M60" s="252"/>
      <c r="N60" s="253">
        <f t="shared" si="1"/>
        <v>0</v>
      </c>
      <c r="O60" s="250"/>
      <c r="P60" s="252"/>
      <c r="Q60" s="252"/>
      <c r="R60" s="252"/>
      <c r="AD60" s="178" t="str">
        <f t="shared" si="2"/>
        <v>Zeitreihe_1</v>
      </c>
    </row>
    <row r="61" spans="1:30" ht="15" x14ac:dyDescent="0.25">
      <c r="A61" s="250"/>
      <c r="B61" s="250"/>
      <c r="C61" s="250"/>
      <c r="D61" s="251"/>
      <c r="E61" s="252"/>
      <c r="F61" s="251"/>
      <c r="G61" s="252"/>
      <c r="H61" s="374">
        <f t="shared" si="0"/>
        <v>0</v>
      </c>
      <c r="I61" s="252"/>
      <c r="J61" s="252"/>
      <c r="K61" s="252"/>
      <c r="L61" s="252"/>
      <c r="M61" s="252"/>
      <c r="N61" s="253">
        <f t="shared" si="1"/>
        <v>0</v>
      </c>
      <c r="O61" s="250"/>
      <c r="P61" s="252"/>
      <c r="Q61" s="252"/>
      <c r="R61" s="252"/>
      <c r="AD61" s="178" t="str">
        <f t="shared" si="2"/>
        <v>Zeitreihe_1</v>
      </c>
    </row>
    <row r="62" spans="1:30" ht="15" x14ac:dyDescent="0.25">
      <c r="A62" s="250"/>
      <c r="B62" s="250"/>
      <c r="C62" s="250"/>
      <c r="D62" s="251"/>
      <c r="E62" s="252"/>
      <c r="F62" s="251"/>
      <c r="G62" s="252"/>
      <c r="H62" s="374">
        <f t="shared" si="0"/>
        <v>0</v>
      </c>
      <c r="I62" s="252"/>
      <c r="J62" s="252"/>
      <c r="K62" s="252"/>
      <c r="L62" s="252"/>
      <c r="M62" s="252"/>
      <c r="N62" s="253">
        <f t="shared" si="1"/>
        <v>0</v>
      </c>
      <c r="O62" s="250"/>
      <c r="P62" s="252"/>
      <c r="Q62" s="252"/>
      <c r="R62" s="252"/>
      <c r="AD62" s="178" t="str">
        <f t="shared" si="2"/>
        <v>Zeitreihe_1</v>
      </c>
    </row>
    <row r="63" spans="1:30" ht="15" x14ac:dyDescent="0.25">
      <c r="A63" s="250"/>
      <c r="B63" s="250"/>
      <c r="C63" s="250"/>
      <c r="D63" s="251"/>
      <c r="E63" s="252"/>
      <c r="F63" s="251"/>
      <c r="G63" s="252"/>
      <c r="H63" s="374">
        <f t="shared" si="0"/>
        <v>0</v>
      </c>
      <c r="I63" s="252"/>
      <c r="J63" s="252"/>
      <c r="K63" s="252"/>
      <c r="L63" s="252"/>
      <c r="M63" s="252"/>
      <c r="N63" s="253">
        <f t="shared" si="1"/>
        <v>0</v>
      </c>
      <c r="O63" s="250"/>
      <c r="P63" s="252"/>
      <c r="Q63" s="252"/>
      <c r="R63" s="252"/>
      <c r="AD63" s="178" t="str">
        <f t="shared" si="2"/>
        <v>Zeitreihe_1</v>
      </c>
    </row>
    <row r="64" spans="1:30" ht="15" x14ac:dyDescent="0.25">
      <c r="A64" s="250"/>
      <c r="B64" s="250"/>
      <c r="C64" s="250"/>
      <c r="D64" s="251"/>
      <c r="E64" s="252"/>
      <c r="F64" s="251"/>
      <c r="G64" s="252"/>
      <c r="H64" s="374">
        <f t="shared" si="0"/>
        <v>0</v>
      </c>
      <c r="I64" s="252"/>
      <c r="J64" s="252"/>
      <c r="K64" s="252"/>
      <c r="L64" s="252"/>
      <c r="M64" s="252"/>
      <c r="N64" s="253">
        <f t="shared" si="1"/>
        <v>0</v>
      </c>
      <c r="O64" s="250"/>
      <c r="P64" s="252"/>
      <c r="Q64" s="252"/>
      <c r="R64" s="252"/>
      <c r="AD64" s="178" t="str">
        <f t="shared" si="2"/>
        <v>Zeitreihe_1</v>
      </c>
    </row>
    <row r="65" spans="1:30" ht="15" x14ac:dyDescent="0.25">
      <c r="A65" s="250"/>
      <c r="B65" s="250"/>
      <c r="C65" s="250"/>
      <c r="D65" s="251"/>
      <c r="E65" s="252"/>
      <c r="F65" s="251"/>
      <c r="G65" s="252"/>
      <c r="H65" s="374">
        <f t="shared" si="0"/>
        <v>0</v>
      </c>
      <c r="I65" s="252"/>
      <c r="J65" s="252"/>
      <c r="K65" s="252"/>
      <c r="L65" s="252"/>
      <c r="M65" s="252"/>
      <c r="N65" s="253">
        <f t="shared" si="1"/>
        <v>0</v>
      </c>
      <c r="O65" s="250"/>
      <c r="P65" s="252"/>
      <c r="Q65" s="252"/>
      <c r="R65" s="252"/>
      <c r="AD65" s="178" t="str">
        <f t="shared" si="2"/>
        <v>Zeitreihe_1</v>
      </c>
    </row>
    <row r="66" spans="1:30" ht="15" x14ac:dyDescent="0.25">
      <c r="A66" s="250"/>
      <c r="B66" s="250"/>
      <c r="C66" s="250"/>
      <c r="D66" s="251"/>
      <c r="E66" s="252"/>
      <c r="F66" s="251"/>
      <c r="G66" s="252"/>
      <c r="H66" s="374">
        <f t="shared" si="0"/>
        <v>0</v>
      </c>
      <c r="I66" s="252"/>
      <c r="J66" s="252"/>
      <c r="K66" s="252"/>
      <c r="L66" s="252"/>
      <c r="M66" s="252"/>
      <c r="N66" s="253">
        <f t="shared" si="1"/>
        <v>0</v>
      </c>
      <c r="O66" s="250"/>
      <c r="P66" s="252"/>
      <c r="Q66" s="252"/>
      <c r="R66" s="252"/>
      <c r="AD66" s="178" t="str">
        <f t="shared" si="2"/>
        <v>Zeitreihe_1</v>
      </c>
    </row>
    <row r="67" spans="1:30" ht="15" x14ac:dyDescent="0.25">
      <c r="A67" s="250"/>
      <c r="B67" s="250"/>
      <c r="C67" s="250"/>
      <c r="D67" s="251"/>
      <c r="E67" s="252"/>
      <c r="F67" s="251"/>
      <c r="G67" s="252"/>
      <c r="H67" s="374">
        <f t="shared" si="0"/>
        <v>0</v>
      </c>
      <c r="I67" s="252"/>
      <c r="J67" s="252"/>
      <c r="K67" s="252"/>
      <c r="L67" s="252"/>
      <c r="M67" s="252"/>
      <c r="N67" s="253">
        <f t="shared" si="1"/>
        <v>0</v>
      </c>
      <c r="O67" s="250"/>
      <c r="P67" s="252"/>
      <c r="Q67" s="252"/>
      <c r="R67" s="252"/>
      <c r="AD67" s="178" t="str">
        <f t="shared" si="2"/>
        <v>Zeitreihe_1</v>
      </c>
    </row>
    <row r="68" spans="1:30" ht="15" x14ac:dyDescent="0.25">
      <c r="A68" s="250"/>
      <c r="B68" s="250"/>
      <c r="C68" s="250"/>
      <c r="D68" s="251"/>
      <c r="E68" s="252"/>
      <c r="F68" s="251"/>
      <c r="G68" s="252"/>
      <c r="H68" s="374">
        <f t="shared" si="0"/>
        <v>0</v>
      </c>
      <c r="I68" s="252"/>
      <c r="J68" s="252"/>
      <c r="K68" s="252"/>
      <c r="L68" s="252"/>
      <c r="M68" s="252"/>
      <c r="N68" s="253">
        <f t="shared" si="1"/>
        <v>0</v>
      </c>
      <c r="O68" s="250"/>
      <c r="P68" s="252"/>
      <c r="Q68" s="252"/>
      <c r="R68" s="252"/>
      <c r="AD68" s="178" t="str">
        <f t="shared" si="2"/>
        <v>Zeitreihe_1</v>
      </c>
    </row>
    <row r="69" spans="1:30" ht="15" x14ac:dyDescent="0.25">
      <c r="A69" s="250"/>
      <c r="B69" s="250"/>
      <c r="C69" s="250"/>
      <c r="D69" s="251"/>
      <c r="E69" s="252"/>
      <c r="F69" s="251"/>
      <c r="G69" s="252"/>
      <c r="H69" s="374">
        <f t="shared" si="0"/>
        <v>0</v>
      </c>
      <c r="I69" s="252"/>
      <c r="J69" s="252"/>
      <c r="K69" s="252"/>
      <c r="L69" s="252"/>
      <c r="M69" s="252"/>
      <c r="N69" s="253">
        <f t="shared" si="1"/>
        <v>0</v>
      </c>
      <c r="O69" s="250"/>
      <c r="P69" s="252"/>
      <c r="Q69" s="252"/>
      <c r="R69" s="252"/>
      <c r="AD69" s="178" t="str">
        <f t="shared" si="2"/>
        <v>Zeitreihe_1</v>
      </c>
    </row>
    <row r="70" spans="1:30" ht="15" x14ac:dyDescent="0.25">
      <c r="A70" s="250"/>
      <c r="B70" s="250"/>
      <c r="C70" s="250"/>
      <c r="D70" s="251"/>
      <c r="E70" s="252"/>
      <c r="F70" s="251"/>
      <c r="G70" s="252"/>
      <c r="H70" s="374">
        <f t="shared" ref="H70:H100" si="3">E70*F70/100</f>
        <v>0</v>
      </c>
      <c r="I70" s="252"/>
      <c r="J70" s="252"/>
      <c r="K70" s="252"/>
      <c r="L70" s="252"/>
      <c r="M70" s="252"/>
      <c r="N70" s="253">
        <f t="shared" ref="N70:N100" si="4">SUM(H70,I70,K70,L70)-SUM(J70,M70)</f>
        <v>0</v>
      </c>
      <c r="O70" s="250"/>
      <c r="P70" s="252"/>
      <c r="Q70" s="252"/>
      <c r="R70" s="252"/>
      <c r="AD70" s="178" t="str">
        <f t="shared" ref="AD70:AD100" si="5">IF(B70="geleistete Anzahlungen und Anlagen im Bau des Sachanlagevermögens","Zeitreihe_2","Zeitreihe_1")</f>
        <v>Zeitreihe_1</v>
      </c>
    </row>
    <row r="71" spans="1:30" ht="15" x14ac:dyDescent="0.25">
      <c r="A71" s="250"/>
      <c r="B71" s="250"/>
      <c r="C71" s="250"/>
      <c r="D71" s="251"/>
      <c r="E71" s="252"/>
      <c r="F71" s="251"/>
      <c r="G71" s="252"/>
      <c r="H71" s="374">
        <f t="shared" si="3"/>
        <v>0</v>
      </c>
      <c r="I71" s="252"/>
      <c r="J71" s="252"/>
      <c r="K71" s="252"/>
      <c r="L71" s="252"/>
      <c r="M71" s="252"/>
      <c r="N71" s="253">
        <f t="shared" si="4"/>
        <v>0</v>
      </c>
      <c r="O71" s="250"/>
      <c r="P71" s="252"/>
      <c r="Q71" s="252"/>
      <c r="R71" s="252"/>
      <c r="AD71" s="178" t="str">
        <f t="shared" si="5"/>
        <v>Zeitreihe_1</v>
      </c>
    </row>
    <row r="72" spans="1:30" ht="15" x14ac:dyDescent="0.25">
      <c r="A72" s="250"/>
      <c r="B72" s="250"/>
      <c r="C72" s="250"/>
      <c r="D72" s="251"/>
      <c r="E72" s="252"/>
      <c r="F72" s="251"/>
      <c r="G72" s="252"/>
      <c r="H72" s="374">
        <f t="shared" si="3"/>
        <v>0</v>
      </c>
      <c r="I72" s="252"/>
      <c r="J72" s="252"/>
      <c r="K72" s="252"/>
      <c r="L72" s="252"/>
      <c r="M72" s="252"/>
      <c r="N72" s="253">
        <f t="shared" si="4"/>
        <v>0</v>
      </c>
      <c r="O72" s="250"/>
      <c r="P72" s="252"/>
      <c r="Q72" s="252"/>
      <c r="R72" s="252"/>
      <c r="AD72" s="178" t="str">
        <f t="shared" si="5"/>
        <v>Zeitreihe_1</v>
      </c>
    </row>
    <row r="73" spans="1:30" ht="15" x14ac:dyDescent="0.25">
      <c r="A73" s="250"/>
      <c r="B73" s="250"/>
      <c r="C73" s="250"/>
      <c r="D73" s="251"/>
      <c r="E73" s="252"/>
      <c r="F73" s="251"/>
      <c r="G73" s="252"/>
      <c r="H73" s="374">
        <f t="shared" si="3"/>
        <v>0</v>
      </c>
      <c r="I73" s="252"/>
      <c r="J73" s="252"/>
      <c r="K73" s="252"/>
      <c r="L73" s="252"/>
      <c r="M73" s="252"/>
      <c r="N73" s="253">
        <f t="shared" si="4"/>
        <v>0</v>
      </c>
      <c r="O73" s="250"/>
      <c r="P73" s="252"/>
      <c r="Q73" s="252"/>
      <c r="R73" s="252"/>
      <c r="AD73" s="178" t="str">
        <f t="shared" si="5"/>
        <v>Zeitreihe_1</v>
      </c>
    </row>
    <row r="74" spans="1:30" ht="15" x14ac:dyDescent="0.25">
      <c r="A74" s="250"/>
      <c r="B74" s="250"/>
      <c r="C74" s="250"/>
      <c r="D74" s="251"/>
      <c r="E74" s="252"/>
      <c r="F74" s="251"/>
      <c r="G74" s="252"/>
      <c r="H74" s="374">
        <f t="shared" si="3"/>
        <v>0</v>
      </c>
      <c r="I74" s="252"/>
      <c r="J74" s="252"/>
      <c r="K74" s="252"/>
      <c r="L74" s="252"/>
      <c r="M74" s="252"/>
      <c r="N74" s="253">
        <f t="shared" si="4"/>
        <v>0</v>
      </c>
      <c r="O74" s="250"/>
      <c r="P74" s="252"/>
      <c r="Q74" s="252"/>
      <c r="R74" s="252"/>
      <c r="AD74" s="178" t="str">
        <f t="shared" si="5"/>
        <v>Zeitreihe_1</v>
      </c>
    </row>
    <row r="75" spans="1:30" ht="15" x14ac:dyDescent="0.25">
      <c r="A75" s="250"/>
      <c r="B75" s="250"/>
      <c r="C75" s="250"/>
      <c r="D75" s="251"/>
      <c r="E75" s="252"/>
      <c r="F75" s="251"/>
      <c r="G75" s="252"/>
      <c r="H75" s="374">
        <f t="shared" si="3"/>
        <v>0</v>
      </c>
      <c r="I75" s="252"/>
      <c r="J75" s="252"/>
      <c r="K75" s="252"/>
      <c r="L75" s="252"/>
      <c r="M75" s="252"/>
      <c r="N75" s="253">
        <f t="shared" si="4"/>
        <v>0</v>
      </c>
      <c r="O75" s="250"/>
      <c r="P75" s="252"/>
      <c r="Q75" s="252"/>
      <c r="R75" s="252"/>
      <c r="AD75" s="178" t="str">
        <f t="shared" si="5"/>
        <v>Zeitreihe_1</v>
      </c>
    </row>
    <row r="76" spans="1:30" ht="15" x14ac:dyDescent="0.25">
      <c r="A76" s="250"/>
      <c r="B76" s="250"/>
      <c r="C76" s="250"/>
      <c r="D76" s="251"/>
      <c r="E76" s="252"/>
      <c r="F76" s="251"/>
      <c r="G76" s="252"/>
      <c r="H76" s="374">
        <f t="shared" si="3"/>
        <v>0</v>
      </c>
      <c r="I76" s="252"/>
      <c r="J76" s="252"/>
      <c r="K76" s="252"/>
      <c r="L76" s="252"/>
      <c r="M76" s="252"/>
      <c r="N76" s="253">
        <f t="shared" si="4"/>
        <v>0</v>
      </c>
      <c r="O76" s="250"/>
      <c r="P76" s="252"/>
      <c r="Q76" s="252"/>
      <c r="R76" s="252"/>
      <c r="AD76" s="178" t="str">
        <f t="shared" si="5"/>
        <v>Zeitreihe_1</v>
      </c>
    </row>
    <row r="77" spans="1:30" ht="15" x14ac:dyDescent="0.25">
      <c r="A77" s="250"/>
      <c r="B77" s="250"/>
      <c r="C77" s="250"/>
      <c r="D77" s="251"/>
      <c r="E77" s="252"/>
      <c r="F77" s="251"/>
      <c r="G77" s="252"/>
      <c r="H77" s="374">
        <f t="shared" si="3"/>
        <v>0</v>
      </c>
      <c r="I77" s="252"/>
      <c r="J77" s="252"/>
      <c r="K77" s="252"/>
      <c r="L77" s="252"/>
      <c r="M77" s="252"/>
      <c r="N77" s="253">
        <f t="shared" si="4"/>
        <v>0</v>
      </c>
      <c r="O77" s="250"/>
      <c r="P77" s="252"/>
      <c r="Q77" s="252"/>
      <c r="R77" s="252"/>
      <c r="AD77" s="178" t="str">
        <f t="shared" si="5"/>
        <v>Zeitreihe_1</v>
      </c>
    </row>
    <row r="78" spans="1:30" ht="15" x14ac:dyDescent="0.25">
      <c r="A78" s="250"/>
      <c r="B78" s="250"/>
      <c r="C78" s="250"/>
      <c r="D78" s="251"/>
      <c r="E78" s="252"/>
      <c r="F78" s="251"/>
      <c r="G78" s="252"/>
      <c r="H78" s="374">
        <f t="shared" si="3"/>
        <v>0</v>
      </c>
      <c r="I78" s="252"/>
      <c r="J78" s="252"/>
      <c r="K78" s="252"/>
      <c r="L78" s="252"/>
      <c r="M78" s="252"/>
      <c r="N78" s="253">
        <f t="shared" si="4"/>
        <v>0</v>
      </c>
      <c r="O78" s="250"/>
      <c r="P78" s="252"/>
      <c r="Q78" s="252"/>
      <c r="R78" s="252"/>
      <c r="AD78" s="178" t="str">
        <f t="shared" si="5"/>
        <v>Zeitreihe_1</v>
      </c>
    </row>
    <row r="79" spans="1:30" ht="15" x14ac:dyDescent="0.25">
      <c r="A79" s="250"/>
      <c r="B79" s="250"/>
      <c r="C79" s="250"/>
      <c r="D79" s="251"/>
      <c r="E79" s="252"/>
      <c r="F79" s="251"/>
      <c r="G79" s="252"/>
      <c r="H79" s="374">
        <f t="shared" si="3"/>
        <v>0</v>
      </c>
      <c r="I79" s="252"/>
      <c r="J79" s="252"/>
      <c r="K79" s="252"/>
      <c r="L79" s="252"/>
      <c r="M79" s="252"/>
      <c r="N79" s="253">
        <f t="shared" si="4"/>
        <v>0</v>
      </c>
      <c r="O79" s="250"/>
      <c r="P79" s="252"/>
      <c r="Q79" s="252"/>
      <c r="R79" s="252"/>
      <c r="AD79" s="178" t="str">
        <f t="shared" si="5"/>
        <v>Zeitreihe_1</v>
      </c>
    </row>
    <row r="80" spans="1:30" ht="15" x14ac:dyDescent="0.25">
      <c r="A80" s="250"/>
      <c r="B80" s="250"/>
      <c r="C80" s="250"/>
      <c r="D80" s="251"/>
      <c r="E80" s="252"/>
      <c r="F80" s="251"/>
      <c r="G80" s="252"/>
      <c r="H80" s="374">
        <f t="shared" si="3"/>
        <v>0</v>
      </c>
      <c r="I80" s="252"/>
      <c r="J80" s="252"/>
      <c r="K80" s="252"/>
      <c r="L80" s="252"/>
      <c r="M80" s="252"/>
      <c r="N80" s="253">
        <f t="shared" si="4"/>
        <v>0</v>
      </c>
      <c r="O80" s="250"/>
      <c r="P80" s="252"/>
      <c r="Q80" s="252"/>
      <c r="R80" s="252"/>
      <c r="AD80" s="178" t="str">
        <f t="shared" si="5"/>
        <v>Zeitreihe_1</v>
      </c>
    </row>
    <row r="81" spans="1:30" ht="15" x14ac:dyDescent="0.25">
      <c r="A81" s="250"/>
      <c r="B81" s="250"/>
      <c r="C81" s="250"/>
      <c r="D81" s="251"/>
      <c r="E81" s="252"/>
      <c r="F81" s="251"/>
      <c r="G81" s="252"/>
      <c r="H81" s="374">
        <f t="shared" si="3"/>
        <v>0</v>
      </c>
      <c r="I81" s="252"/>
      <c r="J81" s="252"/>
      <c r="K81" s="252"/>
      <c r="L81" s="252"/>
      <c r="M81" s="252"/>
      <c r="N81" s="253">
        <f t="shared" si="4"/>
        <v>0</v>
      </c>
      <c r="O81" s="250"/>
      <c r="P81" s="252"/>
      <c r="Q81" s="252"/>
      <c r="R81" s="252"/>
      <c r="AD81" s="178" t="str">
        <f t="shared" si="5"/>
        <v>Zeitreihe_1</v>
      </c>
    </row>
    <row r="82" spans="1:30" ht="15" x14ac:dyDescent="0.25">
      <c r="A82" s="250"/>
      <c r="B82" s="250"/>
      <c r="C82" s="250"/>
      <c r="D82" s="251"/>
      <c r="E82" s="252"/>
      <c r="F82" s="251"/>
      <c r="G82" s="252"/>
      <c r="H82" s="374">
        <f t="shared" si="3"/>
        <v>0</v>
      </c>
      <c r="I82" s="252"/>
      <c r="J82" s="252"/>
      <c r="K82" s="252"/>
      <c r="L82" s="252"/>
      <c r="M82" s="252"/>
      <c r="N82" s="253">
        <f t="shared" si="4"/>
        <v>0</v>
      </c>
      <c r="O82" s="250"/>
      <c r="P82" s="252"/>
      <c r="Q82" s="252"/>
      <c r="R82" s="252"/>
      <c r="AD82" s="178" t="str">
        <f t="shared" si="5"/>
        <v>Zeitreihe_1</v>
      </c>
    </row>
    <row r="83" spans="1:30" ht="15" x14ac:dyDescent="0.25">
      <c r="A83" s="250"/>
      <c r="B83" s="250"/>
      <c r="C83" s="250"/>
      <c r="D83" s="251"/>
      <c r="E83" s="252"/>
      <c r="F83" s="251"/>
      <c r="G83" s="252"/>
      <c r="H83" s="374">
        <f t="shared" si="3"/>
        <v>0</v>
      </c>
      <c r="I83" s="252"/>
      <c r="J83" s="252"/>
      <c r="K83" s="252"/>
      <c r="L83" s="252"/>
      <c r="M83" s="252"/>
      <c r="N83" s="253">
        <f t="shared" si="4"/>
        <v>0</v>
      </c>
      <c r="O83" s="250"/>
      <c r="P83" s="252"/>
      <c r="Q83" s="252"/>
      <c r="R83" s="252"/>
      <c r="AD83" s="178" t="str">
        <f t="shared" si="5"/>
        <v>Zeitreihe_1</v>
      </c>
    </row>
    <row r="84" spans="1:30" ht="15" x14ac:dyDescent="0.25">
      <c r="A84" s="250"/>
      <c r="B84" s="250"/>
      <c r="C84" s="250"/>
      <c r="D84" s="251"/>
      <c r="E84" s="252"/>
      <c r="F84" s="251"/>
      <c r="G84" s="252"/>
      <c r="H84" s="374">
        <f t="shared" si="3"/>
        <v>0</v>
      </c>
      <c r="I84" s="252"/>
      <c r="J84" s="252"/>
      <c r="K84" s="252"/>
      <c r="L84" s="252"/>
      <c r="M84" s="252"/>
      <c r="N84" s="253">
        <f t="shared" si="4"/>
        <v>0</v>
      </c>
      <c r="O84" s="250"/>
      <c r="P84" s="252"/>
      <c r="Q84" s="252"/>
      <c r="R84" s="252"/>
      <c r="AD84" s="178" t="str">
        <f t="shared" si="5"/>
        <v>Zeitreihe_1</v>
      </c>
    </row>
    <row r="85" spans="1:30" ht="15" x14ac:dyDescent="0.25">
      <c r="A85" s="250"/>
      <c r="B85" s="250"/>
      <c r="C85" s="250"/>
      <c r="D85" s="251"/>
      <c r="E85" s="252"/>
      <c r="F85" s="251"/>
      <c r="G85" s="252"/>
      <c r="H85" s="374">
        <f t="shared" si="3"/>
        <v>0</v>
      </c>
      <c r="I85" s="252"/>
      <c r="J85" s="252"/>
      <c r="K85" s="252"/>
      <c r="L85" s="252"/>
      <c r="M85" s="252"/>
      <c r="N85" s="253">
        <f t="shared" si="4"/>
        <v>0</v>
      </c>
      <c r="O85" s="250"/>
      <c r="P85" s="252"/>
      <c r="Q85" s="252"/>
      <c r="R85" s="252"/>
      <c r="AD85" s="178" t="str">
        <f t="shared" si="5"/>
        <v>Zeitreihe_1</v>
      </c>
    </row>
    <row r="86" spans="1:30" ht="15" x14ac:dyDescent="0.25">
      <c r="A86" s="250"/>
      <c r="B86" s="250"/>
      <c r="C86" s="250"/>
      <c r="D86" s="251"/>
      <c r="E86" s="252"/>
      <c r="F86" s="251"/>
      <c r="G86" s="252"/>
      <c r="H86" s="374">
        <f t="shared" si="3"/>
        <v>0</v>
      </c>
      <c r="I86" s="252"/>
      <c r="J86" s="252"/>
      <c r="K86" s="252"/>
      <c r="L86" s="252"/>
      <c r="M86" s="252"/>
      <c r="N86" s="253">
        <f t="shared" si="4"/>
        <v>0</v>
      </c>
      <c r="O86" s="250"/>
      <c r="P86" s="252"/>
      <c r="Q86" s="252"/>
      <c r="R86" s="252"/>
      <c r="AD86" s="178" t="str">
        <f t="shared" si="5"/>
        <v>Zeitreihe_1</v>
      </c>
    </row>
    <row r="87" spans="1:30" ht="15" x14ac:dyDescent="0.25">
      <c r="A87" s="250"/>
      <c r="B87" s="250"/>
      <c r="C87" s="250"/>
      <c r="D87" s="251"/>
      <c r="E87" s="252"/>
      <c r="F87" s="251"/>
      <c r="G87" s="252"/>
      <c r="H87" s="374">
        <f t="shared" si="3"/>
        <v>0</v>
      </c>
      <c r="I87" s="252"/>
      <c r="J87" s="252"/>
      <c r="K87" s="252"/>
      <c r="L87" s="252"/>
      <c r="M87" s="252"/>
      <c r="N87" s="253">
        <f t="shared" si="4"/>
        <v>0</v>
      </c>
      <c r="O87" s="250"/>
      <c r="P87" s="252"/>
      <c r="Q87" s="252"/>
      <c r="R87" s="252"/>
      <c r="AD87" s="178" t="str">
        <f t="shared" si="5"/>
        <v>Zeitreihe_1</v>
      </c>
    </row>
    <row r="88" spans="1:30" ht="15" x14ac:dyDescent="0.25">
      <c r="A88" s="250"/>
      <c r="B88" s="250"/>
      <c r="C88" s="250"/>
      <c r="D88" s="251"/>
      <c r="E88" s="252"/>
      <c r="F88" s="251"/>
      <c r="G88" s="252"/>
      <c r="H88" s="374">
        <f t="shared" si="3"/>
        <v>0</v>
      </c>
      <c r="I88" s="252"/>
      <c r="J88" s="252"/>
      <c r="K88" s="252"/>
      <c r="L88" s="252"/>
      <c r="M88" s="252"/>
      <c r="N88" s="253">
        <f t="shared" si="4"/>
        <v>0</v>
      </c>
      <c r="O88" s="250"/>
      <c r="P88" s="252"/>
      <c r="Q88" s="252"/>
      <c r="R88" s="252"/>
      <c r="AD88" s="178" t="str">
        <f t="shared" si="5"/>
        <v>Zeitreihe_1</v>
      </c>
    </row>
    <row r="89" spans="1:30" ht="15" x14ac:dyDescent="0.25">
      <c r="A89" s="250"/>
      <c r="B89" s="250"/>
      <c r="C89" s="250"/>
      <c r="D89" s="251"/>
      <c r="E89" s="252"/>
      <c r="F89" s="251"/>
      <c r="G89" s="252"/>
      <c r="H89" s="374">
        <f t="shared" si="3"/>
        <v>0</v>
      </c>
      <c r="I89" s="252"/>
      <c r="J89" s="252"/>
      <c r="K89" s="252"/>
      <c r="L89" s="252"/>
      <c r="M89" s="252"/>
      <c r="N89" s="253">
        <f t="shared" si="4"/>
        <v>0</v>
      </c>
      <c r="O89" s="250"/>
      <c r="P89" s="252"/>
      <c r="Q89" s="252"/>
      <c r="R89" s="252"/>
      <c r="AD89" s="178" t="str">
        <f t="shared" si="5"/>
        <v>Zeitreihe_1</v>
      </c>
    </row>
    <row r="90" spans="1:30" ht="15" x14ac:dyDescent="0.25">
      <c r="A90" s="250"/>
      <c r="B90" s="250"/>
      <c r="C90" s="250"/>
      <c r="D90" s="251"/>
      <c r="E90" s="252"/>
      <c r="F90" s="251"/>
      <c r="G90" s="252"/>
      <c r="H90" s="374">
        <f t="shared" si="3"/>
        <v>0</v>
      </c>
      <c r="I90" s="252"/>
      <c r="J90" s="252"/>
      <c r="K90" s="252"/>
      <c r="L90" s="252"/>
      <c r="M90" s="252"/>
      <c r="N90" s="253">
        <f t="shared" si="4"/>
        <v>0</v>
      </c>
      <c r="O90" s="250"/>
      <c r="P90" s="252"/>
      <c r="Q90" s="252"/>
      <c r="R90" s="252"/>
      <c r="AD90" s="178" t="str">
        <f t="shared" si="5"/>
        <v>Zeitreihe_1</v>
      </c>
    </row>
    <row r="91" spans="1:30" ht="15" x14ac:dyDescent="0.25">
      <c r="A91" s="250"/>
      <c r="B91" s="250"/>
      <c r="C91" s="250"/>
      <c r="D91" s="251"/>
      <c r="E91" s="252"/>
      <c r="F91" s="251"/>
      <c r="G91" s="252"/>
      <c r="H91" s="374">
        <f t="shared" si="3"/>
        <v>0</v>
      </c>
      <c r="I91" s="252"/>
      <c r="J91" s="252"/>
      <c r="K91" s="252"/>
      <c r="L91" s="252"/>
      <c r="M91" s="252"/>
      <c r="N91" s="253">
        <f t="shared" si="4"/>
        <v>0</v>
      </c>
      <c r="O91" s="250"/>
      <c r="P91" s="252"/>
      <c r="Q91" s="252"/>
      <c r="R91" s="252"/>
      <c r="AD91" s="178" t="str">
        <f t="shared" si="5"/>
        <v>Zeitreihe_1</v>
      </c>
    </row>
    <row r="92" spans="1:30" ht="15" x14ac:dyDescent="0.25">
      <c r="A92" s="250"/>
      <c r="B92" s="250"/>
      <c r="C92" s="250"/>
      <c r="D92" s="251"/>
      <c r="E92" s="252"/>
      <c r="F92" s="251"/>
      <c r="G92" s="252"/>
      <c r="H92" s="374">
        <f t="shared" si="3"/>
        <v>0</v>
      </c>
      <c r="I92" s="252"/>
      <c r="J92" s="252"/>
      <c r="K92" s="252"/>
      <c r="L92" s="252"/>
      <c r="M92" s="252"/>
      <c r="N92" s="253">
        <f t="shared" si="4"/>
        <v>0</v>
      </c>
      <c r="O92" s="250"/>
      <c r="P92" s="252"/>
      <c r="Q92" s="252"/>
      <c r="R92" s="252"/>
      <c r="AD92" s="178" t="str">
        <f t="shared" si="5"/>
        <v>Zeitreihe_1</v>
      </c>
    </row>
    <row r="93" spans="1:30" ht="15" x14ac:dyDescent="0.25">
      <c r="A93" s="250"/>
      <c r="B93" s="250"/>
      <c r="C93" s="250"/>
      <c r="D93" s="251"/>
      <c r="E93" s="252"/>
      <c r="F93" s="251"/>
      <c r="G93" s="252"/>
      <c r="H93" s="374">
        <f t="shared" si="3"/>
        <v>0</v>
      </c>
      <c r="I93" s="252"/>
      <c r="J93" s="252"/>
      <c r="K93" s="252"/>
      <c r="L93" s="252"/>
      <c r="M93" s="252"/>
      <c r="N93" s="253">
        <f t="shared" si="4"/>
        <v>0</v>
      </c>
      <c r="O93" s="250"/>
      <c r="P93" s="252"/>
      <c r="Q93" s="252"/>
      <c r="R93" s="252"/>
      <c r="AD93" s="178" t="str">
        <f t="shared" si="5"/>
        <v>Zeitreihe_1</v>
      </c>
    </row>
    <row r="94" spans="1:30" ht="15" x14ac:dyDescent="0.25">
      <c r="A94" s="250"/>
      <c r="B94" s="250"/>
      <c r="C94" s="250"/>
      <c r="D94" s="251"/>
      <c r="E94" s="252"/>
      <c r="F94" s="251"/>
      <c r="G94" s="252"/>
      <c r="H94" s="374">
        <f t="shared" si="3"/>
        <v>0</v>
      </c>
      <c r="I94" s="252"/>
      <c r="J94" s="252"/>
      <c r="K94" s="252"/>
      <c r="L94" s="252"/>
      <c r="M94" s="252"/>
      <c r="N94" s="253">
        <f t="shared" si="4"/>
        <v>0</v>
      </c>
      <c r="O94" s="250"/>
      <c r="P94" s="252"/>
      <c r="Q94" s="252"/>
      <c r="R94" s="252"/>
      <c r="AD94" s="178" t="str">
        <f t="shared" si="5"/>
        <v>Zeitreihe_1</v>
      </c>
    </row>
    <row r="95" spans="1:30" ht="15" x14ac:dyDescent="0.25">
      <c r="A95" s="250"/>
      <c r="B95" s="250"/>
      <c r="C95" s="250"/>
      <c r="D95" s="251"/>
      <c r="E95" s="252"/>
      <c r="F95" s="251"/>
      <c r="G95" s="252"/>
      <c r="H95" s="374">
        <f t="shared" si="3"/>
        <v>0</v>
      </c>
      <c r="I95" s="252"/>
      <c r="J95" s="252"/>
      <c r="K95" s="252"/>
      <c r="L95" s="252"/>
      <c r="M95" s="252"/>
      <c r="N95" s="253">
        <f t="shared" si="4"/>
        <v>0</v>
      </c>
      <c r="O95" s="250"/>
      <c r="P95" s="252"/>
      <c r="Q95" s="252"/>
      <c r="R95" s="252"/>
      <c r="AD95" s="178" t="str">
        <f t="shared" si="5"/>
        <v>Zeitreihe_1</v>
      </c>
    </row>
    <row r="96" spans="1:30" ht="15" x14ac:dyDescent="0.25">
      <c r="A96" s="250"/>
      <c r="B96" s="250"/>
      <c r="C96" s="250"/>
      <c r="D96" s="251"/>
      <c r="E96" s="252"/>
      <c r="F96" s="251"/>
      <c r="G96" s="252"/>
      <c r="H96" s="374">
        <f t="shared" si="3"/>
        <v>0</v>
      </c>
      <c r="I96" s="252"/>
      <c r="J96" s="252"/>
      <c r="K96" s="252"/>
      <c r="L96" s="252"/>
      <c r="M96" s="252"/>
      <c r="N96" s="253">
        <f t="shared" si="4"/>
        <v>0</v>
      </c>
      <c r="O96" s="250"/>
      <c r="P96" s="252"/>
      <c r="Q96" s="252"/>
      <c r="R96" s="252"/>
      <c r="AD96" s="178" t="str">
        <f t="shared" si="5"/>
        <v>Zeitreihe_1</v>
      </c>
    </row>
    <row r="97" spans="1:30" ht="15" x14ac:dyDescent="0.25">
      <c r="A97" s="250"/>
      <c r="B97" s="250"/>
      <c r="C97" s="250"/>
      <c r="D97" s="251"/>
      <c r="E97" s="252"/>
      <c r="F97" s="251"/>
      <c r="G97" s="252"/>
      <c r="H97" s="374">
        <f t="shared" si="3"/>
        <v>0</v>
      </c>
      <c r="I97" s="252"/>
      <c r="J97" s="252"/>
      <c r="K97" s="252"/>
      <c r="L97" s="252"/>
      <c r="M97" s="252"/>
      <c r="N97" s="253">
        <f t="shared" si="4"/>
        <v>0</v>
      </c>
      <c r="O97" s="250"/>
      <c r="P97" s="252"/>
      <c r="Q97" s="252"/>
      <c r="R97" s="252"/>
      <c r="AD97" s="178" t="str">
        <f t="shared" si="5"/>
        <v>Zeitreihe_1</v>
      </c>
    </row>
    <row r="98" spans="1:30" ht="15" x14ac:dyDescent="0.25">
      <c r="A98" s="250"/>
      <c r="B98" s="250"/>
      <c r="C98" s="250"/>
      <c r="D98" s="251"/>
      <c r="E98" s="252"/>
      <c r="F98" s="251"/>
      <c r="G98" s="252"/>
      <c r="H98" s="374">
        <f t="shared" si="3"/>
        <v>0</v>
      </c>
      <c r="I98" s="252"/>
      <c r="J98" s="252"/>
      <c r="K98" s="252"/>
      <c r="L98" s="252"/>
      <c r="M98" s="252"/>
      <c r="N98" s="253">
        <f t="shared" si="4"/>
        <v>0</v>
      </c>
      <c r="O98" s="250"/>
      <c r="P98" s="252"/>
      <c r="Q98" s="252"/>
      <c r="R98" s="252"/>
      <c r="AD98" s="178" t="str">
        <f t="shared" si="5"/>
        <v>Zeitreihe_1</v>
      </c>
    </row>
    <row r="99" spans="1:30" ht="15" x14ac:dyDescent="0.25">
      <c r="A99" s="250"/>
      <c r="B99" s="250"/>
      <c r="C99" s="250"/>
      <c r="D99" s="251"/>
      <c r="E99" s="252"/>
      <c r="F99" s="251"/>
      <c r="G99" s="252"/>
      <c r="H99" s="374">
        <f t="shared" si="3"/>
        <v>0</v>
      </c>
      <c r="I99" s="252"/>
      <c r="J99" s="252"/>
      <c r="K99" s="252"/>
      <c r="L99" s="252"/>
      <c r="M99" s="252"/>
      <c r="N99" s="253">
        <f t="shared" si="4"/>
        <v>0</v>
      </c>
      <c r="O99" s="250"/>
      <c r="P99" s="252"/>
      <c r="Q99" s="252"/>
      <c r="R99" s="252"/>
      <c r="AD99" s="178" t="str">
        <f t="shared" si="5"/>
        <v>Zeitreihe_1</v>
      </c>
    </row>
    <row r="100" spans="1:30" ht="15" x14ac:dyDescent="0.25">
      <c r="A100" s="250"/>
      <c r="B100" s="250"/>
      <c r="C100" s="250"/>
      <c r="D100" s="251"/>
      <c r="E100" s="252"/>
      <c r="F100" s="251"/>
      <c r="G100" s="252"/>
      <c r="H100" s="374">
        <f t="shared" si="3"/>
        <v>0</v>
      </c>
      <c r="I100" s="252"/>
      <c r="J100" s="252"/>
      <c r="K100" s="252"/>
      <c r="L100" s="252"/>
      <c r="M100" s="252"/>
      <c r="N100" s="253">
        <f t="shared" si="4"/>
        <v>0</v>
      </c>
      <c r="O100" s="250"/>
      <c r="P100" s="252"/>
      <c r="Q100" s="252"/>
      <c r="R100" s="252"/>
      <c r="AD100" s="178" t="str">
        <f t="shared" si="5"/>
        <v>Zeitreihe_1</v>
      </c>
    </row>
    <row r="101" spans="1:30" x14ac:dyDescent="0.2">
      <c r="A101" s="178"/>
      <c r="B101" s="178"/>
      <c r="C101" s="178"/>
      <c r="D101" s="259"/>
      <c r="E101" s="178"/>
      <c r="F101" s="178"/>
      <c r="G101" s="178"/>
      <c r="H101" s="178"/>
      <c r="I101" s="178"/>
      <c r="J101" s="178"/>
      <c r="K101" s="178"/>
      <c r="L101" s="178"/>
      <c r="M101" s="178"/>
      <c r="N101" s="178"/>
      <c r="O101" s="178"/>
      <c r="P101" s="178"/>
      <c r="Q101" s="178"/>
      <c r="R101" s="178"/>
    </row>
  </sheetData>
  <sheetProtection formatCells="0" formatColumns="0" formatRows="0" insertRows="0" insertHyperlinks="0"/>
  <dataValidations count="2">
    <dataValidation type="list" allowBlank="1" showInputMessage="1" showErrorMessage="1" sqref="B5:B100">
      <formula1>WAV_Positionen</formula1>
    </dataValidation>
    <dataValidation type="list" allowBlank="1" showInputMessage="1" showErrorMessage="1" sqref="D5:D100">
      <formula1>INDIRECT(AD5)</formula1>
    </dataValidation>
  </dataValidations>
  <pageMargins left="0.47244094488188981" right="0.31496062992125984" top="0.47244094488188981" bottom="0.35433070866141736" header="0.31496062992125984" footer="0.15748031496062992"/>
  <pageSetup paperSize="9" scale="48" fitToWidth="2" fitToHeight="2" orientation="landscape" r:id="rId1"/>
  <headerFooter>
    <oddFooter>&amp;L&amp;D&amp;C&amp;P/&amp;N&amp;R&amp;A_&amp;F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Allgemeines!$B$22:$B$31</xm:f>
          </x14:formula1>
          <xm:sqref>A5:A100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9" tint="0.59999389629810485"/>
    <outlinePr summaryBelow="0" summaryRight="0"/>
  </sheetPr>
  <dimension ref="A1:DQ79"/>
  <sheetViews>
    <sheetView showGridLines="0" zoomScaleNormal="100" zoomScaleSheetLayoutView="100" workbookViewId="0">
      <pane xSplit="2" ySplit="4" topLeftCell="C5" activePane="bottomRight" state="frozen"/>
      <selection activeCell="N42" sqref="N42"/>
      <selection pane="topRight" activeCell="N42" sqref="N42"/>
      <selection pane="bottomLeft" activeCell="N42" sqref="N42"/>
      <selection pane="bottomRight" activeCell="C96" sqref="C96"/>
    </sheetView>
  </sheetViews>
  <sheetFormatPr baseColWidth="10" defaultColWidth="11.42578125" defaultRowHeight="14.25" outlineLevelRow="1" x14ac:dyDescent="0.2"/>
  <cols>
    <col min="1" max="1" width="3" style="196" customWidth="1"/>
    <col min="2" max="2" width="59" style="196" customWidth="1"/>
    <col min="3" max="3" width="16.85546875" style="196" customWidth="1" collapsed="1"/>
    <col min="4" max="16" width="16.85546875" style="196" customWidth="1"/>
    <col min="17" max="17" width="3.42578125" style="183" customWidth="1"/>
    <col min="18" max="18" width="16.85546875" style="196" customWidth="1" collapsed="1"/>
    <col min="19" max="31" width="16.85546875" style="196" customWidth="1"/>
    <col min="32" max="32" width="3.42578125" style="183" customWidth="1"/>
    <col min="33" max="33" width="16.85546875" style="196" customWidth="1" collapsed="1"/>
    <col min="34" max="45" width="16.85546875" style="196" customWidth="1"/>
    <col min="46" max="46" width="7.5703125" style="196" customWidth="1"/>
    <col min="47" max="47" width="3.42578125" style="196" customWidth="1"/>
    <col min="48" max="48" width="16.85546875" style="196" customWidth="1" collapsed="1"/>
    <col min="49" max="61" width="16.85546875" style="196" customWidth="1"/>
    <col min="62" max="62" width="3.42578125" style="196" customWidth="1"/>
    <col min="63" max="63" width="16.85546875" style="196" customWidth="1" collapsed="1"/>
    <col min="64" max="76" width="16.85546875" style="196" customWidth="1"/>
    <col min="77" max="77" width="3.42578125" style="196" customWidth="1"/>
    <col min="78" max="78" width="16.85546875" style="196" customWidth="1" collapsed="1"/>
    <col min="79" max="91" width="16.85546875" style="196" customWidth="1"/>
    <col min="92" max="92" width="3.42578125" style="196" customWidth="1"/>
    <col min="93" max="93" width="16.85546875" style="196" customWidth="1" collapsed="1"/>
    <col min="94" max="106" width="16.85546875" style="196" customWidth="1"/>
    <col min="107" max="107" width="3.42578125" style="196" customWidth="1"/>
    <col min="108" max="108" width="16.85546875" style="196" customWidth="1" collapsed="1"/>
    <col min="109" max="121" width="16.85546875" style="196" customWidth="1"/>
    <col min="122" max="122" width="3.42578125" style="196" customWidth="1"/>
    <col min="123" max="16384" width="11.42578125" style="196"/>
  </cols>
  <sheetData>
    <row r="1" spans="1:121" s="183" customFormat="1" ht="18" x14ac:dyDescent="0.25">
      <c r="A1" s="182" t="s">
        <v>291</v>
      </c>
    </row>
    <row r="2" spans="1:121" s="187" customFormat="1" ht="15" x14ac:dyDescent="0.25">
      <c r="A2" s="184"/>
      <c r="B2" s="184"/>
      <c r="C2" s="185"/>
      <c r="D2" s="185"/>
      <c r="E2" s="186"/>
      <c r="F2" s="185"/>
      <c r="G2" s="186"/>
      <c r="H2" s="186"/>
      <c r="I2" s="186"/>
      <c r="J2" s="186"/>
      <c r="K2" s="186"/>
      <c r="L2" s="186"/>
      <c r="M2" s="186"/>
      <c r="N2" s="186"/>
      <c r="O2" s="186"/>
      <c r="P2" s="186"/>
      <c r="R2" s="185"/>
      <c r="S2" s="185"/>
      <c r="T2" s="185"/>
      <c r="U2" s="185"/>
      <c r="V2" s="185"/>
      <c r="W2" s="185"/>
      <c r="X2" s="185"/>
      <c r="Y2" s="185"/>
      <c r="Z2" s="185"/>
      <c r="AA2" s="185"/>
      <c r="AB2" s="185"/>
      <c r="AC2" s="185"/>
      <c r="AD2" s="185"/>
      <c r="AE2" s="185"/>
      <c r="AG2" s="185"/>
      <c r="AH2" s="185"/>
      <c r="AI2" s="185"/>
      <c r="AJ2" s="185"/>
      <c r="AK2" s="185"/>
      <c r="AL2" s="185"/>
      <c r="AM2" s="185"/>
      <c r="AN2" s="185"/>
      <c r="AO2" s="185"/>
      <c r="AP2" s="185"/>
      <c r="AQ2" s="185"/>
      <c r="AR2" s="185"/>
      <c r="AS2" s="185"/>
      <c r="AT2" s="185"/>
      <c r="AV2" s="185"/>
      <c r="AW2" s="185"/>
      <c r="AX2" s="185"/>
      <c r="AY2" s="185"/>
      <c r="AZ2" s="185"/>
      <c r="BA2" s="185"/>
      <c r="BB2" s="185"/>
      <c r="BC2" s="185"/>
      <c r="BD2" s="185"/>
      <c r="BE2" s="185"/>
      <c r="BF2" s="185"/>
      <c r="BG2" s="185"/>
      <c r="BH2" s="185"/>
      <c r="BI2" s="185"/>
      <c r="BK2" s="185"/>
      <c r="BL2" s="185"/>
      <c r="BM2" s="185"/>
      <c r="BN2" s="185"/>
      <c r="BO2" s="185"/>
      <c r="BP2" s="185"/>
      <c r="BQ2" s="185"/>
      <c r="BR2" s="185"/>
      <c r="BS2" s="185"/>
      <c r="BT2" s="185"/>
      <c r="BU2" s="185"/>
      <c r="BV2" s="185"/>
      <c r="BW2" s="185"/>
      <c r="BX2" s="185"/>
      <c r="BZ2" s="185"/>
      <c r="CA2" s="185"/>
      <c r="CB2" s="185"/>
      <c r="CC2" s="185"/>
      <c r="CD2" s="185"/>
      <c r="CE2" s="185"/>
      <c r="CF2" s="185"/>
      <c r="CG2" s="185"/>
      <c r="CH2" s="185"/>
      <c r="CI2" s="185"/>
      <c r="CJ2" s="185"/>
      <c r="CK2" s="185"/>
      <c r="CL2" s="185"/>
      <c r="CM2" s="185"/>
      <c r="CO2" s="185"/>
      <c r="CP2" s="185"/>
      <c r="CQ2" s="185"/>
      <c r="CR2" s="185"/>
      <c r="CS2" s="185"/>
      <c r="CT2" s="185"/>
      <c r="CU2" s="185"/>
      <c r="CV2" s="185"/>
      <c r="CW2" s="185"/>
      <c r="CX2" s="185"/>
      <c r="CY2" s="185"/>
      <c r="CZ2" s="185"/>
      <c r="DA2" s="185"/>
      <c r="DB2" s="185"/>
      <c r="DD2" s="185"/>
      <c r="DE2" s="185"/>
      <c r="DF2" s="185"/>
      <c r="DG2" s="185"/>
      <c r="DH2" s="185"/>
      <c r="DI2" s="185"/>
      <c r="DJ2" s="185"/>
      <c r="DK2" s="185"/>
      <c r="DL2" s="185"/>
      <c r="DM2" s="185"/>
      <c r="DN2" s="185"/>
      <c r="DO2" s="185"/>
      <c r="DP2" s="185"/>
      <c r="DQ2" s="185"/>
    </row>
    <row r="3" spans="1:121" s="192" customFormat="1" ht="18" x14ac:dyDescent="0.25">
      <c r="A3" s="188"/>
      <c r="B3" s="189"/>
      <c r="C3" s="532" t="str">
        <f>CONCATENATE("Gesamtunternehmen für ",Allgemeines!B22)</f>
        <v>Gesamtunternehmen für NB1</v>
      </c>
      <c r="D3" s="532"/>
      <c r="E3" s="532"/>
      <c r="F3" s="532"/>
      <c r="G3" s="532"/>
      <c r="H3" s="532"/>
      <c r="I3" s="532"/>
      <c r="J3" s="532"/>
      <c r="K3" s="532"/>
      <c r="L3" s="532"/>
      <c r="M3" s="532"/>
      <c r="N3" s="532"/>
      <c r="O3" s="532"/>
      <c r="P3" s="532"/>
      <c r="Q3" s="191"/>
      <c r="R3" s="190" t="str">
        <f>CONCATENATE("Tätigkeit Gasverteilung für ",Allgemeines!B22)</f>
        <v>Tätigkeit Gasverteilung für NB1</v>
      </c>
      <c r="S3" s="190"/>
      <c r="T3" s="190"/>
      <c r="U3" s="190"/>
      <c r="V3" s="190"/>
      <c r="W3" s="190"/>
      <c r="X3" s="190"/>
      <c r="Y3" s="190"/>
      <c r="Z3" s="190"/>
      <c r="AA3" s="190"/>
      <c r="AB3" s="190"/>
      <c r="AC3" s="190"/>
      <c r="AD3" s="190"/>
      <c r="AE3" s="190"/>
      <c r="AF3" s="191"/>
      <c r="AG3" s="190" t="str">
        <f>CONCATENATE("Tätigkeit Gasverteilung für ",Allgemeines!B23)</f>
        <v>Tätigkeit Gasverteilung für NB2</v>
      </c>
      <c r="AH3" s="190"/>
      <c r="AI3" s="190"/>
      <c r="AJ3" s="190"/>
      <c r="AK3" s="190"/>
      <c r="AL3" s="190"/>
      <c r="AM3" s="190"/>
      <c r="AN3" s="190"/>
      <c r="AO3" s="190"/>
      <c r="AP3" s="190"/>
      <c r="AQ3" s="190"/>
      <c r="AR3" s="190"/>
      <c r="AS3" s="190"/>
      <c r="AT3" s="190"/>
      <c r="AV3" s="190" t="str">
        <f>CONCATENATE("Tätigkeit Gasverteilung für ",Allgemeines!B24)</f>
        <v xml:space="preserve">Tätigkeit Gasverteilung für </v>
      </c>
      <c r="AW3" s="190"/>
      <c r="AX3" s="190"/>
      <c r="AY3" s="190"/>
      <c r="AZ3" s="190"/>
      <c r="BA3" s="190"/>
      <c r="BB3" s="190"/>
      <c r="BC3" s="190"/>
      <c r="BD3" s="190"/>
      <c r="BE3" s="190"/>
      <c r="BF3" s="190"/>
      <c r="BG3" s="190"/>
      <c r="BH3" s="190"/>
      <c r="BI3" s="190"/>
      <c r="BK3" s="190" t="str">
        <f>CONCATENATE("Tätigkeit Gasverteilung für ",Allgemeines!B25)</f>
        <v xml:space="preserve">Tätigkeit Gasverteilung für </v>
      </c>
      <c r="BL3" s="190"/>
      <c r="BM3" s="190"/>
      <c r="BN3" s="190"/>
      <c r="BO3" s="190"/>
      <c r="BP3" s="190"/>
      <c r="BQ3" s="190"/>
      <c r="BR3" s="190"/>
      <c r="BS3" s="190"/>
      <c r="BT3" s="190"/>
      <c r="BU3" s="190"/>
      <c r="BV3" s="190"/>
      <c r="BW3" s="190"/>
      <c r="BX3" s="190"/>
      <c r="BZ3" s="190" t="str">
        <f>CONCATENATE("Tätigkeit Gasverteilung für ",Allgemeines!B26)</f>
        <v xml:space="preserve">Tätigkeit Gasverteilung für </v>
      </c>
      <c r="CA3" s="190"/>
      <c r="CB3" s="190"/>
      <c r="CC3" s="190"/>
      <c r="CD3" s="190"/>
      <c r="CE3" s="190"/>
      <c r="CF3" s="190"/>
      <c r="CG3" s="190"/>
      <c r="CH3" s="190"/>
      <c r="CI3" s="190"/>
      <c r="CJ3" s="190"/>
      <c r="CK3" s="190"/>
      <c r="CL3" s="190"/>
      <c r="CM3" s="190"/>
      <c r="CO3" s="190" t="str">
        <f>CONCATENATE("Tätigkeit Gasverteilung für ",Allgemeines!B27)</f>
        <v xml:space="preserve">Tätigkeit Gasverteilung für </v>
      </c>
      <c r="CP3" s="190"/>
      <c r="CQ3" s="190"/>
      <c r="CR3" s="190"/>
      <c r="CS3" s="190"/>
      <c r="CT3" s="190"/>
      <c r="CU3" s="190"/>
      <c r="CV3" s="190"/>
      <c r="CW3" s="190"/>
      <c r="CX3" s="190"/>
      <c r="CY3" s="190"/>
      <c r="CZ3" s="190"/>
      <c r="DA3" s="190"/>
      <c r="DB3" s="190"/>
      <c r="DD3" s="190" t="str">
        <f>CONCATENATE("Tätigkeit Gasverteilung für ",Allgemeines!B28)</f>
        <v xml:space="preserve">Tätigkeit Gasverteilung für </v>
      </c>
      <c r="DE3" s="190"/>
      <c r="DF3" s="190"/>
      <c r="DG3" s="190"/>
      <c r="DH3" s="190"/>
      <c r="DI3" s="190"/>
      <c r="DJ3" s="190"/>
      <c r="DK3" s="190"/>
      <c r="DL3" s="190"/>
      <c r="DM3" s="190"/>
      <c r="DN3" s="190"/>
      <c r="DO3" s="190"/>
      <c r="DP3" s="190"/>
      <c r="DQ3" s="190"/>
    </row>
    <row r="4" spans="1:121" ht="57" collapsed="1" x14ac:dyDescent="0.2">
      <c r="A4" s="193"/>
      <c r="B4" s="194"/>
      <c r="C4" s="195" t="s">
        <v>146</v>
      </c>
      <c r="D4" s="195" t="s">
        <v>147</v>
      </c>
      <c r="E4" s="195" t="s">
        <v>148</v>
      </c>
      <c r="F4" s="195" t="s">
        <v>149</v>
      </c>
      <c r="G4" s="195" t="s">
        <v>150</v>
      </c>
      <c r="H4" s="195" t="s">
        <v>151</v>
      </c>
      <c r="I4" s="195" t="s">
        <v>147</v>
      </c>
      <c r="J4" s="195" t="s">
        <v>148</v>
      </c>
      <c r="K4" s="195" t="s">
        <v>152</v>
      </c>
      <c r="L4" s="195" t="s">
        <v>153</v>
      </c>
      <c r="M4" s="195" t="s">
        <v>154</v>
      </c>
      <c r="N4" s="195" t="s">
        <v>155</v>
      </c>
      <c r="O4" s="195" t="s">
        <v>156</v>
      </c>
      <c r="P4" s="195" t="s">
        <v>157</v>
      </c>
      <c r="R4" s="195" t="s">
        <v>146</v>
      </c>
      <c r="S4" s="195" t="s">
        <v>147</v>
      </c>
      <c r="T4" s="195" t="s">
        <v>148</v>
      </c>
      <c r="U4" s="195" t="s">
        <v>149</v>
      </c>
      <c r="V4" s="195" t="s">
        <v>150</v>
      </c>
      <c r="W4" s="195" t="s">
        <v>151</v>
      </c>
      <c r="X4" s="195" t="s">
        <v>147</v>
      </c>
      <c r="Y4" s="195" t="s">
        <v>148</v>
      </c>
      <c r="Z4" s="195" t="s">
        <v>152</v>
      </c>
      <c r="AA4" s="195" t="s">
        <v>153</v>
      </c>
      <c r="AB4" s="195" t="s">
        <v>154</v>
      </c>
      <c r="AC4" s="195" t="s">
        <v>155</v>
      </c>
      <c r="AD4" s="195" t="s">
        <v>156</v>
      </c>
      <c r="AE4" s="195" t="s">
        <v>157</v>
      </c>
      <c r="AG4" s="195" t="s">
        <v>146</v>
      </c>
      <c r="AH4" s="195" t="s">
        <v>147</v>
      </c>
      <c r="AI4" s="195" t="s">
        <v>148</v>
      </c>
      <c r="AJ4" s="195" t="s">
        <v>149</v>
      </c>
      <c r="AK4" s="195" t="s">
        <v>150</v>
      </c>
      <c r="AL4" s="195" t="s">
        <v>151</v>
      </c>
      <c r="AM4" s="195" t="s">
        <v>147</v>
      </c>
      <c r="AN4" s="195" t="s">
        <v>148</v>
      </c>
      <c r="AO4" s="195" t="s">
        <v>152</v>
      </c>
      <c r="AP4" s="195" t="s">
        <v>153</v>
      </c>
      <c r="AQ4" s="195" t="s">
        <v>154</v>
      </c>
      <c r="AR4" s="195" t="s">
        <v>155</v>
      </c>
      <c r="AS4" s="195" t="s">
        <v>156</v>
      </c>
      <c r="AT4" s="195" t="s">
        <v>157</v>
      </c>
      <c r="AV4" s="195" t="s">
        <v>146</v>
      </c>
      <c r="AW4" s="195" t="s">
        <v>147</v>
      </c>
      <c r="AX4" s="195" t="s">
        <v>148</v>
      </c>
      <c r="AY4" s="195" t="s">
        <v>149</v>
      </c>
      <c r="AZ4" s="195" t="s">
        <v>150</v>
      </c>
      <c r="BA4" s="195" t="s">
        <v>151</v>
      </c>
      <c r="BB4" s="195" t="s">
        <v>147</v>
      </c>
      <c r="BC4" s="195" t="s">
        <v>148</v>
      </c>
      <c r="BD4" s="195" t="s">
        <v>152</v>
      </c>
      <c r="BE4" s="195" t="s">
        <v>153</v>
      </c>
      <c r="BF4" s="195" t="s">
        <v>154</v>
      </c>
      <c r="BG4" s="195" t="s">
        <v>155</v>
      </c>
      <c r="BH4" s="195" t="s">
        <v>156</v>
      </c>
      <c r="BI4" s="195" t="s">
        <v>157</v>
      </c>
      <c r="BK4" s="195" t="s">
        <v>146</v>
      </c>
      <c r="BL4" s="195" t="s">
        <v>147</v>
      </c>
      <c r="BM4" s="195" t="s">
        <v>148</v>
      </c>
      <c r="BN4" s="195" t="s">
        <v>149</v>
      </c>
      <c r="BO4" s="195" t="s">
        <v>150</v>
      </c>
      <c r="BP4" s="195" t="s">
        <v>151</v>
      </c>
      <c r="BQ4" s="195" t="s">
        <v>147</v>
      </c>
      <c r="BR4" s="195" t="s">
        <v>148</v>
      </c>
      <c r="BS4" s="195" t="s">
        <v>152</v>
      </c>
      <c r="BT4" s="195" t="s">
        <v>153</v>
      </c>
      <c r="BU4" s="195" t="s">
        <v>154</v>
      </c>
      <c r="BV4" s="195" t="s">
        <v>155</v>
      </c>
      <c r="BW4" s="195" t="s">
        <v>156</v>
      </c>
      <c r="BX4" s="195" t="s">
        <v>157</v>
      </c>
      <c r="BZ4" s="195" t="s">
        <v>146</v>
      </c>
      <c r="CA4" s="195" t="s">
        <v>147</v>
      </c>
      <c r="CB4" s="195" t="s">
        <v>148</v>
      </c>
      <c r="CC4" s="195" t="s">
        <v>149</v>
      </c>
      <c r="CD4" s="195" t="s">
        <v>150</v>
      </c>
      <c r="CE4" s="195" t="s">
        <v>151</v>
      </c>
      <c r="CF4" s="195" t="s">
        <v>147</v>
      </c>
      <c r="CG4" s="195" t="s">
        <v>148</v>
      </c>
      <c r="CH4" s="195" t="s">
        <v>152</v>
      </c>
      <c r="CI4" s="195" t="s">
        <v>153</v>
      </c>
      <c r="CJ4" s="195" t="s">
        <v>154</v>
      </c>
      <c r="CK4" s="195" t="s">
        <v>155</v>
      </c>
      <c r="CL4" s="195" t="s">
        <v>156</v>
      </c>
      <c r="CM4" s="195" t="s">
        <v>157</v>
      </c>
      <c r="CO4" s="195" t="s">
        <v>146</v>
      </c>
      <c r="CP4" s="195" t="s">
        <v>147</v>
      </c>
      <c r="CQ4" s="195" t="s">
        <v>148</v>
      </c>
      <c r="CR4" s="195" t="s">
        <v>149</v>
      </c>
      <c r="CS4" s="195" t="s">
        <v>150</v>
      </c>
      <c r="CT4" s="195" t="s">
        <v>151</v>
      </c>
      <c r="CU4" s="195" t="s">
        <v>147</v>
      </c>
      <c r="CV4" s="195" t="s">
        <v>148</v>
      </c>
      <c r="CW4" s="195" t="s">
        <v>152</v>
      </c>
      <c r="CX4" s="195" t="s">
        <v>153</v>
      </c>
      <c r="CY4" s="195" t="s">
        <v>154</v>
      </c>
      <c r="CZ4" s="195" t="s">
        <v>155</v>
      </c>
      <c r="DA4" s="195" t="s">
        <v>156</v>
      </c>
      <c r="DB4" s="195" t="s">
        <v>157</v>
      </c>
      <c r="DD4" s="195" t="s">
        <v>146</v>
      </c>
      <c r="DE4" s="195" t="s">
        <v>147</v>
      </c>
      <c r="DF4" s="195" t="s">
        <v>148</v>
      </c>
      <c r="DG4" s="195" t="s">
        <v>149</v>
      </c>
      <c r="DH4" s="195" t="s">
        <v>150</v>
      </c>
      <c r="DI4" s="195" t="s">
        <v>151</v>
      </c>
      <c r="DJ4" s="195" t="s">
        <v>147</v>
      </c>
      <c r="DK4" s="195" t="s">
        <v>148</v>
      </c>
      <c r="DL4" s="195" t="s">
        <v>152</v>
      </c>
      <c r="DM4" s="195" t="s">
        <v>153</v>
      </c>
      <c r="DN4" s="195" t="s">
        <v>154</v>
      </c>
      <c r="DO4" s="195" t="s">
        <v>155</v>
      </c>
      <c r="DP4" s="195" t="s">
        <v>156</v>
      </c>
      <c r="DQ4" s="195" t="s">
        <v>157</v>
      </c>
    </row>
    <row r="5" spans="1:121" ht="15" hidden="1" outlineLevel="1" x14ac:dyDescent="0.2">
      <c r="A5" s="200" t="s">
        <v>158</v>
      </c>
      <c r="B5" s="201" t="s">
        <v>159</v>
      </c>
      <c r="C5" s="202">
        <f>SUM(C6+C10+C15)</f>
        <v>0</v>
      </c>
      <c r="D5" s="202">
        <f t="shared" ref="D5:AE5" si="0">SUM(D6+D10+D15)</f>
        <v>0</v>
      </c>
      <c r="E5" s="202">
        <f t="shared" si="0"/>
        <v>0</v>
      </c>
      <c r="F5" s="202">
        <f t="shared" si="0"/>
        <v>0</v>
      </c>
      <c r="G5" s="202">
        <f t="shared" si="0"/>
        <v>0</v>
      </c>
      <c r="H5" s="202">
        <f t="shared" si="0"/>
        <v>0</v>
      </c>
      <c r="I5" s="202">
        <f t="shared" si="0"/>
        <v>0</v>
      </c>
      <c r="J5" s="202">
        <f t="shared" si="0"/>
        <v>0</v>
      </c>
      <c r="K5" s="202">
        <f t="shared" si="0"/>
        <v>0</v>
      </c>
      <c r="L5" s="202">
        <f t="shared" si="0"/>
        <v>0</v>
      </c>
      <c r="M5" s="202">
        <f t="shared" si="0"/>
        <v>0</v>
      </c>
      <c r="N5" s="202">
        <f t="shared" si="0"/>
        <v>0</v>
      </c>
      <c r="O5" s="202">
        <f t="shared" si="0"/>
        <v>0</v>
      </c>
      <c r="P5" s="202">
        <f t="shared" si="0"/>
        <v>0</v>
      </c>
      <c r="R5" s="202">
        <f t="shared" si="0"/>
        <v>0</v>
      </c>
      <c r="S5" s="202">
        <f t="shared" si="0"/>
        <v>0</v>
      </c>
      <c r="T5" s="202">
        <f t="shared" si="0"/>
        <v>0</v>
      </c>
      <c r="U5" s="202">
        <f t="shared" si="0"/>
        <v>0</v>
      </c>
      <c r="V5" s="202">
        <f t="shared" si="0"/>
        <v>0</v>
      </c>
      <c r="W5" s="202">
        <f t="shared" si="0"/>
        <v>0</v>
      </c>
      <c r="X5" s="202">
        <f t="shared" si="0"/>
        <v>0</v>
      </c>
      <c r="Y5" s="202">
        <f t="shared" si="0"/>
        <v>0</v>
      </c>
      <c r="Z5" s="202">
        <f t="shared" si="0"/>
        <v>0</v>
      </c>
      <c r="AA5" s="202">
        <f t="shared" si="0"/>
        <v>0</v>
      </c>
      <c r="AB5" s="202">
        <f t="shared" si="0"/>
        <v>0</v>
      </c>
      <c r="AC5" s="202">
        <f t="shared" si="0"/>
        <v>0</v>
      </c>
      <c r="AD5" s="202">
        <f t="shared" si="0"/>
        <v>0</v>
      </c>
      <c r="AE5" s="202">
        <f t="shared" si="0"/>
        <v>0</v>
      </c>
      <c r="AG5" s="202">
        <f t="shared" ref="AG5:AT5" si="1">SUM(AG6+AG10+AG15)</f>
        <v>0</v>
      </c>
      <c r="AH5" s="202">
        <f t="shared" si="1"/>
        <v>0</v>
      </c>
      <c r="AI5" s="202">
        <f t="shared" si="1"/>
        <v>0</v>
      </c>
      <c r="AJ5" s="202">
        <f t="shared" si="1"/>
        <v>0</v>
      </c>
      <c r="AK5" s="202">
        <f t="shared" si="1"/>
        <v>0</v>
      </c>
      <c r="AL5" s="202">
        <f t="shared" si="1"/>
        <v>0</v>
      </c>
      <c r="AM5" s="202">
        <f t="shared" si="1"/>
        <v>0</v>
      </c>
      <c r="AN5" s="202">
        <f t="shared" si="1"/>
        <v>0</v>
      </c>
      <c r="AO5" s="202">
        <f t="shared" si="1"/>
        <v>0</v>
      </c>
      <c r="AP5" s="202">
        <f t="shared" si="1"/>
        <v>0</v>
      </c>
      <c r="AQ5" s="202">
        <f t="shared" si="1"/>
        <v>0</v>
      </c>
      <c r="AR5" s="202">
        <f t="shared" si="1"/>
        <v>0</v>
      </c>
      <c r="AS5" s="202">
        <f t="shared" si="1"/>
        <v>0</v>
      </c>
      <c r="AT5" s="202">
        <f t="shared" si="1"/>
        <v>0</v>
      </c>
      <c r="AV5" s="202">
        <f t="shared" ref="AV5:BI5" si="2">SUM(AV6+AV10+AV15)</f>
        <v>0</v>
      </c>
      <c r="AW5" s="202">
        <f t="shared" si="2"/>
        <v>0</v>
      </c>
      <c r="AX5" s="202">
        <f t="shared" si="2"/>
        <v>0</v>
      </c>
      <c r="AY5" s="202">
        <f t="shared" si="2"/>
        <v>0</v>
      </c>
      <c r="AZ5" s="202">
        <f t="shared" si="2"/>
        <v>0</v>
      </c>
      <c r="BA5" s="202">
        <f t="shared" si="2"/>
        <v>0</v>
      </c>
      <c r="BB5" s="202">
        <f t="shared" si="2"/>
        <v>0</v>
      </c>
      <c r="BC5" s="202">
        <f t="shared" si="2"/>
        <v>0</v>
      </c>
      <c r="BD5" s="202">
        <f t="shared" si="2"/>
        <v>0</v>
      </c>
      <c r="BE5" s="202">
        <f t="shared" si="2"/>
        <v>0</v>
      </c>
      <c r="BF5" s="202">
        <f t="shared" si="2"/>
        <v>0</v>
      </c>
      <c r="BG5" s="202">
        <f t="shared" si="2"/>
        <v>0</v>
      </c>
      <c r="BH5" s="202">
        <f t="shared" si="2"/>
        <v>0</v>
      </c>
      <c r="BI5" s="202">
        <f t="shared" si="2"/>
        <v>0</v>
      </c>
      <c r="BK5" s="202">
        <f t="shared" ref="BK5:BX5" si="3">SUM(BK6+BK10+BK15)</f>
        <v>0</v>
      </c>
      <c r="BL5" s="202">
        <f t="shared" si="3"/>
        <v>0</v>
      </c>
      <c r="BM5" s="202">
        <f t="shared" si="3"/>
        <v>0</v>
      </c>
      <c r="BN5" s="202">
        <f t="shared" si="3"/>
        <v>0</v>
      </c>
      <c r="BO5" s="202">
        <f t="shared" si="3"/>
        <v>0</v>
      </c>
      <c r="BP5" s="202">
        <f t="shared" si="3"/>
        <v>0</v>
      </c>
      <c r="BQ5" s="202">
        <f t="shared" si="3"/>
        <v>0</v>
      </c>
      <c r="BR5" s="202">
        <f t="shared" si="3"/>
        <v>0</v>
      </c>
      <c r="BS5" s="202">
        <f t="shared" si="3"/>
        <v>0</v>
      </c>
      <c r="BT5" s="202">
        <f t="shared" si="3"/>
        <v>0</v>
      </c>
      <c r="BU5" s="202">
        <f t="shared" si="3"/>
        <v>0</v>
      </c>
      <c r="BV5" s="202">
        <f t="shared" si="3"/>
        <v>0</v>
      </c>
      <c r="BW5" s="202">
        <f t="shared" si="3"/>
        <v>0</v>
      </c>
      <c r="BX5" s="202">
        <f t="shared" si="3"/>
        <v>0</v>
      </c>
      <c r="BZ5" s="202">
        <f t="shared" ref="BZ5:CM5" si="4">SUM(BZ6+BZ10+BZ15)</f>
        <v>0</v>
      </c>
      <c r="CA5" s="202">
        <f t="shared" si="4"/>
        <v>0</v>
      </c>
      <c r="CB5" s="202">
        <f t="shared" si="4"/>
        <v>0</v>
      </c>
      <c r="CC5" s="202">
        <f t="shared" si="4"/>
        <v>0</v>
      </c>
      <c r="CD5" s="202">
        <f t="shared" si="4"/>
        <v>0</v>
      </c>
      <c r="CE5" s="202">
        <f t="shared" si="4"/>
        <v>0</v>
      </c>
      <c r="CF5" s="202">
        <f t="shared" si="4"/>
        <v>0</v>
      </c>
      <c r="CG5" s="202">
        <f t="shared" si="4"/>
        <v>0</v>
      </c>
      <c r="CH5" s="202">
        <f t="shared" si="4"/>
        <v>0</v>
      </c>
      <c r="CI5" s="202">
        <f t="shared" si="4"/>
        <v>0</v>
      </c>
      <c r="CJ5" s="202">
        <f t="shared" si="4"/>
        <v>0</v>
      </c>
      <c r="CK5" s="202">
        <f t="shared" si="4"/>
        <v>0</v>
      </c>
      <c r="CL5" s="202">
        <f t="shared" si="4"/>
        <v>0</v>
      </c>
      <c r="CM5" s="202">
        <f t="shared" si="4"/>
        <v>0</v>
      </c>
      <c r="CO5" s="202">
        <f t="shared" ref="CO5:DB5" si="5">SUM(CO6+CO10+CO15)</f>
        <v>0</v>
      </c>
      <c r="CP5" s="202">
        <f t="shared" si="5"/>
        <v>0</v>
      </c>
      <c r="CQ5" s="202">
        <f t="shared" si="5"/>
        <v>0</v>
      </c>
      <c r="CR5" s="202">
        <f t="shared" si="5"/>
        <v>0</v>
      </c>
      <c r="CS5" s="202">
        <f t="shared" si="5"/>
        <v>0</v>
      </c>
      <c r="CT5" s="202">
        <f t="shared" si="5"/>
        <v>0</v>
      </c>
      <c r="CU5" s="202">
        <f t="shared" si="5"/>
        <v>0</v>
      </c>
      <c r="CV5" s="202">
        <f t="shared" si="5"/>
        <v>0</v>
      </c>
      <c r="CW5" s="202">
        <f t="shared" si="5"/>
        <v>0</v>
      </c>
      <c r="CX5" s="202">
        <f t="shared" si="5"/>
        <v>0</v>
      </c>
      <c r="CY5" s="202">
        <f t="shared" si="5"/>
        <v>0</v>
      </c>
      <c r="CZ5" s="202">
        <f t="shared" si="5"/>
        <v>0</v>
      </c>
      <c r="DA5" s="202">
        <f t="shared" si="5"/>
        <v>0</v>
      </c>
      <c r="DB5" s="202">
        <f t="shared" si="5"/>
        <v>0</v>
      </c>
      <c r="DD5" s="202">
        <f t="shared" ref="DD5:DQ5" si="6">SUM(DD6+DD10+DD15)</f>
        <v>0</v>
      </c>
      <c r="DE5" s="202">
        <f t="shared" si="6"/>
        <v>0</v>
      </c>
      <c r="DF5" s="202">
        <f t="shared" si="6"/>
        <v>0</v>
      </c>
      <c r="DG5" s="202">
        <f t="shared" si="6"/>
        <v>0</v>
      </c>
      <c r="DH5" s="202">
        <f t="shared" si="6"/>
        <v>0</v>
      </c>
      <c r="DI5" s="202">
        <f t="shared" si="6"/>
        <v>0</v>
      </c>
      <c r="DJ5" s="202">
        <f t="shared" si="6"/>
        <v>0</v>
      </c>
      <c r="DK5" s="202">
        <f t="shared" si="6"/>
        <v>0</v>
      </c>
      <c r="DL5" s="202">
        <f t="shared" si="6"/>
        <v>0</v>
      </c>
      <c r="DM5" s="202">
        <f t="shared" si="6"/>
        <v>0</v>
      </c>
      <c r="DN5" s="202">
        <f t="shared" si="6"/>
        <v>0</v>
      </c>
      <c r="DO5" s="202">
        <f t="shared" si="6"/>
        <v>0</v>
      </c>
      <c r="DP5" s="202">
        <f t="shared" si="6"/>
        <v>0</v>
      </c>
      <c r="DQ5" s="202">
        <f t="shared" si="6"/>
        <v>0</v>
      </c>
    </row>
    <row r="6" spans="1:121" ht="15" hidden="1" outlineLevel="1" x14ac:dyDescent="0.2">
      <c r="A6" s="200" t="s">
        <v>81</v>
      </c>
      <c r="B6" s="201" t="s">
        <v>160</v>
      </c>
      <c r="C6" s="202">
        <f>SUM(C7:C9)</f>
        <v>0</v>
      </c>
      <c r="D6" s="202">
        <f t="shared" ref="D6:AE6" si="7">SUM(D7:D9)</f>
        <v>0</v>
      </c>
      <c r="E6" s="202">
        <f t="shared" si="7"/>
        <v>0</v>
      </c>
      <c r="F6" s="202">
        <f t="shared" si="7"/>
        <v>0</v>
      </c>
      <c r="G6" s="202">
        <f t="shared" si="7"/>
        <v>0</v>
      </c>
      <c r="H6" s="202">
        <f t="shared" si="7"/>
        <v>0</v>
      </c>
      <c r="I6" s="202">
        <f t="shared" si="7"/>
        <v>0</v>
      </c>
      <c r="J6" s="202">
        <f t="shared" si="7"/>
        <v>0</v>
      </c>
      <c r="K6" s="202">
        <f t="shared" si="7"/>
        <v>0</v>
      </c>
      <c r="L6" s="202">
        <f t="shared" si="7"/>
        <v>0</v>
      </c>
      <c r="M6" s="202">
        <f t="shared" si="7"/>
        <v>0</v>
      </c>
      <c r="N6" s="202">
        <f t="shared" si="7"/>
        <v>0</v>
      </c>
      <c r="O6" s="202">
        <f t="shared" si="7"/>
        <v>0</v>
      </c>
      <c r="P6" s="202">
        <f t="shared" si="7"/>
        <v>0</v>
      </c>
      <c r="R6" s="202">
        <f t="shared" si="7"/>
        <v>0</v>
      </c>
      <c r="S6" s="202">
        <f t="shared" si="7"/>
        <v>0</v>
      </c>
      <c r="T6" s="202">
        <f t="shared" si="7"/>
        <v>0</v>
      </c>
      <c r="U6" s="202">
        <f t="shared" si="7"/>
        <v>0</v>
      </c>
      <c r="V6" s="202">
        <f t="shared" si="7"/>
        <v>0</v>
      </c>
      <c r="W6" s="202">
        <f t="shared" si="7"/>
        <v>0</v>
      </c>
      <c r="X6" s="202">
        <f t="shared" si="7"/>
        <v>0</v>
      </c>
      <c r="Y6" s="202">
        <f t="shared" si="7"/>
        <v>0</v>
      </c>
      <c r="Z6" s="202">
        <f t="shared" si="7"/>
        <v>0</v>
      </c>
      <c r="AA6" s="202">
        <f t="shared" si="7"/>
        <v>0</v>
      </c>
      <c r="AB6" s="202">
        <f t="shared" si="7"/>
        <v>0</v>
      </c>
      <c r="AC6" s="202">
        <f t="shared" si="7"/>
        <v>0</v>
      </c>
      <c r="AD6" s="202">
        <f t="shared" si="7"/>
        <v>0</v>
      </c>
      <c r="AE6" s="202">
        <f t="shared" si="7"/>
        <v>0</v>
      </c>
      <c r="AG6" s="202">
        <f t="shared" ref="AG6:AT6" si="8">SUM(AG7:AG9)</f>
        <v>0</v>
      </c>
      <c r="AH6" s="202">
        <f t="shared" si="8"/>
        <v>0</v>
      </c>
      <c r="AI6" s="202">
        <f t="shared" si="8"/>
        <v>0</v>
      </c>
      <c r="AJ6" s="202">
        <f t="shared" si="8"/>
        <v>0</v>
      </c>
      <c r="AK6" s="202">
        <f t="shared" si="8"/>
        <v>0</v>
      </c>
      <c r="AL6" s="202">
        <f t="shared" si="8"/>
        <v>0</v>
      </c>
      <c r="AM6" s="202">
        <f t="shared" si="8"/>
        <v>0</v>
      </c>
      <c r="AN6" s="202">
        <f t="shared" si="8"/>
        <v>0</v>
      </c>
      <c r="AO6" s="202">
        <f t="shared" si="8"/>
        <v>0</v>
      </c>
      <c r="AP6" s="202">
        <f t="shared" si="8"/>
        <v>0</v>
      </c>
      <c r="AQ6" s="202">
        <f t="shared" si="8"/>
        <v>0</v>
      </c>
      <c r="AR6" s="202">
        <f t="shared" si="8"/>
        <v>0</v>
      </c>
      <c r="AS6" s="202">
        <f t="shared" si="8"/>
        <v>0</v>
      </c>
      <c r="AT6" s="202">
        <f t="shared" si="8"/>
        <v>0</v>
      </c>
      <c r="AV6" s="202">
        <f t="shared" ref="AV6:BI6" si="9">SUM(AV7:AV9)</f>
        <v>0</v>
      </c>
      <c r="AW6" s="202">
        <f t="shared" si="9"/>
        <v>0</v>
      </c>
      <c r="AX6" s="202">
        <f t="shared" si="9"/>
        <v>0</v>
      </c>
      <c r="AY6" s="202">
        <f t="shared" si="9"/>
        <v>0</v>
      </c>
      <c r="AZ6" s="202">
        <f t="shared" si="9"/>
        <v>0</v>
      </c>
      <c r="BA6" s="202">
        <f t="shared" si="9"/>
        <v>0</v>
      </c>
      <c r="BB6" s="202">
        <f t="shared" si="9"/>
        <v>0</v>
      </c>
      <c r="BC6" s="202">
        <f t="shared" si="9"/>
        <v>0</v>
      </c>
      <c r="BD6" s="202">
        <f t="shared" si="9"/>
        <v>0</v>
      </c>
      <c r="BE6" s="202">
        <f t="shared" si="9"/>
        <v>0</v>
      </c>
      <c r="BF6" s="202">
        <f t="shared" si="9"/>
        <v>0</v>
      </c>
      <c r="BG6" s="202">
        <f t="shared" si="9"/>
        <v>0</v>
      </c>
      <c r="BH6" s="202">
        <f t="shared" si="9"/>
        <v>0</v>
      </c>
      <c r="BI6" s="202">
        <f t="shared" si="9"/>
        <v>0</v>
      </c>
      <c r="BK6" s="202">
        <f t="shared" ref="BK6:BX6" si="10">SUM(BK7:BK9)</f>
        <v>0</v>
      </c>
      <c r="BL6" s="202">
        <f t="shared" si="10"/>
        <v>0</v>
      </c>
      <c r="BM6" s="202">
        <f t="shared" si="10"/>
        <v>0</v>
      </c>
      <c r="BN6" s="202">
        <f t="shared" si="10"/>
        <v>0</v>
      </c>
      <c r="BO6" s="202">
        <f t="shared" si="10"/>
        <v>0</v>
      </c>
      <c r="BP6" s="202">
        <f t="shared" si="10"/>
        <v>0</v>
      </c>
      <c r="BQ6" s="202">
        <f t="shared" si="10"/>
        <v>0</v>
      </c>
      <c r="BR6" s="202">
        <f t="shared" si="10"/>
        <v>0</v>
      </c>
      <c r="BS6" s="202">
        <f t="shared" si="10"/>
        <v>0</v>
      </c>
      <c r="BT6" s="202">
        <f t="shared" si="10"/>
        <v>0</v>
      </c>
      <c r="BU6" s="202">
        <f t="shared" si="10"/>
        <v>0</v>
      </c>
      <c r="BV6" s="202">
        <f t="shared" si="10"/>
        <v>0</v>
      </c>
      <c r="BW6" s="202">
        <f t="shared" si="10"/>
        <v>0</v>
      </c>
      <c r="BX6" s="202">
        <f t="shared" si="10"/>
        <v>0</v>
      </c>
      <c r="BZ6" s="202">
        <f t="shared" ref="BZ6:CM6" si="11">SUM(BZ7:BZ9)</f>
        <v>0</v>
      </c>
      <c r="CA6" s="202">
        <f t="shared" si="11"/>
        <v>0</v>
      </c>
      <c r="CB6" s="202">
        <f t="shared" si="11"/>
        <v>0</v>
      </c>
      <c r="CC6" s="202">
        <f t="shared" si="11"/>
        <v>0</v>
      </c>
      <c r="CD6" s="202">
        <f t="shared" si="11"/>
        <v>0</v>
      </c>
      <c r="CE6" s="202">
        <f t="shared" si="11"/>
        <v>0</v>
      </c>
      <c r="CF6" s="202">
        <f t="shared" si="11"/>
        <v>0</v>
      </c>
      <c r="CG6" s="202">
        <f t="shared" si="11"/>
        <v>0</v>
      </c>
      <c r="CH6" s="202">
        <f t="shared" si="11"/>
        <v>0</v>
      </c>
      <c r="CI6" s="202">
        <f t="shared" si="11"/>
        <v>0</v>
      </c>
      <c r="CJ6" s="202">
        <f t="shared" si="11"/>
        <v>0</v>
      </c>
      <c r="CK6" s="202">
        <f t="shared" si="11"/>
        <v>0</v>
      </c>
      <c r="CL6" s="202">
        <f t="shared" si="11"/>
        <v>0</v>
      </c>
      <c r="CM6" s="202">
        <f t="shared" si="11"/>
        <v>0</v>
      </c>
      <c r="CO6" s="202">
        <f t="shared" ref="CO6:DB6" si="12">SUM(CO7:CO9)</f>
        <v>0</v>
      </c>
      <c r="CP6" s="202">
        <f t="shared" si="12"/>
        <v>0</v>
      </c>
      <c r="CQ6" s="202">
        <f t="shared" si="12"/>
        <v>0</v>
      </c>
      <c r="CR6" s="202">
        <f t="shared" si="12"/>
        <v>0</v>
      </c>
      <c r="CS6" s="202">
        <f t="shared" si="12"/>
        <v>0</v>
      </c>
      <c r="CT6" s="202">
        <f t="shared" si="12"/>
        <v>0</v>
      </c>
      <c r="CU6" s="202">
        <f t="shared" si="12"/>
        <v>0</v>
      </c>
      <c r="CV6" s="202">
        <f t="shared" si="12"/>
        <v>0</v>
      </c>
      <c r="CW6" s="202">
        <f t="shared" si="12"/>
        <v>0</v>
      </c>
      <c r="CX6" s="202">
        <f t="shared" si="12"/>
        <v>0</v>
      </c>
      <c r="CY6" s="202">
        <f t="shared" si="12"/>
        <v>0</v>
      </c>
      <c r="CZ6" s="202">
        <f t="shared" si="12"/>
        <v>0</v>
      </c>
      <c r="DA6" s="202">
        <f t="shared" si="12"/>
        <v>0</v>
      </c>
      <c r="DB6" s="202">
        <f t="shared" si="12"/>
        <v>0</v>
      </c>
      <c r="DD6" s="202">
        <f t="shared" ref="DD6:DQ6" si="13">SUM(DD7:DD9)</f>
        <v>0</v>
      </c>
      <c r="DE6" s="202">
        <f t="shared" si="13"/>
        <v>0</v>
      </c>
      <c r="DF6" s="202">
        <f t="shared" si="13"/>
        <v>0</v>
      </c>
      <c r="DG6" s="202">
        <f t="shared" si="13"/>
        <v>0</v>
      </c>
      <c r="DH6" s="202">
        <f t="shared" si="13"/>
        <v>0</v>
      </c>
      <c r="DI6" s="202">
        <f t="shared" si="13"/>
        <v>0</v>
      </c>
      <c r="DJ6" s="202">
        <f t="shared" si="13"/>
        <v>0</v>
      </c>
      <c r="DK6" s="202">
        <f t="shared" si="13"/>
        <v>0</v>
      </c>
      <c r="DL6" s="202">
        <f t="shared" si="13"/>
        <v>0</v>
      </c>
      <c r="DM6" s="202">
        <f t="shared" si="13"/>
        <v>0</v>
      </c>
      <c r="DN6" s="202">
        <f t="shared" si="13"/>
        <v>0</v>
      </c>
      <c r="DO6" s="202">
        <f t="shared" si="13"/>
        <v>0</v>
      </c>
      <c r="DP6" s="202">
        <f t="shared" si="13"/>
        <v>0</v>
      </c>
      <c r="DQ6" s="202">
        <f t="shared" si="13"/>
        <v>0</v>
      </c>
    </row>
    <row r="7" spans="1:121" ht="42.75" hidden="1" outlineLevel="1" x14ac:dyDescent="0.2">
      <c r="A7" s="203" t="s">
        <v>2</v>
      </c>
      <c r="B7" s="204" t="s">
        <v>161</v>
      </c>
      <c r="C7" s="205"/>
      <c r="D7" s="206"/>
      <c r="E7" s="206"/>
      <c r="F7" s="206"/>
      <c r="G7" s="207">
        <f>C7+D7-E7+F7</f>
        <v>0</v>
      </c>
      <c r="H7" s="206"/>
      <c r="I7" s="206"/>
      <c r="J7" s="206"/>
      <c r="K7" s="206"/>
      <c r="L7" s="206"/>
      <c r="M7" s="206"/>
      <c r="N7" s="207">
        <f>H7+I7-J7+K7-L7+M7</f>
        <v>0</v>
      </c>
      <c r="O7" s="206"/>
      <c r="P7" s="206"/>
      <c r="R7" s="206"/>
      <c r="S7" s="206"/>
      <c r="T7" s="206"/>
      <c r="U7" s="206"/>
      <c r="V7" s="207">
        <f>R7+S7-T7+U7</f>
        <v>0</v>
      </c>
      <c r="W7" s="206"/>
      <c r="X7" s="206"/>
      <c r="Y7" s="206"/>
      <c r="Z7" s="206"/>
      <c r="AA7" s="206"/>
      <c r="AB7" s="206"/>
      <c r="AC7" s="207">
        <f>W7+X7-Y7+Z7-AA7+AB7</f>
        <v>0</v>
      </c>
      <c r="AD7" s="206"/>
      <c r="AE7" s="206"/>
      <c r="AG7" s="206"/>
      <c r="AH7" s="206"/>
      <c r="AI7" s="206"/>
      <c r="AJ7" s="206"/>
      <c r="AK7" s="207">
        <f>AG7+AH7-AI7+AJ7</f>
        <v>0</v>
      </c>
      <c r="AL7" s="206"/>
      <c r="AM7" s="206"/>
      <c r="AN7" s="206"/>
      <c r="AO7" s="206"/>
      <c r="AP7" s="206"/>
      <c r="AQ7" s="206"/>
      <c r="AR7" s="207">
        <f>AL7+AM7-AN7+AO7-AP7+AQ7</f>
        <v>0</v>
      </c>
      <c r="AS7" s="206"/>
      <c r="AT7" s="206"/>
      <c r="AV7" s="206"/>
      <c r="AW7" s="206"/>
      <c r="AX7" s="206"/>
      <c r="AY7" s="206"/>
      <c r="AZ7" s="207">
        <f>AV7+AW7-AX7+AY7</f>
        <v>0</v>
      </c>
      <c r="BA7" s="206"/>
      <c r="BB7" s="206"/>
      <c r="BC7" s="206"/>
      <c r="BD7" s="206"/>
      <c r="BE7" s="206"/>
      <c r="BF7" s="206"/>
      <c r="BG7" s="207">
        <f>BA7+BB7-BC7+BD7-BE7+BF7</f>
        <v>0</v>
      </c>
      <c r="BH7" s="206"/>
      <c r="BI7" s="206"/>
      <c r="BK7" s="206"/>
      <c r="BL7" s="206"/>
      <c r="BM7" s="206"/>
      <c r="BN7" s="206"/>
      <c r="BO7" s="207">
        <f>BK7+BL7-BM7+BN7</f>
        <v>0</v>
      </c>
      <c r="BP7" s="206"/>
      <c r="BQ7" s="206"/>
      <c r="BR7" s="206"/>
      <c r="BS7" s="206"/>
      <c r="BT7" s="206"/>
      <c r="BU7" s="206"/>
      <c r="BV7" s="207">
        <f>BP7+BQ7-BR7+BS7-BT7+BU7</f>
        <v>0</v>
      </c>
      <c r="BW7" s="206"/>
      <c r="BX7" s="206"/>
      <c r="BZ7" s="206"/>
      <c r="CA7" s="206"/>
      <c r="CB7" s="206"/>
      <c r="CC7" s="206"/>
      <c r="CD7" s="207">
        <f>BZ7+CA7-CB7+CC7</f>
        <v>0</v>
      </c>
      <c r="CE7" s="206"/>
      <c r="CF7" s="206"/>
      <c r="CG7" s="206"/>
      <c r="CH7" s="206"/>
      <c r="CI7" s="206"/>
      <c r="CJ7" s="206"/>
      <c r="CK7" s="207">
        <f>CE7+CF7-CG7+CH7-CI7+CJ7</f>
        <v>0</v>
      </c>
      <c r="CL7" s="206"/>
      <c r="CM7" s="206"/>
      <c r="CO7" s="206"/>
      <c r="CP7" s="206"/>
      <c r="CQ7" s="206"/>
      <c r="CR7" s="206"/>
      <c r="CS7" s="207">
        <f>CO7+CP7-CQ7+CR7</f>
        <v>0</v>
      </c>
      <c r="CT7" s="206"/>
      <c r="CU7" s="206"/>
      <c r="CV7" s="206"/>
      <c r="CW7" s="206"/>
      <c r="CX7" s="206"/>
      <c r="CY7" s="206"/>
      <c r="CZ7" s="207">
        <f>CT7+CU7-CV7+CW7-CX7+CY7</f>
        <v>0</v>
      </c>
      <c r="DA7" s="206"/>
      <c r="DB7" s="206"/>
      <c r="DD7" s="206"/>
      <c r="DE7" s="206"/>
      <c r="DF7" s="206"/>
      <c r="DG7" s="206"/>
      <c r="DH7" s="207">
        <f>DD7+DE7-DF7+DG7</f>
        <v>0</v>
      </c>
      <c r="DI7" s="206"/>
      <c r="DJ7" s="206"/>
      <c r="DK7" s="206"/>
      <c r="DL7" s="206"/>
      <c r="DM7" s="206"/>
      <c r="DN7" s="206"/>
      <c r="DO7" s="207">
        <f>DI7+DJ7-DK7+DL7-DM7+DN7</f>
        <v>0</v>
      </c>
      <c r="DP7" s="206"/>
      <c r="DQ7" s="206"/>
    </row>
    <row r="8" spans="1:121" ht="15" hidden="1" outlineLevel="1" x14ac:dyDescent="0.2">
      <c r="A8" s="208" t="s">
        <v>3</v>
      </c>
      <c r="B8" s="209" t="s">
        <v>162</v>
      </c>
      <c r="C8" s="210"/>
      <c r="D8" s="211"/>
      <c r="E8" s="211"/>
      <c r="F8" s="211"/>
      <c r="G8" s="202">
        <f>C8+D8-E8+F8</f>
        <v>0</v>
      </c>
      <c r="H8" s="211"/>
      <c r="I8" s="211"/>
      <c r="J8" s="211"/>
      <c r="K8" s="211"/>
      <c r="L8" s="211"/>
      <c r="M8" s="211"/>
      <c r="N8" s="207">
        <f>H8+I8-J8+K8-L8+M8</f>
        <v>0</v>
      </c>
      <c r="O8" s="211"/>
      <c r="P8" s="211"/>
      <c r="R8" s="211"/>
      <c r="S8" s="211"/>
      <c r="T8" s="211"/>
      <c r="U8" s="211"/>
      <c r="V8" s="202">
        <f>R8+S8-T8+U8</f>
        <v>0</v>
      </c>
      <c r="W8" s="211"/>
      <c r="X8" s="211"/>
      <c r="Y8" s="211"/>
      <c r="Z8" s="211"/>
      <c r="AA8" s="211"/>
      <c r="AB8" s="211"/>
      <c r="AC8" s="207">
        <f>W8+X8-Y8+Z8-AA8+AB8</f>
        <v>0</v>
      </c>
      <c r="AD8" s="211"/>
      <c r="AE8" s="211"/>
      <c r="AG8" s="211"/>
      <c r="AH8" s="211"/>
      <c r="AI8" s="211"/>
      <c r="AJ8" s="211"/>
      <c r="AK8" s="202">
        <f>AG8+AH8-AI8+AJ8</f>
        <v>0</v>
      </c>
      <c r="AL8" s="211"/>
      <c r="AM8" s="211"/>
      <c r="AN8" s="211"/>
      <c r="AO8" s="211"/>
      <c r="AP8" s="211"/>
      <c r="AQ8" s="211"/>
      <c r="AR8" s="207">
        <f>AL8+AM8-AN8+AO8-AP8+AQ8</f>
        <v>0</v>
      </c>
      <c r="AS8" s="211"/>
      <c r="AT8" s="211"/>
      <c r="AV8" s="211"/>
      <c r="AW8" s="211"/>
      <c r="AX8" s="211"/>
      <c r="AY8" s="211"/>
      <c r="AZ8" s="202">
        <f>AV8+AW8-AX8+AY8</f>
        <v>0</v>
      </c>
      <c r="BA8" s="211"/>
      <c r="BB8" s="211"/>
      <c r="BC8" s="211"/>
      <c r="BD8" s="211"/>
      <c r="BE8" s="211"/>
      <c r="BF8" s="211"/>
      <c r="BG8" s="207">
        <f>BA8+BB8-BC8+BD8-BE8+BF8</f>
        <v>0</v>
      </c>
      <c r="BH8" s="211"/>
      <c r="BI8" s="211"/>
      <c r="BK8" s="211"/>
      <c r="BL8" s="211"/>
      <c r="BM8" s="211"/>
      <c r="BN8" s="211"/>
      <c r="BO8" s="202">
        <f>BK8+BL8-BM8+BN8</f>
        <v>0</v>
      </c>
      <c r="BP8" s="211"/>
      <c r="BQ8" s="211"/>
      <c r="BR8" s="211"/>
      <c r="BS8" s="211"/>
      <c r="BT8" s="211"/>
      <c r="BU8" s="211"/>
      <c r="BV8" s="207">
        <f>BP8+BQ8-BR8+BS8-BT8+BU8</f>
        <v>0</v>
      </c>
      <c r="BW8" s="211"/>
      <c r="BX8" s="211"/>
      <c r="BZ8" s="211"/>
      <c r="CA8" s="211"/>
      <c r="CB8" s="211"/>
      <c r="CC8" s="211"/>
      <c r="CD8" s="202">
        <f>BZ8+CA8-CB8+CC8</f>
        <v>0</v>
      </c>
      <c r="CE8" s="211"/>
      <c r="CF8" s="211"/>
      <c r="CG8" s="211"/>
      <c r="CH8" s="211"/>
      <c r="CI8" s="211"/>
      <c r="CJ8" s="211"/>
      <c r="CK8" s="207">
        <f>CE8+CF8-CG8+CH8-CI8+CJ8</f>
        <v>0</v>
      </c>
      <c r="CL8" s="211"/>
      <c r="CM8" s="211"/>
      <c r="CO8" s="211"/>
      <c r="CP8" s="211"/>
      <c r="CQ8" s="211"/>
      <c r="CR8" s="211"/>
      <c r="CS8" s="202">
        <f>CO8+CP8-CQ8+CR8</f>
        <v>0</v>
      </c>
      <c r="CT8" s="211"/>
      <c r="CU8" s="211"/>
      <c r="CV8" s="211"/>
      <c r="CW8" s="211"/>
      <c r="CX8" s="211"/>
      <c r="CY8" s="211"/>
      <c r="CZ8" s="207">
        <f>CT8+CU8-CV8+CW8-CX8+CY8</f>
        <v>0</v>
      </c>
      <c r="DA8" s="211"/>
      <c r="DB8" s="211"/>
      <c r="DD8" s="211"/>
      <c r="DE8" s="211"/>
      <c r="DF8" s="211"/>
      <c r="DG8" s="211"/>
      <c r="DH8" s="202">
        <f>DD8+DE8-DF8+DG8</f>
        <v>0</v>
      </c>
      <c r="DI8" s="211"/>
      <c r="DJ8" s="211"/>
      <c r="DK8" s="211"/>
      <c r="DL8" s="211"/>
      <c r="DM8" s="211"/>
      <c r="DN8" s="211"/>
      <c r="DO8" s="207">
        <f>DI8+DJ8-DK8+DL8-DM8+DN8</f>
        <v>0</v>
      </c>
      <c r="DP8" s="211"/>
      <c r="DQ8" s="211"/>
    </row>
    <row r="9" spans="1:121" ht="15" hidden="1" outlineLevel="1" x14ac:dyDescent="0.2">
      <c r="A9" s="208" t="s">
        <v>4</v>
      </c>
      <c r="B9" s="209" t="s">
        <v>163</v>
      </c>
      <c r="C9" s="210"/>
      <c r="D9" s="211"/>
      <c r="E9" s="211"/>
      <c r="F9" s="211"/>
      <c r="G9" s="202">
        <f>C9+D9-E9+F9</f>
        <v>0</v>
      </c>
      <c r="H9" s="211"/>
      <c r="I9" s="211"/>
      <c r="J9" s="211"/>
      <c r="K9" s="211"/>
      <c r="L9" s="211"/>
      <c r="M9" s="211"/>
      <c r="N9" s="207">
        <f>H9+I9-J9+K9-L9+M9</f>
        <v>0</v>
      </c>
      <c r="O9" s="211"/>
      <c r="P9" s="211"/>
      <c r="R9" s="211"/>
      <c r="S9" s="211"/>
      <c r="T9" s="211"/>
      <c r="U9" s="211"/>
      <c r="V9" s="202">
        <f>R9+S9-T9+U9</f>
        <v>0</v>
      </c>
      <c r="W9" s="211"/>
      <c r="X9" s="211"/>
      <c r="Y9" s="211"/>
      <c r="Z9" s="211"/>
      <c r="AA9" s="211"/>
      <c r="AB9" s="211"/>
      <c r="AC9" s="207">
        <f>W9+X9-Y9+Z9-AA9+AB9</f>
        <v>0</v>
      </c>
      <c r="AD9" s="211"/>
      <c r="AE9" s="211"/>
      <c r="AG9" s="211"/>
      <c r="AH9" s="211"/>
      <c r="AI9" s="211"/>
      <c r="AJ9" s="211"/>
      <c r="AK9" s="202">
        <f>AG9+AH9-AI9+AJ9</f>
        <v>0</v>
      </c>
      <c r="AL9" s="211"/>
      <c r="AM9" s="211"/>
      <c r="AN9" s="211"/>
      <c r="AO9" s="211"/>
      <c r="AP9" s="211"/>
      <c r="AQ9" s="211"/>
      <c r="AR9" s="207">
        <f>AL9+AM9-AN9+AO9-AP9+AQ9</f>
        <v>0</v>
      </c>
      <c r="AS9" s="211"/>
      <c r="AT9" s="211"/>
      <c r="AV9" s="211"/>
      <c r="AW9" s="211"/>
      <c r="AX9" s="211"/>
      <c r="AY9" s="211"/>
      <c r="AZ9" s="202">
        <f>AV9+AW9-AX9+AY9</f>
        <v>0</v>
      </c>
      <c r="BA9" s="211"/>
      <c r="BB9" s="211"/>
      <c r="BC9" s="211"/>
      <c r="BD9" s="211"/>
      <c r="BE9" s="211"/>
      <c r="BF9" s="211"/>
      <c r="BG9" s="207">
        <f>BA9+BB9-BC9+BD9-BE9+BF9</f>
        <v>0</v>
      </c>
      <c r="BH9" s="211"/>
      <c r="BI9" s="211"/>
      <c r="BK9" s="211"/>
      <c r="BL9" s="211"/>
      <c r="BM9" s="211"/>
      <c r="BN9" s="211"/>
      <c r="BO9" s="202">
        <f>BK9+BL9-BM9+BN9</f>
        <v>0</v>
      </c>
      <c r="BP9" s="211"/>
      <c r="BQ9" s="211"/>
      <c r="BR9" s="211"/>
      <c r="BS9" s="211"/>
      <c r="BT9" s="211"/>
      <c r="BU9" s="211"/>
      <c r="BV9" s="207">
        <f>BP9+BQ9-BR9+BS9-BT9+BU9</f>
        <v>0</v>
      </c>
      <c r="BW9" s="211"/>
      <c r="BX9" s="211"/>
      <c r="BZ9" s="211"/>
      <c r="CA9" s="211"/>
      <c r="CB9" s="211"/>
      <c r="CC9" s="211"/>
      <c r="CD9" s="202">
        <f>BZ9+CA9-CB9+CC9</f>
        <v>0</v>
      </c>
      <c r="CE9" s="211"/>
      <c r="CF9" s="211"/>
      <c r="CG9" s="211"/>
      <c r="CH9" s="211"/>
      <c r="CI9" s="211"/>
      <c r="CJ9" s="211"/>
      <c r="CK9" s="207">
        <f>CE9+CF9-CG9+CH9-CI9+CJ9</f>
        <v>0</v>
      </c>
      <c r="CL9" s="211"/>
      <c r="CM9" s="211"/>
      <c r="CO9" s="211"/>
      <c r="CP9" s="211"/>
      <c r="CQ9" s="211"/>
      <c r="CR9" s="211"/>
      <c r="CS9" s="202">
        <f>CO9+CP9-CQ9+CR9</f>
        <v>0</v>
      </c>
      <c r="CT9" s="211"/>
      <c r="CU9" s="211"/>
      <c r="CV9" s="211"/>
      <c r="CW9" s="211"/>
      <c r="CX9" s="211"/>
      <c r="CY9" s="211"/>
      <c r="CZ9" s="207">
        <f>CT9+CU9-CV9+CW9-CX9+CY9</f>
        <v>0</v>
      </c>
      <c r="DA9" s="211"/>
      <c r="DB9" s="211"/>
      <c r="DD9" s="211"/>
      <c r="DE9" s="211"/>
      <c r="DF9" s="211"/>
      <c r="DG9" s="211"/>
      <c r="DH9" s="202">
        <f>DD9+DE9-DF9+DG9</f>
        <v>0</v>
      </c>
      <c r="DI9" s="211"/>
      <c r="DJ9" s="211"/>
      <c r="DK9" s="211"/>
      <c r="DL9" s="211"/>
      <c r="DM9" s="211"/>
      <c r="DN9" s="211"/>
      <c r="DO9" s="207">
        <f>DI9+DJ9-DK9+DL9-DM9+DN9</f>
        <v>0</v>
      </c>
      <c r="DP9" s="211"/>
      <c r="DQ9" s="211"/>
    </row>
    <row r="10" spans="1:121" ht="15" hidden="1" outlineLevel="1" x14ac:dyDescent="0.2">
      <c r="A10" s="200" t="s">
        <v>90</v>
      </c>
      <c r="B10" s="201" t="s">
        <v>164</v>
      </c>
      <c r="C10" s="202">
        <f t="shared" ref="C10:AD10" si="14">SUM(C11:C14)</f>
        <v>0</v>
      </c>
      <c r="D10" s="202">
        <f t="shared" si="14"/>
        <v>0</v>
      </c>
      <c r="E10" s="202">
        <f t="shared" si="14"/>
        <v>0</v>
      </c>
      <c r="F10" s="202">
        <f t="shared" si="14"/>
        <v>0</v>
      </c>
      <c r="G10" s="202">
        <f t="shared" si="14"/>
        <v>0</v>
      </c>
      <c r="H10" s="202">
        <f t="shared" si="14"/>
        <v>0</v>
      </c>
      <c r="I10" s="202">
        <f t="shared" si="14"/>
        <v>0</v>
      </c>
      <c r="J10" s="202">
        <f t="shared" si="14"/>
        <v>0</v>
      </c>
      <c r="K10" s="202">
        <f t="shared" si="14"/>
        <v>0</v>
      </c>
      <c r="L10" s="202">
        <f t="shared" si="14"/>
        <v>0</v>
      </c>
      <c r="M10" s="202">
        <f t="shared" si="14"/>
        <v>0</v>
      </c>
      <c r="N10" s="202">
        <f t="shared" si="14"/>
        <v>0</v>
      </c>
      <c r="O10" s="202">
        <f t="shared" si="14"/>
        <v>0</v>
      </c>
      <c r="P10" s="202">
        <f t="shared" si="14"/>
        <v>0</v>
      </c>
      <c r="R10" s="202">
        <f t="shared" si="14"/>
        <v>0</v>
      </c>
      <c r="S10" s="202">
        <f t="shared" si="14"/>
        <v>0</v>
      </c>
      <c r="T10" s="202">
        <f t="shared" si="14"/>
        <v>0</v>
      </c>
      <c r="U10" s="202">
        <f t="shared" si="14"/>
        <v>0</v>
      </c>
      <c r="V10" s="202">
        <f t="shared" si="14"/>
        <v>0</v>
      </c>
      <c r="W10" s="202">
        <f t="shared" si="14"/>
        <v>0</v>
      </c>
      <c r="X10" s="202">
        <f t="shared" si="14"/>
        <v>0</v>
      </c>
      <c r="Y10" s="202">
        <f t="shared" si="14"/>
        <v>0</v>
      </c>
      <c r="Z10" s="202">
        <f t="shared" si="14"/>
        <v>0</v>
      </c>
      <c r="AA10" s="202">
        <f t="shared" si="14"/>
        <v>0</v>
      </c>
      <c r="AB10" s="202">
        <f t="shared" si="14"/>
        <v>0</v>
      </c>
      <c r="AC10" s="202">
        <f t="shared" si="14"/>
        <v>0</v>
      </c>
      <c r="AD10" s="202">
        <f t="shared" si="14"/>
        <v>0</v>
      </c>
      <c r="AE10" s="202">
        <f>SUM(AE11:AE14)</f>
        <v>0</v>
      </c>
      <c r="AG10" s="202">
        <f t="shared" ref="AG10:AS10" si="15">SUM(AG11:AG14)</f>
        <v>0</v>
      </c>
      <c r="AH10" s="202">
        <f t="shared" si="15"/>
        <v>0</v>
      </c>
      <c r="AI10" s="202">
        <f t="shared" si="15"/>
        <v>0</v>
      </c>
      <c r="AJ10" s="202">
        <f t="shared" si="15"/>
        <v>0</v>
      </c>
      <c r="AK10" s="202">
        <f t="shared" si="15"/>
        <v>0</v>
      </c>
      <c r="AL10" s="202">
        <f t="shared" si="15"/>
        <v>0</v>
      </c>
      <c r="AM10" s="202">
        <f t="shared" si="15"/>
        <v>0</v>
      </c>
      <c r="AN10" s="202">
        <f t="shared" si="15"/>
        <v>0</v>
      </c>
      <c r="AO10" s="202">
        <f t="shared" si="15"/>
        <v>0</v>
      </c>
      <c r="AP10" s="202">
        <f t="shared" si="15"/>
        <v>0</v>
      </c>
      <c r="AQ10" s="202">
        <f t="shared" si="15"/>
        <v>0</v>
      </c>
      <c r="AR10" s="202">
        <f t="shared" si="15"/>
        <v>0</v>
      </c>
      <c r="AS10" s="202">
        <f t="shared" si="15"/>
        <v>0</v>
      </c>
      <c r="AT10" s="202">
        <f>SUM(AT11:AT14)</f>
        <v>0</v>
      </c>
      <c r="AV10" s="202">
        <f t="shared" ref="AV10:BH10" si="16">SUM(AV11:AV14)</f>
        <v>0</v>
      </c>
      <c r="AW10" s="202">
        <f t="shared" si="16"/>
        <v>0</v>
      </c>
      <c r="AX10" s="202">
        <f t="shared" si="16"/>
        <v>0</v>
      </c>
      <c r="AY10" s="202">
        <f t="shared" si="16"/>
        <v>0</v>
      </c>
      <c r="AZ10" s="202">
        <f t="shared" si="16"/>
        <v>0</v>
      </c>
      <c r="BA10" s="202">
        <f t="shared" si="16"/>
        <v>0</v>
      </c>
      <c r="BB10" s="202">
        <f t="shared" si="16"/>
        <v>0</v>
      </c>
      <c r="BC10" s="202">
        <f t="shared" si="16"/>
        <v>0</v>
      </c>
      <c r="BD10" s="202">
        <f t="shared" si="16"/>
        <v>0</v>
      </c>
      <c r="BE10" s="202">
        <f t="shared" si="16"/>
        <v>0</v>
      </c>
      <c r="BF10" s="202">
        <f t="shared" si="16"/>
        <v>0</v>
      </c>
      <c r="BG10" s="202">
        <f t="shared" si="16"/>
        <v>0</v>
      </c>
      <c r="BH10" s="202">
        <f t="shared" si="16"/>
        <v>0</v>
      </c>
      <c r="BI10" s="202">
        <f>SUM(BI11:BI14)</f>
        <v>0</v>
      </c>
      <c r="BK10" s="202">
        <f t="shared" ref="BK10:BW10" si="17">SUM(BK11:BK14)</f>
        <v>0</v>
      </c>
      <c r="BL10" s="202">
        <f t="shared" si="17"/>
        <v>0</v>
      </c>
      <c r="BM10" s="202">
        <f t="shared" si="17"/>
        <v>0</v>
      </c>
      <c r="BN10" s="202">
        <f t="shared" si="17"/>
        <v>0</v>
      </c>
      <c r="BO10" s="202">
        <f t="shared" si="17"/>
        <v>0</v>
      </c>
      <c r="BP10" s="202">
        <f t="shared" si="17"/>
        <v>0</v>
      </c>
      <c r="BQ10" s="202">
        <f t="shared" si="17"/>
        <v>0</v>
      </c>
      <c r="BR10" s="202">
        <f t="shared" si="17"/>
        <v>0</v>
      </c>
      <c r="BS10" s="202">
        <f t="shared" si="17"/>
        <v>0</v>
      </c>
      <c r="BT10" s="202">
        <f t="shared" si="17"/>
        <v>0</v>
      </c>
      <c r="BU10" s="202">
        <f t="shared" si="17"/>
        <v>0</v>
      </c>
      <c r="BV10" s="202">
        <f t="shared" si="17"/>
        <v>0</v>
      </c>
      <c r="BW10" s="202">
        <f t="shared" si="17"/>
        <v>0</v>
      </c>
      <c r="BX10" s="202">
        <f>SUM(BX11:BX14)</f>
        <v>0</v>
      </c>
      <c r="BZ10" s="202">
        <f t="shared" ref="BZ10:CL10" si="18">SUM(BZ11:BZ14)</f>
        <v>0</v>
      </c>
      <c r="CA10" s="202">
        <f t="shared" si="18"/>
        <v>0</v>
      </c>
      <c r="CB10" s="202">
        <f t="shared" si="18"/>
        <v>0</v>
      </c>
      <c r="CC10" s="202">
        <f t="shared" si="18"/>
        <v>0</v>
      </c>
      <c r="CD10" s="202">
        <f t="shared" si="18"/>
        <v>0</v>
      </c>
      <c r="CE10" s="202">
        <f t="shared" si="18"/>
        <v>0</v>
      </c>
      <c r="CF10" s="202">
        <f t="shared" si="18"/>
        <v>0</v>
      </c>
      <c r="CG10" s="202">
        <f t="shared" si="18"/>
        <v>0</v>
      </c>
      <c r="CH10" s="202">
        <f t="shared" si="18"/>
        <v>0</v>
      </c>
      <c r="CI10" s="202">
        <f t="shared" si="18"/>
        <v>0</v>
      </c>
      <c r="CJ10" s="202">
        <f t="shared" si="18"/>
        <v>0</v>
      </c>
      <c r="CK10" s="202">
        <f t="shared" si="18"/>
        <v>0</v>
      </c>
      <c r="CL10" s="202">
        <f t="shared" si="18"/>
        <v>0</v>
      </c>
      <c r="CM10" s="202">
        <f>SUM(CM11:CM14)</f>
        <v>0</v>
      </c>
      <c r="CO10" s="202">
        <f t="shared" ref="CO10:DA10" si="19">SUM(CO11:CO14)</f>
        <v>0</v>
      </c>
      <c r="CP10" s="202">
        <f t="shared" si="19"/>
        <v>0</v>
      </c>
      <c r="CQ10" s="202">
        <f t="shared" si="19"/>
        <v>0</v>
      </c>
      <c r="CR10" s="202">
        <f t="shared" si="19"/>
        <v>0</v>
      </c>
      <c r="CS10" s="202">
        <f t="shared" si="19"/>
        <v>0</v>
      </c>
      <c r="CT10" s="202">
        <f t="shared" si="19"/>
        <v>0</v>
      </c>
      <c r="CU10" s="202">
        <f t="shared" si="19"/>
        <v>0</v>
      </c>
      <c r="CV10" s="202">
        <f t="shared" si="19"/>
        <v>0</v>
      </c>
      <c r="CW10" s="202">
        <f t="shared" si="19"/>
        <v>0</v>
      </c>
      <c r="CX10" s="202">
        <f t="shared" si="19"/>
        <v>0</v>
      </c>
      <c r="CY10" s="202">
        <f t="shared" si="19"/>
        <v>0</v>
      </c>
      <c r="CZ10" s="202">
        <f t="shared" si="19"/>
        <v>0</v>
      </c>
      <c r="DA10" s="202">
        <f t="shared" si="19"/>
        <v>0</v>
      </c>
      <c r="DB10" s="202">
        <f>SUM(DB11:DB14)</f>
        <v>0</v>
      </c>
      <c r="DD10" s="202">
        <f t="shared" ref="DD10:DP10" si="20">SUM(DD11:DD14)</f>
        <v>0</v>
      </c>
      <c r="DE10" s="202">
        <f t="shared" si="20"/>
        <v>0</v>
      </c>
      <c r="DF10" s="202">
        <f t="shared" si="20"/>
        <v>0</v>
      </c>
      <c r="DG10" s="202">
        <f t="shared" si="20"/>
        <v>0</v>
      </c>
      <c r="DH10" s="202">
        <f t="shared" si="20"/>
        <v>0</v>
      </c>
      <c r="DI10" s="202">
        <f t="shared" si="20"/>
        <v>0</v>
      </c>
      <c r="DJ10" s="202">
        <f t="shared" si="20"/>
        <v>0</v>
      </c>
      <c r="DK10" s="202">
        <f t="shared" si="20"/>
        <v>0</v>
      </c>
      <c r="DL10" s="202">
        <f t="shared" si="20"/>
        <v>0</v>
      </c>
      <c r="DM10" s="202">
        <f t="shared" si="20"/>
        <v>0</v>
      </c>
      <c r="DN10" s="202">
        <f t="shared" si="20"/>
        <v>0</v>
      </c>
      <c r="DO10" s="202">
        <f t="shared" si="20"/>
        <v>0</v>
      </c>
      <c r="DP10" s="202">
        <f t="shared" si="20"/>
        <v>0</v>
      </c>
      <c r="DQ10" s="202">
        <f>SUM(DQ11:DQ14)</f>
        <v>0</v>
      </c>
    </row>
    <row r="11" spans="1:121" ht="28.5" hidden="1" outlineLevel="1" x14ac:dyDescent="0.2">
      <c r="A11" s="208" t="s">
        <v>2</v>
      </c>
      <c r="B11" s="209" t="s">
        <v>165</v>
      </c>
      <c r="C11" s="210"/>
      <c r="D11" s="211"/>
      <c r="E11" s="211"/>
      <c r="F11" s="211"/>
      <c r="G11" s="202">
        <f>C11+D11-E11+F11</f>
        <v>0</v>
      </c>
      <c r="H11" s="211"/>
      <c r="I11" s="211"/>
      <c r="J11" s="211"/>
      <c r="K11" s="211"/>
      <c r="L11" s="211"/>
      <c r="M11" s="211"/>
      <c r="N11" s="207">
        <f>H11+I11-J11+K11-L11+M11</f>
        <v>0</v>
      </c>
      <c r="O11" s="211"/>
      <c r="P11" s="211"/>
      <c r="R11" s="211"/>
      <c r="S11" s="211"/>
      <c r="T11" s="211"/>
      <c r="U11" s="211"/>
      <c r="V11" s="202">
        <f>R11+S11-T11+U11</f>
        <v>0</v>
      </c>
      <c r="W11" s="211"/>
      <c r="X11" s="211"/>
      <c r="Y11" s="211"/>
      <c r="Z11" s="211"/>
      <c r="AA11" s="211"/>
      <c r="AB11" s="211"/>
      <c r="AC11" s="207">
        <f>W11+X11-Y11+Z11-AA11+AB11</f>
        <v>0</v>
      </c>
      <c r="AD11" s="211"/>
      <c r="AE11" s="211"/>
      <c r="AG11" s="211"/>
      <c r="AH11" s="211"/>
      <c r="AI11" s="211"/>
      <c r="AJ11" s="211"/>
      <c r="AK11" s="202">
        <f>AG11+AH11-AI11+AJ11</f>
        <v>0</v>
      </c>
      <c r="AL11" s="211"/>
      <c r="AM11" s="211"/>
      <c r="AN11" s="211"/>
      <c r="AO11" s="211"/>
      <c r="AP11" s="211"/>
      <c r="AQ11" s="211"/>
      <c r="AR11" s="207">
        <f>AL11+AM11-AN11+AO11-AP11+AQ11</f>
        <v>0</v>
      </c>
      <c r="AS11" s="211"/>
      <c r="AT11" s="211"/>
      <c r="AV11" s="211"/>
      <c r="AW11" s="211"/>
      <c r="AX11" s="211"/>
      <c r="AY11" s="211"/>
      <c r="AZ11" s="202">
        <f>AV11+AW11-AX11+AY11</f>
        <v>0</v>
      </c>
      <c r="BA11" s="211"/>
      <c r="BB11" s="211"/>
      <c r="BC11" s="211"/>
      <c r="BD11" s="211"/>
      <c r="BE11" s="211"/>
      <c r="BF11" s="211"/>
      <c r="BG11" s="207">
        <f>BA11+BB11-BC11+BD11-BE11+BF11</f>
        <v>0</v>
      </c>
      <c r="BH11" s="211"/>
      <c r="BI11" s="211"/>
      <c r="BK11" s="211"/>
      <c r="BL11" s="211"/>
      <c r="BM11" s="211"/>
      <c r="BN11" s="211"/>
      <c r="BO11" s="202">
        <f>BK11+BL11-BM11+BN11</f>
        <v>0</v>
      </c>
      <c r="BP11" s="211"/>
      <c r="BQ11" s="211"/>
      <c r="BR11" s="211"/>
      <c r="BS11" s="211"/>
      <c r="BT11" s="211"/>
      <c r="BU11" s="211"/>
      <c r="BV11" s="207">
        <f>BP11+BQ11-BR11+BS11-BT11+BU11</f>
        <v>0</v>
      </c>
      <c r="BW11" s="211"/>
      <c r="BX11" s="211"/>
      <c r="BZ11" s="211"/>
      <c r="CA11" s="211"/>
      <c r="CB11" s="211"/>
      <c r="CC11" s="211"/>
      <c r="CD11" s="202">
        <f>BZ11+CA11-CB11+CC11</f>
        <v>0</v>
      </c>
      <c r="CE11" s="211"/>
      <c r="CF11" s="211"/>
      <c r="CG11" s="211"/>
      <c r="CH11" s="211"/>
      <c r="CI11" s="211"/>
      <c r="CJ11" s="211"/>
      <c r="CK11" s="207">
        <f>CE11+CF11-CG11+CH11-CI11+CJ11</f>
        <v>0</v>
      </c>
      <c r="CL11" s="211"/>
      <c r="CM11" s="211"/>
      <c r="CO11" s="211"/>
      <c r="CP11" s="211"/>
      <c r="CQ11" s="211"/>
      <c r="CR11" s="211"/>
      <c r="CS11" s="202">
        <f>CO11+CP11-CQ11+CR11</f>
        <v>0</v>
      </c>
      <c r="CT11" s="211"/>
      <c r="CU11" s="211"/>
      <c r="CV11" s="211"/>
      <c r="CW11" s="211"/>
      <c r="CX11" s="211"/>
      <c r="CY11" s="211"/>
      <c r="CZ11" s="207">
        <f>CT11+CU11-CV11+CW11-CX11+CY11</f>
        <v>0</v>
      </c>
      <c r="DA11" s="211"/>
      <c r="DB11" s="211"/>
      <c r="DD11" s="211"/>
      <c r="DE11" s="211"/>
      <c r="DF11" s="211"/>
      <c r="DG11" s="211"/>
      <c r="DH11" s="202">
        <f>DD11+DE11-DF11+DG11</f>
        <v>0</v>
      </c>
      <c r="DI11" s="211"/>
      <c r="DJ11" s="211"/>
      <c r="DK11" s="211"/>
      <c r="DL11" s="211"/>
      <c r="DM11" s="211"/>
      <c r="DN11" s="211"/>
      <c r="DO11" s="207">
        <f>DI11+DJ11-DK11+DL11-DM11+DN11</f>
        <v>0</v>
      </c>
      <c r="DP11" s="211"/>
      <c r="DQ11" s="211"/>
    </row>
    <row r="12" spans="1:121" ht="15" hidden="1" outlineLevel="1" x14ac:dyDescent="0.2">
      <c r="A12" s="208" t="s">
        <v>3</v>
      </c>
      <c r="B12" s="209" t="s">
        <v>166</v>
      </c>
      <c r="C12" s="210"/>
      <c r="D12" s="211"/>
      <c r="E12" s="211"/>
      <c r="F12" s="211"/>
      <c r="G12" s="202">
        <f>C12+D12-E12+F12</f>
        <v>0</v>
      </c>
      <c r="H12" s="211"/>
      <c r="I12" s="211"/>
      <c r="J12" s="211"/>
      <c r="K12" s="211"/>
      <c r="L12" s="211"/>
      <c r="M12" s="211"/>
      <c r="N12" s="207">
        <f>H12+I12-J12+K12-L12+M12</f>
        <v>0</v>
      </c>
      <c r="O12" s="211"/>
      <c r="P12" s="211"/>
      <c r="R12" s="211"/>
      <c r="S12" s="211"/>
      <c r="T12" s="211"/>
      <c r="U12" s="211"/>
      <c r="V12" s="202">
        <f>R12+S12-T12+U12</f>
        <v>0</v>
      </c>
      <c r="W12" s="211"/>
      <c r="X12" s="211"/>
      <c r="Y12" s="211"/>
      <c r="Z12" s="211"/>
      <c r="AA12" s="211"/>
      <c r="AB12" s="211"/>
      <c r="AC12" s="207">
        <f>W12+X12-Y12+Z12-AA12+AB12</f>
        <v>0</v>
      </c>
      <c r="AD12" s="211"/>
      <c r="AE12" s="211"/>
      <c r="AG12" s="211"/>
      <c r="AH12" s="211"/>
      <c r="AI12" s="211"/>
      <c r="AJ12" s="211"/>
      <c r="AK12" s="202">
        <f>AG12+AH12-AI12+AJ12</f>
        <v>0</v>
      </c>
      <c r="AL12" s="211"/>
      <c r="AM12" s="211"/>
      <c r="AN12" s="211"/>
      <c r="AO12" s="211"/>
      <c r="AP12" s="211"/>
      <c r="AQ12" s="211"/>
      <c r="AR12" s="207">
        <f>AL12+AM12-AN12+AO12-AP12+AQ12</f>
        <v>0</v>
      </c>
      <c r="AS12" s="211"/>
      <c r="AT12" s="211"/>
      <c r="AV12" s="211"/>
      <c r="AW12" s="211"/>
      <c r="AX12" s="211"/>
      <c r="AY12" s="211"/>
      <c r="AZ12" s="202">
        <f>AV12+AW12-AX12+AY12</f>
        <v>0</v>
      </c>
      <c r="BA12" s="211"/>
      <c r="BB12" s="211"/>
      <c r="BC12" s="211"/>
      <c r="BD12" s="211"/>
      <c r="BE12" s="211"/>
      <c r="BF12" s="211"/>
      <c r="BG12" s="207">
        <f>BA12+BB12-BC12+BD12-BE12+BF12</f>
        <v>0</v>
      </c>
      <c r="BH12" s="211"/>
      <c r="BI12" s="211"/>
      <c r="BK12" s="211"/>
      <c r="BL12" s="211"/>
      <c r="BM12" s="211"/>
      <c r="BN12" s="211"/>
      <c r="BO12" s="202">
        <f>BK12+BL12-BM12+BN12</f>
        <v>0</v>
      </c>
      <c r="BP12" s="211"/>
      <c r="BQ12" s="211"/>
      <c r="BR12" s="211"/>
      <c r="BS12" s="211"/>
      <c r="BT12" s="211"/>
      <c r="BU12" s="211"/>
      <c r="BV12" s="207">
        <f>BP12+BQ12-BR12+BS12-BT12+BU12</f>
        <v>0</v>
      </c>
      <c r="BW12" s="211"/>
      <c r="BX12" s="211"/>
      <c r="BZ12" s="211"/>
      <c r="CA12" s="211"/>
      <c r="CB12" s="211"/>
      <c r="CC12" s="211"/>
      <c r="CD12" s="202">
        <f>BZ12+CA12-CB12+CC12</f>
        <v>0</v>
      </c>
      <c r="CE12" s="211"/>
      <c r="CF12" s="211"/>
      <c r="CG12" s="211"/>
      <c r="CH12" s="211"/>
      <c r="CI12" s="211"/>
      <c r="CJ12" s="211"/>
      <c r="CK12" s="207">
        <f>CE12+CF12-CG12+CH12-CI12+CJ12</f>
        <v>0</v>
      </c>
      <c r="CL12" s="211"/>
      <c r="CM12" s="211"/>
      <c r="CO12" s="211"/>
      <c r="CP12" s="211"/>
      <c r="CQ12" s="211"/>
      <c r="CR12" s="211"/>
      <c r="CS12" s="202">
        <f>CO12+CP12-CQ12+CR12</f>
        <v>0</v>
      </c>
      <c r="CT12" s="211"/>
      <c r="CU12" s="211"/>
      <c r="CV12" s="211"/>
      <c r="CW12" s="211"/>
      <c r="CX12" s="211"/>
      <c r="CY12" s="211"/>
      <c r="CZ12" s="207">
        <f>CT12+CU12-CV12+CW12-CX12+CY12</f>
        <v>0</v>
      </c>
      <c r="DA12" s="211"/>
      <c r="DB12" s="211"/>
      <c r="DD12" s="211"/>
      <c r="DE12" s="211"/>
      <c r="DF12" s="211"/>
      <c r="DG12" s="211"/>
      <c r="DH12" s="202">
        <f>DD12+DE12-DF12+DG12</f>
        <v>0</v>
      </c>
      <c r="DI12" s="211"/>
      <c r="DJ12" s="211"/>
      <c r="DK12" s="211"/>
      <c r="DL12" s="211"/>
      <c r="DM12" s="211"/>
      <c r="DN12" s="211"/>
      <c r="DO12" s="207">
        <f>DI12+DJ12-DK12+DL12-DM12+DN12</f>
        <v>0</v>
      </c>
      <c r="DP12" s="211"/>
      <c r="DQ12" s="211"/>
    </row>
    <row r="13" spans="1:121" ht="15" hidden="1" outlineLevel="1" x14ac:dyDescent="0.2">
      <c r="A13" s="208" t="s">
        <v>4</v>
      </c>
      <c r="B13" s="209" t="s">
        <v>167</v>
      </c>
      <c r="C13" s="210"/>
      <c r="D13" s="211"/>
      <c r="E13" s="211"/>
      <c r="F13" s="211"/>
      <c r="G13" s="202">
        <f>C13+D13-E13+F13</f>
        <v>0</v>
      </c>
      <c r="H13" s="211"/>
      <c r="I13" s="211"/>
      <c r="J13" s="211"/>
      <c r="K13" s="211"/>
      <c r="L13" s="211"/>
      <c r="M13" s="211"/>
      <c r="N13" s="207">
        <f>H13+I13-J13+K13-L13+M13</f>
        <v>0</v>
      </c>
      <c r="O13" s="211"/>
      <c r="P13" s="211"/>
      <c r="R13" s="211"/>
      <c r="S13" s="211"/>
      <c r="T13" s="211"/>
      <c r="U13" s="211"/>
      <c r="V13" s="202">
        <f>R13+S13-T13+U13</f>
        <v>0</v>
      </c>
      <c r="W13" s="211"/>
      <c r="X13" s="211"/>
      <c r="Y13" s="211"/>
      <c r="Z13" s="211"/>
      <c r="AA13" s="211"/>
      <c r="AB13" s="211"/>
      <c r="AC13" s="207">
        <f>W13+X13-Y13+Z13-AA13+AB13</f>
        <v>0</v>
      </c>
      <c r="AD13" s="211"/>
      <c r="AE13" s="211"/>
      <c r="AG13" s="211"/>
      <c r="AH13" s="211"/>
      <c r="AI13" s="211"/>
      <c r="AJ13" s="211"/>
      <c r="AK13" s="202">
        <f>AG13+AH13-AI13+AJ13</f>
        <v>0</v>
      </c>
      <c r="AL13" s="211"/>
      <c r="AM13" s="211"/>
      <c r="AN13" s="211"/>
      <c r="AO13" s="211"/>
      <c r="AP13" s="211"/>
      <c r="AQ13" s="211"/>
      <c r="AR13" s="207">
        <f>AL13+AM13-AN13+AO13-AP13+AQ13</f>
        <v>0</v>
      </c>
      <c r="AS13" s="211"/>
      <c r="AT13" s="211"/>
      <c r="AV13" s="211"/>
      <c r="AW13" s="211"/>
      <c r="AX13" s="211"/>
      <c r="AY13" s="211"/>
      <c r="AZ13" s="202">
        <f>AV13+AW13-AX13+AY13</f>
        <v>0</v>
      </c>
      <c r="BA13" s="211"/>
      <c r="BB13" s="211"/>
      <c r="BC13" s="211"/>
      <c r="BD13" s="211"/>
      <c r="BE13" s="211"/>
      <c r="BF13" s="211"/>
      <c r="BG13" s="207">
        <f>BA13+BB13-BC13+BD13-BE13+BF13</f>
        <v>0</v>
      </c>
      <c r="BH13" s="211"/>
      <c r="BI13" s="211"/>
      <c r="BK13" s="211"/>
      <c r="BL13" s="211"/>
      <c r="BM13" s="211"/>
      <c r="BN13" s="211"/>
      <c r="BO13" s="202">
        <f>BK13+BL13-BM13+BN13</f>
        <v>0</v>
      </c>
      <c r="BP13" s="211"/>
      <c r="BQ13" s="211"/>
      <c r="BR13" s="211"/>
      <c r="BS13" s="211"/>
      <c r="BT13" s="211"/>
      <c r="BU13" s="211"/>
      <c r="BV13" s="207">
        <f>BP13+BQ13-BR13+BS13-BT13+BU13</f>
        <v>0</v>
      </c>
      <c r="BW13" s="211"/>
      <c r="BX13" s="211"/>
      <c r="BZ13" s="211"/>
      <c r="CA13" s="211"/>
      <c r="CB13" s="211"/>
      <c r="CC13" s="211"/>
      <c r="CD13" s="202">
        <f>BZ13+CA13-CB13+CC13</f>
        <v>0</v>
      </c>
      <c r="CE13" s="211"/>
      <c r="CF13" s="211"/>
      <c r="CG13" s="211"/>
      <c r="CH13" s="211"/>
      <c r="CI13" s="211"/>
      <c r="CJ13" s="211"/>
      <c r="CK13" s="207">
        <f>CE13+CF13-CG13+CH13-CI13+CJ13</f>
        <v>0</v>
      </c>
      <c r="CL13" s="211"/>
      <c r="CM13" s="211"/>
      <c r="CO13" s="211"/>
      <c r="CP13" s="211"/>
      <c r="CQ13" s="211"/>
      <c r="CR13" s="211"/>
      <c r="CS13" s="202">
        <f>CO13+CP13-CQ13+CR13</f>
        <v>0</v>
      </c>
      <c r="CT13" s="211"/>
      <c r="CU13" s="211"/>
      <c r="CV13" s="211"/>
      <c r="CW13" s="211"/>
      <c r="CX13" s="211"/>
      <c r="CY13" s="211"/>
      <c r="CZ13" s="207">
        <f>CT13+CU13-CV13+CW13-CX13+CY13</f>
        <v>0</v>
      </c>
      <c r="DA13" s="211"/>
      <c r="DB13" s="211"/>
      <c r="DD13" s="211"/>
      <c r="DE13" s="211"/>
      <c r="DF13" s="211"/>
      <c r="DG13" s="211"/>
      <c r="DH13" s="202">
        <f>DD13+DE13-DF13+DG13</f>
        <v>0</v>
      </c>
      <c r="DI13" s="211"/>
      <c r="DJ13" s="211"/>
      <c r="DK13" s="211"/>
      <c r="DL13" s="211"/>
      <c r="DM13" s="211"/>
      <c r="DN13" s="211"/>
      <c r="DO13" s="207">
        <f>DI13+DJ13-DK13+DL13-DM13+DN13</f>
        <v>0</v>
      </c>
      <c r="DP13" s="211"/>
      <c r="DQ13" s="211"/>
    </row>
    <row r="14" spans="1:121" ht="15" hidden="1" outlineLevel="1" x14ac:dyDescent="0.2">
      <c r="A14" s="208" t="s">
        <v>11</v>
      </c>
      <c r="B14" s="209" t="s">
        <v>168</v>
      </c>
      <c r="C14" s="210"/>
      <c r="D14" s="211"/>
      <c r="E14" s="211"/>
      <c r="F14" s="211"/>
      <c r="G14" s="202">
        <f>C14+D14-E14+F14</f>
        <v>0</v>
      </c>
      <c r="H14" s="211"/>
      <c r="I14" s="211"/>
      <c r="J14" s="211"/>
      <c r="K14" s="211"/>
      <c r="L14" s="211"/>
      <c r="M14" s="211"/>
      <c r="N14" s="207">
        <f>H14+I14-J14+K14-L14+M14</f>
        <v>0</v>
      </c>
      <c r="O14" s="211"/>
      <c r="P14" s="211"/>
      <c r="R14" s="211"/>
      <c r="S14" s="211"/>
      <c r="T14" s="211"/>
      <c r="U14" s="211"/>
      <c r="V14" s="202">
        <f>R14+S14-T14+U14</f>
        <v>0</v>
      </c>
      <c r="W14" s="211"/>
      <c r="X14" s="211"/>
      <c r="Y14" s="211"/>
      <c r="Z14" s="211"/>
      <c r="AA14" s="211"/>
      <c r="AB14" s="211"/>
      <c r="AC14" s="207">
        <f>W14+X14-Y14+Z14-AA14+AB14</f>
        <v>0</v>
      </c>
      <c r="AD14" s="211"/>
      <c r="AE14" s="211"/>
      <c r="AG14" s="211"/>
      <c r="AH14" s="211"/>
      <c r="AI14" s="211"/>
      <c r="AJ14" s="211"/>
      <c r="AK14" s="202">
        <f>AG14+AH14-AI14+AJ14</f>
        <v>0</v>
      </c>
      <c r="AL14" s="211"/>
      <c r="AM14" s="211"/>
      <c r="AN14" s="211"/>
      <c r="AO14" s="211"/>
      <c r="AP14" s="211"/>
      <c r="AQ14" s="211"/>
      <c r="AR14" s="207">
        <f>AL14+AM14-AN14+AO14-AP14+AQ14</f>
        <v>0</v>
      </c>
      <c r="AS14" s="211"/>
      <c r="AT14" s="211"/>
      <c r="AV14" s="211"/>
      <c r="AW14" s="211"/>
      <c r="AX14" s="211"/>
      <c r="AY14" s="211"/>
      <c r="AZ14" s="202">
        <f>AV14+AW14-AX14+AY14</f>
        <v>0</v>
      </c>
      <c r="BA14" s="211"/>
      <c r="BB14" s="211"/>
      <c r="BC14" s="211"/>
      <c r="BD14" s="211"/>
      <c r="BE14" s="211"/>
      <c r="BF14" s="211"/>
      <c r="BG14" s="207">
        <f>BA14+BB14-BC14+BD14-BE14+BF14</f>
        <v>0</v>
      </c>
      <c r="BH14" s="211"/>
      <c r="BI14" s="211"/>
      <c r="BK14" s="211"/>
      <c r="BL14" s="211"/>
      <c r="BM14" s="211"/>
      <c r="BN14" s="211"/>
      <c r="BO14" s="202">
        <f>BK14+BL14-BM14+BN14</f>
        <v>0</v>
      </c>
      <c r="BP14" s="211"/>
      <c r="BQ14" s="211"/>
      <c r="BR14" s="211"/>
      <c r="BS14" s="211"/>
      <c r="BT14" s="211"/>
      <c r="BU14" s="211"/>
      <c r="BV14" s="207">
        <f>BP14+BQ14-BR14+BS14-BT14+BU14</f>
        <v>0</v>
      </c>
      <c r="BW14" s="211"/>
      <c r="BX14" s="211"/>
      <c r="BZ14" s="211"/>
      <c r="CA14" s="211"/>
      <c r="CB14" s="211"/>
      <c r="CC14" s="211"/>
      <c r="CD14" s="202">
        <f>BZ14+CA14-CB14+CC14</f>
        <v>0</v>
      </c>
      <c r="CE14" s="211"/>
      <c r="CF14" s="211"/>
      <c r="CG14" s="211"/>
      <c r="CH14" s="211"/>
      <c r="CI14" s="211"/>
      <c r="CJ14" s="211"/>
      <c r="CK14" s="207">
        <f>CE14+CF14-CG14+CH14-CI14+CJ14</f>
        <v>0</v>
      </c>
      <c r="CL14" s="211"/>
      <c r="CM14" s="211"/>
      <c r="CO14" s="211"/>
      <c r="CP14" s="211"/>
      <c r="CQ14" s="211"/>
      <c r="CR14" s="211"/>
      <c r="CS14" s="202">
        <f>CO14+CP14-CQ14+CR14</f>
        <v>0</v>
      </c>
      <c r="CT14" s="211"/>
      <c r="CU14" s="211"/>
      <c r="CV14" s="211"/>
      <c r="CW14" s="211"/>
      <c r="CX14" s="211"/>
      <c r="CY14" s="211"/>
      <c r="CZ14" s="207">
        <f>CT14+CU14-CV14+CW14-CX14+CY14</f>
        <v>0</v>
      </c>
      <c r="DA14" s="211"/>
      <c r="DB14" s="211"/>
      <c r="DD14" s="211"/>
      <c r="DE14" s="211"/>
      <c r="DF14" s="211"/>
      <c r="DG14" s="211"/>
      <c r="DH14" s="202">
        <f>DD14+DE14-DF14+DG14</f>
        <v>0</v>
      </c>
      <c r="DI14" s="211"/>
      <c r="DJ14" s="211"/>
      <c r="DK14" s="211"/>
      <c r="DL14" s="211"/>
      <c r="DM14" s="211"/>
      <c r="DN14" s="211"/>
      <c r="DO14" s="207">
        <f>DI14+DJ14-DK14+DL14-DM14+DN14</f>
        <v>0</v>
      </c>
      <c r="DP14" s="211"/>
      <c r="DQ14" s="211"/>
    </row>
    <row r="15" spans="1:121" ht="30" hidden="1" outlineLevel="1" x14ac:dyDescent="0.2">
      <c r="A15" s="200" t="s">
        <v>92</v>
      </c>
      <c r="B15" s="201" t="s">
        <v>169</v>
      </c>
      <c r="C15" s="202">
        <f>SUM(C16:C21)</f>
        <v>0</v>
      </c>
      <c r="D15" s="202">
        <f t="shared" ref="D15:AE15" si="21">SUM(D16:D21)</f>
        <v>0</v>
      </c>
      <c r="E15" s="202">
        <f t="shared" si="21"/>
        <v>0</v>
      </c>
      <c r="F15" s="202">
        <f t="shared" si="21"/>
        <v>0</v>
      </c>
      <c r="G15" s="202">
        <f t="shared" si="21"/>
        <v>0</v>
      </c>
      <c r="H15" s="202">
        <f t="shared" si="21"/>
        <v>0</v>
      </c>
      <c r="I15" s="202">
        <f t="shared" si="21"/>
        <v>0</v>
      </c>
      <c r="J15" s="202">
        <f t="shared" si="21"/>
        <v>0</v>
      </c>
      <c r="K15" s="202">
        <f t="shared" si="21"/>
        <v>0</v>
      </c>
      <c r="L15" s="202">
        <f t="shared" si="21"/>
        <v>0</v>
      </c>
      <c r="M15" s="202">
        <f t="shared" si="21"/>
        <v>0</v>
      </c>
      <c r="N15" s="202">
        <f t="shared" si="21"/>
        <v>0</v>
      </c>
      <c r="O15" s="202">
        <f t="shared" si="21"/>
        <v>0</v>
      </c>
      <c r="P15" s="202">
        <f t="shared" si="21"/>
        <v>0</v>
      </c>
      <c r="R15" s="202">
        <f t="shared" si="21"/>
        <v>0</v>
      </c>
      <c r="S15" s="202">
        <f t="shared" si="21"/>
        <v>0</v>
      </c>
      <c r="T15" s="202">
        <f t="shared" si="21"/>
        <v>0</v>
      </c>
      <c r="U15" s="202">
        <f t="shared" si="21"/>
        <v>0</v>
      </c>
      <c r="V15" s="202">
        <f t="shared" si="21"/>
        <v>0</v>
      </c>
      <c r="W15" s="202">
        <f t="shared" si="21"/>
        <v>0</v>
      </c>
      <c r="X15" s="202">
        <f t="shared" si="21"/>
        <v>0</v>
      </c>
      <c r="Y15" s="202">
        <f t="shared" si="21"/>
        <v>0</v>
      </c>
      <c r="Z15" s="202">
        <f t="shared" si="21"/>
        <v>0</v>
      </c>
      <c r="AA15" s="202">
        <f t="shared" si="21"/>
        <v>0</v>
      </c>
      <c r="AB15" s="202">
        <f t="shared" si="21"/>
        <v>0</v>
      </c>
      <c r="AC15" s="202">
        <f t="shared" si="21"/>
        <v>0</v>
      </c>
      <c r="AD15" s="202">
        <f t="shared" si="21"/>
        <v>0</v>
      </c>
      <c r="AE15" s="202">
        <f t="shared" si="21"/>
        <v>0</v>
      </c>
      <c r="AG15" s="202">
        <f t="shared" ref="AG15:AT15" si="22">SUM(AG16:AG21)</f>
        <v>0</v>
      </c>
      <c r="AH15" s="202">
        <f t="shared" si="22"/>
        <v>0</v>
      </c>
      <c r="AI15" s="202">
        <f t="shared" si="22"/>
        <v>0</v>
      </c>
      <c r="AJ15" s="202">
        <f t="shared" si="22"/>
        <v>0</v>
      </c>
      <c r="AK15" s="202">
        <f t="shared" si="22"/>
        <v>0</v>
      </c>
      <c r="AL15" s="202">
        <f t="shared" si="22"/>
        <v>0</v>
      </c>
      <c r="AM15" s="202">
        <f t="shared" si="22"/>
        <v>0</v>
      </c>
      <c r="AN15" s="202">
        <f t="shared" si="22"/>
        <v>0</v>
      </c>
      <c r="AO15" s="202">
        <f t="shared" si="22"/>
        <v>0</v>
      </c>
      <c r="AP15" s="202">
        <f t="shared" si="22"/>
        <v>0</v>
      </c>
      <c r="AQ15" s="202">
        <f t="shared" si="22"/>
        <v>0</v>
      </c>
      <c r="AR15" s="202">
        <f t="shared" si="22"/>
        <v>0</v>
      </c>
      <c r="AS15" s="202">
        <f t="shared" si="22"/>
        <v>0</v>
      </c>
      <c r="AT15" s="202">
        <f t="shared" si="22"/>
        <v>0</v>
      </c>
      <c r="AV15" s="202">
        <f t="shared" ref="AV15:BI15" si="23">SUM(AV16:AV21)</f>
        <v>0</v>
      </c>
      <c r="AW15" s="202">
        <f t="shared" si="23"/>
        <v>0</v>
      </c>
      <c r="AX15" s="202">
        <f t="shared" si="23"/>
        <v>0</v>
      </c>
      <c r="AY15" s="202">
        <f t="shared" si="23"/>
        <v>0</v>
      </c>
      <c r="AZ15" s="202">
        <f t="shared" si="23"/>
        <v>0</v>
      </c>
      <c r="BA15" s="202">
        <f t="shared" si="23"/>
        <v>0</v>
      </c>
      <c r="BB15" s="202">
        <f t="shared" si="23"/>
        <v>0</v>
      </c>
      <c r="BC15" s="202">
        <f t="shared" si="23"/>
        <v>0</v>
      </c>
      <c r="BD15" s="202">
        <f t="shared" si="23"/>
        <v>0</v>
      </c>
      <c r="BE15" s="202">
        <f t="shared" si="23"/>
        <v>0</v>
      </c>
      <c r="BF15" s="202">
        <f t="shared" si="23"/>
        <v>0</v>
      </c>
      <c r="BG15" s="202">
        <f t="shared" si="23"/>
        <v>0</v>
      </c>
      <c r="BH15" s="202">
        <f t="shared" si="23"/>
        <v>0</v>
      </c>
      <c r="BI15" s="202">
        <f t="shared" si="23"/>
        <v>0</v>
      </c>
      <c r="BK15" s="202">
        <f t="shared" ref="BK15:BX15" si="24">SUM(BK16:BK21)</f>
        <v>0</v>
      </c>
      <c r="BL15" s="202">
        <f t="shared" si="24"/>
        <v>0</v>
      </c>
      <c r="BM15" s="202">
        <f t="shared" si="24"/>
        <v>0</v>
      </c>
      <c r="BN15" s="202">
        <f t="shared" si="24"/>
        <v>0</v>
      </c>
      <c r="BO15" s="202">
        <f t="shared" si="24"/>
        <v>0</v>
      </c>
      <c r="BP15" s="202">
        <f t="shared" si="24"/>
        <v>0</v>
      </c>
      <c r="BQ15" s="202">
        <f t="shared" si="24"/>
        <v>0</v>
      </c>
      <c r="BR15" s="202">
        <f t="shared" si="24"/>
        <v>0</v>
      </c>
      <c r="BS15" s="202">
        <f t="shared" si="24"/>
        <v>0</v>
      </c>
      <c r="BT15" s="202">
        <f t="shared" si="24"/>
        <v>0</v>
      </c>
      <c r="BU15" s="202">
        <f t="shared" si="24"/>
        <v>0</v>
      </c>
      <c r="BV15" s="202">
        <f t="shared" si="24"/>
        <v>0</v>
      </c>
      <c r="BW15" s="202">
        <f t="shared" si="24"/>
        <v>0</v>
      </c>
      <c r="BX15" s="202">
        <f t="shared" si="24"/>
        <v>0</v>
      </c>
      <c r="BZ15" s="202">
        <f t="shared" ref="BZ15:CM15" si="25">SUM(BZ16:BZ21)</f>
        <v>0</v>
      </c>
      <c r="CA15" s="202">
        <f t="shared" si="25"/>
        <v>0</v>
      </c>
      <c r="CB15" s="202">
        <f t="shared" si="25"/>
        <v>0</v>
      </c>
      <c r="CC15" s="202">
        <f t="shared" si="25"/>
        <v>0</v>
      </c>
      <c r="CD15" s="202">
        <f t="shared" si="25"/>
        <v>0</v>
      </c>
      <c r="CE15" s="202">
        <f t="shared" si="25"/>
        <v>0</v>
      </c>
      <c r="CF15" s="202">
        <f t="shared" si="25"/>
        <v>0</v>
      </c>
      <c r="CG15" s="202">
        <f t="shared" si="25"/>
        <v>0</v>
      </c>
      <c r="CH15" s="202">
        <f t="shared" si="25"/>
        <v>0</v>
      </c>
      <c r="CI15" s="202">
        <f t="shared" si="25"/>
        <v>0</v>
      </c>
      <c r="CJ15" s="202">
        <f t="shared" si="25"/>
        <v>0</v>
      </c>
      <c r="CK15" s="202">
        <f t="shared" si="25"/>
        <v>0</v>
      </c>
      <c r="CL15" s="202">
        <f t="shared" si="25"/>
        <v>0</v>
      </c>
      <c r="CM15" s="202">
        <f t="shared" si="25"/>
        <v>0</v>
      </c>
      <c r="CO15" s="202">
        <f t="shared" ref="CO15:DB15" si="26">SUM(CO16:CO21)</f>
        <v>0</v>
      </c>
      <c r="CP15" s="202">
        <f t="shared" si="26"/>
        <v>0</v>
      </c>
      <c r="CQ15" s="202">
        <f t="shared" si="26"/>
        <v>0</v>
      </c>
      <c r="CR15" s="202">
        <f t="shared" si="26"/>
        <v>0</v>
      </c>
      <c r="CS15" s="202">
        <f t="shared" si="26"/>
        <v>0</v>
      </c>
      <c r="CT15" s="202">
        <f t="shared" si="26"/>
        <v>0</v>
      </c>
      <c r="CU15" s="202">
        <f t="shared" si="26"/>
        <v>0</v>
      </c>
      <c r="CV15" s="202">
        <f t="shared" si="26"/>
        <v>0</v>
      </c>
      <c r="CW15" s="202">
        <f t="shared" si="26"/>
        <v>0</v>
      </c>
      <c r="CX15" s="202">
        <f t="shared" si="26"/>
        <v>0</v>
      </c>
      <c r="CY15" s="202">
        <f t="shared" si="26"/>
        <v>0</v>
      </c>
      <c r="CZ15" s="202">
        <f t="shared" si="26"/>
        <v>0</v>
      </c>
      <c r="DA15" s="202">
        <f t="shared" si="26"/>
        <v>0</v>
      </c>
      <c r="DB15" s="202">
        <f t="shared" si="26"/>
        <v>0</v>
      </c>
      <c r="DD15" s="202">
        <f t="shared" ref="DD15:DQ15" si="27">SUM(DD16:DD21)</f>
        <v>0</v>
      </c>
      <c r="DE15" s="202">
        <f t="shared" si="27"/>
        <v>0</v>
      </c>
      <c r="DF15" s="202">
        <f t="shared" si="27"/>
        <v>0</v>
      </c>
      <c r="DG15" s="202">
        <f t="shared" si="27"/>
        <v>0</v>
      </c>
      <c r="DH15" s="202">
        <f t="shared" si="27"/>
        <v>0</v>
      </c>
      <c r="DI15" s="202">
        <f t="shared" si="27"/>
        <v>0</v>
      </c>
      <c r="DJ15" s="202">
        <f t="shared" si="27"/>
        <v>0</v>
      </c>
      <c r="DK15" s="202">
        <f t="shared" si="27"/>
        <v>0</v>
      </c>
      <c r="DL15" s="202">
        <f t="shared" si="27"/>
        <v>0</v>
      </c>
      <c r="DM15" s="202">
        <f t="shared" si="27"/>
        <v>0</v>
      </c>
      <c r="DN15" s="202">
        <f t="shared" si="27"/>
        <v>0</v>
      </c>
      <c r="DO15" s="202">
        <f t="shared" si="27"/>
        <v>0</v>
      </c>
      <c r="DP15" s="202">
        <f t="shared" si="27"/>
        <v>0</v>
      </c>
      <c r="DQ15" s="202">
        <f t="shared" si="27"/>
        <v>0</v>
      </c>
    </row>
    <row r="16" spans="1:121" ht="15" hidden="1" outlineLevel="1" x14ac:dyDescent="0.2">
      <c r="A16" s="208" t="s">
        <v>2</v>
      </c>
      <c r="B16" s="209" t="s">
        <v>170</v>
      </c>
      <c r="C16" s="210"/>
      <c r="D16" s="211"/>
      <c r="E16" s="211"/>
      <c r="F16" s="211"/>
      <c r="G16" s="202">
        <f t="shared" ref="G16:G21" si="28">C16+D16-E16+F16</f>
        <v>0</v>
      </c>
      <c r="H16" s="211"/>
      <c r="I16" s="211"/>
      <c r="J16" s="211"/>
      <c r="K16" s="211"/>
      <c r="L16" s="211"/>
      <c r="M16" s="211"/>
      <c r="N16" s="207">
        <f t="shared" ref="N16:N21" si="29">H16+I16-J16+K16-L16+M16</f>
        <v>0</v>
      </c>
      <c r="O16" s="211"/>
      <c r="P16" s="211"/>
      <c r="R16" s="211"/>
      <c r="S16" s="211"/>
      <c r="T16" s="211"/>
      <c r="U16" s="211"/>
      <c r="V16" s="202">
        <f t="shared" ref="V16:V21" si="30">R16+S16-T16+U16</f>
        <v>0</v>
      </c>
      <c r="W16" s="211"/>
      <c r="X16" s="211"/>
      <c r="Y16" s="211"/>
      <c r="Z16" s="211"/>
      <c r="AA16" s="211"/>
      <c r="AB16" s="211"/>
      <c r="AC16" s="207">
        <f t="shared" ref="AC16:AC21" si="31">W16+X16-Y16+Z16-AA16+AB16</f>
        <v>0</v>
      </c>
      <c r="AD16" s="211"/>
      <c r="AE16" s="211"/>
      <c r="AG16" s="211"/>
      <c r="AH16" s="211"/>
      <c r="AI16" s="211"/>
      <c r="AJ16" s="211"/>
      <c r="AK16" s="202">
        <f t="shared" ref="AK16:AK21" si="32">AG16+AH16-AI16+AJ16</f>
        <v>0</v>
      </c>
      <c r="AL16" s="211"/>
      <c r="AM16" s="211"/>
      <c r="AN16" s="211"/>
      <c r="AO16" s="211"/>
      <c r="AP16" s="211"/>
      <c r="AQ16" s="211"/>
      <c r="AR16" s="207">
        <f t="shared" ref="AR16:AR21" si="33">AL16+AM16-AN16+AO16-AP16+AQ16</f>
        <v>0</v>
      </c>
      <c r="AS16" s="211"/>
      <c r="AT16" s="211"/>
      <c r="AV16" s="211"/>
      <c r="AW16" s="211"/>
      <c r="AX16" s="211"/>
      <c r="AY16" s="211"/>
      <c r="AZ16" s="202">
        <f t="shared" ref="AZ16:AZ21" si="34">AV16+AW16-AX16+AY16</f>
        <v>0</v>
      </c>
      <c r="BA16" s="211"/>
      <c r="BB16" s="211"/>
      <c r="BC16" s="211"/>
      <c r="BD16" s="211"/>
      <c r="BE16" s="211"/>
      <c r="BF16" s="211"/>
      <c r="BG16" s="207">
        <f t="shared" ref="BG16:BG21" si="35">BA16+BB16-BC16+BD16-BE16+BF16</f>
        <v>0</v>
      </c>
      <c r="BH16" s="211"/>
      <c r="BI16" s="211"/>
      <c r="BK16" s="211"/>
      <c r="BL16" s="211"/>
      <c r="BM16" s="211"/>
      <c r="BN16" s="211"/>
      <c r="BO16" s="202">
        <f t="shared" ref="BO16:BO21" si="36">BK16+BL16-BM16+BN16</f>
        <v>0</v>
      </c>
      <c r="BP16" s="211"/>
      <c r="BQ16" s="211"/>
      <c r="BR16" s="211"/>
      <c r="BS16" s="211"/>
      <c r="BT16" s="211"/>
      <c r="BU16" s="211"/>
      <c r="BV16" s="207">
        <f t="shared" ref="BV16:BV21" si="37">BP16+BQ16-BR16+BS16-BT16+BU16</f>
        <v>0</v>
      </c>
      <c r="BW16" s="211"/>
      <c r="BX16" s="211"/>
      <c r="BZ16" s="211"/>
      <c r="CA16" s="211"/>
      <c r="CB16" s="211"/>
      <c r="CC16" s="211"/>
      <c r="CD16" s="202">
        <f t="shared" ref="CD16:CD21" si="38">BZ16+CA16-CB16+CC16</f>
        <v>0</v>
      </c>
      <c r="CE16" s="211"/>
      <c r="CF16" s="211"/>
      <c r="CG16" s="211"/>
      <c r="CH16" s="211"/>
      <c r="CI16" s="211"/>
      <c r="CJ16" s="211"/>
      <c r="CK16" s="207">
        <f t="shared" ref="CK16:CK21" si="39">CE16+CF16-CG16+CH16-CI16+CJ16</f>
        <v>0</v>
      </c>
      <c r="CL16" s="211"/>
      <c r="CM16" s="211"/>
      <c r="CO16" s="211"/>
      <c r="CP16" s="211"/>
      <c r="CQ16" s="211"/>
      <c r="CR16" s="211"/>
      <c r="CS16" s="202">
        <f t="shared" ref="CS16:CS21" si="40">CO16+CP16-CQ16+CR16</f>
        <v>0</v>
      </c>
      <c r="CT16" s="211"/>
      <c r="CU16" s="211"/>
      <c r="CV16" s="211"/>
      <c r="CW16" s="211"/>
      <c r="CX16" s="211"/>
      <c r="CY16" s="211"/>
      <c r="CZ16" s="207">
        <f t="shared" ref="CZ16:CZ21" si="41">CT16+CU16-CV16+CW16-CX16+CY16</f>
        <v>0</v>
      </c>
      <c r="DA16" s="211"/>
      <c r="DB16" s="211"/>
      <c r="DD16" s="211"/>
      <c r="DE16" s="211"/>
      <c r="DF16" s="211"/>
      <c r="DG16" s="211"/>
      <c r="DH16" s="202">
        <f t="shared" ref="DH16:DH21" si="42">DD16+DE16-DF16+DG16</f>
        <v>0</v>
      </c>
      <c r="DI16" s="211"/>
      <c r="DJ16" s="211"/>
      <c r="DK16" s="211"/>
      <c r="DL16" s="211"/>
      <c r="DM16" s="211"/>
      <c r="DN16" s="211"/>
      <c r="DO16" s="207">
        <f t="shared" ref="DO16:DO21" si="43">DI16+DJ16-DK16+DL16-DM16+DN16</f>
        <v>0</v>
      </c>
      <c r="DP16" s="211"/>
      <c r="DQ16" s="211"/>
    </row>
    <row r="17" spans="1:121" ht="15" hidden="1" outlineLevel="1" x14ac:dyDescent="0.2">
      <c r="A17" s="208" t="s">
        <v>3</v>
      </c>
      <c r="B17" s="209" t="s">
        <v>171</v>
      </c>
      <c r="C17" s="210"/>
      <c r="D17" s="211"/>
      <c r="E17" s="211"/>
      <c r="F17" s="211"/>
      <c r="G17" s="202">
        <f t="shared" si="28"/>
        <v>0</v>
      </c>
      <c r="H17" s="211"/>
      <c r="I17" s="211"/>
      <c r="J17" s="211"/>
      <c r="K17" s="211"/>
      <c r="L17" s="211"/>
      <c r="M17" s="211"/>
      <c r="N17" s="207">
        <f t="shared" si="29"/>
        <v>0</v>
      </c>
      <c r="O17" s="211"/>
      <c r="P17" s="211"/>
      <c r="R17" s="211"/>
      <c r="S17" s="211"/>
      <c r="T17" s="211"/>
      <c r="U17" s="211"/>
      <c r="V17" s="202">
        <f t="shared" si="30"/>
        <v>0</v>
      </c>
      <c r="W17" s="211"/>
      <c r="X17" s="211"/>
      <c r="Y17" s="211"/>
      <c r="Z17" s="211"/>
      <c r="AA17" s="211"/>
      <c r="AB17" s="211"/>
      <c r="AC17" s="207">
        <f t="shared" si="31"/>
        <v>0</v>
      </c>
      <c r="AD17" s="211"/>
      <c r="AE17" s="211"/>
      <c r="AG17" s="211"/>
      <c r="AH17" s="211"/>
      <c r="AI17" s="211"/>
      <c r="AJ17" s="211"/>
      <c r="AK17" s="202">
        <f t="shared" si="32"/>
        <v>0</v>
      </c>
      <c r="AL17" s="211"/>
      <c r="AM17" s="211"/>
      <c r="AN17" s="211"/>
      <c r="AO17" s="211"/>
      <c r="AP17" s="211"/>
      <c r="AQ17" s="211"/>
      <c r="AR17" s="207">
        <f t="shared" si="33"/>
        <v>0</v>
      </c>
      <c r="AS17" s="211"/>
      <c r="AT17" s="211"/>
      <c r="AV17" s="211"/>
      <c r="AW17" s="211"/>
      <c r="AX17" s="211"/>
      <c r="AY17" s="211"/>
      <c r="AZ17" s="202">
        <f t="shared" si="34"/>
        <v>0</v>
      </c>
      <c r="BA17" s="211"/>
      <c r="BB17" s="211"/>
      <c r="BC17" s="211"/>
      <c r="BD17" s="211"/>
      <c r="BE17" s="211"/>
      <c r="BF17" s="211"/>
      <c r="BG17" s="207">
        <f t="shared" si="35"/>
        <v>0</v>
      </c>
      <c r="BH17" s="211"/>
      <c r="BI17" s="211"/>
      <c r="BK17" s="211"/>
      <c r="BL17" s="211"/>
      <c r="BM17" s="211"/>
      <c r="BN17" s="211"/>
      <c r="BO17" s="202">
        <f t="shared" si="36"/>
        <v>0</v>
      </c>
      <c r="BP17" s="211"/>
      <c r="BQ17" s="211"/>
      <c r="BR17" s="211"/>
      <c r="BS17" s="211"/>
      <c r="BT17" s="211"/>
      <c r="BU17" s="211"/>
      <c r="BV17" s="207">
        <f t="shared" si="37"/>
        <v>0</v>
      </c>
      <c r="BW17" s="211"/>
      <c r="BX17" s="211"/>
      <c r="BZ17" s="211"/>
      <c r="CA17" s="211"/>
      <c r="CB17" s="211"/>
      <c r="CC17" s="211"/>
      <c r="CD17" s="202">
        <f t="shared" si="38"/>
        <v>0</v>
      </c>
      <c r="CE17" s="211"/>
      <c r="CF17" s="211"/>
      <c r="CG17" s="211"/>
      <c r="CH17" s="211"/>
      <c r="CI17" s="211"/>
      <c r="CJ17" s="211"/>
      <c r="CK17" s="207">
        <f t="shared" si="39"/>
        <v>0</v>
      </c>
      <c r="CL17" s="211"/>
      <c r="CM17" s="211"/>
      <c r="CO17" s="211"/>
      <c r="CP17" s="211"/>
      <c r="CQ17" s="211"/>
      <c r="CR17" s="211"/>
      <c r="CS17" s="202">
        <f t="shared" si="40"/>
        <v>0</v>
      </c>
      <c r="CT17" s="211"/>
      <c r="CU17" s="211"/>
      <c r="CV17" s="211"/>
      <c r="CW17" s="211"/>
      <c r="CX17" s="211"/>
      <c r="CY17" s="211"/>
      <c r="CZ17" s="207">
        <f t="shared" si="41"/>
        <v>0</v>
      </c>
      <c r="DA17" s="211"/>
      <c r="DB17" s="211"/>
      <c r="DD17" s="211"/>
      <c r="DE17" s="211"/>
      <c r="DF17" s="211"/>
      <c r="DG17" s="211"/>
      <c r="DH17" s="202">
        <f t="shared" si="42"/>
        <v>0</v>
      </c>
      <c r="DI17" s="211"/>
      <c r="DJ17" s="211"/>
      <c r="DK17" s="211"/>
      <c r="DL17" s="211"/>
      <c r="DM17" s="211"/>
      <c r="DN17" s="211"/>
      <c r="DO17" s="207">
        <f t="shared" si="43"/>
        <v>0</v>
      </c>
      <c r="DP17" s="211"/>
      <c r="DQ17" s="211"/>
    </row>
    <row r="18" spans="1:121" ht="15" hidden="1" outlineLevel="1" x14ac:dyDescent="0.2">
      <c r="A18" s="208" t="s">
        <v>4</v>
      </c>
      <c r="B18" s="209" t="s">
        <v>172</v>
      </c>
      <c r="C18" s="210"/>
      <c r="D18" s="211"/>
      <c r="E18" s="211"/>
      <c r="F18" s="211"/>
      <c r="G18" s="202">
        <f t="shared" si="28"/>
        <v>0</v>
      </c>
      <c r="H18" s="211"/>
      <c r="I18" s="211"/>
      <c r="J18" s="211"/>
      <c r="K18" s="211"/>
      <c r="L18" s="211"/>
      <c r="M18" s="211"/>
      <c r="N18" s="207">
        <f t="shared" si="29"/>
        <v>0</v>
      </c>
      <c r="O18" s="211"/>
      <c r="P18" s="211"/>
      <c r="R18" s="211"/>
      <c r="S18" s="211"/>
      <c r="T18" s="211"/>
      <c r="U18" s="211"/>
      <c r="V18" s="202">
        <f t="shared" si="30"/>
        <v>0</v>
      </c>
      <c r="W18" s="211"/>
      <c r="X18" s="211"/>
      <c r="Y18" s="211"/>
      <c r="Z18" s="211"/>
      <c r="AA18" s="211"/>
      <c r="AB18" s="211"/>
      <c r="AC18" s="207">
        <f t="shared" si="31"/>
        <v>0</v>
      </c>
      <c r="AD18" s="211"/>
      <c r="AE18" s="211"/>
      <c r="AG18" s="211"/>
      <c r="AH18" s="211"/>
      <c r="AI18" s="211"/>
      <c r="AJ18" s="211"/>
      <c r="AK18" s="202">
        <f t="shared" si="32"/>
        <v>0</v>
      </c>
      <c r="AL18" s="211"/>
      <c r="AM18" s="211"/>
      <c r="AN18" s="211"/>
      <c r="AO18" s="211"/>
      <c r="AP18" s="211"/>
      <c r="AQ18" s="211"/>
      <c r="AR18" s="207">
        <f t="shared" si="33"/>
        <v>0</v>
      </c>
      <c r="AS18" s="211"/>
      <c r="AT18" s="211"/>
      <c r="AV18" s="211"/>
      <c r="AW18" s="211"/>
      <c r="AX18" s="211"/>
      <c r="AY18" s="211"/>
      <c r="AZ18" s="202">
        <f t="shared" si="34"/>
        <v>0</v>
      </c>
      <c r="BA18" s="211"/>
      <c r="BB18" s="211"/>
      <c r="BC18" s="211"/>
      <c r="BD18" s="211"/>
      <c r="BE18" s="211"/>
      <c r="BF18" s="211"/>
      <c r="BG18" s="207">
        <f t="shared" si="35"/>
        <v>0</v>
      </c>
      <c r="BH18" s="211"/>
      <c r="BI18" s="211"/>
      <c r="BK18" s="211"/>
      <c r="BL18" s="211"/>
      <c r="BM18" s="211"/>
      <c r="BN18" s="211"/>
      <c r="BO18" s="202">
        <f t="shared" si="36"/>
        <v>0</v>
      </c>
      <c r="BP18" s="211"/>
      <c r="BQ18" s="211"/>
      <c r="BR18" s="211"/>
      <c r="BS18" s="211"/>
      <c r="BT18" s="211"/>
      <c r="BU18" s="211"/>
      <c r="BV18" s="207">
        <f t="shared" si="37"/>
        <v>0</v>
      </c>
      <c r="BW18" s="211"/>
      <c r="BX18" s="211"/>
      <c r="BZ18" s="211"/>
      <c r="CA18" s="211"/>
      <c r="CB18" s="211"/>
      <c r="CC18" s="211"/>
      <c r="CD18" s="202">
        <f t="shared" si="38"/>
        <v>0</v>
      </c>
      <c r="CE18" s="211"/>
      <c r="CF18" s="211"/>
      <c r="CG18" s="211"/>
      <c r="CH18" s="211"/>
      <c r="CI18" s="211"/>
      <c r="CJ18" s="211"/>
      <c r="CK18" s="207">
        <f t="shared" si="39"/>
        <v>0</v>
      </c>
      <c r="CL18" s="211"/>
      <c r="CM18" s="211"/>
      <c r="CO18" s="211"/>
      <c r="CP18" s="211"/>
      <c r="CQ18" s="211"/>
      <c r="CR18" s="211"/>
      <c r="CS18" s="202">
        <f t="shared" si="40"/>
        <v>0</v>
      </c>
      <c r="CT18" s="211"/>
      <c r="CU18" s="211"/>
      <c r="CV18" s="211"/>
      <c r="CW18" s="211"/>
      <c r="CX18" s="211"/>
      <c r="CY18" s="211"/>
      <c r="CZ18" s="207">
        <f t="shared" si="41"/>
        <v>0</v>
      </c>
      <c r="DA18" s="211"/>
      <c r="DB18" s="211"/>
      <c r="DD18" s="211"/>
      <c r="DE18" s="211"/>
      <c r="DF18" s="211"/>
      <c r="DG18" s="211"/>
      <c r="DH18" s="202">
        <f t="shared" si="42"/>
        <v>0</v>
      </c>
      <c r="DI18" s="211"/>
      <c r="DJ18" s="211"/>
      <c r="DK18" s="211"/>
      <c r="DL18" s="211"/>
      <c r="DM18" s="211"/>
      <c r="DN18" s="211"/>
      <c r="DO18" s="207">
        <f t="shared" si="43"/>
        <v>0</v>
      </c>
      <c r="DP18" s="211"/>
      <c r="DQ18" s="211"/>
    </row>
    <row r="19" spans="1:121" ht="28.5" hidden="1" outlineLevel="1" x14ac:dyDescent="0.2">
      <c r="A19" s="208" t="s">
        <v>11</v>
      </c>
      <c r="B19" s="209" t="s">
        <v>173</v>
      </c>
      <c r="C19" s="210"/>
      <c r="D19" s="211"/>
      <c r="E19" s="211"/>
      <c r="F19" s="211"/>
      <c r="G19" s="202">
        <f t="shared" si="28"/>
        <v>0</v>
      </c>
      <c r="H19" s="211"/>
      <c r="I19" s="211"/>
      <c r="J19" s="211"/>
      <c r="K19" s="211"/>
      <c r="L19" s="211"/>
      <c r="M19" s="211"/>
      <c r="N19" s="207">
        <f t="shared" si="29"/>
        <v>0</v>
      </c>
      <c r="O19" s="211"/>
      <c r="P19" s="211"/>
      <c r="R19" s="211"/>
      <c r="S19" s="211"/>
      <c r="T19" s="211"/>
      <c r="U19" s="211"/>
      <c r="V19" s="202">
        <f t="shared" si="30"/>
        <v>0</v>
      </c>
      <c r="W19" s="211"/>
      <c r="X19" s="211"/>
      <c r="Y19" s="211"/>
      <c r="Z19" s="211"/>
      <c r="AA19" s="211"/>
      <c r="AB19" s="211"/>
      <c r="AC19" s="207">
        <f t="shared" si="31"/>
        <v>0</v>
      </c>
      <c r="AD19" s="211"/>
      <c r="AE19" s="211"/>
      <c r="AG19" s="211"/>
      <c r="AH19" s="211"/>
      <c r="AI19" s="211"/>
      <c r="AJ19" s="211"/>
      <c r="AK19" s="202">
        <f t="shared" si="32"/>
        <v>0</v>
      </c>
      <c r="AL19" s="211"/>
      <c r="AM19" s="211"/>
      <c r="AN19" s="211"/>
      <c r="AO19" s="211"/>
      <c r="AP19" s="211"/>
      <c r="AQ19" s="211"/>
      <c r="AR19" s="207">
        <f t="shared" si="33"/>
        <v>0</v>
      </c>
      <c r="AS19" s="211"/>
      <c r="AT19" s="211"/>
      <c r="AV19" s="211"/>
      <c r="AW19" s="211"/>
      <c r="AX19" s="211"/>
      <c r="AY19" s="211"/>
      <c r="AZ19" s="202">
        <f t="shared" si="34"/>
        <v>0</v>
      </c>
      <c r="BA19" s="211"/>
      <c r="BB19" s="211"/>
      <c r="BC19" s="211"/>
      <c r="BD19" s="211"/>
      <c r="BE19" s="211"/>
      <c r="BF19" s="211"/>
      <c r="BG19" s="207">
        <f t="shared" si="35"/>
        <v>0</v>
      </c>
      <c r="BH19" s="211"/>
      <c r="BI19" s="211"/>
      <c r="BK19" s="211"/>
      <c r="BL19" s="211"/>
      <c r="BM19" s="211"/>
      <c r="BN19" s="211"/>
      <c r="BO19" s="202">
        <f t="shared" si="36"/>
        <v>0</v>
      </c>
      <c r="BP19" s="211"/>
      <c r="BQ19" s="211"/>
      <c r="BR19" s="211"/>
      <c r="BS19" s="211"/>
      <c r="BT19" s="211"/>
      <c r="BU19" s="211"/>
      <c r="BV19" s="207">
        <f t="shared" si="37"/>
        <v>0</v>
      </c>
      <c r="BW19" s="211"/>
      <c r="BX19" s="211"/>
      <c r="BZ19" s="211"/>
      <c r="CA19" s="211"/>
      <c r="CB19" s="211"/>
      <c r="CC19" s="211"/>
      <c r="CD19" s="202">
        <f t="shared" si="38"/>
        <v>0</v>
      </c>
      <c r="CE19" s="211"/>
      <c r="CF19" s="211"/>
      <c r="CG19" s="211"/>
      <c r="CH19" s="211"/>
      <c r="CI19" s="211"/>
      <c r="CJ19" s="211"/>
      <c r="CK19" s="207">
        <f t="shared" si="39"/>
        <v>0</v>
      </c>
      <c r="CL19" s="211"/>
      <c r="CM19" s="211"/>
      <c r="CO19" s="211"/>
      <c r="CP19" s="211"/>
      <c r="CQ19" s="211"/>
      <c r="CR19" s="211"/>
      <c r="CS19" s="202">
        <f t="shared" si="40"/>
        <v>0</v>
      </c>
      <c r="CT19" s="211"/>
      <c r="CU19" s="211"/>
      <c r="CV19" s="211"/>
      <c r="CW19" s="211"/>
      <c r="CX19" s="211"/>
      <c r="CY19" s="211"/>
      <c r="CZ19" s="207">
        <f t="shared" si="41"/>
        <v>0</v>
      </c>
      <c r="DA19" s="211"/>
      <c r="DB19" s="211"/>
      <c r="DD19" s="211"/>
      <c r="DE19" s="211"/>
      <c r="DF19" s="211"/>
      <c r="DG19" s="211"/>
      <c r="DH19" s="202">
        <f t="shared" si="42"/>
        <v>0</v>
      </c>
      <c r="DI19" s="211"/>
      <c r="DJ19" s="211"/>
      <c r="DK19" s="211"/>
      <c r="DL19" s="211"/>
      <c r="DM19" s="211"/>
      <c r="DN19" s="211"/>
      <c r="DO19" s="207">
        <f t="shared" si="43"/>
        <v>0</v>
      </c>
      <c r="DP19" s="211"/>
      <c r="DQ19" s="211"/>
    </row>
    <row r="20" spans="1:121" ht="15" hidden="1" outlineLevel="1" x14ac:dyDescent="0.2">
      <c r="A20" s="208" t="s">
        <v>5</v>
      </c>
      <c r="B20" s="209" t="s">
        <v>174</v>
      </c>
      <c r="C20" s="210"/>
      <c r="D20" s="211"/>
      <c r="E20" s="211"/>
      <c r="F20" s="211"/>
      <c r="G20" s="202">
        <f t="shared" si="28"/>
        <v>0</v>
      </c>
      <c r="H20" s="211"/>
      <c r="I20" s="211"/>
      <c r="J20" s="211"/>
      <c r="K20" s="211"/>
      <c r="L20" s="211"/>
      <c r="M20" s="211"/>
      <c r="N20" s="207">
        <f t="shared" si="29"/>
        <v>0</v>
      </c>
      <c r="O20" s="211"/>
      <c r="P20" s="211"/>
      <c r="R20" s="211"/>
      <c r="S20" s="211"/>
      <c r="T20" s="211"/>
      <c r="U20" s="211"/>
      <c r="V20" s="202">
        <f t="shared" si="30"/>
        <v>0</v>
      </c>
      <c r="W20" s="211"/>
      <c r="X20" s="211"/>
      <c r="Y20" s="211"/>
      <c r="Z20" s="211"/>
      <c r="AA20" s="211"/>
      <c r="AB20" s="211"/>
      <c r="AC20" s="207">
        <f t="shared" si="31"/>
        <v>0</v>
      </c>
      <c r="AD20" s="211"/>
      <c r="AE20" s="211"/>
      <c r="AG20" s="211"/>
      <c r="AH20" s="211"/>
      <c r="AI20" s="211"/>
      <c r="AJ20" s="211"/>
      <c r="AK20" s="202">
        <f t="shared" si="32"/>
        <v>0</v>
      </c>
      <c r="AL20" s="211"/>
      <c r="AM20" s="211"/>
      <c r="AN20" s="211"/>
      <c r="AO20" s="211"/>
      <c r="AP20" s="211"/>
      <c r="AQ20" s="211"/>
      <c r="AR20" s="207">
        <f t="shared" si="33"/>
        <v>0</v>
      </c>
      <c r="AS20" s="211"/>
      <c r="AT20" s="211"/>
      <c r="AV20" s="211"/>
      <c r="AW20" s="211"/>
      <c r="AX20" s="211"/>
      <c r="AY20" s="211"/>
      <c r="AZ20" s="202">
        <f t="shared" si="34"/>
        <v>0</v>
      </c>
      <c r="BA20" s="211"/>
      <c r="BB20" s="211"/>
      <c r="BC20" s="211"/>
      <c r="BD20" s="211"/>
      <c r="BE20" s="211"/>
      <c r="BF20" s="211"/>
      <c r="BG20" s="207">
        <f t="shared" si="35"/>
        <v>0</v>
      </c>
      <c r="BH20" s="211"/>
      <c r="BI20" s="211"/>
      <c r="BK20" s="211"/>
      <c r="BL20" s="211"/>
      <c r="BM20" s="211"/>
      <c r="BN20" s="211"/>
      <c r="BO20" s="202">
        <f t="shared" si="36"/>
        <v>0</v>
      </c>
      <c r="BP20" s="211"/>
      <c r="BQ20" s="211"/>
      <c r="BR20" s="211"/>
      <c r="BS20" s="211"/>
      <c r="BT20" s="211"/>
      <c r="BU20" s="211"/>
      <c r="BV20" s="207">
        <f t="shared" si="37"/>
        <v>0</v>
      </c>
      <c r="BW20" s="211"/>
      <c r="BX20" s="211"/>
      <c r="BZ20" s="211"/>
      <c r="CA20" s="211"/>
      <c r="CB20" s="211"/>
      <c r="CC20" s="211"/>
      <c r="CD20" s="202">
        <f t="shared" si="38"/>
        <v>0</v>
      </c>
      <c r="CE20" s="211"/>
      <c r="CF20" s="211"/>
      <c r="CG20" s="211"/>
      <c r="CH20" s="211"/>
      <c r="CI20" s="211"/>
      <c r="CJ20" s="211"/>
      <c r="CK20" s="207">
        <f t="shared" si="39"/>
        <v>0</v>
      </c>
      <c r="CL20" s="211"/>
      <c r="CM20" s="211"/>
      <c r="CO20" s="211"/>
      <c r="CP20" s="211"/>
      <c r="CQ20" s="211"/>
      <c r="CR20" s="211"/>
      <c r="CS20" s="202">
        <f t="shared" si="40"/>
        <v>0</v>
      </c>
      <c r="CT20" s="211"/>
      <c r="CU20" s="211"/>
      <c r="CV20" s="211"/>
      <c r="CW20" s="211"/>
      <c r="CX20" s="211"/>
      <c r="CY20" s="211"/>
      <c r="CZ20" s="207">
        <f t="shared" si="41"/>
        <v>0</v>
      </c>
      <c r="DA20" s="211"/>
      <c r="DB20" s="211"/>
      <c r="DD20" s="211"/>
      <c r="DE20" s="211"/>
      <c r="DF20" s="211"/>
      <c r="DG20" s="211"/>
      <c r="DH20" s="202">
        <f t="shared" si="42"/>
        <v>0</v>
      </c>
      <c r="DI20" s="211"/>
      <c r="DJ20" s="211"/>
      <c r="DK20" s="211"/>
      <c r="DL20" s="211"/>
      <c r="DM20" s="211"/>
      <c r="DN20" s="211"/>
      <c r="DO20" s="207">
        <f t="shared" si="43"/>
        <v>0</v>
      </c>
      <c r="DP20" s="211"/>
      <c r="DQ20" s="211"/>
    </row>
    <row r="21" spans="1:121" ht="15" hidden="1" outlineLevel="1" x14ac:dyDescent="0.2">
      <c r="A21" s="208" t="s">
        <v>6</v>
      </c>
      <c r="B21" s="209" t="s">
        <v>175</v>
      </c>
      <c r="C21" s="210"/>
      <c r="D21" s="211"/>
      <c r="E21" s="211"/>
      <c r="F21" s="211"/>
      <c r="G21" s="202">
        <f t="shared" si="28"/>
        <v>0</v>
      </c>
      <c r="H21" s="211"/>
      <c r="I21" s="211"/>
      <c r="J21" s="211"/>
      <c r="K21" s="211"/>
      <c r="L21" s="211"/>
      <c r="M21" s="211"/>
      <c r="N21" s="207">
        <f t="shared" si="29"/>
        <v>0</v>
      </c>
      <c r="O21" s="211"/>
      <c r="P21" s="211"/>
      <c r="R21" s="211"/>
      <c r="S21" s="211"/>
      <c r="T21" s="211"/>
      <c r="U21" s="211"/>
      <c r="V21" s="202">
        <f t="shared" si="30"/>
        <v>0</v>
      </c>
      <c r="W21" s="211"/>
      <c r="X21" s="211"/>
      <c r="Y21" s="211"/>
      <c r="Z21" s="211"/>
      <c r="AA21" s="211"/>
      <c r="AB21" s="211"/>
      <c r="AC21" s="207">
        <f t="shared" si="31"/>
        <v>0</v>
      </c>
      <c r="AD21" s="211"/>
      <c r="AE21" s="211"/>
      <c r="AG21" s="211"/>
      <c r="AH21" s="211"/>
      <c r="AI21" s="211"/>
      <c r="AJ21" s="211"/>
      <c r="AK21" s="202">
        <f t="shared" si="32"/>
        <v>0</v>
      </c>
      <c r="AL21" s="211"/>
      <c r="AM21" s="211"/>
      <c r="AN21" s="211"/>
      <c r="AO21" s="211"/>
      <c r="AP21" s="211"/>
      <c r="AQ21" s="211"/>
      <c r="AR21" s="207">
        <f t="shared" si="33"/>
        <v>0</v>
      </c>
      <c r="AS21" s="211"/>
      <c r="AT21" s="211"/>
      <c r="AV21" s="211"/>
      <c r="AW21" s="211"/>
      <c r="AX21" s="211"/>
      <c r="AY21" s="211"/>
      <c r="AZ21" s="202">
        <f t="shared" si="34"/>
        <v>0</v>
      </c>
      <c r="BA21" s="211"/>
      <c r="BB21" s="211"/>
      <c r="BC21" s="211"/>
      <c r="BD21" s="211"/>
      <c r="BE21" s="211"/>
      <c r="BF21" s="211"/>
      <c r="BG21" s="207">
        <f t="shared" si="35"/>
        <v>0</v>
      </c>
      <c r="BH21" s="211"/>
      <c r="BI21" s="211"/>
      <c r="BK21" s="211"/>
      <c r="BL21" s="211"/>
      <c r="BM21" s="211"/>
      <c r="BN21" s="211"/>
      <c r="BO21" s="202">
        <f t="shared" si="36"/>
        <v>0</v>
      </c>
      <c r="BP21" s="211"/>
      <c r="BQ21" s="211"/>
      <c r="BR21" s="211"/>
      <c r="BS21" s="211"/>
      <c r="BT21" s="211"/>
      <c r="BU21" s="211"/>
      <c r="BV21" s="207">
        <f t="shared" si="37"/>
        <v>0</v>
      </c>
      <c r="BW21" s="211"/>
      <c r="BX21" s="211"/>
      <c r="BZ21" s="211"/>
      <c r="CA21" s="211"/>
      <c r="CB21" s="211"/>
      <c r="CC21" s="211"/>
      <c r="CD21" s="202">
        <f t="shared" si="38"/>
        <v>0</v>
      </c>
      <c r="CE21" s="211"/>
      <c r="CF21" s="211"/>
      <c r="CG21" s="211"/>
      <c r="CH21" s="211"/>
      <c r="CI21" s="211"/>
      <c r="CJ21" s="211"/>
      <c r="CK21" s="207">
        <f t="shared" si="39"/>
        <v>0</v>
      </c>
      <c r="CL21" s="211"/>
      <c r="CM21" s="211"/>
      <c r="CO21" s="211"/>
      <c r="CP21" s="211"/>
      <c r="CQ21" s="211"/>
      <c r="CR21" s="211"/>
      <c r="CS21" s="202">
        <f t="shared" si="40"/>
        <v>0</v>
      </c>
      <c r="CT21" s="211"/>
      <c r="CU21" s="211"/>
      <c r="CV21" s="211"/>
      <c r="CW21" s="211"/>
      <c r="CX21" s="211"/>
      <c r="CY21" s="211"/>
      <c r="CZ21" s="207">
        <f t="shared" si="41"/>
        <v>0</v>
      </c>
      <c r="DA21" s="211"/>
      <c r="DB21" s="211"/>
      <c r="DD21" s="211"/>
      <c r="DE21" s="211"/>
      <c r="DF21" s="211"/>
      <c r="DG21" s="211"/>
      <c r="DH21" s="202">
        <f t="shared" si="42"/>
        <v>0</v>
      </c>
      <c r="DI21" s="211"/>
      <c r="DJ21" s="211"/>
      <c r="DK21" s="211"/>
      <c r="DL21" s="211"/>
      <c r="DM21" s="211"/>
      <c r="DN21" s="211"/>
      <c r="DO21" s="207">
        <f t="shared" si="43"/>
        <v>0</v>
      </c>
      <c r="DP21" s="211"/>
      <c r="DQ21" s="211"/>
    </row>
    <row r="22" spans="1:121" ht="15" hidden="1" outlineLevel="1" x14ac:dyDescent="0.2">
      <c r="A22" s="212"/>
      <c r="B22" s="213" t="s">
        <v>176</v>
      </c>
      <c r="C22" s="214"/>
      <c r="D22" s="214"/>
      <c r="E22" s="214"/>
      <c r="F22" s="214"/>
      <c r="G22" s="215"/>
      <c r="H22" s="211"/>
      <c r="I22" s="211"/>
      <c r="J22" s="216"/>
      <c r="K22" s="214"/>
      <c r="L22" s="214"/>
      <c r="M22" s="214"/>
      <c r="N22" s="214"/>
      <c r="O22" s="214"/>
      <c r="P22" s="214"/>
      <c r="R22" s="214"/>
      <c r="S22" s="214"/>
      <c r="T22" s="214"/>
      <c r="U22" s="214"/>
      <c r="V22" s="215"/>
      <c r="W22" s="211"/>
      <c r="X22" s="217"/>
      <c r="Y22" s="216"/>
      <c r="Z22" s="214"/>
      <c r="AA22" s="214"/>
      <c r="AB22" s="214"/>
      <c r="AC22" s="214"/>
      <c r="AD22" s="214"/>
      <c r="AE22" s="215"/>
      <c r="AG22" s="214"/>
      <c r="AH22" s="214"/>
      <c r="AI22" s="214"/>
      <c r="AJ22" s="214"/>
      <c r="AK22" s="215"/>
      <c r="AL22" s="211"/>
      <c r="AM22" s="217"/>
      <c r="AN22" s="216"/>
      <c r="AO22" s="214"/>
      <c r="AP22" s="214"/>
      <c r="AQ22" s="214"/>
      <c r="AR22" s="214"/>
      <c r="AS22" s="214"/>
      <c r="AT22" s="215"/>
      <c r="AV22" s="214"/>
      <c r="AW22" s="214"/>
      <c r="AX22" s="214"/>
      <c r="AY22" s="214"/>
      <c r="AZ22" s="215"/>
      <c r="BA22" s="211"/>
      <c r="BB22" s="217"/>
      <c r="BC22" s="216"/>
      <c r="BD22" s="214"/>
      <c r="BE22" s="214"/>
      <c r="BF22" s="214"/>
      <c r="BG22" s="214"/>
      <c r="BH22" s="214"/>
      <c r="BI22" s="215"/>
      <c r="BK22" s="214"/>
      <c r="BL22" s="214"/>
      <c r="BM22" s="214"/>
      <c r="BN22" s="214"/>
      <c r="BO22" s="215"/>
      <c r="BP22" s="211"/>
      <c r="BQ22" s="217"/>
      <c r="BR22" s="216"/>
      <c r="BS22" s="214"/>
      <c r="BT22" s="214"/>
      <c r="BU22" s="214"/>
      <c r="BV22" s="214"/>
      <c r="BW22" s="214"/>
      <c r="BX22" s="215"/>
      <c r="BZ22" s="214"/>
      <c r="CA22" s="214"/>
      <c r="CB22" s="214"/>
      <c r="CC22" s="214"/>
      <c r="CD22" s="215"/>
      <c r="CE22" s="211"/>
      <c r="CF22" s="217"/>
      <c r="CG22" s="216"/>
      <c r="CH22" s="214"/>
      <c r="CI22" s="214"/>
      <c r="CJ22" s="214"/>
      <c r="CK22" s="214"/>
      <c r="CL22" s="214"/>
      <c r="CM22" s="215"/>
      <c r="CO22" s="214"/>
      <c r="CP22" s="214"/>
      <c r="CQ22" s="214"/>
      <c r="CR22" s="214"/>
      <c r="CS22" s="215"/>
      <c r="CT22" s="211"/>
      <c r="CU22" s="217"/>
      <c r="CV22" s="216"/>
      <c r="CW22" s="214"/>
      <c r="CX22" s="214"/>
      <c r="CY22" s="214"/>
      <c r="CZ22" s="214"/>
      <c r="DA22" s="214"/>
      <c r="DB22" s="215"/>
      <c r="DD22" s="214"/>
      <c r="DE22" s="214"/>
      <c r="DF22" s="214"/>
      <c r="DG22" s="214"/>
      <c r="DH22" s="215"/>
      <c r="DI22" s="211"/>
      <c r="DJ22" s="217"/>
      <c r="DK22" s="216"/>
      <c r="DL22" s="214"/>
      <c r="DM22" s="214"/>
      <c r="DN22" s="214"/>
      <c r="DO22" s="214"/>
      <c r="DP22" s="214"/>
      <c r="DQ22" s="215"/>
    </row>
    <row r="23" spans="1:121" s="220" customFormat="1" ht="18" collapsed="1" x14ac:dyDescent="0.25">
      <c r="A23" s="197">
        <v>2021</v>
      </c>
      <c r="B23" s="198" t="str">
        <f>CONCATENATE("Anlagenspiegel des Jahres ",A23)</f>
        <v>Anlagenspiegel des Jahres 2021</v>
      </c>
      <c r="C23" s="218"/>
      <c r="D23" s="218"/>
      <c r="E23" s="218"/>
      <c r="F23" s="218"/>
      <c r="G23" s="218"/>
      <c r="H23" s="218"/>
      <c r="I23" s="218"/>
      <c r="J23" s="218"/>
      <c r="K23" s="218"/>
      <c r="L23" s="218"/>
      <c r="M23" s="218"/>
      <c r="N23" s="218"/>
      <c r="O23" s="218"/>
      <c r="P23" s="218"/>
      <c r="Q23" s="183"/>
      <c r="R23" s="218"/>
      <c r="S23" s="218"/>
      <c r="T23" s="218"/>
      <c r="U23" s="219"/>
      <c r="V23" s="219"/>
      <c r="W23" s="219"/>
      <c r="X23" s="219"/>
      <c r="Y23" s="219"/>
      <c r="Z23" s="219"/>
      <c r="AA23" s="219"/>
      <c r="AB23" s="219"/>
      <c r="AC23" s="219"/>
      <c r="AD23" s="219"/>
      <c r="AE23" s="219"/>
      <c r="AF23" s="183"/>
      <c r="AG23" s="218"/>
      <c r="AH23" s="218"/>
      <c r="AI23" s="218"/>
      <c r="AJ23" s="219"/>
      <c r="AK23" s="219"/>
      <c r="AL23" s="219"/>
      <c r="AM23" s="219"/>
      <c r="AN23" s="219"/>
      <c r="AO23" s="219"/>
      <c r="AP23" s="219"/>
      <c r="AQ23" s="219"/>
      <c r="AR23" s="219"/>
      <c r="AS23" s="219"/>
      <c r="AT23" s="219"/>
      <c r="AV23" s="218"/>
      <c r="AW23" s="218"/>
      <c r="AX23" s="218"/>
      <c r="AY23" s="219"/>
      <c r="AZ23" s="219"/>
      <c r="BA23" s="219"/>
      <c r="BB23" s="219"/>
      <c r="BC23" s="219"/>
      <c r="BD23" s="219"/>
      <c r="BE23" s="219"/>
      <c r="BF23" s="219"/>
      <c r="BG23" s="219"/>
      <c r="BH23" s="219"/>
      <c r="BI23" s="219"/>
      <c r="BK23" s="218"/>
      <c r="BL23" s="218"/>
      <c r="BM23" s="218"/>
      <c r="BN23" s="219"/>
      <c r="BO23" s="219"/>
      <c r="BP23" s="219"/>
      <c r="BQ23" s="219"/>
      <c r="BR23" s="219"/>
      <c r="BS23" s="219"/>
      <c r="BT23" s="219"/>
      <c r="BU23" s="219"/>
      <c r="BV23" s="219"/>
      <c r="BW23" s="219"/>
      <c r="BX23" s="219"/>
      <c r="BZ23" s="218"/>
      <c r="CA23" s="218"/>
      <c r="CB23" s="218"/>
      <c r="CC23" s="219"/>
      <c r="CD23" s="219"/>
      <c r="CE23" s="219"/>
      <c r="CF23" s="219"/>
      <c r="CG23" s="219"/>
      <c r="CH23" s="219"/>
      <c r="CI23" s="219"/>
      <c r="CJ23" s="219"/>
      <c r="CK23" s="219"/>
      <c r="CL23" s="219"/>
      <c r="CM23" s="219"/>
      <c r="CO23" s="218"/>
      <c r="CP23" s="218"/>
      <c r="CQ23" s="218"/>
      <c r="CR23" s="219"/>
      <c r="CS23" s="219"/>
      <c r="CT23" s="219"/>
      <c r="CU23" s="219"/>
      <c r="CV23" s="219"/>
      <c r="CW23" s="219"/>
      <c r="CX23" s="219"/>
      <c r="CY23" s="219"/>
      <c r="CZ23" s="219"/>
      <c r="DA23" s="219"/>
      <c r="DB23" s="219"/>
      <c r="DD23" s="218"/>
      <c r="DE23" s="218"/>
      <c r="DF23" s="218"/>
      <c r="DG23" s="219"/>
      <c r="DH23" s="219"/>
      <c r="DI23" s="219"/>
      <c r="DJ23" s="219"/>
      <c r="DK23" s="219"/>
      <c r="DL23" s="219"/>
      <c r="DM23" s="219"/>
      <c r="DN23" s="219"/>
      <c r="DO23" s="219"/>
      <c r="DP23" s="219"/>
      <c r="DQ23" s="219"/>
    </row>
    <row r="24" spans="1:121" ht="15" hidden="1" outlineLevel="1" x14ac:dyDescent="0.2">
      <c r="A24" s="200" t="s">
        <v>158</v>
      </c>
      <c r="B24" s="201" t="s">
        <v>159</v>
      </c>
      <c r="C24" s="202">
        <f t="shared" ref="C24:AD24" si="44">SUM(C25+C29+C34)</f>
        <v>0</v>
      </c>
      <c r="D24" s="202">
        <f t="shared" si="44"/>
        <v>0</v>
      </c>
      <c r="E24" s="202">
        <f t="shared" si="44"/>
        <v>0</v>
      </c>
      <c r="F24" s="202">
        <f t="shared" si="44"/>
        <v>0</v>
      </c>
      <c r="G24" s="202">
        <f t="shared" si="44"/>
        <v>0</v>
      </c>
      <c r="H24" s="202">
        <f t="shared" si="44"/>
        <v>0</v>
      </c>
      <c r="I24" s="202">
        <f t="shared" si="44"/>
        <v>0</v>
      </c>
      <c r="J24" s="202">
        <f t="shared" si="44"/>
        <v>0</v>
      </c>
      <c r="K24" s="202">
        <f t="shared" si="44"/>
        <v>0</v>
      </c>
      <c r="L24" s="202">
        <f t="shared" si="44"/>
        <v>0</v>
      </c>
      <c r="M24" s="202">
        <f t="shared" si="44"/>
        <v>0</v>
      </c>
      <c r="N24" s="202">
        <f t="shared" si="44"/>
        <v>0</v>
      </c>
      <c r="O24" s="202">
        <f t="shared" si="44"/>
        <v>0</v>
      </c>
      <c r="P24" s="202">
        <f t="shared" si="44"/>
        <v>0</v>
      </c>
      <c r="R24" s="202">
        <f t="shared" si="44"/>
        <v>0</v>
      </c>
      <c r="S24" s="202">
        <f t="shared" si="44"/>
        <v>0</v>
      </c>
      <c r="T24" s="202">
        <f t="shared" si="44"/>
        <v>0</v>
      </c>
      <c r="U24" s="202">
        <f t="shared" si="44"/>
        <v>0</v>
      </c>
      <c r="V24" s="202">
        <f t="shared" si="44"/>
        <v>0</v>
      </c>
      <c r="W24" s="202">
        <f t="shared" si="44"/>
        <v>0</v>
      </c>
      <c r="X24" s="202">
        <f t="shared" si="44"/>
        <v>0</v>
      </c>
      <c r="Y24" s="202">
        <f t="shared" si="44"/>
        <v>0</v>
      </c>
      <c r="Z24" s="202">
        <f t="shared" si="44"/>
        <v>0</v>
      </c>
      <c r="AA24" s="202">
        <f t="shared" si="44"/>
        <v>0</v>
      </c>
      <c r="AB24" s="202">
        <f t="shared" si="44"/>
        <v>0</v>
      </c>
      <c r="AC24" s="202">
        <f t="shared" si="44"/>
        <v>0</v>
      </c>
      <c r="AD24" s="202">
        <f t="shared" si="44"/>
        <v>0</v>
      </c>
      <c r="AE24" s="202">
        <f>SUM(AE25+AE29+AE34)</f>
        <v>0</v>
      </c>
      <c r="AG24" s="202">
        <f t="shared" ref="AG24:AS24" si="45">SUM(AG25+AG29+AG34)</f>
        <v>0</v>
      </c>
      <c r="AH24" s="202">
        <f t="shared" si="45"/>
        <v>0</v>
      </c>
      <c r="AI24" s="202">
        <f t="shared" si="45"/>
        <v>0</v>
      </c>
      <c r="AJ24" s="202">
        <f t="shared" si="45"/>
        <v>0</v>
      </c>
      <c r="AK24" s="202">
        <f t="shared" si="45"/>
        <v>0</v>
      </c>
      <c r="AL24" s="202">
        <f t="shared" si="45"/>
        <v>0</v>
      </c>
      <c r="AM24" s="202">
        <f t="shared" si="45"/>
        <v>0</v>
      </c>
      <c r="AN24" s="202">
        <f t="shared" si="45"/>
        <v>0</v>
      </c>
      <c r="AO24" s="202">
        <f t="shared" si="45"/>
        <v>0</v>
      </c>
      <c r="AP24" s="202">
        <f t="shared" si="45"/>
        <v>0</v>
      </c>
      <c r="AQ24" s="202">
        <f t="shared" si="45"/>
        <v>0</v>
      </c>
      <c r="AR24" s="202">
        <f t="shared" si="45"/>
        <v>0</v>
      </c>
      <c r="AS24" s="202">
        <f t="shared" si="45"/>
        <v>0</v>
      </c>
      <c r="AT24" s="202">
        <f>SUM(AT25+AT29+AT34)</f>
        <v>0</v>
      </c>
      <c r="AV24" s="202">
        <f t="shared" ref="AV24:BH24" si="46">SUM(AV25+AV29+AV34)</f>
        <v>0</v>
      </c>
      <c r="AW24" s="202">
        <f t="shared" si="46"/>
        <v>0</v>
      </c>
      <c r="AX24" s="202">
        <f t="shared" si="46"/>
        <v>0</v>
      </c>
      <c r="AY24" s="202">
        <f t="shared" si="46"/>
        <v>0</v>
      </c>
      <c r="AZ24" s="202">
        <f t="shared" si="46"/>
        <v>0</v>
      </c>
      <c r="BA24" s="202">
        <f t="shared" si="46"/>
        <v>0</v>
      </c>
      <c r="BB24" s="202">
        <f t="shared" si="46"/>
        <v>0</v>
      </c>
      <c r="BC24" s="202">
        <f t="shared" si="46"/>
        <v>0</v>
      </c>
      <c r="BD24" s="202">
        <f t="shared" si="46"/>
        <v>0</v>
      </c>
      <c r="BE24" s="202">
        <f t="shared" si="46"/>
        <v>0</v>
      </c>
      <c r="BF24" s="202">
        <f t="shared" si="46"/>
        <v>0</v>
      </c>
      <c r="BG24" s="202">
        <f t="shared" si="46"/>
        <v>0</v>
      </c>
      <c r="BH24" s="202">
        <f t="shared" si="46"/>
        <v>0</v>
      </c>
      <c r="BI24" s="202">
        <f>SUM(BI25+BI29+BI34)</f>
        <v>0</v>
      </c>
      <c r="BK24" s="202">
        <f t="shared" ref="BK24:BW24" si="47">SUM(BK25+BK29+BK34)</f>
        <v>0</v>
      </c>
      <c r="BL24" s="202">
        <f t="shared" si="47"/>
        <v>0</v>
      </c>
      <c r="BM24" s="202">
        <f t="shared" si="47"/>
        <v>0</v>
      </c>
      <c r="BN24" s="202">
        <f t="shared" si="47"/>
        <v>0</v>
      </c>
      <c r="BO24" s="202">
        <f t="shared" si="47"/>
        <v>0</v>
      </c>
      <c r="BP24" s="202">
        <f t="shared" si="47"/>
        <v>0</v>
      </c>
      <c r="BQ24" s="202">
        <f t="shared" si="47"/>
        <v>0</v>
      </c>
      <c r="BR24" s="202">
        <f t="shared" si="47"/>
        <v>0</v>
      </c>
      <c r="BS24" s="202">
        <f t="shared" si="47"/>
        <v>0</v>
      </c>
      <c r="BT24" s="202">
        <f t="shared" si="47"/>
        <v>0</v>
      </c>
      <c r="BU24" s="202">
        <f t="shared" si="47"/>
        <v>0</v>
      </c>
      <c r="BV24" s="202">
        <f t="shared" si="47"/>
        <v>0</v>
      </c>
      <c r="BW24" s="202">
        <f t="shared" si="47"/>
        <v>0</v>
      </c>
      <c r="BX24" s="202">
        <f>SUM(BX25+BX29+BX34)</f>
        <v>0</v>
      </c>
      <c r="BZ24" s="202">
        <f t="shared" ref="BZ24:CL24" si="48">SUM(BZ25+BZ29+BZ34)</f>
        <v>0</v>
      </c>
      <c r="CA24" s="202">
        <f t="shared" si="48"/>
        <v>0</v>
      </c>
      <c r="CB24" s="202">
        <f t="shared" si="48"/>
        <v>0</v>
      </c>
      <c r="CC24" s="202">
        <f t="shared" si="48"/>
        <v>0</v>
      </c>
      <c r="CD24" s="202">
        <f t="shared" si="48"/>
        <v>0</v>
      </c>
      <c r="CE24" s="202">
        <f t="shared" si="48"/>
        <v>0</v>
      </c>
      <c r="CF24" s="202">
        <f t="shared" si="48"/>
        <v>0</v>
      </c>
      <c r="CG24" s="202">
        <f t="shared" si="48"/>
        <v>0</v>
      </c>
      <c r="CH24" s="202">
        <f t="shared" si="48"/>
        <v>0</v>
      </c>
      <c r="CI24" s="202">
        <f t="shared" si="48"/>
        <v>0</v>
      </c>
      <c r="CJ24" s="202">
        <f t="shared" si="48"/>
        <v>0</v>
      </c>
      <c r="CK24" s="202">
        <f t="shared" si="48"/>
        <v>0</v>
      </c>
      <c r="CL24" s="202">
        <f t="shared" si="48"/>
        <v>0</v>
      </c>
      <c r="CM24" s="202">
        <f>SUM(CM25+CM29+CM34)</f>
        <v>0</v>
      </c>
      <c r="CO24" s="202">
        <f t="shared" ref="CO24:DA24" si="49">SUM(CO25+CO29+CO34)</f>
        <v>0</v>
      </c>
      <c r="CP24" s="202">
        <f t="shared" si="49"/>
        <v>0</v>
      </c>
      <c r="CQ24" s="202">
        <f t="shared" si="49"/>
        <v>0</v>
      </c>
      <c r="CR24" s="202">
        <f t="shared" si="49"/>
        <v>0</v>
      </c>
      <c r="CS24" s="202">
        <f t="shared" si="49"/>
        <v>0</v>
      </c>
      <c r="CT24" s="202">
        <f t="shared" si="49"/>
        <v>0</v>
      </c>
      <c r="CU24" s="202">
        <f t="shared" si="49"/>
        <v>0</v>
      </c>
      <c r="CV24" s="202">
        <f t="shared" si="49"/>
        <v>0</v>
      </c>
      <c r="CW24" s="202">
        <f t="shared" si="49"/>
        <v>0</v>
      </c>
      <c r="CX24" s="202">
        <f t="shared" si="49"/>
        <v>0</v>
      </c>
      <c r="CY24" s="202">
        <f t="shared" si="49"/>
        <v>0</v>
      </c>
      <c r="CZ24" s="202">
        <f t="shared" si="49"/>
        <v>0</v>
      </c>
      <c r="DA24" s="202">
        <f t="shared" si="49"/>
        <v>0</v>
      </c>
      <c r="DB24" s="202">
        <f>SUM(DB25+DB29+DB34)</f>
        <v>0</v>
      </c>
      <c r="DD24" s="202">
        <f t="shared" ref="DD24:DP24" si="50">SUM(DD25+DD29+DD34)</f>
        <v>0</v>
      </c>
      <c r="DE24" s="202">
        <f t="shared" si="50"/>
        <v>0</v>
      </c>
      <c r="DF24" s="202">
        <f t="shared" si="50"/>
        <v>0</v>
      </c>
      <c r="DG24" s="202">
        <f t="shared" si="50"/>
        <v>0</v>
      </c>
      <c r="DH24" s="202">
        <f t="shared" si="50"/>
        <v>0</v>
      </c>
      <c r="DI24" s="202">
        <f t="shared" si="50"/>
        <v>0</v>
      </c>
      <c r="DJ24" s="202">
        <f t="shared" si="50"/>
        <v>0</v>
      </c>
      <c r="DK24" s="202">
        <f t="shared" si="50"/>
        <v>0</v>
      </c>
      <c r="DL24" s="202">
        <f t="shared" si="50"/>
        <v>0</v>
      </c>
      <c r="DM24" s="202">
        <f t="shared" si="50"/>
        <v>0</v>
      </c>
      <c r="DN24" s="202">
        <f t="shared" si="50"/>
        <v>0</v>
      </c>
      <c r="DO24" s="202">
        <f t="shared" si="50"/>
        <v>0</v>
      </c>
      <c r="DP24" s="202">
        <f t="shared" si="50"/>
        <v>0</v>
      </c>
      <c r="DQ24" s="202">
        <f>SUM(DQ25+DQ29+DQ34)</f>
        <v>0</v>
      </c>
    </row>
    <row r="25" spans="1:121" ht="15" hidden="1" outlineLevel="1" x14ac:dyDescent="0.2">
      <c r="A25" s="200" t="s">
        <v>81</v>
      </c>
      <c r="B25" s="201" t="s">
        <v>160</v>
      </c>
      <c r="C25" s="202">
        <f t="shared" ref="C25:AD25" si="51">SUM(C26:C28)</f>
        <v>0</v>
      </c>
      <c r="D25" s="202">
        <f t="shared" si="51"/>
        <v>0</v>
      </c>
      <c r="E25" s="202">
        <f t="shared" si="51"/>
        <v>0</v>
      </c>
      <c r="F25" s="202">
        <f t="shared" si="51"/>
        <v>0</v>
      </c>
      <c r="G25" s="202">
        <f t="shared" si="51"/>
        <v>0</v>
      </c>
      <c r="H25" s="202">
        <f t="shared" si="51"/>
        <v>0</v>
      </c>
      <c r="I25" s="202">
        <f t="shared" si="51"/>
        <v>0</v>
      </c>
      <c r="J25" s="202">
        <f t="shared" si="51"/>
        <v>0</v>
      </c>
      <c r="K25" s="202">
        <f t="shared" si="51"/>
        <v>0</v>
      </c>
      <c r="L25" s="202">
        <f t="shared" si="51"/>
        <v>0</v>
      </c>
      <c r="M25" s="202">
        <f t="shared" si="51"/>
        <v>0</v>
      </c>
      <c r="N25" s="202">
        <f t="shared" si="51"/>
        <v>0</v>
      </c>
      <c r="O25" s="202">
        <f t="shared" si="51"/>
        <v>0</v>
      </c>
      <c r="P25" s="202">
        <f t="shared" si="51"/>
        <v>0</v>
      </c>
      <c r="R25" s="202">
        <f t="shared" si="51"/>
        <v>0</v>
      </c>
      <c r="S25" s="202">
        <f t="shared" si="51"/>
        <v>0</v>
      </c>
      <c r="T25" s="202">
        <f t="shared" si="51"/>
        <v>0</v>
      </c>
      <c r="U25" s="202">
        <f t="shared" si="51"/>
        <v>0</v>
      </c>
      <c r="V25" s="202">
        <f t="shared" si="51"/>
        <v>0</v>
      </c>
      <c r="W25" s="202">
        <f t="shared" si="51"/>
        <v>0</v>
      </c>
      <c r="X25" s="202">
        <f t="shared" si="51"/>
        <v>0</v>
      </c>
      <c r="Y25" s="202">
        <f t="shared" si="51"/>
        <v>0</v>
      </c>
      <c r="Z25" s="202">
        <f t="shared" si="51"/>
        <v>0</v>
      </c>
      <c r="AA25" s="202">
        <f t="shared" si="51"/>
        <v>0</v>
      </c>
      <c r="AB25" s="202">
        <f t="shared" si="51"/>
        <v>0</v>
      </c>
      <c r="AC25" s="202">
        <f t="shared" si="51"/>
        <v>0</v>
      </c>
      <c r="AD25" s="202">
        <f t="shared" si="51"/>
        <v>0</v>
      </c>
      <c r="AE25" s="202">
        <f>SUM(AE26:AE28)</f>
        <v>0</v>
      </c>
      <c r="AG25" s="202">
        <f t="shared" ref="AG25:AS25" si="52">SUM(AG26:AG28)</f>
        <v>0</v>
      </c>
      <c r="AH25" s="202">
        <f t="shared" si="52"/>
        <v>0</v>
      </c>
      <c r="AI25" s="202">
        <f t="shared" si="52"/>
        <v>0</v>
      </c>
      <c r="AJ25" s="202">
        <f t="shared" si="52"/>
        <v>0</v>
      </c>
      <c r="AK25" s="202">
        <f t="shared" si="52"/>
        <v>0</v>
      </c>
      <c r="AL25" s="202">
        <f t="shared" si="52"/>
        <v>0</v>
      </c>
      <c r="AM25" s="202">
        <f t="shared" si="52"/>
        <v>0</v>
      </c>
      <c r="AN25" s="202">
        <f t="shared" si="52"/>
        <v>0</v>
      </c>
      <c r="AO25" s="202">
        <f t="shared" si="52"/>
        <v>0</v>
      </c>
      <c r="AP25" s="202">
        <f t="shared" si="52"/>
        <v>0</v>
      </c>
      <c r="AQ25" s="202">
        <f t="shared" si="52"/>
        <v>0</v>
      </c>
      <c r="AR25" s="202">
        <f t="shared" si="52"/>
        <v>0</v>
      </c>
      <c r="AS25" s="202">
        <f t="shared" si="52"/>
        <v>0</v>
      </c>
      <c r="AT25" s="202">
        <f>SUM(AT26:AT28)</f>
        <v>0</v>
      </c>
      <c r="AV25" s="202">
        <f t="shared" ref="AV25:BH25" si="53">SUM(AV26:AV28)</f>
        <v>0</v>
      </c>
      <c r="AW25" s="202">
        <f t="shared" si="53"/>
        <v>0</v>
      </c>
      <c r="AX25" s="202">
        <f t="shared" si="53"/>
        <v>0</v>
      </c>
      <c r="AY25" s="202">
        <f t="shared" si="53"/>
        <v>0</v>
      </c>
      <c r="AZ25" s="202">
        <f t="shared" si="53"/>
        <v>0</v>
      </c>
      <c r="BA25" s="202">
        <f t="shared" si="53"/>
        <v>0</v>
      </c>
      <c r="BB25" s="202">
        <f t="shared" si="53"/>
        <v>0</v>
      </c>
      <c r="BC25" s="202">
        <f t="shared" si="53"/>
        <v>0</v>
      </c>
      <c r="BD25" s="202">
        <f t="shared" si="53"/>
        <v>0</v>
      </c>
      <c r="BE25" s="202">
        <f t="shared" si="53"/>
        <v>0</v>
      </c>
      <c r="BF25" s="202">
        <f t="shared" si="53"/>
        <v>0</v>
      </c>
      <c r="BG25" s="202">
        <f t="shared" si="53"/>
        <v>0</v>
      </c>
      <c r="BH25" s="202">
        <f t="shared" si="53"/>
        <v>0</v>
      </c>
      <c r="BI25" s="202">
        <f>SUM(BI26:BI28)</f>
        <v>0</v>
      </c>
      <c r="BK25" s="202">
        <f t="shared" ref="BK25:BW25" si="54">SUM(BK26:BK28)</f>
        <v>0</v>
      </c>
      <c r="BL25" s="202">
        <f t="shared" si="54"/>
        <v>0</v>
      </c>
      <c r="BM25" s="202">
        <f t="shared" si="54"/>
        <v>0</v>
      </c>
      <c r="BN25" s="202">
        <f t="shared" si="54"/>
        <v>0</v>
      </c>
      <c r="BO25" s="202">
        <f t="shared" si="54"/>
        <v>0</v>
      </c>
      <c r="BP25" s="202">
        <f t="shared" si="54"/>
        <v>0</v>
      </c>
      <c r="BQ25" s="202">
        <f t="shared" si="54"/>
        <v>0</v>
      </c>
      <c r="BR25" s="202">
        <f t="shared" si="54"/>
        <v>0</v>
      </c>
      <c r="BS25" s="202">
        <f t="shared" si="54"/>
        <v>0</v>
      </c>
      <c r="BT25" s="202">
        <f t="shared" si="54"/>
        <v>0</v>
      </c>
      <c r="BU25" s="202">
        <f t="shared" si="54"/>
        <v>0</v>
      </c>
      <c r="BV25" s="202">
        <f t="shared" si="54"/>
        <v>0</v>
      </c>
      <c r="BW25" s="202">
        <f t="shared" si="54"/>
        <v>0</v>
      </c>
      <c r="BX25" s="202">
        <f>SUM(BX26:BX28)</f>
        <v>0</v>
      </c>
      <c r="BZ25" s="202">
        <f t="shared" ref="BZ25:CL25" si="55">SUM(BZ26:BZ28)</f>
        <v>0</v>
      </c>
      <c r="CA25" s="202">
        <f t="shared" si="55"/>
        <v>0</v>
      </c>
      <c r="CB25" s="202">
        <f t="shared" si="55"/>
        <v>0</v>
      </c>
      <c r="CC25" s="202">
        <f t="shared" si="55"/>
        <v>0</v>
      </c>
      <c r="CD25" s="202">
        <f t="shared" si="55"/>
        <v>0</v>
      </c>
      <c r="CE25" s="202">
        <f t="shared" si="55"/>
        <v>0</v>
      </c>
      <c r="CF25" s="202">
        <f t="shared" si="55"/>
        <v>0</v>
      </c>
      <c r="CG25" s="202">
        <f t="shared" si="55"/>
        <v>0</v>
      </c>
      <c r="CH25" s="202">
        <f t="shared" si="55"/>
        <v>0</v>
      </c>
      <c r="CI25" s="202">
        <f t="shared" si="55"/>
        <v>0</v>
      </c>
      <c r="CJ25" s="202">
        <f t="shared" si="55"/>
        <v>0</v>
      </c>
      <c r="CK25" s="202">
        <f t="shared" si="55"/>
        <v>0</v>
      </c>
      <c r="CL25" s="202">
        <f t="shared" si="55"/>
        <v>0</v>
      </c>
      <c r="CM25" s="202">
        <f>SUM(CM26:CM28)</f>
        <v>0</v>
      </c>
      <c r="CO25" s="202">
        <f t="shared" ref="CO25:DA25" si="56">SUM(CO26:CO28)</f>
        <v>0</v>
      </c>
      <c r="CP25" s="202">
        <f t="shared" si="56"/>
        <v>0</v>
      </c>
      <c r="CQ25" s="202">
        <f t="shared" si="56"/>
        <v>0</v>
      </c>
      <c r="CR25" s="202">
        <f t="shared" si="56"/>
        <v>0</v>
      </c>
      <c r="CS25" s="202">
        <f t="shared" si="56"/>
        <v>0</v>
      </c>
      <c r="CT25" s="202">
        <f t="shared" si="56"/>
        <v>0</v>
      </c>
      <c r="CU25" s="202">
        <f t="shared" si="56"/>
        <v>0</v>
      </c>
      <c r="CV25" s="202">
        <f t="shared" si="56"/>
        <v>0</v>
      </c>
      <c r="CW25" s="202">
        <f t="shared" si="56"/>
        <v>0</v>
      </c>
      <c r="CX25" s="202">
        <f t="shared" si="56"/>
        <v>0</v>
      </c>
      <c r="CY25" s="202">
        <f t="shared" si="56"/>
        <v>0</v>
      </c>
      <c r="CZ25" s="202">
        <f t="shared" si="56"/>
        <v>0</v>
      </c>
      <c r="DA25" s="202">
        <f t="shared" si="56"/>
        <v>0</v>
      </c>
      <c r="DB25" s="202">
        <f>SUM(DB26:DB28)</f>
        <v>0</v>
      </c>
      <c r="DD25" s="202">
        <f t="shared" ref="DD25:DP25" si="57">SUM(DD26:DD28)</f>
        <v>0</v>
      </c>
      <c r="DE25" s="202">
        <f t="shared" si="57"/>
        <v>0</v>
      </c>
      <c r="DF25" s="202">
        <f t="shared" si="57"/>
        <v>0</v>
      </c>
      <c r="DG25" s="202">
        <f t="shared" si="57"/>
        <v>0</v>
      </c>
      <c r="DH25" s="202">
        <f t="shared" si="57"/>
        <v>0</v>
      </c>
      <c r="DI25" s="202">
        <f t="shared" si="57"/>
        <v>0</v>
      </c>
      <c r="DJ25" s="202">
        <f t="shared" si="57"/>
        <v>0</v>
      </c>
      <c r="DK25" s="202">
        <f t="shared" si="57"/>
        <v>0</v>
      </c>
      <c r="DL25" s="202">
        <f t="shared" si="57"/>
        <v>0</v>
      </c>
      <c r="DM25" s="202">
        <f t="shared" si="57"/>
        <v>0</v>
      </c>
      <c r="DN25" s="202">
        <f t="shared" si="57"/>
        <v>0</v>
      </c>
      <c r="DO25" s="202">
        <f t="shared" si="57"/>
        <v>0</v>
      </c>
      <c r="DP25" s="202">
        <f t="shared" si="57"/>
        <v>0</v>
      </c>
      <c r="DQ25" s="202">
        <f>SUM(DQ26:DQ28)</f>
        <v>0</v>
      </c>
    </row>
    <row r="26" spans="1:121" ht="42.75" hidden="1" outlineLevel="1" x14ac:dyDescent="0.2">
      <c r="A26" s="203" t="s">
        <v>2</v>
      </c>
      <c r="B26" s="204" t="s">
        <v>161</v>
      </c>
      <c r="C26" s="205"/>
      <c r="D26" s="206"/>
      <c r="E26" s="206"/>
      <c r="F26" s="206"/>
      <c r="G26" s="207">
        <f>C26+D26-E26+F26</f>
        <v>0</v>
      </c>
      <c r="H26" s="206"/>
      <c r="I26" s="206"/>
      <c r="J26" s="206"/>
      <c r="K26" s="206"/>
      <c r="L26" s="206"/>
      <c r="M26" s="206"/>
      <c r="N26" s="207">
        <f>H26+I26-J26+K26-L26+M26</f>
        <v>0</v>
      </c>
      <c r="O26" s="206"/>
      <c r="P26" s="206"/>
      <c r="R26" s="206"/>
      <c r="S26" s="206"/>
      <c r="T26" s="206"/>
      <c r="U26" s="206"/>
      <c r="V26" s="207">
        <f>R26+S26-T26+U26</f>
        <v>0</v>
      </c>
      <c r="W26" s="206"/>
      <c r="X26" s="206"/>
      <c r="Y26" s="206"/>
      <c r="Z26" s="206"/>
      <c r="AA26" s="206"/>
      <c r="AB26" s="206"/>
      <c r="AC26" s="207">
        <f>W26+X26-Y26+Z26-AA26+AB26</f>
        <v>0</v>
      </c>
      <c r="AD26" s="206"/>
      <c r="AE26" s="206"/>
      <c r="AG26" s="206"/>
      <c r="AH26" s="206"/>
      <c r="AI26" s="206"/>
      <c r="AJ26" s="206"/>
      <c r="AK26" s="207">
        <f>AG26+AH26-AI26+AJ26</f>
        <v>0</v>
      </c>
      <c r="AL26" s="206"/>
      <c r="AM26" s="206"/>
      <c r="AN26" s="206"/>
      <c r="AO26" s="206"/>
      <c r="AP26" s="206"/>
      <c r="AQ26" s="206"/>
      <c r="AR26" s="207">
        <f>AL26+AM26-AN26+AO26-AP26+AQ26</f>
        <v>0</v>
      </c>
      <c r="AS26" s="206"/>
      <c r="AT26" s="206"/>
      <c r="AV26" s="206"/>
      <c r="AW26" s="206"/>
      <c r="AX26" s="206"/>
      <c r="AY26" s="206"/>
      <c r="AZ26" s="207">
        <f>AV26+AW26-AX26+AY26</f>
        <v>0</v>
      </c>
      <c r="BA26" s="206"/>
      <c r="BB26" s="206"/>
      <c r="BC26" s="206"/>
      <c r="BD26" s="206"/>
      <c r="BE26" s="206"/>
      <c r="BF26" s="206"/>
      <c r="BG26" s="207">
        <f>BA26+BB26-BC26+BD26-BE26+BF26</f>
        <v>0</v>
      </c>
      <c r="BH26" s="206"/>
      <c r="BI26" s="206"/>
      <c r="BK26" s="206"/>
      <c r="BL26" s="206"/>
      <c r="BM26" s="206"/>
      <c r="BN26" s="206"/>
      <c r="BO26" s="207">
        <f>BK26+BL26-BM26+BN26</f>
        <v>0</v>
      </c>
      <c r="BP26" s="206"/>
      <c r="BQ26" s="206"/>
      <c r="BR26" s="206"/>
      <c r="BS26" s="206"/>
      <c r="BT26" s="206"/>
      <c r="BU26" s="206"/>
      <c r="BV26" s="207">
        <f>BP26+BQ26-BR26+BS26-BT26+BU26</f>
        <v>0</v>
      </c>
      <c r="BW26" s="206"/>
      <c r="BX26" s="206"/>
      <c r="BZ26" s="206"/>
      <c r="CA26" s="206"/>
      <c r="CB26" s="206"/>
      <c r="CC26" s="206"/>
      <c r="CD26" s="207">
        <f>BZ26+CA26-CB26+CC26</f>
        <v>0</v>
      </c>
      <c r="CE26" s="206"/>
      <c r="CF26" s="206"/>
      <c r="CG26" s="206"/>
      <c r="CH26" s="206"/>
      <c r="CI26" s="206"/>
      <c r="CJ26" s="206"/>
      <c r="CK26" s="207">
        <f>CE26+CF26-CG26+CH26-CI26+CJ26</f>
        <v>0</v>
      </c>
      <c r="CL26" s="206"/>
      <c r="CM26" s="206"/>
      <c r="CO26" s="206"/>
      <c r="CP26" s="206"/>
      <c r="CQ26" s="206"/>
      <c r="CR26" s="206"/>
      <c r="CS26" s="207">
        <f>CO26+CP26-CQ26+CR26</f>
        <v>0</v>
      </c>
      <c r="CT26" s="206"/>
      <c r="CU26" s="206"/>
      <c r="CV26" s="206"/>
      <c r="CW26" s="206"/>
      <c r="CX26" s="206"/>
      <c r="CY26" s="206"/>
      <c r="CZ26" s="207">
        <f>CT26+CU26-CV26+CW26-CX26+CY26</f>
        <v>0</v>
      </c>
      <c r="DA26" s="206"/>
      <c r="DB26" s="206"/>
      <c r="DD26" s="206"/>
      <c r="DE26" s="206"/>
      <c r="DF26" s="206"/>
      <c r="DG26" s="206"/>
      <c r="DH26" s="207">
        <f>DD26+DE26-DF26+DG26</f>
        <v>0</v>
      </c>
      <c r="DI26" s="206"/>
      <c r="DJ26" s="206"/>
      <c r="DK26" s="206"/>
      <c r="DL26" s="206"/>
      <c r="DM26" s="206"/>
      <c r="DN26" s="206"/>
      <c r="DO26" s="207">
        <f>DI26+DJ26-DK26+DL26-DM26+DN26</f>
        <v>0</v>
      </c>
      <c r="DP26" s="206"/>
      <c r="DQ26" s="206"/>
    </row>
    <row r="27" spans="1:121" ht="15" hidden="1" outlineLevel="1" x14ac:dyDescent="0.2">
      <c r="A27" s="208" t="s">
        <v>3</v>
      </c>
      <c r="B27" s="209" t="s">
        <v>162</v>
      </c>
      <c r="C27" s="210"/>
      <c r="D27" s="211"/>
      <c r="E27" s="211"/>
      <c r="F27" s="211"/>
      <c r="G27" s="202">
        <f>C27+D27-E27+F27</f>
        <v>0</v>
      </c>
      <c r="H27" s="211"/>
      <c r="I27" s="211"/>
      <c r="J27" s="211"/>
      <c r="K27" s="211"/>
      <c r="L27" s="211"/>
      <c r="M27" s="211"/>
      <c r="N27" s="207">
        <f>H27+I27-J27+K27-L27+M27</f>
        <v>0</v>
      </c>
      <c r="O27" s="211"/>
      <c r="P27" s="211"/>
      <c r="R27" s="211"/>
      <c r="S27" s="211"/>
      <c r="T27" s="211"/>
      <c r="U27" s="211"/>
      <c r="V27" s="202">
        <f>R27+S27-T27+U27</f>
        <v>0</v>
      </c>
      <c r="W27" s="211"/>
      <c r="X27" s="211"/>
      <c r="Y27" s="211"/>
      <c r="Z27" s="211"/>
      <c r="AA27" s="211"/>
      <c r="AB27" s="211"/>
      <c r="AC27" s="207">
        <f>W27+X27-Y27+Z27-AA27+AB27</f>
        <v>0</v>
      </c>
      <c r="AD27" s="211"/>
      <c r="AE27" s="211"/>
      <c r="AG27" s="211"/>
      <c r="AH27" s="211"/>
      <c r="AI27" s="211"/>
      <c r="AJ27" s="211"/>
      <c r="AK27" s="202">
        <f>AG27+AH27-AI27+AJ27</f>
        <v>0</v>
      </c>
      <c r="AL27" s="211"/>
      <c r="AM27" s="211"/>
      <c r="AN27" s="211"/>
      <c r="AO27" s="211"/>
      <c r="AP27" s="211"/>
      <c r="AQ27" s="211"/>
      <c r="AR27" s="207">
        <f>AL27+AM27-AN27+AO27-AP27+AQ27</f>
        <v>0</v>
      </c>
      <c r="AS27" s="211"/>
      <c r="AT27" s="211"/>
      <c r="AV27" s="211"/>
      <c r="AW27" s="211"/>
      <c r="AX27" s="211"/>
      <c r="AY27" s="211"/>
      <c r="AZ27" s="202">
        <f>AV27+AW27-AX27+AY27</f>
        <v>0</v>
      </c>
      <c r="BA27" s="211"/>
      <c r="BB27" s="211"/>
      <c r="BC27" s="211"/>
      <c r="BD27" s="211"/>
      <c r="BE27" s="211"/>
      <c r="BF27" s="211"/>
      <c r="BG27" s="207">
        <f>BA27+BB27-BC27+BD27-BE27+BF27</f>
        <v>0</v>
      </c>
      <c r="BH27" s="211"/>
      <c r="BI27" s="211"/>
      <c r="BK27" s="211"/>
      <c r="BL27" s="211"/>
      <c r="BM27" s="211"/>
      <c r="BN27" s="211"/>
      <c r="BO27" s="202">
        <f>BK27+BL27-BM27+BN27</f>
        <v>0</v>
      </c>
      <c r="BP27" s="211"/>
      <c r="BQ27" s="211"/>
      <c r="BR27" s="211"/>
      <c r="BS27" s="211"/>
      <c r="BT27" s="211"/>
      <c r="BU27" s="211"/>
      <c r="BV27" s="207">
        <f>BP27+BQ27-BR27+BS27-BT27+BU27</f>
        <v>0</v>
      </c>
      <c r="BW27" s="211"/>
      <c r="BX27" s="211"/>
      <c r="BZ27" s="211"/>
      <c r="CA27" s="211"/>
      <c r="CB27" s="211"/>
      <c r="CC27" s="211"/>
      <c r="CD27" s="202">
        <f>BZ27+CA27-CB27+CC27</f>
        <v>0</v>
      </c>
      <c r="CE27" s="211"/>
      <c r="CF27" s="211"/>
      <c r="CG27" s="211"/>
      <c r="CH27" s="211"/>
      <c r="CI27" s="211"/>
      <c r="CJ27" s="211"/>
      <c r="CK27" s="207">
        <f>CE27+CF27-CG27+CH27-CI27+CJ27</f>
        <v>0</v>
      </c>
      <c r="CL27" s="211"/>
      <c r="CM27" s="211"/>
      <c r="CO27" s="211"/>
      <c r="CP27" s="211"/>
      <c r="CQ27" s="211"/>
      <c r="CR27" s="211"/>
      <c r="CS27" s="202">
        <f>CO27+CP27-CQ27+CR27</f>
        <v>0</v>
      </c>
      <c r="CT27" s="211"/>
      <c r="CU27" s="211"/>
      <c r="CV27" s="211"/>
      <c r="CW27" s="211"/>
      <c r="CX27" s="211"/>
      <c r="CY27" s="211"/>
      <c r="CZ27" s="207">
        <f>CT27+CU27-CV27+CW27-CX27+CY27</f>
        <v>0</v>
      </c>
      <c r="DA27" s="211"/>
      <c r="DB27" s="211"/>
      <c r="DD27" s="211"/>
      <c r="DE27" s="211"/>
      <c r="DF27" s="211"/>
      <c r="DG27" s="211"/>
      <c r="DH27" s="202">
        <f>DD27+DE27-DF27+DG27</f>
        <v>0</v>
      </c>
      <c r="DI27" s="211"/>
      <c r="DJ27" s="211"/>
      <c r="DK27" s="211"/>
      <c r="DL27" s="211"/>
      <c r="DM27" s="211"/>
      <c r="DN27" s="211"/>
      <c r="DO27" s="207">
        <f>DI27+DJ27-DK27+DL27-DM27+DN27</f>
        <v>0</v>
      </c>
      <c r="DP27" s="211"/>
      <c r="DQ27" s="211"/>
    </row>
    <row r="28" spans="1:121" ht="15" hidden="1" outlineLevel="1" x14ac:dyDescent="0.2">
      <c r="A28" s="208" t="s">
        <v>4</v>
      </c>
      <c r="B28" s="209" t="s">
        <v>163</v>
      </c>
      <c r="C28" s="210"/>
      <c r="D28" s="211"/>
      <c r="E28" s="211"/>
      <c r="F28" s="211"/>
      <c r="G28" s="202">
        <f>C28+D28-E28+F28</f>
        <v>0</v>
      </c>
      <c r="H28" s="211"/>
      <c r="I28" s="211"/>
      <c r="J28" s="211"/>
      <c r="K28" s="211"/>
      <c r="L28" s="211"/>
      <c r="M28" s="211"/>
      <c r="N28" s="207">
        <f>H28+I28-J28+K28-L28+M28</f>
        <v>0</v>
      </c>
      <c r="O28" s="211"/>
      <c r="P28" s="211"/>
      <c r="R28" s="211"/>
      <c r="S28" s="211"/>
      <c r="T28" s="211"/>
      <c r="U28" s="211"/>
      <c r="V28" s="202">
        <f>R28+S28-T28+U28</f>
        <v>0</v>
      </c>
      <c r="W28" s="211"/>
      <c r="X28" s="211"/>
      <c r="Y28" s="211"/>
      <c r="Z28" s="211"/>
      <c r="AA28" s="211"/>
      <c r="AB28" s="211"/>
      <c r="AC28" s="207">
        <f>W28+X28-Y28+Z28-AA28+AB28</f>
        <v>0</v>
      </c>
      <c r="AD28" s="211"/>
      <c r="AE28" s="211"/>
      <c r="AG28" s="211"/>
      <c r="AH28" s="211"/>
      <c r="AI28" s="211"/>
      <c r="AJ28" s="211"/>
      <c r="AK28" s="202">
        <f>AG28+AH28-AI28+AJ28</f>
        <v>0</v>
      </c>
      <c r="AL28" s="211"/>
      <c r="AM28" s="211"/>
      <c r="AN28" s="211"/>
      <c r="AO28" s="211"/>
      <c r="AP28" s="211"/>
      <c r="AQ28" s="211"/>
      <c r="AR28" s="207">
        <f>AL28+AM28-AN28+AO28-AP28+AQ28</f>
        <v>0</v>
      </c>
      <c r="AS28" s="211"/>
      <c r="AT28" s="211"/>
      <c r="AV28" s="211"/>
      <c r="AW28" s="211"/>
      <c r="AX28" s="211"/>
      <c r="AY28" s="211"/>
      <c r="AZ28" s="202">
        <f>AV28+AW28-AX28+AY28</f>
        <v>0</v>
      </c>
      <c r="BA28" s="211"/>
      <c r="BB28" s="211"/>
      <c r="BC28" s="211"/>
      <c r="BD28" s="211"/>
      <c r="BE28" s="211"/>
      <c r="BF28" s="211"/>
      <c r="BG28" s="207">
        <f>BA28+BB28-BC28+BD28-BE28+BF28</f>
        <v>0</v>
      </c>
      <c r="BH28" s="211"/>
      <c r="BI28" s="211"/>
      <c r="BK28" s="211"/>
      <c r="BL28" s="211"/>
      <c r="BM28" s="211"/>
      <c r="BN28" s="211"/>
      <c r="BO28" s="202">
        <f>BK28+BL28-BM28+BN28</f>
        <v>0</v>
      </c>
      <c r="BP28" s="211"/>
      <c r="BQ28" s="211"/>
      <c r="BR28" s="211"/>
      <c r="BS28" s="211"/>
      <c r="BT28" s="211"/>
      <c r="BU28" s="211"/>
      <c r="BV28" s="207">
        <f>BP28+BQ28-BR28+BS28-BT28+BU28</f>
        <v>0</v>
      </c>
      <c r="BW28" s="211"/>
      <c r="BX28" s="211"/>
      <c r="BZ28" s="211"/>
      <c r="CA28" s="211"/>
      <c r="CB28" s="211"/>
      <c r="CC28" s="211"/>
      <c r="CD28" s="202">
        <f>BZ28+CA28-CB28+CC28</f>
        <v>0</v>
      </c>
      <c r="CE28" s="211"/>
      <c r="CF28" s="211"/>
      <c r="CG28" s="211"/>
      <c r="CH28" s="211"/>
      <c r="CI28" s="211"/>
      <c r="CJ28" s="211"/>
      <c r="CK28" s="207">
        <f>CE28+CF28-CG28+CH28-CI28+CJ28</f>
        <v>0</v>
      </c>
      <c r="CL28" s="211"/>
      <c r="CM28" s="211"/>
      <c r="CO28" s="211"/>
      <c r="CP28" s="211"/>
      <c r="CQ28" s="211"/>
      <c r="CR28" s="211"/>
      <c r="CS28" s="202">
        <f>CO28+CP28-CQ28+CR28</f>
        <v>0</v>
      </c>
      <c r="CT28" s="211"/>
      <c r="CU28" s="211"/>
      <c r="CV28" s="211"/>
      <c r="CW28" s="211"/>
      <c r="CX28" s="211"/>
      <c r="CY28" s="211"/>
      <c r="CZ28" s="207">
        <f>CT28+CU28-CV28+CW28-CX28+CY28</f>
        <v>0</v>
      </c>
      <c r="DA28" s="211"/>
      <c r="DB28" s="211"/>
      <c r="DD28" s="211"/>
      <c r="DE28" s="211"/>
      <c r="DF28" s="211"/>
      <c r="DG28" s="211"/>
      <c r="DH28" s="202">
        <f>DD28+DE28-DF28+DG28</f>
        <v>0</v>
      </c>
      <c r="DI28" s="211"/>
      <c r="DJ28" s="211"/>
      <c r="DK28" s="211"/>
      <c r="DL28" s="211"/>
      <c r="DM28" s="211"/>
      <c r="DN28" s="211"/>
      <c r="DO28" s="207">
        <f>DI28+DJ28-DK28+DL28-DM28+DN28</f>
        <v>0</v>
      </c>
      <c r="DP28" s="211"/>
      <c r="DQ28" s="211"/>
    </row>
    <row r="29" spans="1:121" ht="15" hidden="1" outlineLevel="1" x14ac:dyDescent="0.2">
      <c r="A29" s="200" t="s">
        <v>90</v>
      </c>
      <c r="B29" s="201" t="s">
        <v>164</v>
      </c>
      <c r="C29" s="202">
        <f>SUM(C30:C33)</f>
        <v>0</v>
      </c>
      <c r="D29" s="202">
        <f t="shared" ref="D29:AE29" si="58">SUM(D30:D33)</f>
        <v>0</v>
      </c>
      <c r="E29" s="202">
        <f t="shared" si="58"/>
        <v>0</v>
      </c>
      <c r="F29" s="202">
        <f t="shared" si="58"/>
        <v>0</v>
      </c>
      <c r="G29" s="202">
        <f t="shared" si="58"/>
        <v>0</v>
      </c>
      <c r="H29" s="202">
        <f t="shared" si="58"/>
        <v>0</v>
      </c>
      <c r="I29" s="202">
        <f t="shared" si="58"/>
        <v>0</v>
      </c>
      <c r="J29" s="202">
        <f t="shared" si="58"/>
        <v>0</v>
      </c>
      <c r="K29" s="202">
        <f t="shared" si="58"/>
        <v>0</v>
      </c>
      <c r="L29" s="202">
        <f t="shared" si="58"/>
        <v>0</v>
      </c>
      <c r="M29" s="202">
        <f t="shared" si="58"/>
        <v>0</v>
      </c>
      <c r="N29" s="202">
        <f t="shared" si="58"/>
        <v>0</v>
      </c>
      <c r="O29" s="202">
        <f t="shared" si="58"/>
        <v>0</v>
      </c>
      <c r="P29" s="202">
        <f t="shared" si="58"/>
        <v>0</v>
      </c>
      <c r="R29" s="202">
        <f t="shared" si="58"/>
        <v>0</v>
      </c>
      <c r="S29" s="202">
        <f t="shared" si="58"/>
        <v>0</v>
      </c>
      <c r="T29" s="202">
        <f t="shared" si="58"/>
        <v>0</v>
      </c>
      <c r="U29" s="202">
        <f t="shared" si="58"/>
        <v>0</v>
      </c>
      <c r="V29" s="202">
        <f t="shared" si="58"/>
        <v>0</v>
      </c>
      <c r="W29" s="202">
        <f t="shared" si="58"/>
        <v>0</v>
      </c>
      <c r="X29" s="202">
        <f t="shared" si="58"/>
        <v>0</v>
      </c>
      <c r="Y29" s="202">
        <f t="shared" si="58"/>
        <v>0</v>
      </c>
      <c r="Z29" s="202">
        <f t="shared" si="58"/>
        <v>0</v>
      </c>
      <c r="AA29" s="202">
        <f t="shared" si="58"/>
        <v>0</v>
      </c>
      <c r="AB29" s="202">
        <f t="shared" si="58"/>
        <v>0</v>
      </c>
      <c r="AC29" s="202">
        <f t="shared" si="58"/>
        <v>0</v>
      </c>
      <c r="AD29" s="202">
        <f t="shared" si="58"/>
        <v>0</v>
      </c>
      <c r="AE29" s="202">
        <f t="shared" si="58"/>
        <v>0</v>
      </c>
      <c r="AG29" s="202">
        <f t="shared" ref="AG29:AT29" si="59">SUM(AG30:AG33)</f>
        <v>0</v>
      </c>
      <c r="AH29" s="202">
        <f t="shared" si="59"/>
        <v>0</v>
      </c>
      <c r="AI29" s="202">
        <f t="shared" si="59"/>
        <v>0</v>
      </c>
      <c r="AJ29" s="202">
        <f t="shared" si="59"/>
        <v>0</v>
      </c>
      <c r="AK29" s="202">
        <f t="shared" si="59"/>
        <v>0</v>
      </c>
      <c r="AL29" s="202">
        <f t="shared" si="59"/>
        <v>0</v>
      </c>
      <c r="AM29" s="202">
        <f t="shared" si="59"/>
        <v>0</v>
      </c>
      <c r="AN29" s="202">
        <f t="shared" si="59"/>
        <v>0</v>
      </c>
      <c r="AO29" s="202">
        <f t="shared" si="59"/>
        <v>0</v>
      </c>
      <c r="AP29" s="202">
        <f t="shared" si="59"/>
        <v>0</v>
      </c>
      <c r="AQ29" s="202">
        <f t="shared" si="59"/>
        <v>0</v>
      </c>
      <c r="AR29" s="202">
        <f t="shared" si="59"/>
        <v>0</v>
      </c>
      <c r="AS29" s="202">
        <f t="shared" si="59"/>
        <v>0</v>
      </c>
      <c r="AT29" s="202">
        <f t="shared" si="59"/>
        <v>0</v>
      </c>
      <c r="AV29" s="202">
        <f t="shared" ref="AV29:BI29" si="60">SUM(AV30:AV33)</f>
        <v>0</v>
      </c>
      <c r="AW29" s="202">
        <f t="shared" si="60"/>
        <v>0</v>
      </c>
      <c r="AX29" s="202">
        <f t="shared" si="60"/>
        <v>0</v>
      </c>
      <c r="AY29" s="202">
        <f t="shared" si="60"/>
        <v>0</v>
      </c>
      <c r="AZ29" s="202">
        <f t="shared" si="60"/>
        <v>0</v>
      </c>
      <c r="BA29" s="202">
        <f t="shared" si="60"/>
        <v>0</v>
      </c>
      <c r="BB29" s="202">
        <f t="shared" si="60"/>
        <v>0</v>
      </c>
      <c r="BC29" s="202">
        <f t="shared" si="60"/>
        <v>0</v>
      </c>
      <c r="BD29" s="202">
        <f t="shared" si="60"/>
        <v>0</v>
      </c>
      <c r="BE29" s="202">
        <f t="shared" si="60"/>
        <v>0</v>
      </c>
      <c r="BF29" s="202">
        <f t="shared" si="60"/>
        <v>0</v>
      </c>
      <c r="BG29" s="202">
        <f t="shared" si="60"/>
        <v>0</v>
      </c>
      <c r="BH29" s="202">
        <f t="shared" si="60"/>
        <v>0</v>
      </c>
      <c r="BI29" s="202">
        <f t="shared" si="60"/>
        <v>0</v>
      </c>
      <c r="BK29" s="202">
        <f t="shared" ref="BK29:BX29" si="61">SUM(BK30:BK33)</f>
        <v>0</v>
      </c>
      <c r="BL29" s="202">
        <f t="shared" si="61"/>
        <v>0</v>
      </c>
      <c r="BM29" s="202">
        <f t="shared" si="61"/>
        <v>0</v>
      </c>
      <c r="BN29" s="202">
        <f t="shared" si="61"/>
        <v>0</v>
      </c>
      <c r="BO29" s="202">
        <f t="shared" si="61"/>
        <v>0</v>
      </c>
      <c r="BP29" s="202">
        <f t="shared" si="61"/>
        <v>0</v>
      </c>
      <c r="BQ29" s="202">
        <f t="shared" si="61"/>
        <v>0</v>
      </c>
      <c r="BR29" s="202">
        <f t="shared" si="61"/>
        <v>0</v>
      </c>
      <c r="BS29" s="202">
        <f t="shared" si="61"/>
        <v>0</v>
      </c>
      <c r="BT29" s="202">
        <f t="shared" si="61"/>
        <v>0</v>
      </c>
      <c r="BU29" s="202">
        <f t="shared" si="61"/>
        <v>0</v>
      </c>
      <c r="BV29" s="202">
        <f t="shared" si="61"/>
        <v>0</v>
      </c>
      <c r="BW29" s="202">
        <f t="shared" si="61"/>
        <v>0</v>
      </c>
      <c r="BX29" s="202">
        <f t="shared" si="61"/>
        <v>0</v>
      </c>
      <c r="BZ29" s="202">
        <f t="shared" ref="BZ29:CM29" si="62">SUM(BZ30:BZ33)</f>
        <v>0</v>
      </c>
      <c r="CA29" s="202">
        <f t="shared" si="62"/>
        <v>0</v>
      </c>
      <c r="CB29" s="202">
        <f t="shared" si="62"/>
        <v>0</v>
      </c>
      <c r="CC29" s="202">
        <f t="shared" si="62"/>
        <v>0</v>
      </c>
      <c r="CD29" s="202">
        <f t="shared" si="62"/>
        <v>0</v>
      </c>
      <c r="CE29" s="202">
        <f t="shared" si="62"/>
        <v>0</v>
      </c>
      <c r="CF29" s="202">
        <f t="shared" si="62"/>
        <v>0</v>
      </c>
      <c r="CG29" s="202">
        <f t="shared" si="62"/>
        <v>0</v>
      </c>
      <c r="CH29" s="202">
        <f t="shared" si="62"/>
        <v>0</v>
      </c>
      <c r="CI29" s="202">
        <f t="shared" si="62"/>
        <v>0</v>
      </c>
      <c r="CJ29" s="202">
        <f t="shared" si="62"/>
        <v>0</v>
      </c>
      <c r="CK29" s="202">
        <f t="shared" si="62"/>
        <v>0</v>
      </c>
      <c r="CL29" s="202">
        <f t="shared" si="62"/>
        <v>0</v>
      </c>
      <c r="CM29" s="202">
        <f t="shared" si="62"/>
        <v>0</v>
      </c>
      <c r="CO29" s="202">
        <f t="shared" ref="CO29:DB29" si="63">SUM(CO30:CO33)</f>
        <v>0</v>
      </c>
      <c r="CP29" s="202">
        <f t="shared" si="63"/>
        <v>0</v>
      </c>
      <c r="CQ29" s="202">
        <f t="shared" si="63"/>
        <v>0</v>
      </c>
      <c r="CR29" s="202">
        <f t="shared" si="63"/>
        <v>0</v>
      </c>
      <c r="CS29" s="202">
        <f t="shared" si="63"/>
        <v>0</v>
      </c>
      <c r="CT29" s="202">
        <f t="shared" si="63"/>
        <v>0</v>
      </c>
      <c r="CU29" s="202">
        <f t="shared" si="63"/>
        <v>0</v>
      </c>
      <c r="CV29" s="202">
        <f t="shared" si="63"/>
        <v>0</v>
      </c>
      <c r="CW29" s="202">
        <f t="shared" si="63"/>
        <v>0</v>
      </c>
      <c r="CX29" s="202">
        <f t="shared" si="63"/>
        <v>0</v>
      </c>
      <c r="CY29" s="202">
        <f t="shared" si="63"/>
        <v>0</v>
      </c>
      <c r="CZ29" s="202">
        <f t="shared" si="63"/>
        <v>0</v>
      </c>
      <c r="DA29" s="202">
        <f t="shared" si="63"/>
        <v>0</v>
      </c>
      <c r="DB29" s="202">
        <f t="shared" si="63"/>
        <v>0</v>
      </c>
      <c r="DD29" s="202">
        <f t="shared" ref="DD29:DQ29" si="64">SUM(DD30:DD33)</f>
        <v>0</v>
      </c>
      <c r="DE29" s="202">
        <f t="shared" si="64"/>
        <v>0</v>
      </c>
      <c r="DF29" s="202">
        <f t="shared" si="64"/>
        <v>0</v>
      </c>
      <c r="DG29" s="202">
        <f t="shared" si="64"/>
        <v>0</v>
      </c>
      <c r="DH29" s="202">
        <f t="shared" si="64"/>
        <v>0</v>
      </c>
      <c r="DI29" s="202">
        <f t="shared" si="64"/>
        <v>0</v>
      </c>
      <c r="DJ29" s="202">
        <f t="shared" si="64"/>
        <v>0</v>
      </c>
      <c r="DK29" s="202">
        <f t="shared" si="64"/>
        <v>0</v>
      </c>
      <c r="DL29" s="202">
        <f t="shared" si="64"/>
        <v>0</v>
      </c>
      <c r="DM29" s="202">
        <f t="shared" si="64"/>
        <v>0</v>
      </c>
      <c r="DN29" s="202">
        <f t="shared" si="64"/>
        <v>0</v>
      </c>
      <c r="DO29" s="202">
        <f t="shared" si="64"/>
        <v>0</v>
      </c>
      <c r="DP29" s="202">
        <f t="shared" si="64"/>
        <v>0</v>
      </c>
      <c r="DQ29" s="202">
        <f t="shared" si="64"/>
        <v>0</v>
      </c>
    </row>
    <row r="30" spans="1:121" ht="28.5" hidden="1" outlineLevel="1" x14ac:dyDescent="0.2">
      <c r="A30" s="208" t="s">
        <v>2</v>
      </c>
      <c r="B30" s="209" t="s">
        <v>165</v>
      </c>
      <c r="C30" s="210"/>
      <c r="D30" s="211"/>
      <c r="E30" s="211"/>
      <c r="F30" s="211"/>
      <c r="G30" s="202">
        <f>C30+D30-E30+F30</f>
        <v>0</v>
      </c>
      <c r="H30" s="211"/>
      <c r="I30" s="211"/>
      <c r="J30" s="211"/>
      <c r="K30" s="211"/>
      <c r="L30" s="211"/>
      <c r="M30" s="211"/>
      <c r="N30" s="207">
        <f>H30+I30-J30+K30-L30+M30</f>
        <v>0</v>
      </c>
      <c r="O30" s="211"/>
      <c r="P30" s="211"/>
      <c r="R30" s="211"/>
      <c r="S30" s="211"/>
      <c r="T30" s="211"/>
      <c r="U30" s="211"/>
      <c r="V30" s="202">
        <f>R30+S30-T30+U30</f>
        <v>0</v>
      </c>
      <c r="W30" s="211"/>
      <c r="X30" s="211"/>
      <c r="Y30" s="211"/>
      <c r="Z30" s="211"/>
      <c r="AA30" s="211"/>
      <c r="AB30" s="211"/>
      <c r="AC30" s="207">
        <f>W30+X30-Y30+Z30-AA30+AB30</f>
        <v>0</v>
      </c>
      <c r="AD30" s="211"/>
      <c r="AE30" s="211"/>
      <c r="AG30" s="211"/>
      <c r="AH30" s="211"/>
      <c r="AI30" s="211"/>
      <c r="AJ30" s="211"/>
      <c r="AK30" s="202">
        <f>AG30+AH30-AI30+AJ30</f>
        <v>0</v>
      </c>
      <c r="AL30" s="211"/>
      <c r="AM30" s="211"/>
      <c r="AN30" s="211"/>
      <c r="AO30" s="211"/>
      <c r="AP30" s="211"/>
      <c r="AQ30" s="211"/>
      <c r="AR30" s="207">
        <f>AL30+AM30-AN30+AO30-AP30+AQ30</f>
        <v>0</v>
      </c>
      <c r="AS30" s="211"/>
      <c r="AT30" s="211"/>
      <c r="AV30" s="211"/>
      <c r="AW30" s="211"/>
      <c r="AX30" s="211"/>
      <c r="AY30" s="211"/>
      <c r="AZ30" s="202">
        <f>AV30+AW30-AX30+AY30</f>
        <v>0</v>
      </c>
      <c r="BA30" s="211"/>
      <c r="BB30" s="211"/>
      <c r="BC30" s="211"/>
      <c r="BD30" s="211"/>
      <c r="BE30" s="211"/>
      <c r="BF30" s="211"/>
      <c r="BG30" s="207">
        <f>BA30+BB30-BC30+BD30-BE30+BF30</f>
        <v>0</v>
      </c>
      <c r="BH30" s="211"/>
      <c r="BI30" s="211"/>
      <c r="BK30" s="211"/>
      <c r="BL30" s="211"/>
      <c r="BM30" s="211"/>
      <c r="BN30" s="211"/>
      <c r="BO30" s="202">
        <f>BK30+BL30-BM30+BN30</f>
        <v>0</v>
      </c>
      <c r="BP30" s="211"/>
      <c r="BQ30" s="211"/>
      <c r="BR30" s="211"/>
      <c r="BS30" s="211"/>
      <c r="BT30" s="211"/>
      <c r="BU30" s="211"/>
      <c r="BV30" s="207">
        <f>BP30+BQ30-BR30+BS30-BT30+BU30</f>
        <v>0</v>
      </c>
      <c r="BW30" s="211"/>
      <c r="BX30" s="211"/>
      <c r="BZ30" s="211"/>
      <c r="CA30" s="211"/>
      <c r="CB30" s="211"/>
      <c r="CC30" s="211"/>
      <c r="CD30" s="202">
        <f>BZ30+CA30-CB30+CC30</f>
        <v>0</v>
      </c>
      <c r="CE30" s="211"/>
      <c r="CF30" s="211"/>
      <c r="CG30" s="211"/>
      <c r="CH30" s="211"/>
      <c r="CI30" s="211"/>
      <c r="CJ30" s="211"/>
      <c r="CK30" s="207">
        <f>CE30+CF30-CG30+CH30-CI30+CJ30</f>
        <v>0</v>
      </c>
      <c r="CL30" s="211"/>
      <c r="CM30" s="211"/>
      <c r="CO30" s="211"/>
      <c r="CP30" s="211"/>
      <c r="CQ30" s="211"/>
      <c r="CR30" s="211"/>
      <c r="CS30" s="202">
        <f>CO30+CP30-CQ30+CR30</f>
        <v>0</v>
      </c>
      <c r="CT30" s="211"/>
      <c r="CU30" s="211"/>
      <c r="CV30" s="211"/>
      <c r="CW30" s="211"/>
      <c r="CX30" s="211"/>
      <c r="CY30" s="211"/>
      <c r="CZ30" s="207">
        <f>CT30+CU30-CV30+CW30-CX30+CY30</f>
        <v>0</v>
      </c>
      <c r="DA30" s="211"/>
      <c r="DB30" s="211"/>
      <c r="DD30" s="211"/>
      <c r="DE30" s="211"/>
      <c r="DF30" s="211"/>
      <c r="DG30" s="211"/>
      <c r="DH30" s="202">
        <f>DD30+DE30-DF30+DG30</f>
        <v>0</v>
      </c>
      <c r="DI30" s="211"/>
      <c r="DJ30" s="211"/>
      <c r="DK30" s="211"/>
      <c r="DL30" s="211"/>
      <c r="DM30" s="211"/>
      <c r="DN30" s="211"/>
      <c r="DO30" s="207">
        <f>DI30+DJ30-DK30+DL30-DM30+DN30</f>
        <v>0</v>
      </c>
      <c r="DP30" s="211"/>
      <c r="DQ30" s="211"/>
    </row>
    <row r="31" spans="1:121" ht="15" hidden="1" outlineLevel="1" x14ac:dyDescent="0.2">
      <c r="A31" s="208" t="s">
        <v>3</v>
      </c>
      <c r="B31" s="209" t="s">
        <v>166</v>
      </c>
      <c r="C31" s="210"/>
      <c r="D31" s="211"/>
      <c r="E31" s="211"/>
      <c r="F31" s="211"/>
      <c r="G31" s="202">
        <f>C31+D31-E31+F31</f>
        <v>0</v>
      </c>
      <c r="H31" s="211"/>
      <c r="I31" s="211"/>
      <c r="J31" s="211"/>
      <c r="K31" s="211"/>
      <c r="L31" s="211"/>
      <c r="M31" s="211"/>
      <c r="N31" s="207">
        <f>H31+I31-J31+K31-L31+M31</f>
        <v>0</v>
      </c>
      <c r="O31" s="211"/>
      <c r="P31" s="211"/>
      <c r="R31" s="211"/>
      <c r="S31" s="211"/>
      <c r="T31" s="211"/>
      <c r="U31" s="211"/>
      <c r="V31" s="202">
        <f>R31+S31-T31+U31</f>
        <v>0</v>
      </c>
      <c r="W31" s="211"/>
      <c r="X31" s="211"/>
      <c r="Y31" s="211"/>
      <c r="Z31" s="211"/>
      <c r="AA31" s="211"/>
      <c r="AB31" s="211"/>
      <c r="AC31" s="207">
        <f>W31+X31-Y31+Z31-AA31+AB31</f>
        <v>0</v>
      </c>
      <c r="AD31" s="211"/>
      <c r="AE31" s="211"/>
      <c r="AG31" s="211"/>
      <c r="AH31" s="211"/>
      <c r="AI31" s="211"/>
      <c r="AJ31" s="211"/>
      <c r="AK31" s="202">
        <f>AG31+AH31-AI31+AJ31</f>
        <v>0</v>
      </c>
      <c r="AL31" s="211"/>
      <c r="AM31" s="211"/>
      <c r="AN31" s="211"/>
      <c r="AO31" s="211"/>
      <c r="AP31" s="211"/>
      <c r="AQ31" s="211"/>
      <c r="AR31" s="207">
        <f>AL31+AM31-AN31+AO31-AP31+AQ31</f>
        <v>0</v>
      </c>
      <c r="AS31" s="211"/>
      <c r="AT31" s="211"/>
      <c r="AV31" s="211"/>
      <c r="AW31" s="211"/>
      <c r="AX31" s="211"/>
      <c r="AY31" s="211"/>
      <c r="AZ31" s="202">
        <f>AV31+AW31-AX31+AY31</f>
        <v>0</v>
      </c>
      <c r="BA31" s="211"/>
      <c r="BB31" s="211"/>
      <c r="BC31" s="211"/>
      <c r="BD31" s="211"/>
      <c r="BE31" s="211"/>
      <c r="BF31" s="211"/>
      <c r="BG31" s="207">
        <f>BA31+BB31-BC31+BD31-BE31+BF31</f>
        <v>0</v>
      </c>
      <c r="BH31" s="211"/>
      <c r="BI31" s="211"/>
      <c r="BK31" s="211"/>
      <c r="BL31" s="211"/>
      <c r="BM31" s="211"/>
      <c r="BN31" s="211"/>
      <c r="BO31" s="202">
        <f>BK31+BL31-BM31+BN31</f>
        <v>0</v>
      </c>
      <c r="BP31" s="211"/>
      <c r="BQ31" s="211"/>
      <c r="BR31" s="211"/>
      <c r="BS31" s="211"/>
      <c r="BT31" s="211"/>
      <c r="BU31" s="211"/>
      <c r="BV31" s="207">
        <f>BP31+BQ31-BR31+BS31-BT31+BU31</f>
        <v>0</v>
      </c>
      <c r="BW31" s="211"/>
      <c r="BX31" s="211"/>
      <c r="BZ31" s="211"/>
      <c r="CA31" s="211"/>
      <c r="CB31" s="211"/>
      <c r="CC31" s="211"/>
      <c r="CD31" s="202">
        <f>BZ31+CA31-CB31+CC31</f>
        <v>0</v>
      </c>
      <c r="CE31" s="211"/>
      <c r="CF31" s="211"/>
      <c r="CG31" s="211"/>
      <c r="CH31" s="211"/>
      <c r="CI31" s="211"/>
      <c r="CJ31" s="211"/>
      <c r="CK31" s="207">
        <f>CE31+CF31-CG31+CH31-CI31+CJ31</f>
        <v>0</v>
      </c>
      <c r="CL31" s="211"/>
      <c r="CM31" s="211"/>
      <c r="CO31" s="211"/>
      <c r="CP31" s="211"/>
      <c r="CQ31" s="211"/>
      <c r="CR31" s="211"/>
      <c r="CS31" s="202">
        <f>CO31+CP31-CQ31+CR31</f>
        <v>0</v>
      </c>
      <c r="CT31" s="211"/>
      <c r="CU31" s="211"/>
      <c r="CV31" s="211"/>
      <c r="CW31" s="211"/>
      <c r="CX31" s="211"/>
      <c r="CY31" s="211"/>
      <c r="CZ31" s="207">
        <f>CT31+CU31-CV31+CW31-CX31+CY31</f>
        <v>0</v>
      </c>
      <c r="DA31" s="211"/>
      <c r="DB31" s="211"/>
      <c r="DD31" s="211"/>
      <c r="DE31" s="211"/>
      <c r="DF31" s="211"/>
      <c r="DG31" s="211"/>
      <c r="DH31" s="202">
        <f>DD31+DE31-DF31+DG31</f>
        <v>0</v>
      </c>
      <c r="DI31" s="211"/>
      <c r="DJ31" s="211"/>
      <c r="DK31" s="211"/>
      <c r="DL31" s="211"/>
      <c r="DM31" s="211"/>
      <c r="DN31" s="211"/>
      <c r="DO31" s="207">
        <f>DI31+DJ31-DK31+DL31-DM31+DN31</f>
        <v>0</v>
      </c>
      <c r="DP31" s="211"/>
      <c r="DQ31" s="211"/>
    </row>
    <row r="32" spans="1:121" ht="15" hidden="1" outlineLevel="1" x14ac:dyDescent="0.2">
      <c r="A32" s="208" t="s">
        <v>4</v>
      </c>
      <c r="B32" s="209" t="s">
        <v>167</v>
      </c>
      <c r="C32" s="210"/>
      <c r="D32" s="211"/>
      <c r="E32" s="211"/>
      <c r="F32" s="211"/>
      <c r="G32" s="202">
        <f>C32+D32-E32+F32</f>
        <v>0</v>
      </c>
      <c r="H32" s="211"/>
      <c r="I32" s="211"/>
      <c r="J32" s="211"/>
      <c r="K32" s="211"/>
      <c r="L32" s="211"/>
      <c r="M32" s="211"/>
      <c r="N32" s="207">
        <f>H32+I32-J32+K32-L32+M32</f>
        <v>0</v>
      </c>
      <c r="O32" s="211"/>
      <c r="P32" s="211"/>
      <c r="R32" s="211"/>
      <c r="S32" s="211"/>
      <c r="T32" s="211"/>
      <c r="U32" s="211"/>
      <c r="V32" s="202">
        <f>R32+S32-T32+U32</f>
        <v>0</v>
      </c>
      <c r="W32" s="211"/>
      <c r="X32" s="211"/>
      <c r="Y32" s="211"/>
      <c r="Z32" s="211"/>
      <c r="AA32" s="211"/>
      <c r="AB32" s="211"/>
      <c r="AC32" s="207">
        <f>W32+X32-Y32+Z32-AA32+AB32</f>
        <v>0</v>
      </c>
      <c r="AD32" s="211"/>
      <c r="AE32" s="211"/>
      <c r="AG32" s="211"/>
      <c r="AH32" s="211"/>
      <c r="AI32" s="211"/>
      <c r="AJ32" s="211"/>
      <c r="AK32" s="202">
        <f>AG32+AH32-AI32+AJ32</f>
        <v>0</v>
      </c>
      <c r="AL32" s="211"/>
      <c r="AM32" s="211"/>
      <c r="AN32" s="211"/>
      <c r="AO32" s="211"/>
      <c r="AP32" s="211"/>
      <c r="AQ32" s="211"/>
      <c r="AR32" s="207">
        <f>AL32+AM32-AN32+AO32-AP32+AQ32</f>
        <v>0</v>
      </c>
      <c r="AS32" s="211"/>
      <c r="AT32" s="211"/>
      <c r="AV32" s="211"/>
      <c r="AW32" s="211"/>
      <c r="AX32" s="211"/>
      <c r="AY32" s="211"/>
      <c r="AZ32" s="202">
        <f>AV32+AW32-AX32+AY32</f>
        <v>0</v>
      </c>
      <c r="BA32" s="211"/>
      <c r="BB32" s="211"/>
      <c r="BC32" s="211"/>
      <c r="BD32" s="211"/>
      <c r="BE32" s="211"/>
      <c r="BF32" s="211"/>
      <c r="BG32" s="207">
        <f>BA32+BB32-BC32+BD32-BE32+BF32</f>
        <v>0</v>
      </c>
      <c r="BH32" s="211"/>
      <c r="BI32" s="211"/>
      <c r="BK32" s="211"/>
      <c r="BL32" s="211"/>
      <c r="BM32" s="211"/>
      <c r="BN32" s="211"/>
      <c r="BO32" s="202">
        <f>BK32+BL32-BM32+BN32</f>
        <v>0</v>
      </c>
      <c r="BP32" s="211"/>
      <c r="BQ32" s="211"/>
      <c r="BR32" s="211"/>
      <c r="BS32" s="211"/>
      <c r="BT32" s="211"/>
      <c r="BU32" s="211"/>
      <c r="BV32" s="207">
        <f>BP32+BQ32-BR32+BS32-BT32+BU32</f>
        <v>0</v>
      </c>
      <c r="BW32" s="211"/>
      <c r="BX32" s="211"/>
      <c r="BZ32" s="211"/>
      <c r="CA32" s="211"/>
      <c r="CB32" s="211"/>
      <c r="CC32" s="211"/>
      <c r="CD32" s="202">
        <f>BZ32+CA32-CB32+CC32</f>
        <v>0</v>
      </c>
      <c r="CE32" s="211"/>
      <c r="CF32" s="211"/>
      <c r="CG32" s="211"/>
      <c r="CH32" s="211"/>
      <c r="CI32" s="211"/>
      <c r="CJ32" s="211"/>
      <c r="CK32" s="207">
        <f>CE32+CF32-CG32+CH32-CI32+CJ32</f>
        <v>0</v>
      </c>
      <c r="CL32" s="211"/>
      <c r="CM32" s="211"/>
      <c r="CO32" s="211"/>
      <c r="CP32" s="211"/>
      <c r="CQ32" s="211"/>
      <c r="CR32" s="211"/>
      <c r="CS32" s="202">
        <f>CO32+CP32-CQ32+CR32</f>
        <v>0</v>
      </c>
      <c r="CT32" s="211"/>
      <c r="CU32" s="211"/>
      <c r="CV32" s="211"/>
      <c r="CW32" s="211"/>
      <c r="CX32" s="211"/>
      <c r="CY32" s="211"/>
      <c r="CZ32" s="207">
        <f>CT32+CU32-CV32+CW32-CX32+CY32</f>
        <v>0</v>
      </c>
      <c r="DA32" s="211"/>
      <c r="DB32" s="211"/>
      <c r="DD32" s="211"/>
      <c r="DE32" s="211"/>
      <c r="DF32" s="211"/>
      <c r="DG32" s="211"/>
      <c r="DH32" s="202">
        <f>DD32+DE32-DF32+DG32</f>
        <v>0</v>
      </c>
      <c r="DI32" s="211"/>
      <c r="DJ32" s="211"/>
      <c r="DK32" s="211"/>
      <c r="DL32" s="211"/>
      <c r="DM32" s="211"/>
      <c r="DN32" s="211"/>
      <c r="DO32" s="207">
        <f>DI32+DJ32-DK32+DL32-DM32+DN32</f>
        <v>0</v>
      </c>
      <c r="DP32" s="211"/>
      <c r="DQ32" s="211"/>
    </row>
    <row r="33" spans="1:121" ht="15" hidden="1" outlineLevel="1" x14ac:dyDescent="0.2">
      <c r="A33" s="208" t="s">
        <v>11</v>
      </c>
      <c r="B33" s="209" t="s">
        <v>168</v>
      </c>
      <c r="C33" s="210"/>
      <c r="D33" s="211"/>
      <c r="E33" s="211"/>
      <c r="F33" s="211"/>
      <c r="G33" s="202">
        <f>C33+D33-E33+F33</f>
        <v>0</v>
      </c>
      <c r="H33" s="211"/>
      <c r="I33" s="211"/>
      <c r="J33" s="211"/>
      <c r="K33" s="211"/>
      <c r="L33" s="211"/>
      <c r="M33" s="211"/>
      <c r="N33" s="207">
        <f>H33+I33-J33+K33-L33+M33</f>
        <v>0</v>
      </c>
      <c r="O33" s="211"/>
      <c r="P33" s="211"/>
      <c r="R33" s="211"/>
      <c r="S33" s="211"/>
      <c r="T33" s="211"/>
      <c r="U33" s="211"/>
      <c r="V33" s="202">
        <f>R33+S33-T33+U33</f>
        <v>0</v>
      </c>
      <c r="W33" s="211"/>
      <c r="X33" s="211"/>
      <c r="Y33" s="211"/>
      <c r="Z33" s="211"/>
      <c r="AA33" s="211"/>
      <c r="AB33" s="211"/>
      <c r="AC33" s="207">
        <f>W33+X33-Y33+Z33-AA33+AB33</f>
        <v>0</v>
      </c>
      <c r="AD33" s="211"/>
      <c r="AE33" s="211"/>
      <c r="AG33" s="211"/>
      <c r="AH33" s="211"/>
      <c r="AI33" s="211"/>
      <c r="AJ33" s="211"/>
      <c r="AK33" s="202">
        <f>AG33+AH33-AI33+AJ33</f>
        <v>0</v>
      </c>
      <c r="AL33" s="211"/>
      <c r="AM33" s="211"/>
      <c r="AN33" s="211"/>
      <c r="AO33" s="211"/>
      <c r="AP33" s="211"/>
      <c r="AQ33" s="211"/>
      <c r="AR33" s="207">
        <f>AL33+AM33-AN33+AO33-AP33+AQ33</f>
        <v>0</v>
      </c>
      <c r="AS33" s="211"/>
      <c r="AT33" s="211"/>
      <c r="AV33" s="211"/>
      <c r="AW33" s="211"/>
      <c r="AX33" s="211"/>
      <c r="AY33" s="211"/>
      <c r="AZ33" s="202">
        <f>AV33+AW33-AX33+AY33</f>
        <v>0</v>
      </c>
      <c r="BA33" s="211"/>
      <c r="BB33" s="211"/>
      <c r="BC33" s="211"/>
      <c r="BD33" s="211"/>
      <c r="BE33" s="211"/>
      <c r="BF33" s="211"/>
      <c r="BG33" s="207">
        <f>BA33+BB33-BC33+BD33-BE33+BF33</f>
        <v>0</v>
      </c>
      <c r="BH33" s="211"/>
      <c r="BI33" s="211"/>
      <c r="BK33" s="211"/>
      <c r="BL33" s="211"/>
      <c r="BM33" s="211"/>
      <c r="BN33" s="211"/>
      <c r="BO33" s="202">
        <f>BK33+BL33-BM33+BN33</f>
        <v>0</v>
      </c>
      <c r="BP33" s="211"/>
      <c r="BQ33" s="211"/>
      <c r="BR33" s="211"/>
      <c r="BS33" s="211"/>
      <c r="BT33" s="211"/>
      <c r="BU33" s="211"/>
      <c r="BV33" s="207">
        <f>BP33+BQ33-BR33+BS33-BT33+BU33</f>
        <v>0</v>
      </c>
      <c r="BW33" s="211"/>
      <c r="BX33" s="211"/>
      <c r="BZ33" s="211"/>
      <c r="CA33" s="211"/>
      <c r="CB33" s="211"/>
      <c r="CC33" s="211"/>
      <c r="CD33" s="202">
        <f>BZ33+CA33-CB33+CC33</f>
        <v>0</v>
      </c>
      <c r="CE33" s="211"/>
      <c r="CF33" s="211"/>
      <c r="CG33" s="211"/>
      <c r="CH33" s="211"/>
      <c r="CI33" s="211"/>
      <c r="CJ33" s="211"/>
      <c r="CK33" s="207">
        <f>CE33+CF33-CG33+CH33-CI33+CJ33</f>
        <v>0</v>
      </c>
      <c r="CL33" s="211"/>
      <c r="CM33" s="211"/>
      <c r="CO33" s="211"/>
      <c r="CP33" s="211"/>
      <c r="CQ33" s="211"/>
      <c r="CR33" s="211"/>
      <c r="CS33" s="202">
        <f>CO33+CP33-CQ33+CR33</f>
        <v>0</v>
      </c>
      <c r="CT33" s="211"/>
      <c r="CU33" s="211"/>
      <c r="CV33" s="211"/>
      <c r="CW33" s="211"/>
      <c r="CX33" s="211"/>
      <c r="CY33" s="211"/>
      <c r="CZ33" s="207">
        <f>CT33+CU33-CV33+CW33-CX33+CY33</f>
        <v>0</v>
      </c>
      <c r="DA33" s="211"/>
      <c r="DB33" s="211"/>
      <c r="DD33" s="211"/>
      <c r="DE33" s="211"/>
      <c r="DF33" s="211"/>
      <c r="DG33" s="211"/>
      <c r="DH33" s="202">
        <f>DD33+DE33-DF33+DG33</f>
        <v>0</v>
      </c>
      <c r="DI33" s="211"/>
      <c r="DJ33" s="211"/>
      <c r="DK33" s="211"/>
      <c r="DL33" s="211"/>
      <c r="DM33" s="211"/>
      <c r="DN33" s="211"/>
      <c r="DO33" s="207">
        <f>DI33+DJ33-DK33+DL33-DM33+DN33</f>
        <v>0</v>
      </c>
      <c r="DP33" s="211"/>
      <c r="DQ33" s="211"/>
    </row>
    <row r="34" spans="1:121" ht="30" hidden="1" outlineLevel="1" x14ac:dyDescent="0.2">
      <c r="A34" s="200" t="s">
        <v>92</v>
      </c>
      <c r="B34" s="201" t="s">
        <v>169</v>
      </c>
      <c r="C34" s="202">
        <f t="shared" ref="C34:AD34" si="65">SUM(C35:C40)</f>
        <v>0</v>
      </c>
      <c r="D34" s="202">
        <f t="shared" si="65"/>
        <v>0</v>
      </c>
      <c r="E34" s="202">
        <f t="shared" si="65"/>
        <v>0</v>
      </c>
      <c r="F34" s="202">
        <f t="shared" si="65"/>
        <v>0</v>
      </c>
      <c r="G34" s="202">
        <f t="shared" si="65"/>
        <v>0</v>
      </c>
      <c r="H34" s="202">
        <f t="shared" si="65"/>
        <v>0</v>
      </c>
      <c r="I34" s="202">
        <f t="shared" si="65"/>
        <v>0</v>
      </c>
      <c r="J34" s="202">
        <f t="shared" si="65"/>
        <v>0</v>
      </c>
      <c r="K34" s="202">
        <f t="shared" si="65"/>
        <v>0</v>
      </c>
      <c r="L34" s="202">
        <f t="shared" si="65"/>
        <v>0</v>
      </c>
      <c r="M34" s="202">
        <f t="shared" si="65"/>
        <v>0</v>
      </c>
      <c r="N34" s="202">
        <f t="shared" si="65"/>
        <v>0</v>
      </c>
      <c r="O34" s="202">
        <f t="shared" si="65"/>
        <v>0</v>
      </c>
      <c r="P34" s="202">
        <f t="shared" si="65"/>
        <v>0</v>
      </c>
      <c r="R34" s="202">
        <f t="shared" si="65"/>
        <v>0</v>
      </c>
      <c r="S34" s="202">
        <f t="shared" si="65"/>
        <v>0</v>
      </c>
      <c r="T34" s="202">
        <f t="shared" si="65"/>
        <v>0</v>
      </c>
      <c r="U34" s="202">
        <f t="shared" si="65"/>
        <v>0</v>
      </c>
      <c r="V34" s="202">
        <f t="shared" si="65"/>
        <v>0</v>
      </c>
      <c r="W34" s="202">
        <f t="shared" si="65"/>
        <v>0</v>
      </c>
      <c r="X34" s="202">
        <f t="shared" si="65"/>
        <v>0</v>
      </c>
      <c r="Y34" s="202">
        <f t="shared" si="65"/>
        <v>0</v>
      </c>
      <c r="Z34" s="202">
        <f t="shared" si="65"/>
        <v>0</v>
      </c>
      <c r="AA34" s="202">
        <f t="shared" si="65"/>
        <v>0</v>
      </c>
      <c r="AB34" s="202">
        <f t="shared" si="65"/>
        <v>0</v>
      </c>
      <c r="AC34" s="202">
        <f t="shared" si="65"/>
        <v>0</v>
      </c>
      <c r="AD34" s="202">
        <f t="shared" si="65"/>
        <v>0</v>
      </c>
      <c r="AE34" s="202">
        <f>SUM(AE35:AE40)</f>
        <v>0</v>
      </c>
      <c r="AG34" s="202">
        <f t="shared" ref="AG34:AS34" si="66">SUM(AG35:AG40)</f>
        <v>0</v>
      </c>
      <c r="AH34" s="202">
        <f t="shared" si="66"/>
        <v>0</v>
      </c>
      <c r="AI34" s="202">
        <f t="shared" si="66"/>
        <v>0</v>
      </c>
      <c r="AJ34" s="202">
        <f t="shared" si="66"/>
        <v>0</v>
      </c>
      <c r="AK34" s="202">
        <f t="shared" si="66"/>
        <v>0</v>
      </c>
      <c r="AL34" s="202">
        <f t="shared" si="66"/>
        <v>0</v>
      </c>
      <c r="AM34" s="202">
        <f t="shared" si="66"/>
        <v>0</v>
      </c>
      <c r="AN34" s="202">
        <f t="shared" si="66"/>
        <v>0</v>
      </c>
      <c r="AO34" s="202">
        <f t="shared" si="66"/>
        <v>0</v>
      </c>
      <c r="AP34" s="202">
        <f t="shared" si="66"/>
        <v>0</v>
      </c>
      <c r="AQ34" s="202">
        <f t="shared" si="66"/>
        <v>0</v>
      </c>
      <c r="AR34" s="202">
        <f t="shared" si="66"/>
        <v>0</v>
      </c>
      <c r="AS34" s="202">
        <f t="shared" si="66"/>
        <v>0</v>
      </c>
      <c r="AT34" s="202">
        <f>SUM(AT35:AT40)</f>
        <v>0</v>
      </c>
      <c r="AV34" s="202">
        <f t="shared" ref="AV34:BH34" si="67">SUM(AV35:AV40)</f>
        <v>0</v>
      </c>
      <c r="AW34" s="202">
        <f t="shared" si="67"/>
        <v>0</v>
      </c>
      <c r="AX34" s="202">
        <f t="shared" si="67"/>
        <v>0</v>
      </c>
      <c r="AY34" s="202">
        <f t="shared" si="67"/>
        <v>0</v>
      </c>
      <c r="AZ34" s="202">
        <f t="shared" si="67"/>
        <v>0</v>
      </c>
      <c r="BA34" s="202">
        <f t="shared" si="67"/>
        <v>0</v>
      </c>
      <c r="BB34" s="202">
        <f t="shared" si="67"/>
        <v>0</v>
      </c>
      <c r="BC34" s="202">
        <f t="shared" si="67"/>
        <v>0</v>
      </c>
      <c r="BD34" s="202">
        <f t="shared" si="67"/>
        <v>0</v>
      </c>
      <c r="BE34" s="202">
        <f t="shared" si="67"/>
        <v>0</v>
      </c>
      <c r="BF34" s="202">
        <f t="shared" si="67"/>
        <v>0</v>
      </c>
      <c r="BG34" s="202">
        <f t="shared" si="67"/>
        <v>0</v>
      </c>
      <c r="BH34" s="202">
        <f t="shared" si="67"/>
        <v>0</v>
      </c>
      <c r="BI34" s="202">
        <f>SUM(BI35:BI40)</f>
        <v>0</v>
      </c>
      <c r="BK34" s="202">
        <f t="shared" ref="BK34:BW34" si="68">SUM(BK35:BK40)</f>
        <v>0</v>
      </c>
      <c r="BL34" s="202">
        <f t="shared" si="68"/>
        <v>0</v>
      </c>
      <c r="BM34" s="202">
        <f t="shared" si="68"/>
        <v>0</v>
      </c>
      <c r="BN34" s="202">
        <f t="shared" si="68"/>
        <v>0</v>
      </c>
      <c r="BO34" s="202">
        <f t="shared" si="68"/>
        <v>0</v>
      </c>
      <c r="BP34" s="202">
        <f t="shared" si="68"/>
        <v>0</v>
      </c>
      <c r="BQ34" s="202">
        <f t="shared" si="68"/>
        <v>0</v>
      </c>
      <c r="BR34" s="202">
        <f t="shared" si="68"/>
        <v>0</v>
      </c>
      <c r="BS34" s="202">
        <f t="shared" si="68"/>
        <v>0</v>
      </c>
      <c r="BT34" s="202">
        <f t="shared" si="68"/>
        <v>0</v>
      </c>
      <c r="BU34" s="202">
        <f t="shared" si="68"/>
        <v>0</v>
      </c>
      <c r="BV34" s="202">
        <f t="shared" si="68"/>
        <v>0</v>
      </c>
      <c r="BW34" s="202">
        <f t="shared" si="68"/>
        <v>0</v>
      </c>
      <c r="BX34" s="202">
        <f>SUM(BX35:BX40)</f>
        <v>0</v>
      </c>
      <c r="BZ34" s="202">
        <f t="shared" ref="BZ34:CL34" si="69">SUM(BZ35:BZ40)</f>
        <v>0</v>
      </c>
      <c r="CA34" s="202">
        <f t="shared" si="69"/>
        <v>0</v>
      </c>
      <c r="CB34" s="202">
        <f t="shared" si="69"/>
        <v>0</v>
      </c>
      <c r="CC34" s="202">
        <f t="shared" si="69"/>
        <v>0</v>
      </c>
      <c r="CD34" s="202">
        <f t="shared" si="69"/>
        <v>0</v>
      </c>
      <c r="CE34" s="202">
        <f t="shared" si="69"/>
        <v>0</v>
      </c>
      <c r="CF34" s="202">
        <f t="shared" si="69"/>
        <v>0</v>
      </c>
      <c r="CG34" s="202">
        <f t="shared" si="69"/>
        <v>0</v>
      </c>
      <c r="CH34" s="202">
        <f t="shared" si="69"/>
        <v>0</v>
      </c>
      <c r="CI34" s="202">
        <f t="shared" si="69"/>
        <v>0</v>
      </c>
      <c r="CJ34" s="202">
        <f t="shared" si="69"/>
        <v>0</v>
      </c>
      <c r="CK34" s="202">
        <f t="shared" si="69"/>
        <v>0</v>
      </c>
      <c r="CL34" s="202">
        <f t="shared" si="69"/>
        <v>0</v>
      </c>
      <c r="CM34" s="202">
        <f>SUM(CM35:CM40)</f>
        <v>0</v>
      </c>
      <c r="CO34" s="202">
        <f t="shared" ref="CO34:DA34" si="70">SUM(CO35:CO40)</f>
        <v>0</v>
      </c>
      <c r="CP34" s="202">
        <f t="shared" si="70"/>
        <v>0</v>
      </c>
      <c r="CQ34" s="202">
        <f t="shared" si="70"/>
        <v>0</v>
      </c>
      <c r="CR34" s="202">
        <f t="shared" si="70"/>
        <v>0</v>
      </c>
      <c r="CS34" s="202">
        <f t="shared" si="70"/>
        <v>0</v>
      </c>
      <c r="CT34" s="202">
        <f t="shared" si="70"/>
        <v>0</v>
      </c>
      <c r="CU34" s="202">
        <f t="shared" si="70"/>
        <v>0</v>
      </c>
      <c r="CV34" s="202">
        <f t="shared" si="70"/>
        <v>0</v>
      </c>
      <c r="CW34" s="202">
        <f t="shared" si="70"/>
        <v>0</v>
      </c>
      <c r="CX34" s="202">
        <f t="shared" si="70"/>
        <v>0</v>
      </c>
      <c r="CY34" s="202">
        <f t="shared" si="70"/>
        <v>0</v>
      </c>
      <c r="CZ34" s="202">
        <f t="shared" si="70"/>
        <v>0</v>
      </c>
      <c r="DA34" s="202">
        <f t="shared" si="70"/>
        <v>0</v>
      </c>
      <c r="DB34" s="202">
        <f>SUM(DB35:DB40)</f>
        <v>0</v>
      </c>
      <c r="DD34" s="202">
        <f t="shared" ref="DD34:DP34" si="71">SUM(DD35:DD40)</f>
        <v>0</v>
      </c>
      <c r="DE34" s="202">
        <f t="shared" si="71"/>
        <v>0</v>
      </c>
      <c r="DF34" s="202">
        <f t="shared" si="71"/>
        <v>0</v>
      </c>
      <c r="DG34" s="202">
        <f t="shared" si="71"/>
        <v>0</v>
      </c>
      <c r="DH34" s="202">
        <f t="shared" si="71"/>
        <v>0</v>
      </c>
      <c r="DI34" s="202">
        <f t="shared" si="71"/>
        <v>0</v>
      </c>
      <c r="DJ34" s="202">
        <f t="shared" si="71"/>
        <v>0</v>
      </c>
      <c r="DK34" s="202">
        <f t="shared" si="71"/>
        <v>0</v>
      </c>
      <c r="DL34" s="202">
        <f t="shared" si="71"/>
        <v>0</v>
      </c>
      <c r="DM34" s="202">
        <f t="shared" si="71"/>
        <v>0</v>
      </c>
      <c r="DN34" s="202">
        <f t="shared" si="71"/>
        <v>0</v>
      </c>
      <c r="DO34" s="202">
        <f t="shared" si="71"/>
        <v>0</v>
      </c>
      <c r="DP34" s="202">
        <f t="shared" si="71"/>
        <v>0</v>
      </c>
      <c r="DQ34" s="202">
        <f>SUM(DQ35:DQ40)</f>
        <v>0</v>
      </c>
    </row>
    <row r="35" spans="1:121" ht="15" hidden="1" outlineLevel="1" x14ac:dyDescent="0.2">
      <c r="A35" s="208" t="s">
        <v>2</v>
      </c>
      <c r="B35" s="209" t="s">
        <v>170</v>
      </c>
      <c r="C35" s="210"/>
      <c r="D35" s="211"/>
      <c r="E35" s="211"/>
      <c r="F35" s="211"/>
      <c r="G35" s="202">
        <f t="shared" ref="G35:G40" si="72">C35+D35-E35+F35</f>
        <v>0</v>
      </c>
      <c r="H35" s="211"/>
      <c r="I35" s="211"/>
      <c r="J35" s="211"/>
      <c r="K35" s="211"/>
      <c r="L35" s="211"/>
      <c r="M35" s="211"/>
      <c r="N35" s="207">
        <f t="shared" ref="N35:N40" si="73">H35+I35-J35+K35-L35+M35</f>
        <v>0</v>
      </c>
      <c r="O35" s="211"/>
      <c r="P35" s="211"/>
      <c r="R35" s="211"/>
      <c r="S35" s="211"/>
      <c r="T35" s="211"/>
      <c r="U35" s="211"/>
      <c r="V35" s="202">
        <f t="shared" ref="V35:V40" si="74">R35+S35-T35+U35</f>
        <v>0</v>
      </c>
      <c r="W35" s="211"/>
      <c r="X35" s="211"/>
      <c r="Y35" s="211"/>
      <c r="Z35" s="211"/>
      <c r="AA35" s="211"/>
      <c r="AB35" s="211"/>
      <c r="AC35" s="207">
        <f t="shared" ref="AC35:AC40" si="75">W35+X35-Y35+Z35-AA35+AB35</f>
        <v>0</v>
      </c>
      <c r="AD35" s="211"/>
      <c r="AE35" s="211"/>
      <c r="AG35" s="211"/>
      <c r="AH35" s="211"/>
      <c r="AI35" s="211"/>
      <c r="AJ35" s="211"/>
      <c r="AK35" s="202">
        <f t="shared" ref="AK35:AK40" si="76">AG35+AH35-AI35+AJ35</f>
        <v>0</v>
      </c>
      <c r="AL35" s="211"/>
      <c r="AM35" s="211"/>
      <c r="AN35" s="211"/>
      <c r="AO35" s="211"/>
      <c r="AP35" s="211"/>
      <c r="AQ35" s="211"/>
      <c r="AR35" s="207">
        <f t="shared" ref="AR35:AR40" si="77">AL35+AM35-AN35+AO35-AP35+AQ35</f>
        <v>0</v>
      </c>
      <c r="AS35" s="211"/>
      <c r="AT35" s="211"/>
      <c r="AV35" s="211"/>
      <c r="AW35" s="211"/>
      <c r="AX35" s="211"/>
      <c r="AY35" s="211"/>
      <c r="AZ35" s="202">
        <f t="shared" ref="AZ35:AZ40" si="78">AV35+AW35-AX35+AY35</f>
        <v>0</v>
      </c>
      <c r="BA35" s="211"/>
      <c r="BB35" s="211"/>
      <c r="BC35" s="211"/>
      <c r="BD35" s="211"/>
      <c r="BE35" s="211"/>
      <c r="BF35" s="211"/>
      <c r="BG35" s="207">
        <f t="shared" ref="BG35:BG40" si="79">BA35+BB35-BC35+BD35-BE35+BF35</f>
        <v>0</v>
      </c>
      <c r="BH35" s="211"/>
      <c r="BI35" s="211"/>
      <c r="BK35" s="211"/>
      <c r="BL35" s="211"/>
      <c r="BM35" s="211"/>
      <c r="BN35" s="211"/>
      <c r="BO35" s="202">
        <f t="shared" ref="BO35:BO40" si="80">BK35+BL35-BM35+BN35</f>
        <v>0</v>
      </c>
      <c r="BP35" s="211"/>
      <c r="BQ35" s="211"/>
      <c r="BR35" s="211"/>
      <c r="BS35" s="211"/>
      <c r="BT35" s="211"/>
      <c r="BU35" s="211"/>
      <c r="BV35" s="207">
        <f t="shared" ref="BV35:BV40" si="81">BP35+BQ35-BR35+BS35-BT35+BU35</f>
        <v>0</v>
      </c>
      <c r="BW35" s="211"/>
      <c r="BX35" s="211"/>
      <c r="BZ35" s="211"/>
      <c r="CA35" s="211"/>
      <c r="CB35" s="211"/>
      <c r="CC35" s="211"/>
      <c r="CD35" s="202">
        <f t="shared" ref="CD35:CD40" si="82">BZ35+CA35-CB35+CC35</f>
        <v>0</v>
      </c>
      <c r="CE35" s="211"/>
      <c r="CF35" s="211"/>
      <c r="CG35" s="211"/>
      <c r="CH35" s="211"/>
      <c r="CI35" s="211"/>
      <c r="CJ35" s="211"/>
      <c r="CK35" s="207">
        <f t="shared" ref="CK35:CK40" si="83">CE35+CF35-CG35+CH35-CI35+CJ35</f>
        <v>0</v>
      </c>
      <c r="CL35" s="211"/>
      <c r="CM35" s="211"/>
      <c r="CO35" s="211"/>
      <c r="CP35" s="211"/>
      <c r="CQ35" s="211"/>
      <c r="CR35" s="211"/>
      <c r="CS35" s="202">
        <f t="shared" ref="CS35:CS40" si="84">CO35+CP35-CQ35+CR35</f>
        <v>0</v>
      </c>
      <c r="CT35" s="211"/>
      <c r="CU35" s="211"/>
      <c r="CV35" s="211"/>
      <c r="CW35" s="211"/>
      <c r="CX35" s="211"/>
      <c r="CY35" s="211"/>
      <c r="CZ35" s="207">
        <f t="shared" ref="CZ35:CZ40" si="85">CT35+CU35-CV35+CW35-CX35+CY35</f>
        <v>0</v>
      </c>
      <c r="DA35" s="211"/>
      <c r="DB35" s="211"/>
      <c r="DD35" s="211"/>
      <c r="DE35" s="211"/>
      <c r="DF35" s="211"/>
      <c r="DG35" s="211"/>
      <c r="DH35" s="202">
        <f t="shared" ref="DH35:DH40" si="86">DD35+DE35-DF35+DG35</f>
        <v>0</v>
      </c>
      <c r="DI35" s="211"/>
      <c r="DJ35" s="211"/>
      <c r="DK35" s="211"/>
      <c r="DL35" s="211"/>
      <c r="DM35" s="211"/>
      <c r="DN35" s="211"/>
      <c r="DO35" s="207">
        <f t="shared" ref="DO35:DO40" si="87">DI35+DJ35-DK35+DL35-DM35+DN35</f>
        <v>0</v>
      </c>
      <c r="DP35" s="211"/>
      <c r="DQ35" s="211"/>
    </row>
    <row r="36" spans="1:121" ht="15" hidden="1" outlineLevel="1" x14ac:dyDescent="0.2">
      <c r="A36" s="208" t="s">
        <v>3</v>
      </c>
      <c r="B36" s="209" t="s">
        <v>171</v>
      </c>
      <c r="C36" s="210"/>
      <c r="D36" s="211"/>
      <c r="E36" s="211"/>
      <c r="F36" s="211"/>
      <c r="G36" s="202">
        <f t="shared" si="72"/>
        <v>0</v>
      </c>
      <c r="H36" s="211"/>
      <c r="I36" s="211"/>
      <c r="J36" s="211"/>
      <c r="K36" s="211"/>
      <c r="L36" s="211"/>
      <c r="M36" s="211"/>
      <c r="N36" s="207">
        <f t="shared" si="73"/>
        <v>0</v>
      </c>
      <c r="O36" s="211"/>
      <c r="P36" s="211"/>
      <c r="R36" s="211"/>
      <c r="S36" s="211"/>
      <c r="T36" s="211"/>
      <c r="U36" s="211"/>
      <c r="V36" s="202">
        <f t="shared" si="74"/>
        <v>0</v>
      </c>
      <c r="W36" s="211"/>
      <c r="X36" s="211"/>
      <c r="Y36" s="211"/>
      <c r="Z36" s="211"/>
      <c r="AA36" s="211"/>
      <c r="AB36" s="211"/>
      <c r="AC36" s="207">
        <f t="shared" si="75"/>
        <v>0</v>
      </c>
      <c r="AD36" s="211"/>
      <c r="AE36" s="211"/>
      <c r="AG36" s="211"/>
      <c r="AH36" s="211"/>
      <c r="AI36" s="211"/>
      <c r="AJ36" s="211"/>
      <c r="AK36" s="202">
        <f t="shared" si="76"/>
        <v>0</v>
      </c>
      <c r="AL36" s="211"/>
      <c r="AM36" s="211"/>
      <c r="AN36" s="211"/>
      <c r="AO36" s="211"/>
      <c r="AP36" s="211"/>
      <c r="AQ36" s="211"/>
      <c r="AR36" s="207">
        <f t="shared" si="77"/>
        <v>0</v>
      </c>
      <c r="AS36" s="211"/>
      <c r="AT36" s="211"/>
      <c r="AV36" s="211"/>
      <c r="AW36" s="211"/>
      <c r="AX36" s="211"/>
      <c r="AY36" s="211"/>
      <c r="AZ36" s="202">
        <f t="shared" si="78"/>
        <v>0</v>
      </c>
      <c r="BA36" s="211"/>
      <c r="BB36" s="211"/>
      <c r="BC36" s="211"/>
      <c r="BD36" s="211"/>
      <c r="BE36" s="211"/>
      <c r="BF36" s="211"/>
      <c r="BG36" s="207">
        <f t="shared" si="79"/>
        <v>0</v>
      </c>
      <c r="BH36" s="211"/>
      <c r="BI36" s="211"/>
      <c r="BK36" s="211"/>
      <c r="BL36" s="211"/>
      <c r="BM36" s="211"/>
      <c r="BN36" s="211"/>
      <c r="BO36" s="202">
        <f t="shared" si="80"/>
        <v>0</v>
      </c>
      <c r="BP36" s="211"/>
      <c r="BQ36" s="211"/>
      <c r="BR36" s="211"/>
      <c r="BS36" s="211"/>
      <c r="BT36" s="211"/>
      <c r="BU36" s="211"/>
      <c r="BV36" s="207">
        <f t="shared" si="81"/>
        <v>0</v>
      </c>
      <c r="BW36" s="211"/>
      <c r="BX36" s="211"/>
      <c r="BZ36" s="211"/>
      <c r="CA36" s="211"/>
      <c r="CB36" s="211"/>
      <c r="CC36" s="211"/>
      <c r="CD36" s="202">
        <f t="shared" si="82"/>
        <v>0</v>
      </c>
      <c r="CE36" s="211"/>
      <c r="CF36" s="211"/>
      <c r="CG36" s="211"/>
      <c r="CH36" s="211"/>
      <c r="CI36" s="211"/>
      <c r="CJ36" s="211"/>
      <c r="CK36" s="207">
        <f t="shared" si="83"/>
        <v>0</v>
      </c>
      <c r="CL36" s="211"/>
      <c r="CM36" s="211"/>
      <c r="CO36" s="211"/>
      <c r="CP36" s="211"/>
      <c r="CQ36" s="211"/>
      <c r="CR36" s="211"/>
      <c r="CS36" s="202">
        <f t="shared" si="84"/>
        <v>0</v>
      </c>
      <c r="CT36" s="211"/>
      <c r="CU36" s="211"/>
      <c r="CV36" s="211"/>
      <c r="CW36" s="211"/>
      <c r="CX36" s="211"/>
      <c r="CY36" s="211"/>
      <c r="CZ36" s="207">
        <f t="shared" si="85"/>
        <v>0</v>
      </c>
      <c r="DA36" s="211"/>
      <c r="DB36" s="211"/>
      <c r="DD36" s="211"/>
      <c r="DE36" s="211"/>
      <c r="DF36" s="211"/>
      <c r="DG36" s="211"/>
      <c r="DH36" s="202">
        <f t="shared" si="86"/>
        <v>0</v>
      </c>
      <c r="DI36" s="211"/>
      <c r="DJ36" s="211"/>
      <c r="DK36" s="211"/>
      <c r="DL36" s="211"/>
      <c r="DM36" s="211"/>
      <c r="DN36" s="211"/>
      <c r="DO36" s="207">
        <f t="shared" si="87"/>
        <v>0</v>
      </c>
      <c r="DP36" s="211"/>
      <c r="DQ36" s="211"/>
    </row>
    <row r="37" spans="1:121" ht="15" hidden="1" outlineLevel="1" x14ac:dyDescent="0.2">
      <c r="A37" s="208" t="s">
        <v>4</v>
      </c>
      <c r="B37" s="209" t="s">
        <v>172</v>
      </c>
      <c r="C37" s="210"/>
      <c r="D37" s="211"/>
      <c r="E37" s="211"/>
      <c r="F37" s="211"/>
      <c r="G37" s="202">
        <f t="shared" si="72"/>
        <v>0</v>
      </c>
      <c r="H37" s="211"/>
      <c r="I37" s="211"/>
      <c r="J37" s="211"/>
      <c r="K37" s="211"/>
      <c r="L37" s="211"/>
      <c r="M37" s="211"/>
      <c r="N37" s="207">
        <f t="shared" si="73"/>
        <v>0</v>
      </c>
      <c r="O37" s="211"/>
      <c r="P37" s="211"/>
      <c r="R37" s="211"/>
      <c r="S37" s="211"/>
      <c r="T37" s="211"/>
      <c r="U37" s="211"/>
      <c r="V37" s="202">
        <f t="shared" si="74"/>
        <v>0</v>
      </c>
      <c r="W37" s="211"/>
      <c r="X37" s="211"/>
      <c r="Y37" s="211"/>
      <c r="Z37" s="211"/>
      <c r="AA37" s="211"/>
      <c r="AB37" s="211"/>
      <c r="AC37" s="207">
        <f t="shared" si="75"/>
        <v>0</v>
      </c>
      <c r="AD37" s="211"/>
      <c r="AE37" s="211"/>
      <c r="AG37" s="211"/>
      <c r="AH37" s="211"/>
      <c r="AI37" s="211"/>
      <c r="AJ37" s="211"/>
      <c r="AK37" s="202">
        <f t="shared" si="76"/>
        <v>0</v>
      </c>
      <c r="AL37" s="211"/>
      <c r="AM37" s="211"/>
      <c r="AN37" s="211"/>
      <c r="AO37" s="211"/>
      <c r="AP37" s="211"/>
      <c r="AQ37" s="211"/>
      <c r="AR37" s="207">
        <f t="shared" si="77"/>
        <v>0</v>
      </c>
      <c r="AS37" s="211"/>
      <c r="AT37" s="211"/>
      <c r="AV37" s="211"/>
      <c r="AW37" s="211"/>
      <c r="AX37" s="211"/>
      <c r="AY37" s="211"/>
      <c r="AZ37" s="202">
        <f t="shared" si="78"/>
        <v>0</v>
      </c>
      <c r="BA37" s="211"/>
      <c r="BB37" s="211"/>
      <c r="BC37" s="211"/>
      <c r="BD37" s="211"/>
      <c r="BE37" s="211"/>
      <c r="BF37" s="211"/>
      <c r="BG37" s="207">
        <f t="shared" si="79"/>
        <v>0</v>
      </c>
      <c r="BH37" s="211"/>
      <c r="BI37" s="211"/>
      <c r="BK37" s="211"/>
      <c r="BL37" s="211"/>
      <c r="BM37" s="211"/>
      <c r="BN37" s="211"/>
      <c r="BO37" s="202">
        <f t="shared" si="80"/>
        <v>0</v>
      </c>
      <c r="BP37" s="211"/>
      <c r="BQ37" s="211"/>
      <c r="BR37" s="211"/>
      <c r="BS37" s="211"/>
      <c r="BT37" s="211"/>
      <c r="BU37" s="211"/>
      <c r="BV37" s="207">
        <f t="shared" si="81"/>
        <v>0</v>
      </c>
      <c r="BW37" s="211"/>
      <c r="BX37" s="211"/>
      <c r="BZ37" s="211"/>
      <c r="CA37" s="211"/>
      <c r="CB37" s="211"/>
      <c r="CC37" s="211"/>
      <c r="CD37" s="202">
        <f t="shared" si="82"/>
        <v>0</v>
      </c>
      <c r="CE37" s="211"/>
      <c r="CF37" s="211"/>
      <c r="CG37" s="211"/>
      <c r="CH37" s="211"/>
      <c r="CI37" s="211"/>
      <c r="CJ37" s="211"/>
      <c r="CK37" s="207">
        <f t="shared" si="83"/>
        <v>0</v>
      </c>
      <c r="CL37" s="211"/>
      <c r="CM37" s="211"/>
      <c r="CO37" s="211"/>
      <c r="CP37" s="211"/>
      <c r="CQ37" s="211"/>
      <c r="CR37" s="211"/>
      <c r="CS37" s="202">
        <f t="shared" si="84"/>
        <v>0</v>
      </c>
      <c r="CT37" s="211"/>
      <c r="CU37" s="211"/>
      <c r="CV37" s="211"/>
      <c r="CW37" s="211"/>
      <c r="CX37" s="211"/>
      <c r="CY37" s="211"/>
      <c r="CZ37" s="207">
        <f t="shared" si="85"/>
        <v>0</v>
      </c>
      <c r="DA37" s="211"/>
      <c r="DB37" s="211"/>
      <c r="DD37" s="211"/>
      <c r="DE37" s="211"/>
      <c r="DF37" s="211"/>
      <c r="DG37" s="211"/>
      <c r="DH37" s="202">
        <f t="shared" si="86"/>
        <v>0</v>
      </c>
      <c r="DI37" s="211"/>
      <c r="DJ37" s="211"/>
      <c r="DK37" s="211"/>
      <c r="DL37" s="211"/>
      <c r="DM37" s="211"/>
      <c r="DN37" s="211"/>
      <c r="DO37" s="207">
        <f t="shared" si="87"/>
        <v>0</v>
      </c>
      <c r="DP37" s="211"/>
      <c r="DQ37" s="211"/>
    </row>
    <row r="38" spans="1:121" ht="28.5" hidden="1" outlineLevel="1" x14ac:dyDescent="0.2">
      <c r="A38" s="208" t="s">
        <v>11</v>
      </c>
      <c r="B38" s="209" t="s">
        <v>173</v>
      </c>
      <c r="C38" s="210"/>
      <c r="D38" s="211"/>
      <c r="E38" s="211"/>
      <c r="F38" s="211"/>
      <c r="G38" s="202">
        <f t="shared" si="72"/>
        <v>0</v>
      </c>
      <c r="H38" s="211"/>
      <c r="I38" s="211"/>
      <c r="J38" s="211"/>
      <c r="K38" s="211"/>
      <c r="L38" s="211"/>
      <c r="M38" s="211"/>
      <c r="N38" s="207">
        <f t="shared" si="73"/>
        <v>0</v>
      </c>
      <c r="O38" s="211"/>
      <c r="P38" s="211"/>
      <c r="R38" s="211"/>
      <c r="S38" s="211"/>
      <c r="T38" s="211"/>
      <c r="U38" s="211"/>
      <c r="V38" s="202">
        <f t="shared" si="74"/>
        <v>0</v>
      </c>
      <c r="W38" s="211"/>
      <c r="X38" s="211"/>
      <c r="Y38" s="211"/>
      <c r="Z38" s="211"/>
      <c r="AA38" s="211"/>
      <c r="AB38" s="211"/>
      <c r="AC38" s="207">
        <f t="shared" si="75"/>
        <v>0</v>
      </c>
      <c r="AD38" s="211"/>
      <c r="AE38" s="211"/>
      <c r="AG38" s="211"/>
      <c r="AH38" s="211"/>
      <c r="AI38" s="211"/>
      <c r="AJ38" s="211"/>
      <c r="AK38" s="202">
        <f t="shared" si="76"/>
        <v>0</v>
      </c>
      <c r="AL38" s="211"/>
      <c r="AM38" s="211"/>
      <c r="AN38" s="211"/>
      <c r="AO38" s="211"/>
      <c r="AP38" s="211"/>
      <c r="AQ38" s="211"/>
      <c r="AR38" s="207">
        <f t="shared" si="77"/>
        <v>0</v>
      </c>
      <c r="AS38" s="211"/>
      <c r="AT38" s="211"/>
      <c r="AV38" s="211"/>
      <c r="AW38" s="211"/>
      <c r="AX38" s="211"/>
      <c r="AY38" s="211"/>
      <c r="AZ38" s="202">
        <f t="shared" si="78"/>
        <v>0</v>
      </c>
      <c r="BA38" s="211"/>
      <c r="BB38" s="211"/>
      <c r="BC38" s="211"/>
      <c r="BD38" s="211"/>
      <c r="BE38" s="211"/>
      <c r="BF38" s="211"/>
      <c r="BG38" s="207">
        <f t="shared" si="79"/>
        <v>0</v>
      </c>
      <c r="BH38" s="211"/>
      <c r="BI38" s="211"/>
      <c r="BK38" s="211"/>
      <c r="BL38" s="211"/>
      <c r="BM38" s="211"/>
      <c r="BN38" s="211"/>
      <c r="BO38" s="202">
        <f t="shared" si="80"/>
        <v>0</v>
      </c>
      <c r="BP38" s="211"/>
      <c r="BQ38" s="211"/>
      <c r="BR38" s="211"/>
      <c r="BS38" s="211"/>
      <c r="BT38" s="211"/>
      <c r="BU38" s="211"/>
      <c r="BV38" s="207">
        <f t="shared" si="81"/>
        <v>0</v>
      </c>
      <c r="BW38" s="211"/>
      <c r="BX38" s="211"/>
      <c r="BZ38" s="211"/>
      <c r="CA38" s="211"/>
      <c r="CB38" s="211"/>
      <c r="CC38" s="211"/>
      <c r="CD38" s="202">
        <f t="shared" si="82"/>
        <v>0</v>
      </c>
      <c r="CE38" s="211"/>
      <c r="CF38" s="211"/>
      <c r="CG38" s="211"/>
      <c r="CH38" s="211"/>
      <c r="CI38" s="211"/>
      <c r="CJ38" s="211"/>
      <c r="CK38" s="207">
        <f t="shared" si="83"/>
        <v>0</v>
      </c>
      <c r="CL38" s="211"/>
      <c r="CM38" s="211"/>
      <c r="CO38" s="211"/>
      <c r="CP38" s="211"/>
      <c r="CQ38" s="211"/>
      <c r="CR38" s="211"/>
      <c r="CS38" s="202">
        <f t="shared" si="84"/>
        <v>0</v>
      </c>
      <c r="CT38" s="211"/>
      <c r="CU38" s="211"/>
      <c r="CV38" s="211"/>
      <c r="CW38" s="211"/>
      <c r="CX38" s="211"/>
      <c r="CY38" s="211"/>
      <c r="CZ38" s="207">
        <f t="shared" si="85"/>
        <v>0</v>
      </c>
      <c r="DA38" s="211"/>
      <c r="DB38" s="211"/>
      <c r="DD38" s="211"/>
      <c r="DE38" s="211"/>
      <c r="DF38" s="211"/>
      <c r="DG38" s="211"/>
      <c r="DH38" s="202">
        <f t="shared" si="86"/>
        <v>0</v>
      </c>
      <c r="DI38" s="211"/>
      <c r="DJ38" s="211"/>
      <c r="DK38" s="211"/>
      <c r="DL38" s="211"/>
      <c r="DM38" s="211"/>
      <c r="DN38" s="211"/>
      <c r="DO38" s="207">
        <f t="shared" si="87"/>
        <v>0</v>
      </c>
      <c r="DP38" s="211"/>
      <c r="DQ38" s="211"/>
    </row>
    <row r="39" spans="1:121" ht="15" hidden="1" outlineLevel="1" x14ac:dyDescent="0.2">
      <c r="A39" s="208" t="s">
        <v>5</v>
      </c>
      <c r="B39" s="209" t="s">
        <v>174</v>
      </c>
      <c r="C39" s="210"/>
      <c r="D39" s="211"/>
      <c r="E39" s="211"/>
      <c r="F39" s="211"/>
      <c r="G39" s="202">
        <f t="shared" si="72"/>
        <v>0</v>
      </c>
      <c r="H39" s="211"/>
      <c r="I39" s="211"/>
      <c r="J39" s="211"/>
      <c r="K39" s="211"/>
      <c r="L39" s="211"/>
      <c r="M39" s="211"/>
      <c r="N39" s="207">
        <f t="shared" si="73"/>
        <v>0</v>
      </c>
      <c r="O39" s="211"/>
      <c r="P39" s="211"/>
      <c r="R39" s="211"/>
      <c r="S39" s="211"/>
      <c r="T39" s="211"/>
      <c r="U39" s="211"/>
      <c r="V39" s="202">
        <f t="shared" si="74"/>
        <v>0</v>
      </c>
      <c r="W39" s="211"/>
      <c r="X39" s="211"/>
      <c r="Y39" s="211"/>
      <c r="Z39" s="211"/>
      <c r="AA39" s="211"/>
      <c r="AB39" s="211"/>
      <c r="AC39" s="207">
        <f t="shared" si="75"/>
        <v>0</v>
      </c>
      <c r="AD39" s="211"/>
      <c r="AE39" s="211"/>
      <c r="AG39" s="211"/>
      <c r="AH39" s="211"/>
      <c r="AI39" s="211"/>
      <c r="AJ39" s="211"/>
      <c r="AK39" s="202">
        <f t="shared" si="76"/>
        <v>0</v>
      </c>
      <c r="AL39" s="211"/>
      <c r="AM39" s="211"/>
      <c r="AN39" s="211"/>
      <c r="AO39" s="211"/>
      <c r="AP39" s="211"/>
      <c r="AQ39" s="211"/>
      <c r="AR39" s="207">
        <f t="shared" si="77"/>
        <v>0</v>
      </c>
      <c r="AS39" s="211"/>
      <c r="AT39" s="211"/>
      <c r="AV39" s="211"/>
      <c r="AW39" s="211"/>
      <c r="AX39" s="211"/>
      <c r="AY39" s="211"/>
      <c r="AZ39" s="202">
        <f t="shared" si="78"/>
        <v>0</v>
      </c>
      <c r="BA39" s="211"/>
      <c r="BB39" s="211"/>
      <c r="BC39" s="211"/>
      <c r="BD39" s="211"/>
      <c r="BE39" s="211"/>
      <c r="BF39" s="211"/>
      <c r="BG39" s="207">
        <f t="shared" si="79"/>
        <v>0</v>
      </c>
      <c r="BH39" s="211"/>
      <c r="BI39" s="211"/>
      <c r="BK39" s="211"/>
      <c r="BL39" s="211"/>
      <c r="BM39" s="211"/>
      <c r="BN39" s="211"/>
      <c r="BO39" s="202">
        <f t="shared" si="80"/>
        <v>0</v>
      </c>
      <c r="BP39" s="211"/>
      <c r="BQ39" s="211"/>
      <c r="BR39" s="211"/>
      <c r="BS39" s="211"/>
      <c r="BT39" s="211"/>
      <c r="BU39" s="211"/>
      <c r="BV39" s="207">
        <f t="shared" si="81"/>
        <v>0</v>
      </c>
      <c r="BW39" s="211"/>
      <c r="BX39" s="211"/>
      <c r="BZ39" s="211"/>
      <c r="CA39" s="211"/>
      <c r="CB39" s="211"/>
      <c r="CC39" s="211"/>
      <c r="CD39" s="202">
        <f t="shared" si="82"/>
        <v>0</v>
      </c>
      <c r="CE39" s="211"/>
      <c r="CF39" s="211"/>
      <c r="CG39" s="211"/>
      <c r="CH39" s="211"/>
      <c r="CI39" s="211"/>
      <c r="CJ39" s="211"/>
      <c r="CK39" s="207">
        <f t="shared" si="83"/>
        <v>0</v>
      </c>
      <c r="CL39" s="211"/>
      <c r="CM39" s="211"/>
      <c r="CO39" s="211"/>
      <c r="CP39" s="211"/>
      <c r="CQ39" s="211"/>
      <c r="CR39" s="211"/>
      <c r="CS39" s="202">
        <f t="shared" si="84"/>
        <v>0</v>
      </c>
      <c r="CT39" s="211"/>
      <c r="CU39" s="211"/>
      <c r="CV39" s="211"/>
      <c r="CW39" s="211"/>
      <c r="CX39" s="211"/>
      <c r="CY39" s="211"/>
      <c r="CZ39" s="207">
        <f t="shared" si="85"/>
        <v>0</v>
      </c>
      <c r="DA39" s="211"/>
      <c r="DB39" s="211"/>
      <c r="DD39" s="211"/>
      <c r="DE39" s="211"/>
      <c r="DF39" s="211"/>
      <c r="DG39" s="211"/>
      <c r="DH39" s="202">
        <f t="shared" si="86"/>
        <v>0</v>
      </c>
      <c r="DI39" s="211"/>
      <c r="DJ39" s="211"/>
      <c r="DK39" s="211"/>
      <c r="DL39" s="211"/>
      <c r="DM39" s="211"/>
      <c r="DN39" s="211"/>
      <c r="DO39" s="207">
        <f t="shared" si="87"/>
        <v>0</v>
      </c>
      <c r="DP39" s="211"/>
      <c r="DQ39" s="211"/>
    </row>
    <row r="40" spans="1:121" ht="15" hidden="1" outlineLevel="1" x14ac:dyDescent="0.2">
      <c r="A40" s="208" t="s">
        <v>6</v>
      </c>
      <c r="B40" s="209" t="s">
        <v>175</v>
      </c>
      <c r="C40" s="210"/>
      <c r="D40" s="211"/>
      <c r="E40" s="211"/>
      <c r="F40" s="211"/>
      <c r="G40" s="202">
        <f t="shared" si="72"/>
        <v>0</v>
      </c>
      <c r="H40" s="211"/>
      <c r="I40" s="211"/>
      <c r="J40" s="211"/>
      <c r="K40" s="211"/>
      <c r="L40" s="211"/>
      <c r="M40" s="211"/>
      <c r="N40" s="207">
        <f t="shared" si="73"/>
        <v>0</v>
      </c>
      <c r="O40" s="211"/>
      <c r="P40" s="211"/>
      <c r="R40" s="211"/>
      <c r="S40" s="211"/>
      <c r="T40" s="211"/>
      <c r="U40" s="211"/>
      <c r="V40" s="202">
        <f t="shared" si="74"/>
        <v>0</v>
      </c>
      <c r="W40" s="211"/>
      <c r="X40" s="211"/>
      <c r="Y40" s="211"/>
      <c r="Z40" s="211"/>
      <c r="AA40" s="211"/>
      <c r="AB40" s="211"/>
      <c r="AC40" s="207">
        <f t="shared" si="75"/>
        <v>0</v>
      </c>
      <c r="AD40" s="211"/>
      <c r="AE40" s="211"/>
      <c r="AG40" s="211"/>
      <c r="AH40" s="211"/>
      <c r="AI40" s="211"/>
      <c r="AJ40" s="211"/>
      <c r="AK40" s="202">
        <f t="shared" si="76"/>
        <v>0</v>
      </c>
      <c r="AL40" s="211"/>
      <c r="AM40" s="211"/>
      <c r="AN40" s="211"/>
      <c r="AO40" s="211"/>
      <c r="AP40" s="211"/>
      <c r="AQ40" s="211"/>
      <c r="AR40" s="207">
        <f t="shared" si="77"/>
        <v>0</v>
      </c>
      <c r="AS40" s="211"/>
      <c r="AT40" s="211"/>
      <c r="AV40" s="211"/>
      <c r="AW40" s="211"/>
      <c r="AX40" s="211"/>
      <c r="AY40" s="211"/>
      <c r="AZ40" s="202">
        <f t="shared" si="78"/>
        <v>0</v>
      </c>
      <c r="BA40" s="211"/>
      <c r="BB40" s="211"/>
      <c r="BC40" s="211"/>
      <c r="BD40" s="211"/>
      <c r="BE40" s="211"/>
      <c r="BF40" s="211"/>
      <c r="BG40" s="207">
        <f t="shared" si="79"/>
        <v>0</v>
      </c>
      <c r="BH40" s="211"/>
      <c r="BI40" s="211"/>
      <c r="BK40" s="211"/>
      <c r="BL40" s="211"/>
      <c r="BM40" s="211"/>
      <c r="BN40" s="211"/>
      <c r="BO40" s="202">
        <f t="shared" si="80"/>
        <v>0</v>
      </c>
      <c r="BP40" s="211"/>
      <c r="BQ40" s="211"/>
      <c r="BR40" s="211"/>
      <c r="BS40" s="211"/>
      <c r="BT40" s="211"/>
      <c r="BU40" s="211"/>
      <c r="BV40" s="207">
        <f t="shared" si="81"/>
        <v>0</v>
      </c>
      <c r="BW40" s="211"/>
      <c r="BX40" s="211"/>
      <c r="BZ40" s="211"/>
      <c r="CA40" s="211"/>
      <c r="CB40" s="211"/>
      <c r="CC40" s="211"/>
      <c r="CD40" s="202">
        <f t="shared" si="82"/>
        <v>0</v>
      </c>
      <c r="CE40" s="211"/>
      <c r="CF40" s="211"/>
      <c r="CG40" s="211"/>
      <c r="CH40" s="211"/>
      <c r="CI40" s="211"/>
      <c r="CJ40" s="211"/>
      <c r="CK40" s="207">
        <f t="shared" si="83"/>
        <v>0</v>
      </c>
      <c r="CL40" s="211"/>
      <c r="CM40" s="211"/>
      <c r="CO40" s="211"/>
      <c r="CP40" s="211"/>
      <c r="CQ40" s="211"/>
      <c r="CR40" s="211"/>
      <c r="CS40" s="202">
        <f t="shared" si="84"/>
        <v>0</v>
      </c>
      <c r="CT40" s="211"/>
      <c r="CU40" s="211"/>
      <c r="CV40" s="211"/>
      <c r="CW40" s="211"/>
      <c r="CX40" s="211"/>
      <c r="CY40" s="211"/>
      <c r="CZ40" s="207">
        <f t="shared" si="85"/>
        <v>0</v>
      </c>
      <c r="DA40" s="211"/>
      <c r="DB40" s="211"/>
      <c r="DD40" s="211"/>
      <c r="DE40" s="211"/>
      <c r="DF40" s="211"/>
      <c r="DG40" s="211"/>
      <c r="DH40" s="202">
        <f t="shared" si="86"/>
        <v>0</v>
      </c>
      <c r="DI40" s="211"/>
      <c r="DJ40" s="211"/>
      <c r="DK40" s="211"/>
      <c r="DL40" s="211"/>
      <c r="DM40" s="211"/>
      <c r="DN40" s="211"/>
      <c r="DO40" s="207">
        <f t="shared" si="87"/>
        <v>0</v>
      </c>
      <c r="DP40" s="211"/>
      <c r="DQ40" s="211"/>
    </row>
    <row r="41" spans="1:121" ht="15" hidden="1" outlineLevel="1" x14ac:dyDescent="0.2">
      <c r="A41" s="212"/>
      <c r="B41" s="213" t="s">
        <v>176</v>
      </c>
      <c r="C41" s="214"/>
      <c r="D41" s="214"/>
      <c r="E41" s="214"/>
      <c r="F41" s="214"/>
      <c r="G41" s="215"/>
      <c r="H41" s="211"/>
      <c r="I41" s="211"/>
      <c r="J41" s="216"/>
      <c r="K41" s="214"/>
      <c r="L41" s="214"/>
      <c r="M41" s="214"/>
      <c r="N41" s="214"/>
      <c r="O41" s="214"/>
      <c r="P41" s="214"/>
      <c r="R41" s="214"/>
      <c r="S41" s="214"/>
      <c r="T41" s="214"/>
      <c r="U41" s="214"/>
      <c r="V41" s="215"/>
      <c r="W41" s="211"/>
      <c r="X41" s="217"/>
      <c r="Y41" s="216"/>
      <c r="Z41" s="214"/>
      <c r="AA41" s="214"/>
      <c r="AB41" s="214"/>
      <c r="AC41" s="214"/>
      <c r="AD41" s="214"/>
      <c r="AE41" s="215"/>
      <c r="AG41" s="214"/>
      <c r="AH41" s="214"/>
      <c r="AI41" s="214"/>
      <c r="AJ41" s="214"/>
      <c r="AK41" s="215"/>
      <c r="AL41" s="211"/>
      <c r="AM41" s="217"/>
      <c r="AN41" s="216"/>
      <c r="AO41" s="214"/>
      <c r="AP41" s="214"/>
      <c r="AQ41" s="214"/>
      <c r="AR41" s="214"/>
      <c r="AS41" s="214"/>
      <c r="AT41" s="215"/>
      <c r="AV41" s="214"/>
      <c r="AW41" s="214"/>
      <c r="AX41" s="214"/>
      <c r="AY41" s="214"/>
      <c r="AZ41" s="215"/>
      <c r="BA41" s="211"/>
      <c r="BB41" s="217"/>
      <c r="BC41" s="216"/>
      <c r="BD41" s="214"/>
      <c r="BE41" s="214"/>
      <c r="BF41" s="214"/>
      <c r="BG41" s="214"/>
      <c r="BH41" s="214"/>
      <c r="BI41" s="215"/>
      <c r="BK41" s="214"/>
      <c r="BL41" s="214"/>
      <c r="BM41" s="214"/>
      <c r="BN41" s="214"/>
      <c r="BO41" s="215"/>
      <c r="BP41" s="211"/>
      <c r="BQ41" s="217"/>
      <c r="BR41" s="216"/>
      <c r="BS41" s="214"/>
      <c r="BT41" s="214"/>
      <c r="BU41" s="214"/>
      <c r="BV41" s="214"/>
      <c r="BW41" s="214"/>
      <c r="BX41" s="215"/>
      <c r="BZ41" s="214"/>
      <c r="CA41" s="214"/>
      <c r="CB41" s="214"/>
      <c r="CC41" s="214"/>
      <c r="CD41" s="215"/>
      <c r="CE41" s="211"/>
      <c r="CF41" s="217"/>
      <c r="CG41" s="216"/>
      <c r="CH41" s="214"/>
      <c r="CI41" s="214"/>
      <c r="CJ41" s="214"/>
      <c r="CK41" s="214"/>
      <c r="CL41" s="214"/>
      <c r="CM41" s="215"/>
      <c r="CO41" s="214"/>
      <c r="CP41" s="214"/>
      <c r="CQ41" s="214"/>
      <c r="CR41" s="214"/>
      <c r="CS41" s="215"/>
      <c r="CT41" s="211"/>
      <c r="CU41" s="217"/>
      <c r="CV41" s="216"/>
      <c r="CW41" s="214"/>
      <c r="CX41" s="214"/>
      <c r="CY41" s="214"/>
      <c r="CZ41" s="214"/>
      <c r="DA41" s="214"/>
      <c r="DB41" s="215"/>
      <c r="DD41" s="214"/>
      <c r="DE41" s="214"/>
      <c r="DF41" s="214"/>
      <c r="DG41" s="214"/>
      <c r="DH41" s="215"/>
      <c r="DI41" s="211"/>
      <c r="DJ41" s="217"/>
      <c r="DK41" s="216"/>
      <c r="DL41" s="214"/>
      <c r="DM41" s="214"/>
      <c r="DN41" s="214"/>
      <c r="DO41" s="214"/>
      <c r="DP41" s="214"/>
      <c r="DQ41" s="215"/>
    </row>
    <row r="42" spans="1:121" s="220" customFormat="1" ht="18" collapsed="1" x14ac:dyDescent="0.25">
      <c r="A42" s="197">
        <v>2022</v>
      </c>
      <c r="B42" s="198" t="str">
        <f>CONCATENATE("Anlagenspiegel des Jahres ",A42)</f>
        <v>Anlagenspiegel des Jahres 2022</v>
      </c>
      <c r="C42" s="218"/>
      <c r="D42" s="218"/>
      <c r="E42" s="218"/>
      <c r="F42" s="218"/>
      <c r="G42" s="218"/>
      <c r="H42" s="218"/>
      <c r="I42" s="218"/>
      <c r="J42" s="218"/>
      <c r="K42" s="218"/>
      <c r="L42" s="218"/>
      <c r="M42" s="218"/>
      <c r="N42" s="218"/>
      <c r="O42" s="218"/>
      <c r="P42" s="218"/>
      <c r="Q42" s="183"/>
      <c r="R42" s="218"/>
      <c r="S42" s="218"/>
      <c r="T42" s="218"/>
      <c r="U42" s="219"/>
      <c r="V42" s="219"/>
      <c r="W42" s="219"/>
      <c r="X42" s="219"/>
      <c r="Y42" s="219"/>
      <c r="Z42" s="219"/>
      <c r="AA42" s="219"/>
      <c r="AB42" s="219"/>
      <c r="AC42" s="219"/>
      <c r="AD42" s="219"/>
      <c r="AE42" s="219"/>
      <c r="AF42" s="183"/>
      <c r="AG42" s="218"/>
      <c r="AH42" s="218"/>
      <c r="AI42" s="218"/>
      <c r="AJ42" s="219"/>
      <c r="AK42" s="219"/>
      <c r="AL42" s="219"/>
      <c r="AM42" s="219"/>
      <c r="AN42" s="219"/>
      <c r="AO42" s="219"/>
      <c r="AP42" s="219"/>
      <c r="AQ42" s="219"/>
      <c r="AR42" s="219"/>
      <c r="AS42" s="219"/>
      <c r="AT42" s="219"/>
      <c r="AV42" s="218"/>
      <c r="AW42" s="218"/>
      <c r="AX42" s="218"/>
      <c r="AY42" s="219"/>
      <c r="AZ42" s="219"/>
      <c r="BA42" s="219"/>
      <c r="BB42" s="219"/>
      <c r="BC42" s="219"/>
      <c r="BD42" s="219"/>
      <c r="BE42" s="219"/>
      <c r="BF42" s="219"/>
      <c r="BG42" s="219"/>
      <c r="BH42" s="219"/>
      <c r="BI42" s="219"/>
      <c r="BK42" s="218"/>
      <c r="BL42" s="218"/>
      <c r="BM42" s="218"/>
      <c r="BN42" s="219"/>
      <c r="BO42" s="219"/>
      <c r="BP42" s="219"/>
      <c r="BQ42" s="219"/>
      <c r="BR42" s="219"/>
      <c r="BS42" s="219"/>
      <c r="BT42" s="219"/>
      <c r="BU42" s="219"/>
      <c r="BV42" s="219"/>
      <c r="BW42" s="219"/>
      <c r="BX42" s="219"/>
      <c r="BZ42" s="218"/>
      <c r="CA42" s="218"/>
      <c r="CB42" s="218"/>
      <c r="CC42" s="219"/>
      <c r="CD42" s="219"/>
      <c r="CE42" s="219"/>
      <c r="CF42" s="219"/>
      <c r="CG42" s="219"/>
      <c r="CH42" s="219"/>
      <c r="CI42" s="219"/>
      <c r="CJ42" s="219"/>
      <c r="CK42" s="219"/>
      <c r="CL42" s="219"/>
      <c r="CM42" s="219"/>
      <c r="CO42" s="218"/>
      <c r="CP42" s="218"/>
      <c r="CQ42" s="218"/>
      <c r="CR42" s="219"/>
      <c r="CS42" s="219"/>
      <c r="CT42" s="219"/>
      <c r="CU42" s="219"/>
      <c r="CV42" s="219"/>
      <c r="CW42" s="219"/>
      <c r="CX42" s="219"/>
      <c r="CY42" s="219"/>
      <c r="CZ42" s="219"/>
      <c r="DA42" s="219"/>
      <c r="DB42" s="219"/>
      <c r="DD42" s="218"/>
      <c r="DE42" s="218"/>
      <c r="DF42" s="218"/>
      <c r="DG42" s="219"/>
      <c r="DH42" s="219"/>
      <c r="DI42" s="219"/>
      <c r="DJ42" s="219"/>
      <c r="DK42" s="219"/>
      <c r="DL42" s="219"/>
      <c r="DM42" s="219"/>
      <c r="DN42" s="219"/>
      <c r="DO42" s="219"/>
      <c r="DP42" s="219"/>
      <c r="DQ42" s="219"/>
    </row>
    <row r="43" spans="1:121" ht="15" hidden="1" outlineLevel="1" x14ac:dyDescent="0.2">
      <c r="A43" s="200" t="s">
        <v>158</v>
      </c>
      <c r="B43" s="201" t="s">
        <v>159</v>
      </c>
      <c r="C43" s="202">
        <f t="shared" ref="C43:AD43" si="88">SUM(C44+C48+C53)</f>
        <v>0</v>
      </c>
      <c r="D43" s="202">
        <f t="shared" si="88"/>
        <v>0</v>
      </c>
      <c r="E43" s="202">
        <f t="shared" si="88"/>
        <v>0</v>
      </c>
      <c r="F43" s="202">
        <f t="shared" si="88"/>
        <v>0</v>
      </c>
      <c r="G43" s="202">
        <f t="shared" si="88"/>
        <v>0</v>
      </c>
      <c r="H43" s="202">
        <f t="shared" si="88"/>
        <v>0</v>
      </c>
      <c r="I43" s="202">
        <f t="shared" si="88"/>
        <v>0</v>
      </c>
      <c r="J43" s="202">
        <f t="shared" si="88"/>
        <v>0</v>
      </c>
      <c r="K43" s="202">
        <f t="shared" si="88"/>
        <v>0</v>
      </c>
      <c r="L43" s="202">
        <f t="shared" si="88"/>
        <v>0</v>
      </c>
      <c r="M43" s="202">
        <f t="shared" si="88"/>
        <v>0</v>
      </c>
      <c r="N43" s="202">
        <f t="shared" si="88"/>
        <v>0</v>
      </c>
      <c r="O43" s="202">
        <f t="shared" si="88"/>
        <v>0</v>
      </c>
      <c r="P43" s="202">
        <f t="shared" si="88"/>
        <v>0</v>
      </c>
      <c r="R43" s="202">
        <f t="shared" si="88"/>
        <v>0</v>
      </c>
      <c r="S43" s="202">
        <f t="shared" si="88"/>
        <v>0</v>
      </c>
      <c r="T43" s="202">
        <f t="shared" si="88"/>
        <v>0</v>
      </c>
      <c r="U43" s="202">
        <f t="shared" si="88"/>
        <v>0</v>
      </c>
      <c r="V43" s="202">
        <f t="shared" si="88"/>
        <v>0</v>
      </c>
      <c r="W43" s="202">
        <f t="shared" si="88"/>
        <v>0</v>
      </c>
      <c r="X43" s="202">
        <f t="shared" si="88"/>
        <v>0</v>
      </c>
      <c r="Y43" s="202">
        <f t="shared" si="88"/>
        <v>0</v>
      </c>
      <c r="Z43" s="202">
        <f t="shared" si="88"/>
        <v>0</v>
      </c>
      <c r="AA43" s="202">
        <f t="shared" si="88"/>
        <v>0</v>
      </c>
      <c r="AB43" s="202">
        <f t="shared" si="88"/>
        <v>0</v>
      </c>
      <c r="AC43" s="202">
        <f t="shared" si="88"/>
        <v>0</v>
      </c>
      <c r="AD43" s="202">
        <f t="shared" si="88"/>
        <v>0</v>
      </c>
      <c r="AE43" s="202">
        <f>SUM(AE44+AE48+AE53)</f>
        <v>0</v>
      </c>
      <c r="AG43" s="202">
        <f t="shared" ref="AG43:AS43" si="89">SUM(AG44+AG48+AG53)</f>
        <v>0</v>
      </c>
      <c r="AH43" s="202">
        <f t="shared" si="89"/>
        <v>0</v>
      </c>
      <c r="AI43" s="202">
        <f t="shared" si="89"/>
        <v>0</v>
      </c>
      <c r="AJ43" s="202">
        <f t="shared" si="89"/>
        <v>0</v>
      </c>
      <c r="AK43" s="202">
        <f t="shared" si="89"/>
        <v>0</v>
      </c>
      <c r="AL43" s="202">
        <f t="shared" si="89"/>
        <v>0</v>
      </c>
      <c r="AM43" s="202">
        <f t="shared" si="89"/>
        <v>0</v>
      </c>
      <c r="AN43" s="202">
        <f t="shared" si="89"/>
        <v>0</v>
      </c>
      <c r="AO43" s="202">
        <f t="shared" si="89"/>
        <v>0</v>
      </c>
      <c r="AP43" s="202">
        <f t="shared" si="89"/>
        <v>0</v>
      </c>
      <c r="AQ43" s="202">
        <f t="shared" si="89"/>
        <v>0</v>
      </c>
      <c r="AR43" s="202">
        <f t="shared" si="89"/>
        <v>0</v>
      </c>
      <c r="AS43" s="202">
        <f t="shared" si="89"/>
        <v>0</v>
      </c>
      <c r="AT43" s="202">
        <f>SUM(AT44+AT48+AT53)</f>
        <v>0</v>
      </c>
      <c r="AV43" s="202">
        <f t="shared" ref="AV43:BH43" si="90">SUM(AV44+AV48+AV53)</f>
        <v>0</v>
      </c>
      <c r="AW43" s="202">
        <f t="shared" si="90"/>
        <v>0</v>
      </c>
      <c r="AX43" s="202">
        <f t="shared" si="90"/>
        <v>0</v>
      </c>
      <c r="AY43" s="202">
        <f t="shared" si="90"/>
        <v>0</v>
      </c>
      <c r="AZ43" s="202">
        <f t="shared" si="90"/>
        <v>0</v>
      </c>
      <c r="BA43" s="202">
        <f t="shared" si="90"/>
        <v>0</v>
      </c>
      <c r="BB43" s="202">
        <f t="shared" si="90"/>
        <v>0</v>
      </c>
      <c r="BC43" s="202">
        <f t="shared" si="90"/>
        <v>0</v>
      </c>
      <c r="BD43" s="202">
        <f t="shared" si="90"/>
        <v>0</v>
      </c>
      <c r="BE43" s="202">
        <f t="shared" si="90"/>
        <v>0</v>
      </c>
      <c r="BF43" s="202">
        <f t="shared" si="90"/>
        <v>0</v>
      </c>
      <c r="BG43" s="202">
        <f t="shared" si="90"/>
        <v>0</v>
      </c>
      <c r="BH43" s="202">
        <f t="shared" si="90"/>
        <v>0</v>
      </c>
      <c r="BI43" s="202">
        <f>SUM(BI44+BI48+BI53)</f>
        <v>0</v>
      </c>
      <c r="BK43" s="202">
        <f t="shared" ref="BK43:BW43" si="91">SUM(BK44+BK48+BK53)</f>
        <v>0</v>
      </c>
      <c r="BL43" s="202">
        <f t="shared" si="91"/>
        <v>0</v>
      </c>
      <c r="BM43" s="202">
        <f t="shared" si="91"/>
        <v>0</v>
      </c>
      <c r="BN43" s="202">
        <f t="shared" si="91"/>
        <v>0</v>
      </c>
      <c r="BO43" s="202">
        <f t="shared" si="91"/>
        <v>0</v>
      </c>
      <c r="BP43" s="202">
        <f t="shared" si="91"/>
        <v>0</v>
      </c>
      <c r="BQ43" s="202">
        <f t="shared" si="91"/>
        <v>0</v>
      </c>
      <c r="BR43" s="202">
        <f t="shared" si="91"/>
        <v>0</v>
      </c>
      <c r="BS43" s="202">
        <f t="shared" si="91"/>
        <v>0</v>
      </c>
      <c r="BT43" s="202">
        <f t="shared" si="91"/>
        <v>0</v>
      </c>
      <c r="BU43" s="202">
        <f t="shared" si="91"/>
        <v>0</v>
      </c>
      <c r="BV43" s="202">
        <f t="shared" si="91"/>
        <v>0</v>
      </c>
      <c r="BW43" s="202">
        <f t="shared" si="91"/>
        <v>0</v>
      </c>
      <c r="BX43" s="202">
        <f>SUM(BX44+BX48+BX53)</f>
        <v>0</v>
      </c>
      <c r="BZ43" s="202">
        <f t="shared" ref="BZ43:CL43" si="92">SUM(BZ44+BZ48+BZ53)</f>
        <v>0</v>
      </c>
      <c r="CA43" s="202">
        <f t="shared" si="92"/>
        <v>0</v>
      </c>
      <c r="CB43" s="202">
        <f t="shared" si="92"/>
        <v>0</v>
      </c>
      <c r="CC43" s="202">
        <f t="shared" si="92"/>
        <v>0</v>
      </c>
      <c r="CD43" s="202">
        <f t="shared" si="92"/>
        <v>0</v>
      </c>
      <c r="CE43" s="202">
        <f t="shared" si="92"/>
        <v>0</v>
      </c>
      <c r="CF43" s="202">
        <f t="shared" si="92"/>
        <v>0</v>
      </c>
      <c r="CG43" s="202">
        <f t="shared" si="92"/>
        <v>0</v>
      </c>
      <c r="CH43" s="202">
        <f t="shared" si="92"/>
        <v>0</v>
      </c>
      <c r="CI43" s="202">
        <f t="shared" si="92"/>
        <v>0</v>
      </c>
      <c r="CJ43" s="202">
        <f t="shared" si="92"/>
        <v>0</v>
      </c>
      <c r="CK43" s="202">
        <f t="shared" si="92"/>
        <v>0</v>
      </c>
      <c r="CL43" s="202">
        <f t="shared" si="92"/>
        <v>0</v>
      </c>
      <c r="CM43" s="202">
        <f>SUM(CM44+CM48+CM53)</f>
        <v>0</v>
      </c>
      <c r="CO43" s="202">
        <f t="shared" ref="CO43:DA43" si="93">SUM(CO44+CO48+CO53)</f>
        <v>0</v>
      </c>
      <c r="CP43" s="202">
        <f t="shared" si="93"/>
        <v>0</v>
      </c>
      <c r="CQ43" s="202">
        <f t="shared" si="93"/>
        <v>0</v>
      </c>
      <c r="CR43" s="202">
        <f t="shared" si="93"/>
        <v>0</v>
      </c>
      <c r="CS43" s="202">
        <f t="shared" si="93"/>
        <v>0</v>
      </c>
      <c r="CT43" s="202">
        <f t="shared" si="93"/>
        <v>0</v>
      </c>
      <c r="CU43" s="202">
        <f t="shared" si="93"/>
        <v>0</v>
      </c>
      <c r="CV43" s="202">
        <f t="shared" si="93"/>
        <v>0</v>
      </c>
      <c r="CW43" s="202">
        <f t="shared" si="93"/>
        <v>0</v>
      </c>
      <c r="CX43" s="202">
        <f t="shared" si="93"/>
        <v>0</v>
      </c>
      <c r="CY43" s="202">
        <f t="shared" si="93"/>
        <v>0</v>
      </c>
      <c r="CZ43" s="202">
        <f t="shared" si="93"/>
        <v>0</v>
      </c>
      <c r="DA43" s="202">
        <f t="shared" si="93"/>
        <v>0</v>
      </c>
      <c r="DB43" s="202">
        <f>SUM(DB44+DB48+DB53)</f>
        <v>0</v>
      </c>
      <c r="DD43" s="202">
        <f t="shared" ref="DD43:DP43" si="94">SUM(DD44+DD48+DD53)</f>
        <v>0</v>
      </c>
      <c r="DE43" s="202">
        <f t="shared" si="94"/>
        <v>0</v>
      </c>
      <c r="DF43" s="202">
        <f t="shared" si="94"/>
        <v>0</v>
      </c>
      <c r="DG43" s="202">
        <f t="shared" si="94"/>
        <v>0</v>
      </c>
      <c r="DH43" s="202">
        <f t="shared" si="94"/>
        <v>0</v>
      </c>
      <c r="DI43" s="202">
        <f t="shared" si="94"/>
        <v>0</v>
      </c>
      <c r="DJ43" s="202">
        <f t="shared" si="94"/>
        <v>0</v>
      </c>
      <c r="DK43" s="202">
        <f t="shared" si="94"/>
        <v>0</v>
      </c>
      <c r="DL43" s="202">
        <f t="shared" si="94"/>
        <v>0</v>
      </c>
      <c r="DM43" s="202">
        <f t="shared" si="94"/>
        <v>0</v>
      </c>
      <c r="DN43" s="202">
        <f t="shared" si="94"/>
        <v>0</v>
      </c>
      <c r="DO43" s="202">
        <f t="shared" si="94"/>
        <v>0</v>
      </c>
      <c r="DP43" s="202">
        <f t="shared" si="94"/>
        <v>0</v>
      </c>
      <c r="DQ43" s="202">
        <f>SUM(DQ44+DQ48+DQ53)</f>
        <v>0</v>
      </c>
    </row>
    <row r="44" spans="1:121" ht="15" hidden="1" outlineLevel="1" x14ac:dyDescent="0.2">
      <c r="A44" s="200" t="s">
        <v>81</v>
      </c>
      <c r="B44" s="201" t="s">
        <v>160</v>
      </c>
      <c r="C44" s="202">
        <f t="shared" ref="C44:AD44" si="95">SUM(C45:C47)</f>
        <v>0</v>
      </c>
      <c r="D44" s="202">
        <f t="shared" si="95"/>
        <v>0</v>
      </c>
      <c r="E44" s="202">
        <f t="shared" si="95"/>
        <v>0</v>
      </c>
      <c r="F44" s="202">
        <f t="shared" si="95"/>
        <v>0</v>
      </c>
      <c r="G44" s="202">
        <f t="shared" si="95"/>
        <v>0</v>
      </c>
      <c r="H44" s="202">
        <f t="shared" si="95"/>
        <v>0</v>
      </c>
      <c r="I44" s="202">
        <f t="shared" si="95"/>
        <v>0</v>
      </c>
      <c r="J44" s="202">
        <f t="shared" si="95"/>
        <v>0</v>
      </c>
      <c r="K44" s="202">
        <f t="shared" si="95"/>
        <v>0</v>
      </c>
      <c r="L44" s="202">
        <f t="shared" si="95"/>
        <v>0</v>
      </c>
      <c r="M44" s="202">
        <f t="shared" si="95"/>
        <v>0</v>
      </c>
      <c r="N44" s="202">
        <f t="shared" si="95"/>
        <v>0</v>
      </c>
      <c r="O44" s="202">
        <f t="shared" si="95"/>
        <v>0</v>
      </c>
      <c r="P44" s="202">
        <f t="shared" si="95"/>
        <v>0</v>
      </c>
      <c r="R44" s="202">
        <f t="shared" si="95"/>
        <v>0</v>
      </c>
      <c r="S44" s="202">
        <f t="shared" si="95"/>
        <v>0</v>
      </c>
      <c r="T44" s="202">
        <f t="shared" si="95"/>
        <v>0</v>
      </c>
      <c r="U44" s="202">
        <f t="shared" si="95"/>
        <v>0</v>
      </c>
      <c r="V44" s="202">
        <f t="shared" si="95"/>
        <v>0</v>
      </c>
      <c r="W44" s="202">
        <f t="shared" si="95"/>
        <v>0</v>
      </c>
      <c r="X44" s="202">
        <f t="shared" si="95"/>
        <v>0</v>
      </c>
      <c r="Y44" s="202">
        <f t="shared" si="95"/>
        <v>0</v>
      </c>
      <c r="Z44" s="202">
        <f t="shared" si="95"/>
        <v>0</v>
      </c>
      <c r="AA44" s="202">
        <f t="shared" si="95"/>
        <v>0</v>
      </c>
      <c r="AB44" s="202">
        <f t="shared" si="95"/>
        <v>0</v>
      </c>
      <c r="AC44" s="202">
        <f t="shared" si="95"/>
        <v>0</v>
      </c>
      <c r="AD44" s="202">
        <f t="shared" si="95"/>
        <v>0</v>
      </c>
      <c r="AE44" s="202">
        <f>SUM(AE45:AE47)</f>
        <v>0</v>
      </c>
      <c r="AG44" s="202">
        <f t="shared" ref="AG44:AS44" si="96">SUM(AG45:AG47)</f>
        <v>0</v>
      </c>
      <c r="AH44" s="202">
        <f t="shared" si="96"/>
        <v>0</v>
      </c>
      <c r="AI44" s="202">
        <f t="shared" si="96"/>
        <v>0</v>
      </c>
      <c r="AJ44" s="202">
        <f t="shared" si="96"/>
        <v>0</v>
      </c>
      <c r="AK44" s="202">
        <f t="shared" si="96"/>
        <v>0</v>
      </c>
      <c r="AL44" s="202">
        <f t="shared" si="96"/>
        <v>0</v>
      </c>
      <c r="AM44" s="202">
        <f t="shared" si="96"/>
        <v>0</v>
      </c>
      <c r="AN44" s="202">
        <f t="shared" si="96"/>
        <v>0</v>
      </c>
      <c r="AO44" s="202">
        <f t="shared" si="96"/>
        <v>0</v>
      </c>
      <c r="AP44" s="202">
        <f t="shared" si="96"/>
        <v>0</v>
      </c>
      <c r="AQ44" s="202">
        <f t="shared" si="96"/>
        <v>0</v>
      </c>
      <c r="AR44" s="202">
        <f t="shared" si="96"/>
        <v>0</v>
      </c>
      <c r="AS44" s="202">
        <f t="shared" si="96"/>
        <v>0</v>
      </c>
      <c r="AT44" s="202">
        <f>SUM(AT45:AT47)</f>
        <v>0</v>
      </c>
      <c r="AV44" s="202">
        <f t="shared" ref="AV44:BH44" si="97">SUM(AV45:AV47)</f>
        <v>0</v>
      </c>
      <c r="AW44" s="202">
        <f t="shared" si="97"/>
        <v>0</v>
      </c>
      <c r="AX44" s="202">
        <f t="shared" si="97"/>
        <v>0</v>
      </c>
      <c r="AY44" s="202">
        <f t="shared" si="97"/>
        <v>0</v>
      </c>
      <c r="AZ44" s="202">
        <f t="shared" si="97"/>
        <v>0</v>
      </c>
      <c r="BA44" s="202">
        <f t="shared" si="97"/>
        <v>0</v>
      </c>
      <c r="BB44" s="202">
        <f t="shared" si="97"/>
        <v>0</v>
      </c>
      <c r="BC44" s="202">
        <f t="shared" si="97"/>
        <v>0</v>
      </c>
      <c r="BD44" s="202">
        <f t="shared" si="97"/>
        <v>0</v>
      </c>
      <c r="BE44" s="202">
        <f t="shared" si="97"/>
        <v>0</v>
      </c>
      <c r="BF44" s="202">
        <f t="shared" si="97"/>
        <v>0</v>
      </c>
      <c r="BG44" s="202">
        <f t="shared" si="97"/>
        <v>0</v>
      </c>
      <c r="BH44" s="202">
        <f t="shared" si="97"/>
        <v>0</v>
      </c>
      <c r="BI44" s="202">
        <f>SUM(BI45:BI47)</f>
        <v>0</v>
      </c>
      <c r="BK44" s="202">
        <f t="shared" ref="BK44:BW44" si="98">SUM(BK45:BK47)</f>
        <v>0</v>
      </c>
      <c r="BL44" s="202">
        <f t="shared" si="98"/>
        <v>0</v>
      </c>
      <c r="BM44" s="202">
        <f t="shared" si="98"/>
        <v>0</v>
      </c>
      <c r="BN44" s="202">
        <f t="shared" si="98"/>
        <v>0</v>
      </c>
      <c r="BO44" s="202">
        <f t="shared" si="98"/>
        <v>0</v>
      </c>
      <c r="BP44" s="202">
        <f t="shared" si="98"/>
        <v>0</v>
      </c>
      <c r="BQ44" s="202">
        <f t="shared" si="98"/>
        <v>0</v>
      </c>
      <c r="BR44" s="202">
        <f t="shared" si="98"/>
        <v>0</v>
      </c>
      <c r="BS44" s="202">
        <f t="shared" si="98"/>
        <v>0</v>
      </c>
      <c r="BT44" s="202">
        <f t="shared" si="98"/>
        <v>0</v>
      </c>
      <c r="BU44" s="202">
        <f t="shared" si="98"/>
        <v>0</v>
      </c>
      <c r="BV44" s="202">
        <f t="shared" si="98"/>
        <v>0</v>
      </c>
      <c r="BW44" s="202">
        <f t="shared" si="98"/>
        <v>0</v>
      </c>
      <c r="BX44" s="202">
        <f>SUM(BX45:BX47)</f>
        <v>0</v>
      </c>
      <c r="BZ44" s="202">
        <f t="shared" ref="BZ44:CL44" si="99">SUM(BZ45:BZ47)</f>
        <v>0</v>
      </c>
      <c r="CA44" s="202">
        <f t="shared" si="99"/>
        <v>0</v>
      </c>
      <c r="CB44" s="202">
        <f t="shared" si="99"/>
        <v>0</v>
      </c>
      <c r="CC44" s="202">
        <f t="shared" si="99"/>
        <v>0</v>
      </c>
      <c r="CD44" s="202">
        <f t="shared" si="99"/>
        <v>0</v>
      </c>
      <c r="CE44" s="202">
        <f t="shared" si="99"/>
        <v>0</v>
      </c>
      <c r="CF44" s="202">
        <f t="shared" si="99"/>
        <v>0</v>
      </c>
      <c r="CG44" s="202">
        <f t="shared" si="99"/>
        <v>0</v>
      </c>
      <c r="CH44" s="202">
        <f t="shared" si="99"/>
        <v>0</v>
      </c>
      <c r="CI44" s="202">
        <f t="shared" si="99"/>
        <v>0</v>
      </c>
      <c r="CJ44" s="202">
        <f t="shared" si="99"/>
        <v>0</v>
      </c>
      <c r="CK44" s="202">
        <f t="shared" si="99"/>
        <v>0</v>
      </c>
      <c r="CL44" s="202">
        <f t="shared" si="99"/>
        <v>0</v>
      </c>
      <c r="CM44" s="202">
        <f>SUM(CM45:CM47)</f>
        <v>0</v>
      </c>
      <c r="CO44" s="202">
        <f t="shared" ref="CO44:DA44" si="100">SUM(CO45:CO47)</f>
        <v>0</v>
      </c>
      <c r="CP44" s="202">
        <f t="shared" si="100"/>
        <v>0</v>
      </c>
      <c r="CQ44" s="202">
        <f t="shared" si="100"/>
        <v>0</v>
      </c>
      <c r="CR44" s="202">
        <f t="shared" si="100"/>
        <v>0</v>
      </c>
      <c r="CS44" s="202">
        <f t="shared" si="100"/>
        <v>0</v>
      </c>
      <c r="CT44" s="202">
        <f t="shared" si="100"/>
        <v>0</v>
      </c>
      <c r="CU44" s="202">
        <f t="shared" si="100"/>
        <v>0</v>
      </c>
      <c r="CV44" s="202">
        <f t="shared" si="100"/>
        <v>0</v>
      </c>
      <c r="CW44" s="202">
        <f t="shared" si="100"/>
        <v>0</v>
      </c>
      <c r="CX44" s="202">
        <f t="shared" si="100"/>
        <v>0</v>
      </c>
      <c r="CY44" s="202">
        <f t="shared" si="100"/>
        <v>0</v>
      </c>
      <c r="CZ44" s="202">
        <f t="shared" si="100"/>
        <v>0</v>
      </c>
      <c r="DA44" s="202">
        <f t="shared" si="100"/>
        <v>0</v>
      </c>
      <c r="DB44" s="202">
        <f>SUM(DB45:DB47)</f>
        <v>0</v>
      </c>
      <c r="DD44" s="202">
        <f t="shared" ref="DD44:DP44" si="101">SUM(DD45:DD47)</f>
        <v>0</v>
      </c>
      <c r="DE44" s="202">
        <f t="shared" si="101"/>
        <v>0</v>
      </c>
      <c r="DF44" s="202">
        <f t="shared" si="101"/>
        <v>0</v>
      </c>
      <c r="DG44" s="202">
        <f t="shared" si="101"/>
        <v>0</v>
      </c>
      <c r="DH44" s="202">
        <f t="shared" si="101"/>
        <v>0</v>
      </c>
      <c r="DI44" s="202">
        <f t="shared" si="101"/>
        <v>0</v>
      </c>
      <c r="DJ44" s="202">
        <f t="shared" si="101"/>
        <v>0</v>
      </c>
      <c r="DK44" s="202">
        <f t="shared" si="101"/>
        <v>0</v>
      </c>
      <c r="DL44" s="202">
        <f t="shared" si="101"/>
        <v>0</v>
      </c>
      <c r="DM44" s="202">
        <f t="shared" si="101"/>
        <v>0</v>
      </c>
      <c r="DN44" s="202">
        <f t="shared" si="101"/>
        <v>0</v>
      </c>
      <c r="DO44" s="202">
        <f t="shared" si="101"/>
        <v>0</v>
      </c>
      <c r="DP44" s="202">
        <f t="shared" si="101"/>
        <v>0</v>
      </c>
      <c r="DQ44" s="202">
        <f>SUM(DQ45:DQ47)</f>
        <v>0</v>
      </c>
    </row>
    <row r="45" spans="1:121" ht="42.75" hidden="1" outlineLevel="1" x14ac:dyDescent="0.2">
      <c r="A45" s="203" t="s">
        <v>2</v>
      </c>
      <c r="B45" s="204" t="s">
        <v>161</v>
      </c>
      <c r="C45" s="205"/>
      <c r="D45" s="206"/>
      <c r="E45" s="206"/>
      <c r="F45" s="206"/>
      <c r="G45" s="207">
        <f>C45+D45-E45+F45</f>
        <v>0</v>
      </c>
      <c r="H45" s="206"/>
      <c r="I45" s="206"/>
      <c r="J45" s="206"/>
      <c r="K45" s="206"/>
      <c r="L45" s="206"/>
      <c r="M45" s="206"/>
      <c r="N45" s="207">
        <f>H45+I45-J45+K45-L45+M45</f>
        <v>0</v>
      </c>
      <c r="O45" s="206"/>
      <c r="P45" s="206"/>
      <c r="R45" s="206"/>
      <c r="S45" s="206"/>
      <c r="T45" s="206"/>
      <c r="U45" s="206"/>
      <c r="V45" s="207">
        <f>R45+S45-T45+U45</f>
        <v>0</v>
      </c>
      <c r="W45" s="206"/>
      <c r="X45" s="206"/>
      <c r="Y45" s="206"/>
      <c r="Z45" s="206"/>
      <c r="AA45" s="206"/>
      <c r="AB45" s="206"/>
      <c r="AC45" s="207">
        <f>W45+X45-Y45+Z45-AA45+AB45</f>
        <v>0</v>
      </c>
      <c r="AD45" s="206"/>
      <c r="AE45" s="206"/>
      <c r="AG45" s="206"/>
      <c r="AH45" s="206"/>
      <c r="AI45" s="206"/>
      <c r="AJ45" s="206"/>
      <c r="AK45" s="207">
        <f>AG45+AH45-AI45+AJ45</f>
        <v>0</v>
      </c>
      <c r="AL45" s="206"/>
      <c r="AM45" s="206"/>
      <c r="AN45" s="206"/>
      <c r="AO45" s="206"/>
      <c r="AP45" s="206"/>
      <c r="AQ45" s="206"/>
      <c r="AR45" s="207">
        <f>AL45+AM45-AN45+AO45-AP45+AQ45</f>
        <v>0</v>
      </c>
      <c r="AS45" s="206"/>
      <c r="AT45" s="206"/>
      <c r="AV45" s="206"/>
      <c r="AW45" s="206"/>
      <c r="AX45" s="206"/>
      <c r="AY45" s="206"/>
      <c r="AZ45" s="207">
        <f>AV45+AW45-AX45+AY45</f>
        <v>0</v>
      </c>
      <c r="BA45" s="206"/>
      <c r="BB45" s="206"/>
      <c r="BC45" s="206"/>
      <c r="BD45" s="206"/>
      <c r="BE45" s="206"/>
      <c r="BF45" s="206"/>
      <c r="BG45" s="207">
        <f>BA45+BB45-BC45+BD45-BE45+BF45</f>
        <v>0</v>
      </c>
      <c r="BH45" s="206"/>
      <c r="BI45" s="206"/>
      <c r="BK45" s="206"/>
      <c r="BL45" s="206"/>
      <c r="BM45" s="206"/>
      <c r="BN45" s="206"/>
      <c r="BO45" s="207">
        <f>BK45+BL45-BM45+BN45</f>
        <v>0</v>
      </c>
      <c r="BP45" s="206"/>
      <c r="BQ45" s="206"/>
      <c r="BR45" s="206"/>
      <c r="BS45" s="206"/>
      <c r="BT45" s="206"/>
      <c r="BU45" s="206"/>
      <c r="BV45" s="207">
        <f>BP45+BQ45-BR45+BS45-BT45+BU45</f>
        <v>0</v>
      </c>
      <c r="BW45" s="206"/>
      <c r="BX45" s="206"/>
      <c r="BZ45" s="206"/>
      <c r="CA45" s="206"/>
      <c r="CB45" s="206"/>
      <c r="CC45" s="206"/>
      <c r="CD45" s="207">
        <f>BZ45+CA45-CB45+CC45</f>
        <v>0</v>
      </c>
      <c r="CE45" s="206"/>
      <c r="CF45" s="206"/>
      <c r="CG45" s="206"/>
      <c r="CH45" s="206"/>
      <c r="CI45" s="206"/>
      <c r="CJ45" s="206"/>
      <c r="CK45" s="207">
        <f>CE45+CF45-CG45+CH45-CI45+CJ45</f>
        <v>0</v>
      </c>
      <c r="CL45" s="206"/>
      <c r="CM45" s="206"/>
      <c r="CO45" s="206"/>
      <c r="CP45" s="206"/>
      <c r="CQ45" s="206"/>
      <c r="CR45" s="206"/>
      <c r="CS45" s="207">
        <f>CO45+CP45-CQ45+CR45</f>
        <v>0</v>
      </c>
      <c r="CT45" s="206"/>
      <c r="CU45" s="206"/>
      <c r="CV45" s="206"/>
      <c r="CW45" s="206"/>
      <c r="CX45" s="206"/>
      <c r="CY45" s="206"/>
      <c r="CZ45" s="207">
        <f>CT45+CU45-CV45+CW45-CX45+CY45</f>
        <v>0</v>
      </c>
      <c r="DA45" s="206"/>
      <c r="DB45" s="206"/>
      <c r="DD45" s="206"/>
      <c r="DE45" s="206"/>
      <c r="DF45" s="206"/>
      <c r="DG45" s="206"/>
      <c r="DH45" s="207">
        <f>DD45+DE45-DF45+DG45</f>
        <v>0</v>
      </c>
      <c r="DI45" s="206"/>
      <c r="DJ45" s="206"/>
      <c r="DK45" s="206"/>
      <c r="DL45" s="206"/>
      <c r="DM45" s="206"/>
      <c r="DN45" s="206"/>
      <c r="DO45" s="207">
        <f>DI45+DJ45-DK45+DL45-DM45+DN45</f>
        <v>0</v>
      </c>
      <c r="DP45" s="206"/>
      <c r="DQ45" s="206"/>
    </row>
    <row r="46" spans="1:121" ht="15" hidden="1" outlineLevel="1" x14ac:dyDescent="0.2">
      <c r="A46" s="208" t="s">
        <v>3</v>
      </c>
      <c r="B46" s="209" t="s">
        <v>162</v>
      </c>
      <c r="C46" s="210"/>
      <c r="D46" s="211"/>
      <c r="E46" s="211"/>
      <c r="F46" s="211"/>
      <c r="G46" s="202">
        <f>C46+D46-E46+F46</f>
        <v>0</v>
      </c>
      <c r="H46" s="211"/>
      <c r="I46" s="211"/>
      <c r="J46" s="211"/>
      <c r="K46" s="211"/>
      <c r="L46" s="211"/>
      <c r="M46" s="211"/>
      <c r="N46" s="207">
        <f>H46+I46-J46+K46-L46+M46</f>
        <v>0</v>
      </c>
      <c r="O46" s="211"/>
      <c r="P46" s="211"/>
      <c r="R46" s="211"/>
      <c r="S46" s="211"/>
      <c r="T46" s="211"/>
      <c r="U46" s="211"/>
      <c r="V46" s="202">
        <f>R46+S46-T46+U46</f>
        <v>0</v>
      </c>
      <c r="W46" s="211"/>
      <c r="X46" s="211"/>
      <c r="Y46" s="211"/>
      <c r="Z46" s="211"/>
      <c r="AA46" s="211"/>
      <c r="AB46" s="211"/>
      <c r="AC46" s="207">
        <f>W46+X46-Y46+Z46-AA46+AB46</f>
        <v>0</v>
      </c>
      <c r="AD46" s="211"/>
      <c r="AE46" s="211"/>
      <c r="AG46" s="211"/>
      <c r="AH46" s="211"/>
      <c r="AI46" s="211"/>
      <c r="AJ46" s="211"/>
      <c r="AK46" s="202">
        <f>AG46+AH46-AI46+AJ46</f>
        <v>0</v>
      </c>
      <c r="AL46" s="211"/>
      <c r="AM46" s="211"/>
      <c r="AN46" s="211"/>
      <c r="AO46" s="211"/>
      <c r="AP46" s="211"/>
      <c r="AQ46" s="211"/>
      <c r="AR46" s="207">
        <f>AL46+AM46-AN46+AO46-AP46+AQ46</f>
        <v>0</v>
      </c>
      <c r="AS46" s="211"/>
      <c r="AT46" s="211"/>
      <c r="AV46" s="211"/>
      <c r="AW46" s="211"/>
      <c r="AX46" s="211"/>
      <c r="AY46" s="211"/>
      <c r="AZ46" s="202">
        <f>AV46+AW46-AX46+AY46</f>
        <v>0</v>
      </c>
      <c r="BA46" s="211"/>
      <c r="BB46" s="211"/>
      <c r="BC46" s="211"/>
      <c r="BD46" s="211"/>
      <c r="BE46" s="211"/>
      <c r="BF46" s="211"/>
      <c r="BG46" s="207">
        <f>BA46+BB46-BC46+BD46-BE46+BF46</f>
        <v>0</v>
      </c>
      <c r="BH46" s="211"/>
      <c r="BI46" s="211"/>
      <c r="BK46" s="211"/>
      <c r="BL46" s="211"/>
      <c r="BM46" s="211"/>
      <c r="BN46" s="211"/>
      <c r="BO46" s="202">
        <f>BK46+BL46-BM46+BN46</f>
        <v>0</v>
      </c>
      <c r="BP46" s="211"/>
      <c r="BQ46" s="211"/>
      <c r="BR46" s="211"/>
      <c r="BS46" s="211"/>
      <c r="BT46" s="211"/>
      <c r="BU46" s="211"/>
      <c r="BV46" s="207">
        <f>BP46+BQ46-BR46+BS46-BT46+BU46</f>
        <v>0</v>
      </c>
      <c r="BW46" s="211"/>
      <c r="BX46" s="211"/>
      <c r="BZ46" s="211"/>
      <c r="CA46" s="211"/>
      <c r="CB46" s="211"/>
      <c r="CC46" s="211"/>
      <c r="CD46" s="202">
        <f>BZ46+CA46-CB46+CC46</f>
        <v>0</v>
      </c>
      <c r="CE46" s="211"/>
      <c r="CF46" s="211"/>
      <c r="CG46" s="211"/>
      <c r="CH46" s="211"/>
      <c r="CI46" s="211"/>
      <c r="CJ46" s="211"/>
      <c r="CK46" s="207">
        <f>CE46+CF46-CG46+CH46-CI46+CJ46</f>
        <v>0</v>
      </c>
      <c r="CL46" s="211"/>
      <c r="CM46" s="211"/>
      <c r="CO46" s="211"/>
      <c r="CP46" s="211"/>
      <c r="CQ46" s="211"/>
      <c r="CR46" s="211"/>
      <c r="CS46" s="202">
        <f>CO46+CP46-CQ46+CR46</f>
        <v>0</v>
      </c>
      <c r="CT46" s="211"/>
      <c r="CU46" s="211"/>
      <c r="CV46" s="211"/>
      <c r="CW46" s="211"/>
      <c r="CX46" s="211"/>
      <c r="CY46" s="211"/>
      <c r="CZ46" s="207">
        <f>CT46+CU46-CV46+CW46-CX46+CY46</f>
        <v>0</v>
      </c>
      <c r="DA46" s="211"/>
      <c r="DB46" s="211"/>
      <c r="DD46" s="211"/>
      <c r="DE46" s="211"/>
      <c r="DF46" s="211"/>
      <c r="DG46" s="211"/>
      <c r="DH46" s="202">
        <f>DD46+DE46-DF46+DG46</f>
        <v>0</v>
      </c>
      <c r="DI46" s="211"/>
      <c r="DJ46" s="211"/>
      <c r="DK46" s="211"/>
      <c r="DL46" s="211"/>
      <c r="DM46" s="211"/>
      <c r="DN46" s="211"/>
      <c r="DO46" s="207">
        <f>DI46+DJ46-DK46+DL46-DM46+DN46</f>
        <v>0</v>
      </c>
      <c r="DP46" s="211"/>
      <c r="DQ46" s="211"/>
    </row>
    <row r="47" spans="1:121" ht="15" hidden="1" outlineLevel="1" x14ac:dyDescent="0.2">
      <c r="A47" s="208" t="s">
        <v>4</v>
      </c>
      <c r="B47" s="209" t="s">
        <v>163</v>
      </c>
      <c r="C47" s="210"/>
      <c r="D47" s="211"/>
      <c r="E47" s="211"/>
      <c r="F47" s="211"/>
      <c r="G47" s="202">
        <f>C47+D47-E47+F47</f>
        <v>0</v>
      </c>
      <c r="H47" s="211"/>
      <c r="I47" s="211"/>
      <c r="J47" s="211"/>
      <c r="K47" s="211"/>
      <c r="L47" s="211"/>
      <c r="M47" s="211"/>
      <c r="N47" s="207">
        <f>H47+I47-J47+K47-L47+M47</f>
        <v>0</v>
      </c>
      <c r="O47" s="211"/>
      <c r="P47" s="211"/>
      <c r="R47" s="211"/>
      <c r="S47" s="211"/>
      <c r="T47" s="211"/>
      <c r="U47" s="211"/>
      <c r="V47" s="202">
        <f>R47+S47-T47+U47</f>
        <v>0</v>
      </c>
      <c r="W47" s="211"/>
      <c r="X47" s="211"/>
      <c r="Y47" s="211"/>
      <c r="Z47" s="211"/>
      <c r="AA47" s="211"/>
      <c r="AB47" s="211"/>
      <c r="AC47" s="207">
        <f>W47+X47-Y47+Z47-AA47+AB47</f>
        <v>0</v>
      </c>
      <c r="AD47" s="211"/>
      <c r="AE47" s="211"/>
      <c r="AG47" s="211"/>
      <c r="AH47" s="211"/>
      <c r="AI47" s="211"/>
      <c r="AJ47" s="211"/>
      <c r="AK47" s="202">
        <f>AG47+AH47-AI47+AJ47</f>
        <v>0</v>
      </c>
      <c r="AL47" s="211"/>
      <c r="AM47" s="211"/>
      <c r="AN47" s="211"/>
      <c r="AO47" s="211"/>
      <c r="AP47" s="211"/>
      <c r="AQ47" s="211"/>
      <c r="AR47" s="207">
        <f>AL47+AM47-AN47+AO47-AP47+AQ47</f>
        <v>0</v>
      </c>
      <c r="AS47" s="211"/>
      <c r="AT47" s="211"/>
      <c r="AV47" s="211"/>
      <c r="AW47" s="211"/>
      <c r="AX47" s="211"/>
      <c r="AY47" s="211"/>
      <c r="AZ47" s="202">
        <f>AV47+AW47-AX47+AY47</f>
        <v>0</v>
      </c>
      <c r="BA47" s="211"/>
      <c r="BB47" s="211"/>
      <c r="BC47" s="211"/>
      <c r="BD47" s="211"/>
      <c r="BE47" s="211"/>
      <c r="BF47" s="211"/>
      <c r="BG47" s="207">
        <f>BA47+BB47-BC47+BD47-BE47+BF47</f>
        <v>0</v>
      </c>
      <c r="BH47" s="211"/>
      <c r="BI47" s="211"/>
      <c r="BK47" s="211"/>
      <c r="BL47" s="211"/>
      <c r="BM47" s="211"/>
      <c r="BN47" s="211"/>
      <c r="BO47" s="202">
        <f>BK47+BL47-BM47+BN47</f>
        <v>0</v>
      </c>
      <c r="BP47" s="211"/>
      <c r="BQ47" s="211"/>
      <c r="BR47" s="211"/>
      <c r="BS47" s="211"/>
      <c r="BT47" s="211"/>
      <c r="BU47" s="211"/>
      <c r="BV47" s="207">
        <f>BP47+BQ47-BR47+BS47-BT47+BU47</f>
        <v>0</v>
      </c>
      <c r="BW47" s="211"/>
      <c r="BX47" s="211"/>
      <c r="BZ47" s="211"/>
      <c r="CA47" s="211"/>
      <c r="CB47" s="211"/>
      <c r="CC47" s="211"/>
      <c r="CD47" s="202">
        <f>BZ47+CA47-CB47+CC47</f>
        <v>0</v>
      </c>
      <c r="CE47" s="211"/>
      <c r="CF47" s="211"/>
      <c r="CG47" s="211"/>
      <c r="CH47" s="211"/>
      <c r="CI47" s="211"/>
      <c r="CJ47" s="211"/>
      <c r="CK47" s="207">
        <f>CE47+CF47-CG47+CH47-CI47+CJ47</f>
        <v>0</v>
      </c>
      <c r="CL47" s="211"/>
      <c r="CM47" s="211"/>
      <c r="CO47" s="211"/>
      <c r="CP47" s="211"/>
      <c r="CQ47" s="211"/>
      <c r="CR47" s="211"/>
      <c r="CS47" s="202">
        <f>CO47+CP47-CQ47+CR47</f>
        <v>0</v>
      </c>
      <c r="CT47" s="211"/>
      <c r="CU47" s="211"/>
      <c r="CV47" s="211"/>
      <c r="CW47" s="211"/>
      <c r="CX47" s="211"/>
      <c r="CY47" s="211"/>
      <c r="CZ47" s="207">
        <f>CT47+CU47-CV47+CW47-CX47+CY47</f>
        <v>0</v>
      </c>
      <c r="DA47" s="211"/>
      <c r="DB47" s="211"/>
      <c r="DD47" s="211"/>
      <c r="DE47" s="211"/>
      <c r="DF47" s="211"/>
      <c r="DG47" s="211"/>
      <c r="DH47" s="202">
        <f>DD47+DE47-DF47+DG47</f>
        <v>0</v>
      </c>
      <c r="DI47" s="211"/>
      <c r="DJ47" s="211"/>
      <c r="DK47" s="211"/>
      <c r="DL47" s="211"/>
      <c r="DM47" s="211"/>
      <c r="DN47" s="211"/>
      <c r="DO47" s="207">
        <f>DI47+DJ47-DK47+DL47-DM47+DN47</f>
        <v>0</v>
      </c>
      <c r="DP47" s="211"/>
      <c r="DQ47" s="211"/>
    </row>
    <row r="48" spans="1:121" ht="15" hidden="1" outlineLevel="1" x14ac:dyDescent="0.2">
      <c r="A48" s="200" t="s">
        <v>90</v>
      </c>
      <c r="B48" s="201" t="s">
        <v>164</v>
      </c>
      <c r="C48" s="202">
        <f>SUM(C49:C52)</f>
        <v>0</v>
      </c>
      <c r="D48" s="202">
        <f t="shared" ref="D48:AE48" si="102">SUM(D49:D52)</f>
        <v>0</v>
      </c>
      <c r="E48" s="202">
        <f t="shared" si="102"/>
        <v>0</v>
      </c>
      <c r="F48" s="202">
        <f t="shared" si="102"/>
        <v>0</v>
      </c>
      <c r="G48" s="202">
        <f t="shared" si="102"/>
        <v>0</v>
      </c>
      <c r="H48" s="202">
        <f t="shared" si="102"/>
        <v>0</v>
      </c>
      <c r="I48" s="202">
        <f t="shared" si="102"/>
        <v>0</v>
      </c>
      <c r="J48" s="202">
        <f t="shared" si="102"/>
        <v>0</v>
      </c>
      <c r="K48" s="202">
        <f t="shared" si="102"/>
        <v>0</v>
      </c>
      <c r="L48" s="202">
        <f t="shared" si="102"/>
        <v>0</v>
      </c>
      <c r="M48" s="202">
        <f t="shared" si="102"/>
        <v>0</v>
      </c>
      <c r="N48" s="202">
        <f t="shared" si="102"/>
        <v>0</v>
      </c>
      <c r="O48" s="202">
        <f t="shared" si="102"/>
        <v>0</v>
      </c>
      <c r="P48" s="202">
        <f t="shared" si="102"/>
        <v>0</v>
      </c>
      <c r="R48" s="202">
        <f t="shared" si="102"/>
        <v>0</v>
      </c>
      <c r="S48" s="202">
        <f t="shared" si="102"/>
        <v>0</v>
      </c>
      <c r="T48" s="202">
        <f t="shared" si="102"/>
        <v>0</v>
      </c>
      <c r="U48" s="202">
        <f t="shared" si="102"/>
        <v>0</v>
      </c>
      <c r="V48" s="202">
        <f t="shared" si="102"/>
        <v>0</v>
      </c>
      <c r="W48" s="202">
        <f t="shared" si="102"/>
        <v>0</v>
      </c>
      <c r="X48" s="202">
        <f t="shared" si="102"/>
        <v>0</v>
      </c>
      <c r="Y48" s="202">
        <f t="shared" si="102"/>
        <v>0</v>
      </c>
      <c r="Z48" s="202">
        <f t="shared" si="102"/>
        <v>0</v>
      </c>
      <c r="AA48" s="202">
        <f t="shared" si="102"/>
        <v>0</v>
      </c>
      <c r="AB48" s="202">
        <f t="shared" si="102"/>
        <v>0</v>
      </c>
      <c r="AC48" s="202">
        <f t="shared" si="102"/>
        <v>0</v>
      </c>
      <c r="AD48" s="202">
        <f t="shared" si="102"/>
        <v>0</v>
      </c>
      <c r="AE48" s="202">
        <f t="shared" si="102"/>
        <v>0</v>
      </c>
      <c r="AG48" s="202">
        <f t="shared" ref="AG48:AT48" si="103">SUM(AG49:AG52)</f>
        <v>0</v>
      </c>
      <c r="AH48" s="202">
        <f t="shared" si="103"/>
        <v>0</v>
      </c>
      <c r="AI48" s="202">
        <f t="shared" si="103"/>
        <v>0</v>
      </c>
      <c r="AJ48" s="202">
        <f t="shared" si="103"/>
        <v>0</v>
      </c>
      <c r="AK48" s="202">
        <f t="shared" si="103"/>
        <v>0</v>
      </c>
      <c r="AL48" s="202">
        <f t="shared" si="103"/>
        <v>0</v>
      </c>
      <c r="AM48" s="202">
        <f t="shared" si="103"/>
        <v>0</v>
      </c>
      <c r="AN48" s="202">
        <f t="shared" si="103"/>
        <v>0</v>
      </c>
      <c r="AO48" s="202">
        <f t="shared" si="103"/>
        <v>0</v>
      </c>
      <c r="AP48" s="202">
        <f t="shared" si="103"/>
        <v>0</v>
      </c>
      <c r="AQ48" s="202">
        <f t="shared" si="103"/>
        <v>0</v>
      </c>
      <c r="AR48" s="202">
        <f t="shared" si="103"/>
        <v>0</v>
      </c>
      <c r="AS48" s="202">
        <f t="shared" si="103"/>
        <v>0</v>
      </c>
      <c r="AT48" s="202">
        <f t="shared" si="103"/>
        <v>0</v>
      </c>
      <c r="AV48" s="202">
        <f t="shared" ref="AV48:BI48" si="104">SUM(AV49:AV52)</f>
        <v>0</v>
      </c>
      <c r="AW48" s="202">
        <f t="shared" si="104"/>
        <v>0</v>
      </c>
      <c r="AX48" s="202">
        <f t="shared" si="104"/>
        <v>0</v>
      </c>
      <c r="AY48" s="202">
        <f t="shared" si="104"/>
        <v>0</v>
      </c>
      <c r="AZ48" s="202">
        <f t="shared" si="104"/>
        <v>0</v>
      </c>
      <c r="BA48" s="202">
        <f t="shared" si="104"/>
        <v>0</v>
      </c>
      <c r="BB48" s="202">
        <f t="shared" si="104"/>
        <v>0</v>
      </c>
      <c r="BC48" s="202">
        <f t="shared" si="104"/>
        <v>0</v>
      </c>
      <c r="BD48" s="202">
        <f t="shared" si="104"/>
        <v>0</v>
      </c>
      <c r="BE48" s="202">
        <f t="shared" si="104"/>
        <v>0</v>
      </c>
      <c r="BF48" s="202">
        <f t="shared" si="104"/>
        <v>0</v>
      </c>
      <c r="BG48" s="202">
        <f t="shared" si="104"/>
        <v>0</v>
      </c>
      <c r="BH48" s="202">
        <f t="shared" si="104"/>
        <v>0</v>
      </c>
      <c r="BI48" s="202">
        <f t="shared" si="104"/>
        <v>0</v>
      </c>
      <c r="BK48" s="202">
        <f t="shared" ref="BK48:BX48" si="105">SUM(BK49:BK52)</f>
        <v>0</v>
      </c>
      <c r="BL48" s="202">
        <f t="shared" si="105"/>
        <v>0</v>
      </c>
      <c r="BM48" s="202">
        <f t="shared" si="105"/>
        <v>0</v>
      </c>
      <c r="BN48" s="202">
        <f t="shared" si="105"/>
        <v>0</v>
      </c>
      <c r="BO48" s="202">
        <f t="shared" si="105"/>
        <v>0</v>
      </c>
      <c r="BP48" s="202">
        <f t="shared" si="105"/>
        <v>0</v>
      </c>
      <c r="BQ48" s="202">
        <f t="shared" si="105"/>
        <v>0</v>
      </c>
      <c r="BR48" s="202">
        <f t="shared" si="105"/>
        <v>0</v>
      </c>
      <c r="BS48" s="202">
        <f t="shared" si="105"/>
        <v>0</v>
      </c>
      <c r="BT48" s="202">
        <f t="shared" si="105"/>
        <v>0</v>
      </c>
      <c r="BU48" s="202">
        <f t="shared" si="105"/>
        <v>0</v>
      </c>
      <c r="BV48" s="202">
        <f t="shared" si="105"/>
        <v>0</v>
      </c>
      <c r="BW48" s="202">
        <f t="shared" si="105"/>
        <v>0</v>
      </c>
      <c r="BX48" s="202">
        <f t="shared" si="105"/>
        <v>0</v>
      </c>
      <c r="BZ48" s="202">
        <f t="shared" ref="BZ48:CM48" si="106">SUM(BZ49:BZ52)</f>
        <v>0</v>
      </c>
      <c r="CA48" s="202">
        <f t="shared" si="106"/>
        <v>0</v>
      </c>
      <c r="CB48" s="202">
        <f t="shared" si="106"/>
        <v>0</v>
      </c>
      <c r="CC48" s="202">
        <f t="shared" si="106"/>
        <v>0</v>
      </c>
      <c r="CD48" s="202">
        <f t="shared" si="106"/>
        <v>0</v>
      </c>
      <c r="CE48" s="202">
        <f t="shared" si="106"/>
        <v>0</v>
      </c>
      <c r="CF48" s="202">
        <f t="shared" si="106"/>
        <v>0</v>
      </c>
      <c r="CG48" s="202">
        <f t="shared" si="106"/>
        <v>0</v>
      </c>
      <c r="CH48" s="202">
        <f t="shared" si="106"/>
        <v>0</v>
      </c>
      <c r="CI48" s="202">
        <f t="shared" si="106"/>
        <v>0</v>
      </c>
      <c r="CJ48" s="202">
        <f t="shared" si="106"/>
        <v>0</v>
      </c>
      <c r="CK48" s="202">
        <f t="shared" si="106"/>
        <v>0</v>
      </c>
      <c r="CL48" s="202">
        <f t="shared" si="106"/>
        <v>0</v>
      </c>
      <c r="CM48" s="202">
        <f t="shared" si="106"/>
        <v>0</v>
      </c>
      <c r="CO48" s="202">
        <f t="shared" ref="CO48:DB48" si="107">SUM(CO49:CO52)</f>
        <v>0</v>
      </c>
      <c r="CP48" s="202">
        <f t="shared" si="107"/>
        <v>0</v>
      </c>
      <c r="CQ48" s="202">
        <f t="shared" si="107"/>
        <v>0</v>
      </c>
      <c r="CR48" s="202">
        <f t="shared" si="107"/>
        <v>0</v>
      </c>
      <c r="CS48" s="202">
        <f t="shared" si="107"/>
        <v>0</v>
      </c>
      <c r="CT48" s="202">
        <f t="shared" si="107"/>
        <v>0</v>
      </c>
      <c r="CU48" s="202">
        <f t="shared" si="107"/>
        <v>0</v>
      </c>
      <c r="CV48" s="202">
        <f t="shared" si="107"/>
        <v>0</v>
      </c>
      <c r="CW48" s="202">
        <f t="shared" si="107"/>
        <v>0</v>
      </c>
      <c r="CX48" s="202">
        <f t="shared" si="107"/>
        <v>0</v>
      </c>
      <c r="CY48" s="202">
        <f t="shared" si="107"/>
        <v>0</v>
      </c>
      <c r="CZ48" s="202">
        <f t="shared" si="107"/>
        <v>0</v>
      </c>
      <c r="DA48" s="202">
        <f t="shared" si="107"/>
        <v>0</v>
      </c>
      <c r="DB48" s="202">
        <f t="shared" si="107"/>
        <v>0</v>
      </c>
      <c r="DD48" s="202">
        <f t="shared" ref="DD48:DQ48" si="108">SUM(DD49:DD52)</f>
        <v>0</v>
      </c>
      <c r="DE48" s="202">
        <f t="shared" si="108"/>
        <v>0</v>
      </c>
      <c r="DF48" s="202">
        <f t="shared" si="108"/>
        <v>0</v>
      </c>
      <c r="DG48" s="202">
        <f t="shared" si="108"/>
        <v>0</v>
      </c>
      <c r="DH48" s="202">
        <f t="shared" si="108"/>
        <v>0</v>
      </c>
      <c r="DI48" s="202">
        <f t="shared" si="108"/>
        <v>0</v>
      </c>
      <c r="DJ48" s="202">
        <f t="shared" si="108"/>
        <v>0</v>
      </c>
      <c r="DK48" s="202">
        <f t="shared" si="108"/>
        <v>0</v>
      </c>
      <c r="DL48" s="202">
        <f t="shared" si="108"/>
        <v>0</v>
      </c>
      <c r="DM48" s="202">
        <f t="shared" si="108"/>
        <v>0</v>
      </c>
      <c r="DN48" s="202">
        <f t="shared" si="108"/>
        <v>0</v>
      </c>
      <c r="DO48" s="202">
        <f t="shared" si="108"/>
        <v>0</v>
      </c>
      <c r="DP48" s="202">
        <f t="shared" si="108"/>
        <v>0</v>
      </c>
      <c r="DQ48" s="202">
        <f t="shared" si="108"/>
        <v>0</v>
      </c>
    </row>
    <row r="49" spans="1:121" ht="28.5" hidden="1" outlineLevel="1" x14ac:dyDescent="0.2">
      <c r="A49" s="208" t="s">
        <v>2</v>
      </c>
      <c r="B49" s="209" t="s">
        <v>165</v>
      </c>
      <c r="C49" s="210"/>
      <c r="D49" s="211"/>
      <c r="E49" s="211"/>
      <c r="F49" s="211"/>
      <c r="G49" s="202">
        <f>C49+D49-E49+F49</f>
        <v>0</v>
      </c>
      <c r="H49" s="211"/>
      <c r="I49" s="211"/>
      <c r="J49" s="211"/>
      <c r="K49" s="211"/>
      <c r="L49" s="211"/>
      <c r="M49" s="211"/>
      <c r="N49" s="207">
        <f>H49+I49-J49+K49-L49+M49</f>
        <v>0</v>
      </c>
      <c r="O49" s="211"/>
      <c r="P49" s="211"/>
      <c r="R49" s="211"/>
      <c r="S49" s="211"/>
      <c r="T49" s="211"/>
      <c r="U49" s="211"/>
      <c r="V49" s="202">
        <f>R49+S49-T49+U49</f>
        <v>0</v>
      </c>
      <c r="W49" s="211"/>
      <c r="X49" s="211"/>
      <c r="Y49" s="211"/>
      <c r="Z49" s="211"/>
      <c r="AA49" s="211"/>
      <c r="AB49" s="211"/>
      <c r="AC49" s="207">
        <f>W49+X49-Y49+Z49-AA49+AB49</f>
        <v>0</v>
      </c>
      <c r="AD49" s="211"/>
      <c r="AE49" s="211"/>
      <c r="AG49" s="211"/>
      <c r="AH49" s="211"/>
      <c r="AI49" s="211"/>
      <c r="AJ49" s="211"/>
      <c r="AK49" s="202">
        <f>AG49+AH49-AI49+AJ49</f>
        <v>0</v>
      </c>
      <c r="AL49" s="211"/>
      <c r="AM49" s="211"/>
      <c r="AN49" s="211"/>
      <c r="AO49" s="211"/>
      <c r="AP49" s="211"/>
      <c r="AQ49" s="211"/>
      <c r="AR49" s="207">
        <f>AL49+AM49-AN49+AO49-AP49+AQ49</f>
        <v>0</v>
      </c>
      <c r="AS49" s="211"/>
      <c r="AT49" s="211"/>
      <c r="AV49" s="211"/>
      <c r="AW49" s="211"/>
      <c r="AX49" s="211"/>
      <c r="AY49" s="211"/>
      <c r="AZ49" s="202">
        <f>AV49+AW49-AX49+AY49</f>
        <v>0</v>
      </c>
      <c r="BA49" s="211"/>
      <c r="BB49" s="211"/>
      <c r="BC49" s="211"/>
      <c r="BD49" s="211"/>
      <c r="BE49" s="211"/>
      <c r="BF49" s="211"/>
      <c r="BG49" s="207">
        <f>BA49+BB49-BC49+BD49-BE49+BF49</f>
        <v>0</v>
      </c>
      <c r="BH49" s="211"/>
      <c r="BI49" s="211"/>
      <c r="BK49" s="211"/>
      <c r="BL49" s="211"/>
      <c r="BM49" s="211"/>
      <c r="BN49" s="211"/>
      <c r="BO49" s="202">
        <f>BK49+BL49-BM49+BN49</f>
        <v>0</v>
      </c>
      <c r="BP49" s="211"/>
      <c r="BQ49" s="211"/>
      <c r="BR49" s="211"/>
      <c r="BS49" s="211"/>
      <c r="BT49" s="211"/>
      <c r="BU49" s="211"/>
      <c r="BV49" s="207">
        <f>BP49+BQ49-BR49+BS49-BT49+BU49</f>
        <v>0</v>
      </c>
      <c r="BW49" s="211"/>
      <c r="BX49" s="211"/>
      <c r="BZ49" s="211"/>
      <c r="CA49" s="211"/>
      <c r="CB49" s="211"/>
      <c r="CC49" s="211"/>
      <c r="CD49" s="202">
        <f>BZ49+CA49-CB49+CC49</f>
        <v>0</v>
      </c>
      <c r="CE49" s="211"/>
      <c r="CF49" s="211"/>
      <c r="CG49" s="211"/>
      <c r="CH49" s="211"/>
      <c r="CI49" s="211"/>
      <c r="CJ49" s="211"/>
      <c r="CK49" s="207">
        <f>CE49+CF49-CG49+CH49-CI49+CJ49</f>
        <v>0</v>
      </c>
      <c r="CL49" s="211"/>
      <c r="CM49" s="211"/>
      <c r="CO49" s="211"/>
      <c r="CP49" s="211"/>
      <c r="CQ49" s="211"/>
      <c r="CR49" s="211"/>
      <c r="CS49" s="202">
        <f>CO49+CP49-CQ49+CR49</f>
        <v>0</v>
      </c>
      <c r="CT49" s="211"/>
      <c r="CU49" s="211"/>
      <c r="CV49" s="211"/>
      <c r="CW49" s="211"/>
      <c r="CX49" s="211"/>
      <c r="CY49" s="211"/>
      <c r="CZ49" s="207">
        <f>CT49+CU49-CV49+CW49-CX49+CY49</f>
        <v>0</v>
      </c>
      <c r="DA49" s="211"/>
      <c r="DB49" s="211"/>
      <c r="DD49" s="211"/>
      <c r="DE49" s="211"/>
      <c r="DF49" s="211"/>
      <c r="DG49" s="211"/>
      <c r="DH49" s="202">
        <f>DD49+DE49-DF49+DG49</f>
        <v>0</v>
      </c>
      <c r="DI49" s="211"/>
      <c r="DJ49" s="211"/>
      <c r="DK49" s="211"/>
      <c r="DL49" s="211"/>
      <c r="DM49" s="211"/>
      <c r="DN49" s="211"/>
      <c r="DO49" s="207">
        <f>DI49+DJ49-DK49+DL49-DM49+DN49</f>
        <v>0</v>
      </c>
      <c r="DP49" s="211"/>
      <c r="DQ49" s="211"/>
    </row>
    <row r="50" spans="1:121" ht="15" hidden="1" outlineLevel="1" x14ac:dyDescent="0.2">
      <c r="A50" s="208" t="s">
        <v>3</v>
      </c>
      <c r="B50" s="209" t="s">
        <v>166</v>
      </c>
      <c r="C50" s="210"/>
      <c r="D50" s="211"/>
      <c r="E50" s="211"/>
      <c r="F50" s="211"/>
      <c r="G50" s="202">
        <f>C50+D50-E50+F50</f>
        <v>0</v>
      </c>
      <c r="H50" s="211"/>
      <c r="I50" s="211"/>
      <c r="J50" s="211"/>
      <c r="K50" s="211"/>
      <c r="L50" s="211"/>
      <c r="M50" s="211"/>
      <c r="N50" s="207">
        <f>H50+I50-J50+K50-L50+M50</f>
        <v>0</v>
      </c>
      <c r="O50" s="211"/>
      <c r="P50" s="211"/>
      <c r="R50" s="211"/>
      <c r="S50" s="211"/>
      <c r="T50" s="211"/>
      <c r="U50" s="211"/>
      <c r="V50" s="202">
        <f>R50+S50-T50+U50</f>
        <v>0</v>
      </c>
      <c r="W50" s="211"/>
      <c r="X50" s="211"/>
      <c r="Y50" s="211"/>
      <c r="Z50" s="211"/>
      <c r="AA50" s="211"/>
      <c r="AB50" s="211"/>
      <c r="AC50" s="207">
        <f>W50+X50-Y50+Z50-AA50+AB50</f>
        <v>0</v>
      </c>
      <c r="AD50" s="211"/>
      <c r="AE50" s="211"/>
      <c r="AG50" s="211"/>
      <c r="AH50" s="211"/>
      <c r="AI50" s="211"/>
      <c r="AJ50" s="211"/>
      <c r="AK50" s="202">
        <f>AG50+AH50-AI50+AJ50</f>
        <v>0</v>
      </c>
      <c r="AL50" s="211"/>
      <c r="AM50" s="211"/>
      <c r="AN50" s="211"/>
      <c r="AO50" s="211"/>
      <c r="AP50" s="211"/>
      <c r="AQ50" s="211"/>
      <c r="AR50" s="207">
        <f>AL50+AM50-AN50+AO50-AP50+AQ50</f>
        <v>0</v>
      </c>
      <c r="AS50" s="211"/>
      <c r="AT50" s="211"/>
      <c r="AV50" s="211"/>
      <c r="AW50" s="211"/>
      <c r="AX50" s="211"/>
      <c r="AY50" s="211"/>
      <c r="AZ50" s="202">
        <f>AV50+AW50-AX50+AY50</f>
        <v>0</v>
      </c>
      <c r="BA50" s="211"/>
      <c r="BB50" s="211"/>
      <c r="BC50" s="211"/>
      <c r="BD50" s="211"/>
      <c r="BE50" s="211"/>
      <c r="BF50" s="211"/>
      <c r="BG50" s="207">
        <f>BA50+BB50-BC50+BD50-BE50+BF50</f>
        <v>0</v>
      </c>
      <c r="BH50" s="211"/>
      <c r="BI50" s="211"/>
      <c r="BK50" s="211"/>
      <c r="BL50" s="211"/>
      <c r="BM50" s="211"/>
      <c r="BN50" s="211"/>
      <c r="BO50" s="202">
        <f>BK50+BL50-BM50+BN50</f>
        <v>0</v>
      </c>
      <c r="BP50" s="211"/>
      <c r="BQ50" s="211"/>
      <c r="BR50" s="211"/>
      <c r="BS50" s="211"/>
      <c r="BT50" s="211"/>
      <c r="BU50" s="211"/>
      <c r="BV50" s="207">
        <f>BP50+BQ50-BR50+BS50-BT50+BU50</f>
        <v>0</v>
      </c>
      <c r="BW50" s="211"/>
      <c r="BX50" s="211"/>
      <c r="BZ50" s="211"/>
      <c r="CA50" s="211"/>
      <c r="CB50" s="211"/>
      <c r="CC50" s="211"/>
      <c r="CD50" s="202">
        <f>BZ50+CA50-CB50+CC50</f>
        <v>0</v>
      </c>
      <c r="CE50" s="211"/>
      <c r="CF50" s="211"/>
      <c r="CG50" s="211"/>
      <c r="CH50" s="211"/>
      <c r="CI50" s="211"/>
      <c r="CJ50" s="211"/>
      <c r="CK50" s="207">
        <f>CE50+CF50-CG50+CH50-CI50+CJ50</f>
        <v>0</v>
      </c>
      <c r="CL50" s="211"/>
      <c r="CM50" s="211"/>
      <c r="CO50" s="211"/>
      <c r="CP50" s="211"/>
      <c r="CQ50" s="211"/>
      <c r="CR50" s="211"/>
      <c r="CS50" s="202">
        <f>CO50+CP50-CQ50+CR50</f>
        <v>0</v>
      </c>
      <c r="CT50" s="211"/>
      <c r="CU50" s="211"/>
      <c r="CV50" s="211"/>
      <c r="CW50" s="211"/>
      <c r="CX50" s="211"/>
      <c r="CY50" s="211"/>
      <c r="CZ50" s="207">
        <f>CT50+CU50-CV50+CW50-CX50+CY50</f>
        <v>0</v>
      </c>
      <c r="DA50" s="211"/>
      <c r="DB50" s="211"/>
      <c r="DD50" s="211"/>
      <c r="DE50" s="211"/>
      <c r="DF50" s="211"/>
      <c r="DG50" s="211"/>
      <c r="DH50" s="202">
        <f>DD50+DE50-DF50+DG50</f>
        <v>0</v>
      </c>
      <c r="DI50" s="211"/>
      <c r="DJ50" s="211"/>
      <c r="DK50" s="211"/>
      <c r="DL50" s="211"/>
      <c r="DM50" s="211"/>
      <c r="DN50" s="211"/>
      <c r="DO50" s="207">
        <f>DI50+DJ50-DK50+DL50-DM50+DN50</f>
        <v>0</v>
      </c>
      <c r="DP50" s="211"/>
      <c r="DQ50" s="211"/>
    </row>
    <row r="51" spans="1:121" ht="15" hidden="1" outlineLevel="1" x14ac:dyDescent="0.2">
      <c r="A51" s="208" t="s">
        <v>4</v>
      </c>
      <c r="B51" s="209" t="s">
        <v>167</v>
      </c>
      <c r="C51" s="210"/>
      <c r="D51" s="211"/>
      <c r="E51" s="211"/>
      <c r="F51" s="211"/>
      <c r="G51" s="202">
        <f>C51+D51-E51+F51</f>
        <v>0</v>
      </c>
      <c r="H51" s="211"/>
      <c r="I51" s="211"/>
      <c r="J51" s="211"/>
      <c r="K51" s="211"/>
      <c r="L51" s="211"/>
      <c r="M51" s="211"/>
      <c r="N51" s="207">
        <f>H51+I51-J51+K51-L51+M51</f>
        <v>0</v>
      </c>
      <c r="O51" s="211"/>
      <c r="P51" s="211"/>
      <c r="R51" s="211"/>
      <c r="S51" s="211"/>
      <c r="T51" s="211"/>
      <c r="U51" s="211"/>
      <c r="V51" s="202">
        <f>R51+S51-T51+U51</f>
        <v>0</v>
      </c>
      <c r="W51" s="211"/>
      <c r="X51" s="211"/>
      <c r="Y51" s="211"/>
      <c r="Z51" s="211"/>
      <c r="AA51" s="211"/>
      <c r="AB51" s="211"/>
      <c r="AC51" s="207">
        <f>W51+X51-Y51+Z51-AA51+AB51</f>
        <v>0</v>
      </c>
      <c r="AD51" s="211"/>
      <c r="AE51" s="211"/>
      <c r="AG51" s="211"/>
      <c r="AH51" s="211"/>
      <c r="AI51" s="211"/>
      <c r="AJ51" s="211"/>
      <c r="AK51" s="202">
        <f>AG51+AH51-AI51+AJ51</f>
        <v>0</v>
      </c>
      <c r="AL51" s="211"/>
      <c r="AM51" s="211"/>
      <c r="AN51" s="211"/>
      <c r="AO51" s="211"/>
      <c r="AP51" s="211"/>
      <c r="AQ51" s="211"/>
      <c r="AR51" s="207">
        <f>AL51+AM51-AN51+AO51-AP51+AQ51</f>
        <v>0</v>
      </c>
      <c r="AS51" s="211"/>
      <c r="AT51" s="211"/>
      <c r="AV51" s="211"/>
      <c r="AW51" s="211"/>
      <c r="AX51" s="211"/>
      <c r="AY51" s="211"/>
      <c r="AZ51" s="202">
        <f>AV51+AW51-AX51+AY51</f>
        <v>0</v>
      </c>
      <c r="BA51" s="211"/>
      <c r="BB51" s="211"/>
      <c r="BC51" s="211"/>
      <c r="BD51" s="211"/>
      <c r="BE51" s="211"/>
      <c r="BF51" s="211"/>
      <c r="BG51" s="207">
        <f>BA51+BB51-BC51+BD51-BE51+BF51</f>
        <v>0</v>
      </c>
      <c r="BH51" s="211"/>
      <c r="BI51" s="211"/>
      <c r="BK51" s="211"/>
      <c r="BL51" s="211"/>
      <c r="BM51" s="211"/>
      <c r="BN51" s="211"/>
      <c r="BO51" s="202">
        <f>BK51+BL51-BM51+BN51</f>
        <v>0</v>
      </c>
      <c r="BP51" s="211"/>
      <c r="BQ51" s="211"/>
      <c r="BR51" s="211"/>
      <c r="BS51" s="211"/>
      <c r="BT51" s="211"/>
      <c r="BU51" s="211"/>
      <c r="BV51" s="207">
        <f>BP51+BQ51-BR51+BS51-BT51+BU51</f>
        <v>0</v>
      </c>
      <c r="BW51" s="211"/>
      <c r="BX51" s="211"/>
      <c r="BZ51" s="211"/>
      <c r="CA51" s="211"/>
      <c r="CB51" s="211"/>
      <c r="CC51" s="211"/>
      <c r="CD51" s="202">
        <f>BZ51+CA51-CB51+CC51</f>
        <v>0</v>
      </c>
      <c r="CE51" s="211"/>
      <c r="CF51" s="211"/>
      <c r="CG51" s="211"/>
      <c r="CH51" s="211"/>
      <c r="CI51" s="211"/>
      <c r="CJ51" s="211"/>
      <c r="CK51" s="207">
        <f>CE51+CF51-CG51+CH51-CI51+CJ51</f>
        <v>0</v>
      </c>
      <c r="CL51" s="211"/>
      <c r="CM51" s="211"/>
      <c r="CO51" s="211"/>
      <c r="CP51" s="211"/>
      <c r="CQ51" s="211"/>
      <c r="CR51" s="211"/>
      <c r="CS51" s="202">
        <f>CO51+CP51-CQ51+CR51</f>
        <v>0</v>
      </c>
      <c r="CT51" s="211"/>
      <c r="CU51" s="211"/>
      <c r="CV51" s="211"/>
      <c r="CW51" s="211"/>
      <c r="CX51" s="211"/>
      <c r="CY51" s="211"/>
      <c r="CZ51" s="207">
        <f>CT51+CU51-CV51+CW51-CX51+CY51</f>
        <v>0</v>
      </c>
      <c r="DA51" s="211"/>
      <c r="DB51" s="211"/>
      <c r="DD51" s="211"/>
      <c r="DE51" s="211"/>
      <c r="DF51" s="211"/>
      <c r="DG51" s="211"/>
      <c r="DH51" s="202">
        <f>DD51+DE51-DF51+DG51</f>
        <v>0</v>
      </c>
      <c r="DI51" s="211"/>
      <c r="DJ51" s="211"/>
      <c r="DK51" s="211"/>
      <c r="DL51" s="211"/>
      <c r="DM51" s="211"/>
      <c r="DN51" s="211"/>
      <c r="DO51" s="207">
        <f>DI51+DJ51-DK51+DL51-DM51+DN51</f>
        <v>0</v>
      </c>
      <c r="DP51" s="211"/>
      <c r="DQ51" s="211"/>
    </row>
    <row r="52" spans="1:121" ht="15" hidden="1" outlineLevel="1" x14ac:dyDescent="0.2">
      <c r="A52" s="208" t="s">
        <v>11</v>
      </c>
      <c r="B52" s="209" t="s">
        <v>168</v>
      </c>
      <c r="C52" s="210"/>
      <c r="D52" s="211"/>
      <c r="E52" s="211"/>
      <c r="F52" s="211"/>
      <c r="G52" s="202">
        <f>C52+D52-E52+F52</f>
        <v>0</v>
      </c>
      <c r="H52" s="211"/>
      <c r="I52" s="211"/>
      <c r="J52" s="211"/>
      <c r="K52" s="211"/>
      <c r="L52" s="211"/>
      <c r="M52" s="211"/>
      <c r="N52" s="207">
        <f>H52+I52-J52+K52-L52+M52</f>
        <v>0</v>
      </c>
      <c r="O52" s="211"/>
      <c r="P52" s="211"/>
      <c r="R52" s="211"/>
      <c r="S52" s="211"/>
      <c r="T52" s="211"/>
      <c r="U52" s="211"/>
      <c r="V52" s="202">
        <f>R52+S52-T52+U52</f>
        <v>0</v>
      </c>
      <c r="W52" s="211"/>
      <c r="X52" s="211"/>
      <c r="Y52" s="211"/>
      <c r="Z52" s="211"/>
      <c r="AA52" s="211"/>
      <c r="AB52" s="211"/>
      <c r="AC52" s="207">
        <f>W52+X52-Y52+Z52-AA52+AB52</f>
        <v>0</v>
      </c>
      <c r="AD52" s="211"/>
      <c r="AE52" s="211"/>
      <c r="AG52" s="211"/>
      <c r="AH52" s="211"/>
      <c r="AI52" s="211"/>
      <c r="AJ52" s="211"/>
      <c r="AK52" s="202">
        <f>AG52+AH52-AI52+AJ52</f>
        <v>0</v>
      </c>
      <c r="AL52" s="211"/>
      <c r="AM52" s="211"/>
      <c r="AN52" s="211"/>
      <c r="AO52" s="211"/>
      <c r="AP52" s="211"/>
      <c r="AQ52" s="211"/>
      <c r="AR52" s="207">
        <f>AL52+AM52-AN52+AO52-AP52+AQ52</f>
        <v>0</v>
      </c>
      <c r="AS52" s="211"/>
      <c r="AT52" s="211"/>
      <c r="AV52" s="211"/>
      <c r="AW52" s="211"/>
      <c r="AX52" s="211"/>
      <c r="AY52" s="211"/>
      <c r="AZ52" s="202">
        <f>AV52+AW52-AX52+AY52</f>
        <v>0</v>
      </c>
      <c r="BA52" s="211"/>
      <c r="BB52" s="211"/>
      <c r="BC52" s="211"/>
      <c r="BD52" s="211"/>
      <c r="BE52" s="211"/>
      <c r="BF52" s="211"/>
      <c r="BG52" s="207">
        <f>BA52+BB52-BC52+BD52-BE52+BF52</f>
        <v>0</v>
      </c>
      <c r="BH52" s="211"/>
      <c r="BI52" s="211"/>
      <c r="BK52" s="211"/>
      <c r="BL52" s="211"/>
      <c r="BM52" s="211"/>
      <c r="BN52" s="211"/>
      <c r="BO52" s="202">
        <f>BK52+BL52-BM52+BN52</f>
        <v>0</v>
      </c>
      <c r="BP52" s="211"/>
      <c r="BQ52" s="211"/>
      <c r="BR52" s="211"/>
      <c r="BS52" s="211"/>
      <c r="BT52" s="211"/>
      <c r="BU52" s="211"/>
      <c r="BV52" s="207">
        <f>BP52+BQ52-BR52+BS52-BT52+BU52</f>
        <v>0</v>
      </c>
      <c r="BW52" s="211"/>
      <c r="BX52" s="211"/>
      <c r="BZ52" s="211"/>
      <c r="CA52" s="211"/>
      <c r="CB52" s="211"/>
      <c r="CC52" s="211"/>
      <c r="CD52" s="202">
        <f>BZ52+CA52-CB52+CC52</f>
        <v>0</v>
      </c>
      <c r="CE52" s="211"/>
      <c r="CF52" s="211"/>
      <c r="CG52" s="211"/>
      <c r="CH52" s="211"/>
      <c r="CI52" s="211"/>
      <c r="CJ52" s="211"/>
      <c r="CK52" s="207">
        <f>CE52+CF52-CG52+CH52-CI52+CJ52</f>
        <v>0</v>
      </c>
      <c r="CL52" s="211"/>
      <c r="CM52" s="211"/>
      <c r="CO52" s="211"/>
      <c r="CP52" s="211"/>
      <c r="CQ52" s="211"/>
      <c r="CR52" s="211"/>
      <c r="CS52" s="202">
        <f>CO52+CP52-CQ52+CR52</f>
        <v>0</v>
      </c>
      <c r="CT52" s="211"/>
      <c r="CU52" s="211"/>
      <c r="CV52" s="211"/>
      <c r="CW52" s="211"/>
      <c r="CX52" s="211"/>
      <c r="CY52" s="211"/>
      <c r="CZ52" s="207">
        <f>CT52+CU52-CV52+CW52-CX52+CY52</f>
        <v>0</v>
      </c>
      <c r="DA52" s="211"/>
      <c r="DB52" s="211"/>
      <c r="DD52" s="211"/>
      <c r="DE52" s="211"/>
      <c r="DF52" s="211"/>
      <c r="DG52" s="211"/>
      <c r="DH52" s="202">
        <f>DD52+DE52-DF52+DG52</f>
        <v>0</v>
      </c>
      <c r="DI52" s="211"/>
      <c r="DJ52" s="211"/>
      <c r="DK52" s="211"/>
      <c r="DL52" s="211"/>
      <c r="DM52" s="211"/>
      <c r="DN52" s="211"/>
      <c r="DO52" s="207">
        <f>DI52+DJ52-DK52+DL52-DM52+DN52</f>
        <v>0</v>
      </c>
      <c r="DP52" s="211"/>
      <c r="DQ52" s="211"/>
    </row>
    <row r="53" spans="1:121" ht="30" hidden="1" outlineLevel="1" x14ac:dyDescent="0.2">
      <c r="A53" s="200" t="s">
        <v>92</v>
      </c>
      <c r="B53" s="201" t="s">
        <v>169</v>
      </c>
      <c r="C53" s="202">
        <f t="shared" ref="C53:AD53" si="109">SUM(C54:C59)</f>
        <v>0</v>
      </c>
      <c r="D53" s="202">
        <f t="shared" si="109"/>
        <v>0</v>
      </c>
      <c r="E53" s="202">
        <f t="shared" si="109"/>
        <v>0</v>
      </c>
      <c r="F53" s="202">
        <f t="shared" si="109"/>
        <v>0</v>
      </c>
      <c r="G53" s="202">
        <f t="shared" si="109"/>
        <v>0</v>
      </c>
      <c r="H53" s="202">
        <f t="shared" si="109"/>
        <v>0</v>
      </c>
      <c r="I53" s="202">
        <f t="shared" si="109"/>
        <v>0</v>
      </c>
      <c r="J53" s="202">
        <f t="shared" si="109"/>
        <v>0</v>
      </c>
      <c r="K53" s="202">
        <f t="shared" si="109"/>
        <v>0</v>
      </c>
      <c r="L53" s="202">
        <f t="shared" si="109"/>
        <v>0</v>
      </c>
      <c r="M53" s="202">
        <f t="shared" si="109"/>
        <v>0</v>
      </c>
      <c r="N53" s="202">
        <f t="shared" si="109"/>
        <v>0</v>
      </c>
      <c r="O53" s="202">
        <f t="shared" si="109"/>
        <v>0</v>
      </c>
      <c r="P53" s="202">
        <f t="shared" si="109"/>
        <v>0</v>
      </c>
      <c r="R53" s="202">
        <f t="shared" si="109"/>
        <v>0</v>
      </c>
      <c r="S53" s="202">
        <f t="shared" si="109"/>
        <v>0</v>
      </c>
      <c r="T53" s="202">
        <f t="shared" si="109"/>
        <v>0</v>
      </c>
      <c r="U53" s="202">
        <f t="shared" si="109"/>
        <v>0</v>
      </c>
      <c r="V53" s="202">
        <f t="shared" si="109"/>
        <v>0</v>
      </c>
      <c r="W53" s="202">
        <f t="shared" si="109"/>
        <v>0</v>
      </c>
      <c r="X53" s="202">
        <f t="shared" si="109"/>
        <v>0</v>
      </c>
      <c r="Y53" s="202">
        <f t="shared" si="109"/>
        <v>0</v>
      </c>
      <c r="Z53" s="202">
        <f t="shared" si="109"/>
        <v>0</v>
      </c>
      <c r="AA53" s="202">
        <f t="shared" si="109"/>
        <v>0</v>
      </c>
      <c r="AB53" s="202">
        <f t="shared" si="109"/>
        <v>0</v>
      </c>
      <c r="AC53" s="202">
        <f t="shared" si="109"/>
        <v>0</v>
      </c>
      <c r="AD53" s="202">
        <f t="shared" si="109"/>
        <v>0</v>
      </c>
      <c r="AE53" s="202">
        <f>SUM(AE54:AE59)</f>
        <v>0</v>
      </c>
      <c r="AG53" s="202">
        <f t="shared" ref="AG53:AS53" si="110">SUM(AG54:AG59)</f>
        <v>0</v>
      </c>
      <c r="AH53" s="202">
        <f t="shared" si="110"/>
        <v>0</v>
      </c>
      <c r="AI53" s="202">
        <f t="shared" si="110"/>
        <v>0</v>
      </c>
      <c r="AJ53" s="202">
        <f t="shared" si="110"/>
        <v>0</v>
      </c>
      <c r="AK53" s="202">
        <f t="shared" si="110"/>
        <v>0</v>
      </c>
      <c r="AL53" s="202">
        <f t="shared" si="110"/>
        <v>0</v>
      </c>
      <c r="AM53" s="202">
        <f t="shared" si="110"/>
        <v>0</v>
      </c>
      <c r="AN53" s="202">
        <f t="shared" si="110"/>
        <v>0</v>
      </c>
      <c r="AO53" s="202">
        <f t="shared" si="110"/>
        <v>0</v>
      </c>
      <c r="AP53" s="202">
        <f t="shared" si="110"/>
        <v>0</v>
      </c>
      <c r="AQ53" s="202">
        <f t="shared" si="110"/>
        <v>0</v>
      </c>
      <c r="AR53" s="202">
        <f t="shared" si="110"/>
        <v>0</v>
      </c>
      <c r="AS53" s="202">
        <f t="shared" si="110"/>
        <v>0</v>
      </c>
      <c r="AT53" s="202">
        <f>SUM(AT54:AT59)</f>
        <v>0</v>
      </c>
      <c r="AV53" s="202">
        <f t="shared" ref="AV53:BH53" si="111">SUM(AV54:AV59)</f>
        <v>0</v>
      </c>
      <c r="AW53" s="202">
        <f t="shared" si="111"/>
        <v>0</v>
      </c>
      <c r="AX53" s="202">
        <f t="shared" si="111"/>
        <v>0</v>
      </c>
      <c r="AY53" s="202">
        <f t="shared" si="111"/>
        <v>0</v>
      </c>
      <c r="AZ53" s="202">
        <f t="shared" si="111"/>
        <v>0</v>
      </c>
      <c r="BA53" s="202">
        <f t="shared" si="111"/>
        <v>0</v>
      </c>
      <c r="BB53" s="202">
        <f t="shared" si="111"/>
        <v>0</v>
      </c>
      <c r="BC53" s="202">
        <f t="shared" si="111"/>
        <v>0</v>
      </c>
      <c r="BD53" s="202">
        <f t="shared" si="111"/>
        <v>0</v>
      </c>
      <c r="BE53" s="202">
        <f t="shared" si="111"/>
        <v>0</v>
      </c>
      <c r="BF53" s="202">
        <f t="shared" si="111"/>
        <v>0</v>
      </c>
      <c r="BG53" s="202">
        <f t="shared" si="111"/>
        <v>0</v>
      </c>
      <c r="BH53" s="202">
        <f t="shared" si="111"/>
        <v>0</v>
      </c>
      <c r="BI53" s="202">
        <f>SUM(BI54:BI59)</f>
        <v>0</v>
      </c>
      <c r="BK53" s="202">
        <f t="shared" ref="BK53:BW53" si="112">SUM(BK54:BK59)</f>
        <v>0</v>
      </c>
      <c r="BL53" s="202">
        <f t="shared" si="112"/>
        <v>0</v>
      </c>
      <c r="BM53" s="202">
        <f t="shared" si="112"/>
        <v>0</v>
      </c>
      <c r="BN53" s="202">
        <f t="shared" si="112"/>
        <v>0</v>
      </c>
      <c r="BO53" s="202">
        <f t="shared" si="112"/>
        <v>0</v>
      </c>
      <c r="BP53" s="202">
        <f t="shared" si="112"/>
        <v>0</v>
      </c>
      <c r="BQ53" s="202">
        <f t="shared" si="112"/>
        <v>0</v>
      </c>
      <c r="BR53" s="202">
        <f t="shared" si="112"/>
        <v>0</v>
      </c>
      <c r="BS53" s="202">
        <f t="shared" si="112"/>
        <v>0</v>
      </c>
      <c r="BT53" s="202">
        <f t="shared" si="112"/>
        <v>0</v>
      </c>
      <c r="BU53" s="202">
        <f t="shared" si="112"/>
        <v>0</v>
      </c>
      <c r="BV53" s="202">
        <f t="shared" si="112"/>
        <v>0</v>
      </c>
      <c r="BW53" s="202">
        <f t="shared" si="112"/>
        <v>0</v>
      </c>
      <c r="BX53" s="202">
        <f>SUM(BX54:BX59)</f>
        <v>0</v>
      </c>
      <c r="BZ53" s="202">
        <f t="shared" ref="BZ53:CL53" si="113">SUM(BZ54:BZ59)</f>
        <v>0</v>
      </c>
      <c r="CA53" s="202">
        <f t="shared" si="113"/>
        <v>0</v>
      </c>
      <c r="CB53" s="202">
        <f t="shared" si="113"/>
        <v>0</v>
      </c>
      <c r="CC53" s="202">
        <f t="shared" si="113"/>
        <v>0</v>
      </c>
      <c r="CD53" s="202">
        <f t="shared" si="113"/>
        <v>0</v>
      </c>
      <c r="CE53" s="202">
        <f t="shared" si="113"/>
        <v>0</v>
      </c>
      <c r="CF53" s="202">
        <f t="shared" si="113"/>
        <v>0</v>
      </c>
      <c r="CG53" s="202">
        <f t="shared" si="113"/>
        <v>0</v>
      </c>
      <c r="CH53" s="202">
        <f t="shared" si="113"/>
        <v>0</v>
      </c>
      <c r="CI53" s="202">
        <f t="shared" si="113"/>
        <v>0</v>
      </c>
      <c r="CJ53" s="202">
        <f t="shared" si="113"/>
        <v>0</v>
      </c>
      <c r="CK53" s="202">
        <f t="shared" si="113"/>
        <v>0</v>
      </c>
      <c r="CL53" s="202">
        <f t="shared" si="113"/>
        <v>0</v>
      </c>
      <c r="CM53" s="202">
        <f>SUM(CM54:CM59)</f>
        <v>0</v>
      </c>
      <c r="CO53" s="202">
        <f t="shared" ref="CO53:DA53" si="114">SUM(CO54:CO59)</f>
        <v>0</v>
      </c>
      <c r="CP53" s="202">
        <f t="shared" si="114"/>
        <v>0</v>
      </c>
      <c r="CQ53" s="202">
        <f t="shared" si="114"/>
        <v>0</v>
      </c>
      <c r="CR53" s="202">
        <f t="shared" si="114"/>
        <v>0</v>
      </c>
      <c r="CS53" s="202">
        <f t="shared" si="114"/>
        <v>0</v>
      </c>
      <c r="CT53" s="202">
        <f t="shared" si="114"/>
        <v>0</v>
      </c>
      <c r="CU53" s="202">
        <f t="shared" si="114"/>
        <v>0</v>
      </c>
      <c r="CV53" s="202">
        <f t="shared" si="114"/>
        <v>0</v>
      </c>
      <c r="CW53" s="202">
        <f t="shared" si="114"/>
        <v>0</v>
      </c>
      <c r="CX53" s="202">
        <f t="shared" si="114"/>
        <v>0</v>
      </c>
      <c r="CY53" s="202">
        <f t="shared" si="114"/>
        <v>0</v>
      </c>
      <c r="CZ53" s="202">
        <f t="shared" si="114"/>
        <v>0</v>
      </c>
      <c r="DA53" s="202">
        <f t="shared" si="114"/>
        <v>0</v>
      </c>
      <c r="DB53" s="202">
        <f>SUM(DB54:DB59)</f>
        <v>0</v>
      </c>
      <c r="DD53" s="202">
        <f t="shared" ref="DD53:DP53" si="115">SUM(DD54:DD59)</f>
        <v>0</v>
      </c>
      <c r="DE53" s="202">
        <f t="shared" si="115"/>
        <v>0</v>
      </c>
      <c r="DF53" s="202">
        <f t="shared" si="115"/>
        <v>0</v>
      </c>
      <c r="DG53" s="202">
        <f t="shared" si="115"/>
        <v>0</v>
      </c>
      <c r="DH53" s="202">
        <f t="shared" si="115"/>
        <v>0</v>
      </c>
      <c r="DI53" s="202">
        <f t="shared" si="115"/>
        <v>0</v>
      </c>
      <c r="DJ53" s="202">
        <f t="shared" si="115"/>
        <v>0</v>
      </c>
      <c r="DK53" s="202">
        <f t="shared" si="115"/>
        <v>0</v>
      </c>
      <c r="DL53" s="202">
        <f t="shared" si="115"/>
        <v>0</v>
      </c>
      <c r="DM53" s="202">
        <f t="shared" si="115"/>
        <v>0</v>
      </c>
      <c r="DN53" s="202">
        <f t="shared" si="115"/>
        <v>0</v>
      </c>
      <c r="DO53" s="202">
        <f t="shared" si="115"/>
        <v>0</v>
      </c>
      <c r="DP53" s="202">
        <f t="shared" si="115"/>
        <v>0</v>
      </c>
      <c r="DQ53" s="202">
        <f>SUM(DQ54:DQ59)</f>
        <v>0</v>
      </c>
    </row>
    <row r="54" spans="1:121" ht="15" hidden="1" outlineLevel="1" x14ac:dyDescent="0.2">
      <c r="A54" s="208" t="s">
        <v>2</v>
      </c>
      <c r="B54" s="209" t="s">
        <v>170</v>
      </c>
      <c r="C54" s="210"/>
      <c r="D54" s="211"/>
      <c r="E54" s="211"/>
      <c r="F54" s="211"/>
      <c r="G54" s="202">
        <f t="shared" ref="G54:G59" si="116">C54+D54-E54+F54</f>
        <v>0</v>
      </c>
      <c r="H54" s="211"/>
      <c r="I54" s="211"/>
      <c r="J54" s="211"/>
      <c r="K54" s="211"/>
      <c r="L54" s="211"/>
      <c r="M54" s="211"/>
      <c r="N54" s="207">
        <f t="shared" ref="N54:N59" si="117">H54+I54-J54+K54-L54+M54</f>
        <v>0</v>
      </c>
      <c r="O54" s="211"/>
      <c r="P54" s="211"/>
      <c r="R54" s="211"/>
      <c r="S54" s="211"/>
      <c r="T54" s="211"/>
      <c r="U54" s="211"/>
      <c r="V54" s="202">
        <f t="shared" ref="V54:V59" si="118">R54+S54-T54+U54</f>
        <v>0</v>
      </c>
      <c r="W54" s="211"/>
      <c r="X54" s="211"/>
      <c r="Y54" s="211"/>
      <c r="Z54" s="211"/>
      <c r="AA54" s="211"/>
      <c r="AB54" s="211"/>
      <c r="AC54" s="207">
        <f t="shared" ref="AC54:AC59" si="119">W54+X54-Y54+Z54-AA54+AB54</f>
        <v>0</v>
      </c>
      <c r="AD54" s="211"/>
      <c r="AE54" s="211"/>
      <c r="AG54" s="211"/>
      <c r="AH54" s="211"/>
      <c r="AI54" s="211"/>
      <c r="AJ54" s="211"/>
      <c r="AK54" s="202">
        <f t="shared" ref="AK54:AK59" si="120">AG54+AH54-AI54+AJ54</f>
        <v>0</v>
      </c>
      <c r="AL54" s="211"/>
      <c r="AM54" s="211"/>
      <c r="AN54" s="211"/>
      <c r="AO54" s="211"/>
      <c r="AP54" s="211"/>
      <c r="AQ54" s="211"/>
      <c r="AR54" s="207">
        <f t="shared" ref="AR54:AR59" si="121">AL54+AM54-AN54+AO54-AP54+AQ54</f>
        <v>0</v>
      </c>
      <c r="AS54" s="211"/>
      <c r="AT54" s="211"/>
      <c r="AV54" s="211"/>
      <c r="AW54" s="211"/>
      <c r="AX54" s="211"/>
      <c r="AY54" s="211"/>
      <c r="AZ54" s="202">
        <f t="shared" ref="AZ54:AZ59" si="122">AV54+AW54-AX54+AY54</f>
        <v>0</v>
      </c>
      <c r="BA54" s="211"/>
      <c r="BB54" s="211"/>
      <c r="BC54" s="211"/>
      <c r="BD54" s="211"/>
      <c r="BE54" s="211"/>
      <c r="BF54" s="211"/>
      <c r="BG54" s="207">
        <f t="shared" ref="BG54:BG59" si="123">BA54+BB54-BC54+BD54-BE54+BF54</f>
        <v>0</v>
      </c>
      <c r="BH54" s="211"/>
      <c r="BI54" s="211"/>
      <c r="BK54" s="211"/>
      <c r="BL54" s="211"/>
      <c r="BM54" s="211"/>
      <c r="BN54" s="211"/>
      <c r="BO54" s="202">
        <f t="shared" ref="BO54:BO59" si="124">BK54+BL54-BM54+BN54</f>
        <v>0</v>
      </c>
      <c r="BP54" s="211"/>
      <c r="BQ54" s="211"/>
      <c r="BR54" s="211"/>
      <c r="BS54" s="211"/>
      <c r="BT54" s="211"/>
      <c r="BU54" s="211"/>
      <c r="BV54" s="207">
        <f t="shared" ref="BV54:BV59" si="125">BP54+BQ54-BR54+BS54-BT54+BU54</f>
        <v>0</v>
      </c>
      <c r="BW54" s="211"/>
      <c r="BX54" s="211"/>
      <c r="BZ54" s="211"/>
      <c r="CA54" s="211"/>
      <c r="CB54" s="211"/>
      <c r="CC54" s="211"/>
      <c r="CD54" s="202">
        <f t="shared" ref="CD54:CD59" si="126">BZ54+CA54-CB54+CC54</f>
        <v>0</v>
      </c>
      <c r="CE54" s="211"/>
      <c r="CF54" s="211"/>
      <c r="CG54" s="211"/>
      <c r="CH54" s="211"/>
      <c r="CI54" s="211"/>
      <c r="CJ54" s="211"/>
      <c r="CK54" s="207">
        <f t="shared" ref="CK54:CK59" si="127">CE54+CF54-CG54+CH54-CI54+CJ54</f>
        <v>0</v>
      </c>
      <c r="CL54" s="211"/>
      <c r="CM54" s="211"/>
      <c r="CO54" s="211"/>
      <c r="CP54" s="211"/>
      <c r="CQ54" s="211"/>
      <c r="CR54" s="211"/>
      <c r="CS54" s="202">
        <f t="shared" ref="CS54:CS59" si="128">CO54+CP54-CQ54+CR54</f>
        <v>0</v>
      </c>
      <c r="CT54" s="211"/>
      <c r="CU54" s="211"/>
      <c r="CV54" s="211"/>
      <c r="CW54" s="211"/>
      <c r="CX54" s="211"/>
      <c r="CY54" s="211"/>
      <c r="CZ54" s="207">
        <f t="shared" ref="CZ54:CZ59" si="129">CT54+CU54-CV54+CW54-CX54+CY54</f>
        <v>0</v>
      </c>
      <c r="DA54" s="211"/>
      <c r="DB54" s="211"/>
      <c r="DD54" s="211"/>
      <c r="DE54" s="211"/>
      <c r="DF54" s="211"/>
      <c r="DG54" s="211"/>
      <c r="DH54" s="202">
        <f t="shared" ref="DH54:DH59" si="130">DD54+DE54-DF54+DG54</f>
        <v>0</v>
      </c>
      <c r="DI54" s="211"/>
      <c r="DJ54" s="211"/>
      <c r="DK54" s="211"/>
      <c r="DL54" s="211"/>
      <c r="DM54" s="211"/>
      <c r="DN54" s="211"/>
      <c r="DO54" s="207">
        <f t="shared" ref="DO54:DO59" si="131">DI54+DJ54-DK54+DL54-DM54+DN54</f>
        <v>0</v>
      </c>
      <c r="DP54" s="211"/>
      <c r="DQ54" s="211"/>
    </row>
    <row r="55" spans="1:121" ht="15" hidden="1" outlineLevel="1" x14ac:dyDescent="0.2">
      <c r="A55" s="208" t="s">
        <v>3</v>
      </c>
      <c r="B55" s="209" t="s">
        <v>171</v>
      </c>
      <c r="C55" s="210"/>
      <c r="D55" s="211"/>
      <c r="E55" s="211"/>
      <c r="F55" s="211"/>
      <c r="G55" s="202">
        <f t="shared" si="116"/>
        <v>0</v>
      </c>
      <c r="H55" s="211"/>
      <c r="I55" s="211"/>
      <c r="J55" s="211"/>
      <c r="K55" s="211"/>
      <c r="L55" s="211"/>
      <c r="M55" s="211"/>
      <c r="N55" s="207">
        <f t="shared" si="117"/>
        <v>0</v>
      </c>
      <c r="O55" s="211"/>
      <c r="P55" s="211"/>
      <c r="R55" s="211"/>
      <c r="S55" s="211"/>
      <c r="T55" s="211"/>
      <c r="U55" s="211"/>
      <c r="V55" s="202">
        <f t="shared" si="118"/>
        <v>0</v>
      </c>
      <c r="W55" s="211"/>
      <c r="X55" s="211"/>
      <c r="Y55" s="211"/>
      <c r="Z55" s="211"/>
      <c r="AA55" s="211"/>
      <c r="AB55" s="211"/>
      <c r="AC55" s="207">
        <f t="shared" si="119"/>
        <v>0</v>
      </c>
      <c r="AD55" s="211"/>
      <c r="AE55" s="211"/>
      <c r="AG55" s="211"/>
      <c r="AH55" s="211"/>
      <c r="AI55" s="211"/>
      <c r="AJ55" s="211"/>
      <c r="AK55" s="202">
        <f t="shared" si="120"/>
        <v>0</v>
      </c>
      <c r="AL55" s="211"/>
      <c r="AM55" s="211"/>
      <c r="AN55" s="211"/>
      <c r="AO55" s="211"/>
      <c r="AP55" s="211"/>
      <c r="AQ55" s="211"/>
      <c r="AR55" s="207">
        <f t="shared" si="121"/>
        <v>0</v>
      </c>
      <c r="AS55" s="211"/>
      <c r="AT55" s="211"/>
      <c r="AV55" s="211"/>
      <c r="AW55" s="211"/>
      <c r="AX55" s="211"/>
      <c r="AY55" s="211"/>
      <c r="AZ55" s="202">
        <f t="shared" si="122"/>
        <v>0</v>
      </c>
      <c r="BA55" s="211"/>
      <c r="BB55" s="211"/>
      <c r="BC55" s="211"/>
      <c r="BD55" s="211"/>
      <c r="BE55" s="211"/>
      <c r="BF55" s="211"/>
      <c r="BG55" s="207">
        <f t="shared" si="123"/>
        <v>0</v>
      </c>
      <c r="BH55" s="211"/>
      <c r="BI55" s="211"/>
      <c r="BK55" s="211"/>
      <c r="BL55" s="211"/>
      <c r="BM55" s="211"/>
      <c r="BN55" s="211"/>
      <c r="BO55" s="202">
        <f t="shared" si="124"/>
        <v>0</v>
      </c>
      <c r="BP55" s="211"/>
      <c r="BQ55" s="211"/>
      <c r="BR55" s="211"/>
      <c r="BS55" s="211"/>
      <c r="BT55" s="211"/>
      <c r="BU55" s="211"/>
      <c r="BV55" s="207">
        <f t="shared" si="125"/>
        <v>0</v>
      </c>
      <c r="BW55" s="211"/>
      <c r="BX55" s="211"/>
      <c r="BZ55" s="211"/>
      <c r="CA55" s="211"/>
      <c r="CB55" s="211"/>
      <c r="CC55" s="211"/>
      <c r="CD55" s="202">
        <f t="shared" si="126"/>
        <v>0</v>
      </c>
      <c r="CE55" s="211"/>
      <c r="CF55" s="211"/>
      <c r="CG55" s="211"/>
      <c r="CH55" s="211"/>
      <c r="CI55" s="211"/>
      <c r="CJ55" s="211"/>
      <c r="CK55" s="207">
        <f t="shared" si="127"/>
        <v>0</v>
      </c>
      <c r="CL55" s="211"/>
      <c r="CM55" s="211"/>
      <c r="CO55" s="211"/>
      <c r="CP55" s="211"/>
      <c r="CQ55" s="211"/>
      <c r="CR55" s="211"/>
      <c r="CS55" s="202">
        <f t="shared" si="128"/>
        <v>0</v>
      </c>
      <c r="CT55" s="211"/>
      <c r="CU55" s="211"/>
      <c r="CV55" s="211"/>
      <c r="CW55" s="211"/>
      <c r="CX55" s="211"/>
      <c r="CY55" s="211"/>
      <c r="CZ55" s="207">
        <f t="shared" si="129"/>
        <v>0</v>
      </c>
      <c r="DA55" s="211"/>
      <c r="DB55" s="211"/>
      <c r="DD55" s="211"/>
      <c r="DE55" s="211"/>
      <c r="DF55" s="211"/>
      <c r="DG55" s="211"/>
      <c r="DH55" s="202">
        <f t="shared" si="130"/>
        <v>0</v>
      </c>
      <c r="DI55" s="211"/>
      <c r="DJ55" s="211"/>
      <c r="DK55" s="211"/>
      <c r="DL55" s="211"/>
      <c r="DM55" s="211"/>
      <c r="DN55" s="211"/>
      <c r="DO55" s="207">
        <f t="shared" si="131"/>
        <v>0</v>
      </c>
      <c r="DP55" s="211"/>
      <c r="DQ55" s="211"/>
    </row>
    <row r="56" spans="1:121" ht="15" hidden="1" outlineLevel="1" x14ac:dyDescent="0.2">
      <c r="A56" s="208" t="s">
        <v>4</v>
      </c>
      <c r="B56" s="209" t="s">
        <v>172</v>
      </c>
      <c r="C56" s="210"/>
      <c r="D56" s="211"/>
      <c r="E56" s="211"/>
      <c r="F56" s="211"/>
      <c r="G56" s="202">
        <f t="shared" si="116"/>
        <v>0</v>
      </c>
      <c r="H56" s="211"/>
      <c r="I56" s="211"/>
      <c r="J56" s="211"/>
      <c r="K56" s="211"/>
      <c r="L56" s="211"/>
      <c r="M56" s="211"/>
      <c r="N56" s="207">
        <f t="shared" si="117"/>
        <v>0</v>
      </c>
      <c r="O56" s="211"/>
      <c r="P56" s="211"/>
      <c r="R56" s="211"/>
      <c r="S56" s="211"/>
      <c r="T56" s="211"/>
      <c r="U56" s="211"/>
      <c r="V56" s="202">
        <f t="shared" si="118"/>
        <v>0</v>
      </c>
      <c r="W56" s="211"/>
      <c r="X56" s="211"/>
      <c r="Y56" s="211"/>
      <c r="Z56" s="211"/>
      <c r="AA56" s="211"/>
      <c r="AB56" s="211"/>
      <c r="AC56" s="207">
        <f t="shared" si="119"/>
        <v>0</v>
      </c>
      <c r="AD56" s="211"/>
      <c r="AE56" s="211"/>
      <c r="AG56" s="211"/>
      <c r="AH56" s="211"/>
      <c r="AI56" s="211"/>
      <c r="AJ56" s="211"/>
      <c r="AK56" s="202">
        <f t="shared" si="120"/>
        <v>0</v>
      </c>
      <c r="AL56" s="211"/>
      <c r="AM56" s="211"/>
      <c r="AN56" s="211"/>
      <c r="AO56" s="211"/>
      <c r="AP56" s="211"/>
      <c r="AQ56" s="211"/>
      <c r="AR56" s="207">
        <f t="shared" si="121"/>
        <v>0</v>
      </c>
      <c r="AS56" s="211"/>
      <c r="AT56" s="211"/>
      <c r="AV56" s="211"/>
      <c r="AW56" s="211"/>
      <c r="AX56" s="211"/>
      <c r="AY56" s="211"/>
      <c r="AZ56" s="202">
        <f t="shared" si="122"/>
        <v>0</v>
      </c>
      <c r="BA56" s="211"/>
      <c r="BB56" s="211"/>
      <c r="BC56" s="211"/>
      <c r="BD56" s="211"/>
      <c r="BE56" s="211"/>
      <c r="BF56" s="211"/>
      <c r="BG56" s="207">
        <f t="shared" si="123"/>
        <v>0</v>
      </c>
      <c r="BH56" s="211"/>
      <c r="BI56" s="211"/>
      <c r="BK56" s="211"/>
      <c r="BL56" s="211"/>
      <c r="BM56" s="211"/>
      <c r="BN56" s="211"/>
      <c r="BO56" s="202">
        <f t="shared" si="124"/>
        <v>0</v>
      </c>
      <c r="BP56" s="211"/>
      <c r="BQ56" s="211"/>
      <c r="BR56" s="211"/>
      <c r="BS56" s="211"/>
      <c r="BT56" s="211"/>
      <c r="BU56" s="211"/>
      <c r="BV56" s="207">
        <f t="shared" si="125"/>
        <v>0</v>
      </c>
      <c r="BW56" s="211"/>
      <c r="BX56" s="211"/>
      <c r="BZ56" s="211"/>
      <c r="CA56" s="211"/>
      <c r="CB56" s="211"/>
      <c r="CC56" s="211"/>
      <c r="CD56" s="202">
        <f t="shared" si="126"/>
        <v>0</v>
      </c>
      <c r="CE56" s="211"/>
      <c r="CF56" s="211"/>
      <c r="CG56" s="211"/>
      <c r="CH56" s="211"/>
      <c r="CI56" s="211"/>
      <c r="CJ56" s="211"/>
      <c r="CK56" s="207">
        <f t="shared" si="127"/>
        <v>0</v>
      </c>
      <c r="CL56" s="211"/>
      <c r="CM56" s="211"/>
      <c r="CO56" s="211"/>
      <c r="CP56" s="211"/>
      <c r="CQ56" s="211"/>
      <c r="CR56" s="211"/>
      <c r="CS56" s="202">
        <f t="shared" si="128"/>
        <v>0</v>
      </c>
      <c r="CT56" s="211"/>
      <c r="CU56" s="211"/>
      <c r="CV56" s="211"/>
      <c r="CW56" s="211"/>
      <c r="CX56" s="211"/>
      <c r="CY56" s="211"/>
      <c r="CZ56" s="207">
        <f t="shared" si="129"/>
        <v>0</v>
      </c>
      <c r="DA56" s="211"/>
      <c r="DB56" s="211"/>
      <c r="DD56" s="211"/>
      <c r="DE56" s="211"/>
      <c r="DF56" s="211"/>
      <c r="DG56" s="211"/>
      <c r="DH56" s="202">
        <f t="shared" si="130"/>
        <v>0</v>
      </c>
      <c r="DI56" s="211"/>
      <c r="DJ56" s="211"/>
      <c r="DK56" s="211"/>
      <c r="DL56" s="211"/>
      <c r="DM56" s="211"/>
      <c r="DN56" s="211"/>
      <c r="DO56" s="207">
        <f t="shared" si="131"/>
        <v>0</v>
      </c>
      <c r="DP56" s="211"/>
      <c r="DQ56" s="211"/>
    </row>
    <row r="57" spans="1:121" ht="28.5" hidden="1" outlineLevel="1" x14ac:dyDescent="0.2">
      <c r="A57" s="208" t="s">
        <v>11</v>
      </c>
      <c r="B57" s="209" t="s">
        <v>173</v>
      </c>
      <c r="C57" s="210"/>
      <c r="D57" s="211"/>
      <c r="E57" s="211"/>
      <c r="F57" s="211"/>
      <c r="G57" s="202">
        <f t="shared" si="116"/>
        <v>0</v>
      </c>
      <c r="H57" s="211"/>
      <c r="I57" s="211"/>
      <c r="J57" s="211"/>
      <c r="K57" s="211"/>
      <c r="L57" s="211"/>
      <c r="M57" s="211"/>
      <c r="N57" s="207">
        <f t="shared" si="117"/>
        <v>0</v>
      </c>
      <c r="O57" s="211"/>
      <c r="P57" s="211"/>
      <c r="R57" s="211"/>
      <c r="S57" s="211"/>
      <c r="T57" s="211"/>
      <c r="U57" s="211"/>
      <c r="V57" s="202">
        <f t="shared" si="118"/>
        <v>0</v>
      </c>
      <c r="W57" s="211"/>
      <c r="X57" s="211"/>
      <c r="Y57" s="211"/>
      <c r="Z57" s="211"/>
      <c r="AA57" s="211"/>
      <c r="AB57" s="211"/>
      <c r="AC57" s="207">
        <f t="shared" si="119"/>
        <v>0</v>
      </c>
      <c r="AD57" s="211"/>
      <c r="AE57" s="211"/>
      <c r="AG57" s="211"/>
      <c r="AH57" s="211"/>
      <c r="AI57" s="211"/>
      <c r="AJ57" s="211"/>
      <c r="AK57" s="202">
        <f t="shared" si="120"/>
        <v>0</v>
      </c>
      <c r="AL57" s="211"/>
      <c r="AM57" s="211"/>
      <c r="AN57" s="211"/>
      <c r="AO57" s="211"/>
      <c r="AP57" s="211"/>
      <c r="AQ57" s="211"/>
      <c r="AR57" s="207">
        <f t="shared" si="121"/>
        <v>0</v>
      </c>
      <c r="AS57" s="211"/>
      <c r="AT57" s="211"/>
      <c r="AV57" s="211"/>
      <c r="AW57" s="211"/>
      <c r="AX57" s="211"/>
      <c r="AY57" s="211"/>
      <c r="AZ57" s="202">
        <f t="shared" si="122"/>
        <v>0</v>
      </c>
      <c r="BA57" s="211"/>
      <c r="BB57" s="211"/>
      <c r="BC57" s="211"/>
      <c r="BD57" s="211"/>
      <c r="BE57" s="211"/>
      <c r="BF57" s="211"/>
      <c r="BG57" s="207">
        <f t="shared" si="123"/>
        <v>0</v>
      </c>
      <c r="BH57" s="211"/>
      <c r="BI57" s="211"/>
      <c r="BK57" s="211"/>
      <c r="BL57" s="211"/>
      <c r="BM57" s="211"/>
      <c r="BN57" s="211"/>
      <c r="BO57" s="202">
        <f t="shared" si="124"/>
        <v>0</v>
      </c>
      <c r="BP57" s="211"/>
      <c r="BQ57" s="211"/>
      <c r="BR57" s="211"/>
      <c r="BS57" s="211"/>
      <c r="BT57" s="211"/>
      <c r="BU57" s="211"/>
      <c r="BV57" s="207">
        <f t="shared" si="125"/>
        <v>0</v>
      </c>
      <c r="BW57" s="211"/>
      <c r="BX57" s="211"/>
      <c r="BZ57" s="211"/>
      <c r="CA57" s="211"/>
      <c r="CB57" s="211"/>
      <c r="CC57" s="211"/>
      <c r="CD57" s="202">
        <f t="shared" si="126"/>
        <v>0</v>
      </c>
      <c r="CE57" s="211"/>
      <c r="CF57" s="211"/>
      <c r="CG57" s="211"/>
      <c r="CH57" s="211"/>
      <c r="CI57" s="211"/>
      <c r="CJ57" s="211"/>
      <c r="CK57" s="207">
        <f t="shared" si="127"/>
        <v>0</v>
      </c>
      <c r="CL57" s="211"/>
      <c r="CM57" s="211"/>
      <c r="CO57" s="211"/>
      <c r="CP57" s="211"/>
      <c r="CQ57" s="211"/>
      <c r="CR57" s="211"/>
      <c r="CS57" s="202">
        <f t="shared" si="128"/>
        <v>0</v>
      </c>
      <c r="CT57" s="211"/>
      <c r="CU57" s="211"/>
      <c r="CV57" s="211"/>
      <c r="CW57" s="211"/>
      <c r="CX57" s="211"/>
      <c r="CY57" s="211"/>
      <c r="CZ57" s="207">
        <f t="shared" si="129"/>
        <v>0</v>
      </c>
      <c r="DA57" s="211"/>
      <c r="DB57" s="211"/>
      <c r="DD57" s="211"/>
      <c r="DE57" s="211"/>
      <c r="DF57" s="211"/>
      <c r="DG57" s="211"/>
      <c r="DH57" s="202">
        <f t="shared" si="130"/>
        <v>0</v>
      </c>
      <c r="DI57" s="211"/>
      <c r="DJ57" s="211"/>
      <c r="DK57" s="211"/>
      <c r="DL57" s="211"/>
      <c r="DM57" s="211"/>
      <c r="DN57" s="211"/>
      <c r="DO57" s="207">
        <f t="shared" si="131"/>
        <v>0</v>
      </c>
      <c r="DP57" s="211"/>
      <c r="DQ57" s="211"/>
    </row>
    <row r="58" spans="1:121" ht="15" hidden="1" outlineLevel="1" x14ac:dyDescent="0.2">
      <c r="A58" s="208" t="s">
        <v>5</v>
      </c>
      <c r="B58" s="209" t="s">
        <v>174</v>
      </c>
      <c r="C58" s="210"/>
      <c r="D58" s="211"/>
      <c r="E58" s="211"/>
      <c r="F58" s="211"/>
      <c r="G58" s="202">
        <f t="shared" si="116"/>
        <v>0</v>
      </c>
      <c r="H58" s="211"/>
      <c r="I58" s="211"/>
      <c r="J58" s="211"/>
      <c r="K58" s="211"/>
      <c r="L58" s="211"/>
      <c r="M58" s="211"/>
      <c r="N58" s="207">
        <f t="shared" si="117"/>
        <v>0</v>
      </c>
      <c r="O58" s="211"/>
      <c r="P58" s="211"/>
      <c r="R58" s="211"/>
      <c r="S58" s="211"/>
      <c r="T58" s="211"/>
      <c r="U58" s="211"/>
      <c r="V58" s="202">
        <f t="shared" si="118"/>
        <v>0</v>
      </c>
      <c r="W58" s="211"/>
      <c r="X58" s="211"/>
      <c r="Y58" s="211"/>
      <c r="Z58" s="211"/>
      <c r="AA58" s="211"/>
      <c r="AB58" s="211"/>
      <c r="AC58" s="207">
        <f t="shared" si="119"/>
        <v>0</v>
      </c>
      <c r="AD58" s="211"/>
      <c r="AE58" s="211"/>
      <c r="AG58" s="211"/>
      <c r="AH58" s="211"/>
      <c r="AI58" s="211"/>
      <c r="AJ58" s="211"/>
      <c r="AK58" s="202">
        <f t="shared" si="120"/>
        <v>0</v>
      </c>
      <c r="AL58" s="211"/>
      <c r="AM58" s="211"/>
      <c r="AN58" s="211"/>
      <c r="AO58" s="211"/>
      <c r="AP58" s="211"/>
      <c r="AQ58" s="211"/>
      <c r="AR58" s="207">
        <f t="shared" si="121"/>
        <v>0</v>
      </c>
      <c r="AS58" s="211"/>
      <c r="AT58" s="211"/>
      <c r="AV58" s="211"/>
      <c r="AW58" s="211"/>
      <c r="AX58" s="211"/>
      <c r="AY58" s="211"/>
      <c r="AZ58" s="202">
        <f t="shared" si="122"/>
        <v>0</v>
      </c>
      <c r="BA58" s="211"/>
      <c r="BB58" s="211"/>
      <c r="BC58" s="211"/>
      <c r="BD58" s="211"/>
      <c r="BE58" s="211"/>
      <c r="BF58" s="211"/>
      <c r="BG58" s="207">
        <f t="shared" si="123"/>
        <v>0</v>
      </c>
      <c r="BH58" s="211"/>
      <c r="BI58" s="211"/>
      <c r="BK58" s="211"/>
      <c r="BL58" s="211"/>
      <c r="BM58" s="211"/>
      <c r="BN58" s="211"/>
      <c r="BO58" s="202">
        <f t="shared" si="124"/>
        <v>0</v>
      </c>
      <c r="BP58" s="211"/>
      <c r="BQ58" s="211"/>
      <c r="BR58" s="211"/>
      <c r="BS58" s="211"/>
      <c r="BT58" s="211"/>
      <c r="BU58" s="211"/>
      <c r="BV58" s="207">
        <f t="shared" si="125"/>
        <v>0</v>
      </c>
      <c r="BW58" s="211"/>
      <c r="BX58" s="211"/>
      <c r="BZ58" s="211"/>
      <c r="CA58" s="211"/>
      <c r="CB58" s="211"/>
      <c r="CC58" s="211"/>
      <c r="CD58" s="202">
        <f t="shared" si="126"/>
        <v>0</v>
      </c>
      <c r="CE58" s="211"/>
      <c r="CF58" s="211"/>
      <c r="CG58" s="211"/>
      <c r="CH58" s="211"/>
      <c r="CI58" s="211"/>
      <c r="CJ58" s="211"/>
      <c r="CK58" s="207">
        <f t="shared" si="127"/>
        <v>0</v>
      </c>
      <c r="CL58" s="211"/>
      <c r="CM58" s="211"/>
      <c r="CO58" s="211"/>
      <c r="CP58" s="211"/>
      <c r="CQ58" s="211"/>
      <c r="CR58" s="211"/>
      <c r="CS58" s="202">
        <f t="shared" si="128"/>
        <v>0</v>
      </c>
      <c r="CT58" s="211"/>
      <c r="CU58" s="211"/>
      <c r="CV58" s="211"/>
      <c r="CW58" s="211"/>
      <c r="CX58" s="211"/>
      <c r="CY58" s="211"/>
      <c r="CZ58" s="207">
        <f t="shared" si="129"/>
        <v>0</v>
      </c>
      <c r="DA58" s="211"/>
      <c r="DB58" s="211"/>
      <c r="DD58" s="211"/>
      <c r="DE58" s="211"/>
      <c r="DF58" s="211"/>
      <c r="DG58" s="211"/>
      <c r="DH58" s="202">
        <f t="shared" si="130"/>
        <v>0</v>
      </c>
      <c r="DI58" s="211"/>
      <c r="DJ58" s="211"/>
      <c r="DK58" s="211"/>
      <c r="DL58" s="211"/>
      <c r="DM58" s="211"/>
      <c r="DN58" s="211"/>
      <c r="DO58" s="207">
        <f t="shared" si="131"/>
        <v>0</v>
      </c>
      <c r="DP58" s="211"/>
      <c r="DQ58" s="211"/>
    </row>
    <row r="59" spans="1:121" ht="15" hidden="1" outlineLevel="1" x14ac:dyDescent="0.2">
      <c r="A59" s="208" t="s">
        <v>6</v>
      </c>
      <c r="B59" s="209" t="s">
        <v>175</v>
      </c>
      <c r="C59" s="210"/>
      <c r="D59" s="211"/>
      <c r="E59" s="211"/>
      <c r="F59" s="211"/>
      <c r="G59" s="202">
        <f t="shared" si="116"/>
        <v>0</v>
      </c>
      <c r="H59" s="211"/>
      <c r="I59" s="211"/>
      <c r="J59" s="211"/>
      <c r="K59" s="211"/>
      <c r="L59" s="211"/>
      <c r="M59" s="211"/>
      <c r="N59" s="207">
        <f t="shared" si="117"/>
        <v>0</v>
      </c>
      <c r="O59" s="211"/>
      <c r="P59" s="211"/>
      <c r="R59" s="211"/>
      <c r="S59" s="211"/>
      <c r="T59" s="211"/>
      <c r="U59" s="211"/>
      <c r="V59" s="202">
        <f t="shared" si="118"/>
        <v>0</v>
      </c>
      <c r="W59" s="211"/>
      <c r="X59" s="211"/>
      <c r="Y59" s="211"/>
      <c r="Z59" s="211"/>
      <c r="AA59" s="211"/>
      <c r="AB59" s="211"/>
      <c r="AC59" s="207">
        <f t="shared" si="119"/>
        <v>0</v>
      </c>
      <c r="AD59" s="211"/>
      <c r="AE59" s="211"/>
      <c r="AG59" s="211"/>
      <c r="AH59" s="211"/>
      <c r="AI59" s="211"/>
      <c r="AJ59" s="211"/>
      <c r="AK59" s="202">
        <f t="shared" si="120"/>
        <v>0</v>
      </c>
      <c r="AL59" s="211"/>
      <c r="AM59" s="211"/>
      <c r="AN59" s="211"/>
      <c r="AO59" s="211"/>
      <c r="AP59" s="211"/>
      <c r="AQ59" s="211"/>
      <c r="AR59" s="207">
        <f t="shared" si="121"/>
        <v>0</v>
      </c>
      <c r="AS59" s="211"/>
      <c r="AT59" s="211"/>
      <c r="AV59" s="211"/>
      <c r="AW59" s="211"/>
      <c r="AX59" s="211"/>
      <c r="AY59" s="211"/>
      <c r="AZ59" s="202">
        <f t="shared" si="122"/>
        <v>0</v>
      </c>
      <c r="BA59" s="211"/>
      <c r="BB59" s="211"/>
      <c r="BC59" s="211"/>
      <c r="BD59" s="211"/>
      <c r="BE59" s="211"/>
      <c r="BF59" s="211"/>
      <c r="BG59" s="207">
        <f t="shared" si="123"/>
        <v>0</v>
      </c>
      <c r="BH59" s="211"/>
      <c r="BI59" s="211"/>
      <c r="BK59" s="211"/>
      <c r="BL59" s="211"/>
      <c r="BM59" s="211"/>
      <c r="BN59" s="211"/>
      <c r="BO59" s="202">
        <f t="shared" si="124"/>
        <v>0</v>
      </c>
      <c r="BP59" s="211"/>
      <c r="BQ59" s="211"/>
      <c r="BR59" s="211"/>
      <c r="BS59" s="211"/>
      <c r="BT59" s="211"/>
      <c r="BU59" s="211"/>
      <c r="BV59" s="207">
        <f t="shared" si="125"/>
        <v>0</v>
      </c>
      <c r="BW59" s="211"/>
      <c r="BX59" s="211"/>
      <c r="BZ59" s="211"/>
      <c r="CA59" s="211"/>
      <c r="CB59" s="211"/>
      <c r="CC59" s="211"/>
      <c r="CD59" s="202">
        <f t="shared" si="126"/>
        <v>0</v>
      </c>
      <c r="CE59" s="211"/>
      <c r="CF59" s="211"/>
      <c r="CG59" s="211"/>
      <c r="CH59" s="211"/>
      <c r="CI59" s="211"/>
      <c r="CJ59" s="211"/>
      <c r="CK59" s="207">
        <f t="shared" si="127"/>
        <v>0</v>
      </c>
      <c r="CL59" s="211"/>
      <c r="CM59" s="211"/>
      <c r="CO59" s="211"/>
      <c r="CP59" s="211"/>
      <c r="CQ59" s="211"/>
      <c r="CR59" s="211"/>
      <c r="CS59" s="202">
        <f t="shared" si="128"/>
        <v>0</v>
      </c>
      <c r="CT59" s="211"/>
      <c r="CU59" s="211"/>
      <c r="CV59" s="211"/>
      <c r="CW59" s="211"/>
      <c r="CX59" s="211"/>
      <c r="CY59" s="211"/>
      <c r="CZ59" s="207">
        <f t="shared" si="129"/>
        <v>0</v>
      </c>
      <c r="DA59" s="211"/>
      <c r="DB59" s="211"/>
      <c r="DD59" s="211"/>
      <c r="DE59" s="211"/>
      <c r="DF59" s="211"/>
      <c r="DG59" s="211"/>
      <c r="DH59" s="202">
        <f t="shared" si="130"/>
        <v>0</v>
      </c>
      <c r="DI59" s="211"/>
      <c r="DJ59" s="211"/>
      <c r="DK59" s="211"/>
      <c r="DL59" s="211"/>
      <c r="DM59" s="211"/>
      <c r="DN59" s="211"/>
      <c r="DO59" s="207">
        <f t="shared" si="131"/>
        <v>0</v>
      </c>
      <c r="DP59" s="211"/>
      <c r="DQ59" s="211"/>
    </row>
    <row r="60" spans="1:121" ht="15" hidden="1" outlineLevel="1" x14ac:dyDescent="0.2">
      <c r="A60" s="212"/>
      <c r="B60" s="213" t="s">
        <v>176</v>
      </c>
      <c r="C60" s="214"/>
      <c r="D60" s="214"/>
      <c r="E60" s="214"/>
      <c r="F60" s="214"/>
      <c r="G60" s="215"/>
      <c r="H60" s="211"/>
      <c r="I60" s="211"/>
      <c r="J60" s="216"/>
      <c r="K60" s="214"/>
      <c r="L60" s="214"/>
      <c r="M60" s="214"/>
      <c r="N60" s="214"/>
      <c r="O60" s="214"/>
      <c r="P60" s="214"/>
      <c r="R60" s="214"/>
      <c r="S60" s="214"/>
      <c r="T60" s="214"/>
      <c r="U60" s="214"/>
      <c r="V60" s="215"/>
      <c r="W60" s="211"/>
      <c r="X60" s="217"/>
      <c r="Y60" s="216"/>
      <c r="Z60" s="214"/>
      <c r="AA60" s="214"/>
      <c r="AB60" s="214"/>
      <c r="AC60" s="214"/>
      <c r="AD60" s="214"/>
      <c r="AE60" s="215"/>
      <c r="AG60" s="214"/>
      <c r="AH60" s="214"/>
      <c r="AI60" s="214"/>
      <c r="AJ60" s="214"/>
      <c r="AK60" s="215"/>
      <c r="AL60" s="211"/>
      <c r="AM60" s="217"/>
      <c r="AN60" s="216"/>
      <c r="AO60" s="214"/>
      <c r="AP60" s="214"/>
      <c r="AQ60" s="214"/>
      <c r="AR60" s="214"/>
      <c r="AS60" s="214"/>
      <c r="AT60" s="215"/>
      <c r="AV60" s="214"/>
      <c r="AW60" s="214"/>
      <c r="AX60" s="214"/>
      <c r="AY60" s="214"/>
      <c r="AZ60" s="215"/>
      <c r="BA60" s="211"/>
      <c r="BB60" s="217"/>
      <c r="BC60" s="216"/>
      <c r="BD60" s="214"/>
      <c r="BE60" s="214"/>
      <c r="BF60" s="214"/>
      <c r="BG60" s="214"/>
      <c r="BH60" s="214"/>
      <c r="BI60" s="215"/>
      <c r="BK60" s="214"/>
      <c r="BL60" s="214"/>
      <c r="BM60" s="214"/>
      <c r="BN60" s="214"/>
      <c r="BO60" s="215"/>
      <c r="BP60" s="211"/>
      <c r="BQ60" s="217"/>
      <c r="BR60" s="216"/>
      <c r="BS60" s="214"/>
      <c r="BT60" s="214"/>
      <c r="BU60" s="214"/>
      <c r="BV60" s="214"/>
      <c r="BW60" s="214"/>
      <c r="BX60" s="215"/>
      <c r="BZ60" s="214"/>
      <c r="CA60" s="214"/>
      <c r="CB60" s="214"/>
      <c r="CC60" s="214"/>
      <c r="CD60" s="215"/>
      <c r="CE60" s="211"/>
      <c r="CF60" s="217"/>
      <c r="CG60" s="216"/>
      <c r="CH60" s="214"/>
      <c r="CI60" s="214"/>
      <c r="CJ60" s="214"/>
      <c r="CK60" s="214"/>
      <c r="CL60" s="214"/>
      <c r="CM60" s="215"/>
      <c r="CO60" s="214"/>
      <c r="CP60" s="214"/>
      <c r="CQ60" s="214"/>
      <c r="CR60" s="214"/>
      <c r="CS60" s="215"/>
      <c r="CT60" s="211"/>
      <c r="CU60" s="217"/>
      <c r="CV60" s="216"/>
      <c r="CW60" s="214"/>
      <c r="CX60" s="214"/>
      <c r="CY60" s="214"/>
      <c r="CZ60" s="214"/>
      <c r="DA60" s="214"/>
      <c r="DB60" s="215"/>
      <c r="DD60" s="214"/>
      <c r="DE60" s="214"/>
      <c r="DF60" s="214"/>
      <c r="DG60" s="214"/>
      <c r="DH60" s="215"/>
      <c r="DI60" s="211"/>
      <c r="DJ60" s="217"/>
      <c r="DK60" s="216"/>
      <c r="DL60" s="214"/>
      <c r="DM60" s="214"/>
      <c r="DN60" s="214"/>
      <c r="DO60" s="214"/>
      <c r="DP60" s="214"/>
      <c r="DQ60" s="215"/>
    </row>
    <row r="61" spans="1:121" s="220" customFormat="1" ht="18" x14ac:dyDescent="0.25">
      <c r="A61" s="197">
        <v>2023</v>
      </c>
      <c r="B61" s="198" t="str">
        <f>CONCATENATE("Anlagenspiegel des Jahres ",A61)</f>
        <v>Anlagenspiegel des Jahres 2023</v>
      </c>
      <c r="C61" s="218"/>
      <c r="D61" s="218"/>
      <c r="E61" s="218"/>
      <c r="F61" s="218"/>
      <c r="G61" s="218"/>
      <c r="H61" s="218"/>
      <c r="I61" s="218"/>
      <c r="J61" s="218"/>
      <c r="K61" s="218"/>
      <c r="L61" s="218"/>
      <c r="M61" s="218"/>
      <c r="N61" s="218"/>
      <c r="O61" s="218"/>
      <c r="P61" s="218"/>
      <c r="Q61" s="183"/>
      <c r="R61" s="218"/>
      <c r="S61" s="218"/>
      <c r="T61" s="218"/>
      <c r="U61" s="219"/>
      <c r="V61" s="219"/>
      <c r="W61" s="219"/>
      <c r="X61" s="219"/>
      <c r="Y61" s="219"/>
      <c r="Z61" s="219"/>
      <c r="AA61" s="219"/>
      <c r="AB61" s="219"/>
      <c r="AC61" s="219"/>
      <c r="AD61" s="219"/>
      <c r="AE61" s="219"/>
      <c r="AF61" s="183"/>
      <c r="AG61" s="218"/>
      <c r="AH61" s="218"/>
      <c r="AI61" s="218"/>
      <c r="AJ61" s="219"/>
      <c r="AK61" s="219"/>
      <c r="AL61" s="219"/>
      <c r="AM61" s="219"/>
      <c r="AN61" s="219"/>
      <c r="AO61" s="219"/>
      <c r="AP61" s="219"/>
      <c r="AQ61" s="219"/>
      <c r="AR61" s="219"/>
      <c r="AS61" s="219"/>
      <c r="AT61" s="219"/>
      <c r="AV61" s="218"/>
      <c r="AW61" s="218"/>
      <c r="AX61" s="218"/>
      <c r="AY61" s="219"/>
      <c r="AZ61" s="219"/>
      <c r="BA61" s="219"/>
      <c r="BB61" s="219"/>
      <c r="BC61" s="219"/>
      <c r="BD61" s="219"/>
      <c r="BE61" s="219"/>
      <c r="BF61" s="219"/>
      <c r="BG61" s="219"/>
      <c r="BH61" s="219"/>
      <c r="BI61" s="219"/>
      <c r="BK61" s="218"/>
      <c r="BL61" s="218"/>
      <c r="BM61" s="218"/>
      <c r="BN61" s="219"/>
      <c r="BO61" s="219"/>
      <c r="BP61" s="219"/>
      <c r="BQ61" s="219"/>
      <c r="BR61" s="219"/>
      <c r="BS61" s="219"/>
      <c r="BT61" s="219"/>
      <c r="BU61" s="219"/>
      <c r="BV61" s="219"/>
      <c r="BW61" s="219"/>
      <c r="BX61" s="219"/>
      <c r="BZ61" s="218"/>
      <c r="CA61" s="218"/>
      <c r="CB61" s="218"/>
      <c r="CC61" s="219"/>
      <c r="CD61" s="219"/>
      <c r="CE61" s="219"/>
      <c r="CF61" s="219"/>
      <c r="CG61" s="219"/>
      <c r="CH61" s="219"/>
      <c r="CI61" s="219"/>
      <c r="CJ61" s="219"/>
      <c r="CK61" s="219"/>
      <c r="CL61" s="219"/>
      <c r="CM61" s="219"/>
      <c r="CO61" s="218"/>
      <c r="CP61" s="218"/>
      <c r="CQ61" s="218"/>
      <c r="CR61" s="219"/>
      <c r="CS61" s="219"/>
      <c r="CT61" s="219"/>
      <c r="CU61" s="219"/>
      <c r="CV61" s="219"/>
      <c r="CW61" s="219"/>
      <c r="CX61" s="219"/>
      <c r="CY61" s="219"/>
      <c r="CZ61" s="219"/>
      <c r="DA61" s="219"/>
      <c r="DB61" s="219"/>
      <c r="DD61" s="218"/>
      <c r="DE61" s="218"/>
      <c r="DF61" s="218"/>
      <c r="DG61" s="219"/>
      <c r="DH61" s="219"/>
      <c r="DI61" s="219"/>
      <c r="DJ61" s="219"/>
      <c r="DK61" s="219"/>
      <c r="DL61" s="219"/>
      <c r="DM61" s="219"/>
      <c r="DN61" s="219"/>
      <c r="DO61" s="219"/>
      <c r="DP61" s="219"/>
      <c r="DQ61" s="219"/>
    </row>
    <row r="62" spans="1:121" ht="15" outlineLevel="1" x14ac:dyDescent="0.2">
      <c r="A62" s="200" t="s">
        <v>158</v>
      </c>
      <c r="B62" s="201" t="s">
        <v>159</v>
      </c>
      <c r="C62" s="202">
        <f t="shared" ref="C62:P62" si="132">SUM(C63+C67+C72)</f>
        <v>0</v>
      </c>
      <c r="D62" s="202">
        <f t="shared" si="132"/>
        <v>0</v>
      </c>
      <c r="E62" s="202">
        <f t="shared" si="132"/>
        <v>0</v>
      </c>
      <c r="F62" s="202">
        <f t="shared" si="132"/>
        <v>0</v>
      </c>
      <c r="G62" s="202">
        <f t="shared" si="132"/>
        <v>0</v>
      </c>
      <c r="H62" s="202">
        <f t="shared" si="132"/>
        <v>0</v>
      </c>
      <c r="I62" s="202">
        <f t="shared" si="132"/>
        <v>0</v>
      </c>
      <c r="J62" s="202">
        <f t="shared" si="132"/>
        <v>0</v>
      </c>
      <c r="K62" s="202">
        <f t="shared" si="132"/>
        <v>0</v>
      </c>
      <c r="L62" s="202">
        <f t="shared" si="132"/>
        <v>0</v>
      </c>
      <c r="M62" s="202">
        <f t="shared" si="132"/>
        <v>0</v>
      </c>
      <c r="N62" s="202">
        <f t="shared" si="132"/>
        <v>0</v>
      </c>
      <c r="O62" s="202">
        <f t="shared" si="132"/>
        <v>0</v>
      </c>
      <c r="P62" s="202">
        <f t="shared" si="132"/>
        <v>0</v>
      </c>
      <c r="R62" s="202">
        <f t="shared" ref="R62:AD62" si="133">SUM(R63+R67+R72)</f>
        <v>0</v>
      </c>
      <c r="S62" s="202">
        <f t="shared" si="133"/>
        <v>0</v>
      </c>
      <c r="T62" s="202">
        <f t="shared" si="133"/>
        <v>0</v>
      </c>
      <c r="U62" s="202">
        <f t="shared" si="133"/>
        <v>0</v>
      </c>
      <c r="V62" s="202">
        <f t="shared" si="133"/>
        <v>0</v>
      </c>
      <c r="W62" s="202">
        <f t="shared" si="133"/>
        <v>0</v>
      </c>
      <c r="X62" s="202">
        <f t="shared" si="133"/>
        <v>0</v>
      </c>
      <c r="Y62" s="202">
        <f t="shared" si="133"/>
        <v>0</v>
      </c>
      <c r="Z62" s="202">
        <f t="shared" si="133"/>
        <v>0</v>
      </c>
      <c r="AA62" s="202">
        <f t="shared" si="133"/>
        <v>0</v>
      </c>
      <c r="AB62" s="202">
        <f t="shared" si="133"/>
        <v>0</v>
      </c>
      <c r="AC62" s="202">
        <f t="shared" si="133"/>
        <v>0</v>
      </c>
      <c r="AD62" s="202">
        <f t="shared" si="133"/>
        <v>0</v>
      </c>
      <c r="AE62" s="202">
        <f>SUM(AE63+AE67+AE72)</f>
        <v>0</v>
      </c>
      <c r="AG62" s="202">
        <f t="shared" ref="AG62:AS62" si="134">SUM(AG63+AG67+AG72)</f>
        <v>0</v>
      </c>
      <c r="AH62" s="202">
        <f t="shared" si="134"/>
        <v>0</v>
      </c>
      <c r="AI62" s="202">
        <f t="shared" si="134"/>
        <v>0</v>
      </c>
      <c r="AJ62" s="202">
        <f t="shared" si="134"/>
        <v>0</v>
      </c>
      <c r="AK62" s="202">
        <f t="shared" si="134"/>
        <v>0</v>
      </c>
      <c r="AL62" s="202">
        <f t="shared" si="134"/>
        <v>0</v>
      </c>
      <c r="AM62" s="202">
        <f t="shared" si="134"/>
        <v>0</v>
      </c>
      <c r="AN62" s="202">
        <f t="shared" si="134"/>
        <v>0</v>
      </c>
      <c r="AO62" s="202">
        <f t="shared" si="134"/>
        <v>0</v>
      </c>
      <c r="AP62" s="202">
        <f t="shared" si="134"/>
        <v>0</v>
      </c>
      <c r="AQ62" s="202">
        <f t="shared" si="134"/>
        <v>0</v>
      </c>
      <c r="AR62" s="202">
        <f t="shared" si="134"/>
        <v>0</v>
      </c>
      <c r="AS62" s="202">
        <f t="shared" si="134"/>
        <v>0</v>
      </c>
      <c r="AT62" s="202">
        <f>SUM(AT63+AT67+AT72)</f>
        <v>0</v>
      </c>
      <c r="AV62" s="202">
        <f t="shared" ref="AV62:BH62" si="135">SUM(AV63+AV67+AV72)</f>
        <v>0</v>
      </c>
      <c r="AW62" s="202">
        <f t="shared" si="135"/>
        <v>0</v>
      </c>
      <c r="AX62" s="202">
        <f t="shared" si="135"/>
        <v>0</v>
      </c>
      <c r="AY62" s="202">
        <f t="shared" si="135"/>
        <v>0</v>
      </c>
      <c r="AZ62" s="202">
        <f t="shared" si="135"/>
        <v>0</v>
      </c>
      <c r="BA62" s="202">
        <f t="shared" si="135"/>
        <v>0</v>
      </c>
      <c r="BB62" s="202">
        <f t="shared" si="135"/>
        <v>0</v>
      </c>
      <c r="BC62" s="202">
        <f t="shared" si="135"/>
        <v>0</v>
      </c>
      <c r="BD62" s="202">
        <f t="shared" si="135"/>
        <v>0</v>
      </c>
      <c r="BE62" s="202">
        <f t="shared" si="135"/>
        <v>0</v>
      </c>
      <c r="BF62" s="202">
        <f t="shared" si="135"/>
        <v>0</v>
      </c>
      <c r="BG62" s="202">
        <f t="shared" si="135"/>
        <v>0</v>
      </c>
      <c r="BH62" s="202">
        <f t="shared" si="135"/>
        <v>0</v>
      </c>
      <c r="BI62" s="202">
        <f>SUM(BI63+BI67+BI72)</f>
        <v>0</v>
      </c>
      <c r="BK62" s="202">
        <f t="shared" ref="BK62:BW62" si="136">SUM(BK63+BK67+BK72)</f>
        <v>0</v>
      </c>
      <c r="BL62" s="202">
        <f t="shared" si="136"/>
        <v>0</v>
      </c>
      <c r="BM62" s="202">
        <f t="shared" si="136"/>
        <v>0</v>
      </c>
      <c r="BN62" s="202">
        <f t="shared" si="136"/>
        <v>0</v>
      </c>
      <c r="BO62" s="202">
        <f t="shared" si="136"/>
        <v>0</v>
      </c>
      <c r="BP62" s="202">
        <f t="shared" si="136"/>
        <v>0</v>
      </c>
      <c r="BQ62" s="202">
        <f t="shared" si="136"/>
        <v>0</v>
      </c>
      <c r="BR62" s="202">
        <f t="shared" si="136"/>
        <v>0</v>
      </c>
      <c r="BS62" s="202">
        <f t="shared" si="136"/>
        <v>0</v>
      </c>
      <c r="BT62" s="202">
        <f t="shared" si="136"/>
        <v>0</v>
      </c>
      <c r="BU62" s="202">
        <f t="shared" si="136"/>
        <v>0</v>
      </c>
      <c r="BV62" s="202">
        <f t="shared" si="136"/>
        <v>0</v>
      </c>
      <c r="BW62" s="202">
        <f t="shared" si="136"/>
        <v>0</v>
      </c>
      <c r="BX62" s="202">
        <f>SUM(BX63+BX67+BX72)</f>
        <v>0</v>
      </c>
      <c r="BZ62" s="202">
        <f t="shared" ref="BZ62:CL62" si="137">SUM(BZ63+BZ67+BZ72)</f>
        <v>0</v>
      </c>
      <c r="CA62" s="202">
        <f t="shared" si="137"/>
        <v>0</v>
      </c>
      <c r="CB62" s="202">
        <f t="shared" si="137"/>
        <v>0</v>
      </c>
      <c r="CC62" s="202">
        <f t="shared" si="137"/>
        <v>0</v>
      </c>
      <c r="CD62" s="202">
        <f t="shared" si="137"/>
        <v>0</v>
      </c>
      <c r="CE62" s="202">
        <f t="shared" si="137"/>
        <v>0</v>
      </c>
      <c r="CF62" s="202">
        <f t="shared" si="137"/>
        <v>0</v>
      </c>
      <c r="CG62" s="202">
        <f t="shared" si="137"/>
        <v>0</v>
      </c>
      <c r="CH62" s="202">
        <f t="shared" si="137"/>
        <v>0</v>
      </c>
      <c r="CI62" s="202">
        <f t="shared" si="137"/>
        <v>0</v>
      </c>
      <c r="CJ62" s="202">
        <f t="shared" si="137"/>
        <v>0</v>
      </c>
      <c r="CK62" s="202">
        <f t="shared" si="137"/>
        <v>0</v>
      </c>
      <c r="CL62" s="202">
        <f t="shared" si="137"/>
        <v>0</v>
      </c>
      <c r="CM62" s="202">
        <f>SUM(CM63+CM67+CM72)</f>
        <v>0</v>
      </c>
      <c r="CO62" s="202">
        <f t="shared" ref="CO62:DA62" si="138">SUM(CO63+CO67+CO72)</f>
        <v>0</v>
      </c>
      <c r="CP62" s="202">
        <f t="shared" si="138"/>
        <v>0</v>
      </c>
      <c r="CQ62" s="202">
        <f t="shared" si="138"/>
        <v>0</v>
      </c>
      <c r="CR62" s="202">
        <f t="shared" si="138"/>
        <v>0</v>
      </c>
      <c r="CS62" s="202">
        <f t="shared" si="138"/>
        <v>0</v>
      </c>
      <c r="CT62" s="202">
        <f t="shared" si="138"/>
        <v>0</v>
      </c>
      <c r="CU62" s="202">
        <f t="shared" si="138"/>
        <v>0</v>
      </c>
      <c r="CV62" s="202">
        <f t="shared" si="138"/>
        <v>0</v>
      </c>
      <c r="CW62" s="202">
        <f t="shared" si="138"/>
        <v>0</v>
      </c>
      <c r="CX62" s="202">
        <f t="shared" si="138"/>
        <v>0</v>
      </c>
      <c r="CY62" s="202">
        <f t="shared" si="138"/>
        <v>0</v>
      </c>
      <c r="CZ62" s="202">
        <f t="shared" si="138"/>
        <v>0</v>
      </c>
      <c r="DA62" s="202">
        <f t="shared" si="138"/>
        <v>0</v>
      </c>
      <c r="DB62" s="202">
        <f>SUM(DB63+DB67+DB72)</f>
        <v>0</v>
      </c>
      <c r="DD62" s="202">
        <f t="shared" ref="DD62:DP62" si="139">SUM(DD63+DD67+DD72)</f>
        <v>0</v>
      </c>
      <c r="DE62" s="202">
        <f t="shared" si="139"/>
        <v>0</v>
      </c>
      <c r="DF62" s="202">
        <f t="shared" si="139"/>
        <v>0</v>
      </c>
      <c r="DG62" s="202">
        <f t="shared" si="139"/>
        <v>0</v>
      </c>
      <c r="DH62" s="202">
        <f t="shared" si="139"/>
        <v>0</v>
      </c>
      <c r="DI62" s="202">
        <f t="shared" si="139"/>
        <v>0</v>
      </c>
      <c r="DJ62" s="202">
        <f t="shared" si="139"/>
        <v>0</v>
      </c>
      <c r="DK62" s="202">
        <f t="shared" si="139"/>
        <v>0</v>
      </c>
      <c r="DL62" s="202">
        <f t="shared" si="139"/>
        <v>0</v>
      </c>
      <c r="DM62" s="202">
        <f t="shared" si="139"/>
        <v>0</v>
      </c>
      <c r="DN62" s="202">
        <f t="shared" si="139"/>
        <v>0</v>
      </c>
      <c r="DO62" s="202">
        <f t="shared" si="139"/>
        <v>0</v>
      </c>
      <c r="DP62" s="202">
        <f t="shared" si="139"/>
        <v>0</v>
      </c>
      <c r="DQ62" s="202">
        <f>SUM(DQ63+DQ67+DQ72)</f>
        <v>0</v>
      </c>
    </row>
    <row r="63" spans="1:121" ht="15" outlineLevel="1" x14ac:dyDescent="0.2">
      <c r="A63" s="200" t="s">
        <v>81</v>
      </c>
      <c r="B63" s="201" t="s">
        <v>160</v>
      </c>
      <c r="C63" s="202">
        <f t="shared" ref="C63:P63" si="140">SUM(C64:C66)</f>
        <v>0</v>
      </c>
      <c r="D63" s="202">
        <f t="shared" si="140"/>
        <v>0</v>
      </c>
      <c r="E63" s="202">
        <f t="shared" si="140"/>
        <v>0</v>
      </c>
      <c r="F63" s="202">
        <f t="shared" si="140"/>
        <v>0</v>
      </c>
      <c r="G63" s="202">
        <f t="shared" si="140"/>
        <v>0</v>
      </c>
      <c r="H63" s="202">
        <f t="shared" si="140"/>
        <v>0</v>
      </c>
      <c r="I63" s="202">
        <f t="shared" si="140"/>
        <v>0</v>
      </c>
      <c r="J63" s="202">
        <f t="shared" si="140"/>
        <v>0</v>
      </c>
      <c r="K63" s="202">
        <f t="shared" si="140"/>
        <v>0</v>
      </c>
      <c r="L63" s="202">
        <f t="shared" si="140"/>
        <v>0</v>
      </c>
      <c r="M63" s="202">
        <f t="shared" si="140"/>
        <v>0</v>
      </c>
      <c r="N63" s="202">
        <f t="shared" si="140"/>
        <v>0</v>
      </c>
      <c r="O63" s="202">
        <f t="shared" si="140"/>
        <v>0</v>
      </c>
      <c r="P63" s="202">
        <f t="shared" si="140"/>
        <v>0</v>
      </c>
      <c r="R63" s="202">
        <f t="shared" ref="R63:AD63" si="141">SUM(R64:R66)</f>
        <v>0</v>
      </c>
      <c r="S63" s="202">
        <f t="shared" si="141"/>
        <v>0</v>
      </c>
      <c r="T63" s="202">
        <f t="shared" si="141"/>
        <v>0</v>
      </c>
      <c r="U63" s="202">
        <f t="shared" si="141"/>
        <v>0</v>
      </c>
      <c r="V63" s="202">
        <f t="shared" si="141"/>
        <v>0</v>
      </c>
      <c r="W63" s="202">
        <f t="shared" si="141"/>
        <v>0</v>
      </c>
      <c r="X63" s="202">
        <f t="shared" si="141"/>
        <v>0</v>
      </c>
      <c r="Y63" s="202">
        <f t="shared" si="141"/>
        <v>0</v>
      </c>
      <c r="Z63" s="202">
        <f t="shared" si="141"/>
        <v>0</v>
      </c>
      <c r="AA63" s="202">
        <f t="shared" si="141"/>
        <v>0</v>
      </c>
      <c r="AB63" s="202">
        <f t="shared" si="141"/>
        <v>0</v>
      </c>
      <c r="AC63" s="202">
        <f t="shared" si="141"/>
        <v>0</v>
      </c>
      <c r="AD63" s="202">
        <f t="shared" si="141"/>
        <v>0</v>
      </c>
      <c r="AE63" s="202">
        <f>SUM(AE64:AE66)</f>
        <v>0</v>
      </c>
      <c r="AG63" s="202">
        <f t="shared" ref="AG63:AS63" si="142">SUM(AG64:AG66)</f>
        <v>0</v>
      </c>
      <c r="AH63" s="202">
        <f t="shared" si="142"/>
        <v>0</v>
      </c>
      <c r="AI63" s="202">
        <f t="shared" si="142"/>
        <v>0</v>
      </c>
      <c r="AJ63" s="202">
        <f t="shared" si="142"/>
        <v>0</v>
      </c>
      <c r="AK63" s="202">
        <f t="shared" si="142"/>
        <v>0</v>
      </c>
      <c r="AL63" s="202">
        <f t="shared" si="142"/>
        <v>0</v>
      </c>
      <c r="AM63" s="202">
        <f t="shared" si="142"/>
        <v>0</v>
      </c>
      <c r="AN63" s="202">
        <f t="shared" si="142"/>
        <v>0</v>
      </c>
      <c r="AO63" s="202">
        <f t="shared" si="142"/>
        <v>0</v>
      </c>
      <c r="AP63" s="202">
        <f t="shared" si="142"/>
        <v>0</v>
      </c>
      <c r="AQ63" s="202">
        <f t="shared" si="142"/>
        <v>0</v>
      </c>
      <c r="AR63" s="202">
        <f t="shared" si="142"/>
        <v>0</v>
      </c>
      <c r="AS63" s="202">
        <f t="shared" si="142"/>
        <v>0</v>
      </c>
      <c r="AT63" s="202">
        <f>SUM(AT64:AT66)</f>
        <v>0</v>
      </c>
      <c r="AV63" s="202">
        <f t="shared" ref="AV63:BH63" si="143">SUM(AV64:AV66)</f>
        <v>0</v>
      </c>
      <c r="AW63" s="202">
        <f t="shared" si="143"/>
        <v>0</v>
      </c>
      <c r="AX63" s="202">
        <f t="shared" si="143"/>
        <v>0</v>
      </c>
      <c r="AY63" s="202">
        <f t="shared" si="143"/>
        <v>0</v>
      </c>
      <c r="AZ63" s="202">
        <f t="shared" si="143"/>
        <v>0</v>
      </c>
      <c r="BA63" s="202">
        <f t="shared" si="143"/>
        <v>0</v>
      </c>
      <c r="BB63" s="202">
        <f t="shared" si="143"/>
        <v>0</v>
      </c>
      <c r="BC63" s="202">
        <f t="shared" si="143"/>
        <v>0</v>
      </c>
      <c r="BD63" s="202">
        <f t="shared" si="143"/>
        <v>0</v>
      </c>
      <c r="BE63" s="202">
        <f t="shared" si="143"/>
        <v>0</v>
      </c>
      <c r="BF63" s="202">
        <f t="shared" si="143"/>
        <v>0</v>
      </c>
      <c r="BG63" s="202">
        <f t="shared" si="143"/>
        <v>0</v>
      </c>
      <c r="BH63" s="202">
        <f t="shared" si="143"/>
        <v>0</v>
      </c>
      <c r="BI63" s="202">
        <f>SUM(BI64:BI66)</f>
        <v>0</v>
      </c>
      <c r="BK63" s="202">
        <f t="shared" ref="BK63:BW63" si="144">SUM(BK64:BK66)</f>
        <v>0</v>
      </c>
      <c r="BL63" s="202">
        <f t="shared" si="144"/>
        <v>0</v>
      </c>
      <c r="BM63" s="202">
        <f t="shared" si="144"/>
        <v>0</v>
      </c>
      <c r="BN63" s="202">
        <f t="shared" si="144"/>
        <v>0</v>
      </c>
      <c r="BO63" s="202">
        <f t="shared" si="144"/>
        <v>0</v>
      </c>
      <c r="BP63" s="202">
        <f t="shared" si="144"/>
        <v>0</v>
      </c>
      <c r="BQ63" s="202">
        <f t="shared" si="144"/>
        <v>0</v>
      </c>
      <c r="BR63" s="202">
        <f t="shared" si="144"/>
        <v>0</v>
      </c>
      <c r="BS63" s="202">
        <f t="shared" si="144"/>
        <v>0</v>
      </c>
      <c r="BT63" s="202">
        <f t="shared" si="144"/>
        <v>0</v>
      </c>
      <c r="BU63" s="202">
        <f t="shared" si="144"/>
        <v>0</v>
      </c>
      <c r="BV63" s="202">
        <f t="shared" si="144"/>
        <v>0</v>
      </c>
      <c r="BW63" s="202">
        <f t="shared" si="144"/>
        <v>0</v>
      </c>
      <c r="BX63" s="202">
        <f>SUM(BX64:BX66)</f>
        <v>0</v>
      </c>
      <c r="BZ63" s="202">
        <f t="shared" ref="BZ63:CL63" si="145">SUM(BZ64:BZ66)</f>
        <v>0</v>
      </c>
      <c r="CA63" s="202">
        <f t="shared" si="145"/>
        <v>0</v>
      </c>
      <c r="CB63" s="202">
        <f t="shared" si="145"/>
        <v>0</v>
      </c>
      <c r="CC63" s="202">
        <f t="shared" si="145"/>
        <v>0</v>
      </c>
      <c r="CD63" s="202">
        <f t="shared" si="145"/>
        <v>0</v>
      </c>
      <c r="CE63" s="202">
        <f t="shared" si="145"/>
        <v>0</v>
      </c>
      <c r="CF63" s="202">
        <f t="shared" si="145"/>
        <v>0</v>
      </c>
      <c r="CG63" s="202">
        <f t="shared" si="145"/>
        <v>0</v>
      </c>
      <c r="CH63" s="202">
        <f t="shared" si="145"/>
        <v>0</v>
      </c>
      <c r="CI63" s="202">
        <f t="shared" si="145"/>
        <v>0</v>
      </c>
      <c r="CJ63" s="202">
        <f t="shared" si="145"/>
        <v>0</v>
      </c>
      <c r="CK63" s="202">
        <f t="shared" si="145"/>
        <v>0</v>
      </c>
      <c r="CL63" s="202">
        <f t="shared" si="145"/>
        <v>0</v>
      </c>
      <c r="CM63" s="202">
        <f>SUM(CM64:CM66)</f>
        <v>0</v>
      </c>
      <c r="CO63" s="202">
        <f t="shared" ref="CO63:DA63" si="146">SUM(CO64:CO66)</f>
        <v>0</v>
      </c>
      <c r="CP63" s="202">
        <f t="shared" si="146"/>
        <v>0</v>
      </c>
      <c r="CQ63" s="202">
        <f t="shared" si="146"/>
        <v>0</v>
      </c>
      <c r="CR63" s="202">
        <f t="shared" si="146"/>
        <v>0</v>
      </c>
      <c r="CS63" s="202">
        <f t="shared" si="146"/>
        <v>0</v>
      </c>
      <c r="CT63" s="202">
        <f t="shared" si="146"/>
        <v>0</v>
      </c>
      <c r="CU63" s="202">
        <f t="shared" si="146"/>
        <v>0</v>
      </c>
      <c r="CV63" s="202">
        <f t="shared" si="146"/>
        <v>0</v>
      </c>
      <c r="CW63" s="202">
        <f t="shared" si="146"/>
        <v>0</v>
      </c>
      <c r="CX63" s="202">
        <f t="shared" si="146"/>
        <v>0</v>
      </c>
      <c r="CY63" s="202">
        <f t="shared" si="146"/>
        <v>0</v>
      </c>
      <c r="CZ63" s="202">
        <f t="shared" si="146"/>
        <v>0</v>
      </c>
      <c r="DA63" s="202">
        <f t="shared" si="146"/>
        <v>0</v>
      </c>
      <c r="DB63" s="202">
        <f>SUM(DB64:DB66)</f>
        <v>0</v>
      </c>
      <c r="DD63" s="202">
        <f t="shared" ref="DD63:DP63" si="147">SUM(DD64:DD66)</f>
        <v>0</v>
      </c>
      <c r="DE63" s="202">
        <f t="shared" si="147"/>
        <v>0</v>
      </c>
      <c r="DF63" s="202">
        <f t="shared" si="147"/>
        <v>0</v>
      </c>
      <c r="DG63" s="202">
        <f t="shared" si="147"/>
        <v>0</v>
      </c>
      <c r="DH63" s="202">
        <f t="shared" si="147"/>
        <v>0</v>
      </c>
      <c r="DI63" s="202">
        <f t="shared" si="147"/>
        <v>0</v>
      </c>
      <c r="DJ63" s="202">
        <f t="shared" si="147"/>
        <v>0</v>
      </c>
      <c r="DK63" s="202">
        <f t="shared" si="147"/>
        <v>0</v>
      </c>
      <c r="DL63" s="202">
        <f t="shared" si="147"/>
        <v>0</v>
      </c>
      <c r="DM63" s="202">
        <f t="shared" si="147"/>
        <v>0</v>
      </c>
      <c r="DN63" s="202">
        <f t="shared" si="147"/>
        <v>0</v>
      </c>
      <c r="DO63" s="202">
        <f t="shared" si="147"/>
        <v>0</v>
      </c>
      <c r="DP63" s="202">
        <f t="shared" si="147"/>
        <v>0</v>
      </c>
      <c r="DQ63" s="202">
        <f>SUM(DQ64:DQ66)</f>
        <v>0</v>
      </c>
    </row>
    <row r="64" spans="1:121" ht="42.75" outlineLevel="1" x14ac:dyDescent="0.2">
      <c r="A64" s="203" t="s">
        <v>2</v>
      </c>
      <c r="B64" s="204" t="s">
        <v>161</v>
      </c>
      <c r="C64" s="205"/>
      <c r="D64" s="206"/>
      <c r="E64" s="206"/>
      <c r="F64" s="206"/>
      <c r="G64" s="207">
        <f>C64+D64-E64+F64</f>
        <v>0</v>
      </c>
      <c r="H64" s="206"/>
      <c r="I64" s="206"/>
      <c r="J64" s="206"/>
      <c r="K64" s="206"/>
      <c r="L64" s="206"/>
      <c r="M64" s="206"/>
      <c r="N64" s="207">
        <f>H64+I64-J64+K64-L64+M64</f>
        <v>0</v>
      </c>
      <c r="O64" s="206"/>
      <c r="P64" s="206"/>
      <c r="R64" s="206"/>
      <c r="S64" s="206"/>
      <c r="T64" s="206"/>
      <c r="U64" s="206"/>
      <c r="V64" s="207">
        <f>R64+S64-T64+U64</f>
        <v>0</v>
      </c>
      <c r="W64" s="206"/>
      <c r="X64" s="206"/>
      <c r="Y64" s="206"/>
      <c r="Z64" s="206"/>
      <c r="AA64" s="206"/>
      <c r="AB64" s="206"/>
      <c r="AC64" s="207">
        <f>W64+X64-Y64+Z64-AA64+AB64</f>
        <v>0</v>
      </c>
      <c r="AD64" s="206"/>
      <c r="AE64" s="206"/>
      <c r="AG64" s="206"/>
      <c r="AH64" s="206"/>
      <c r="AI64" s="206"/>
      <c r="AJ64" s="206"/>
      <c r="AK64" s="207">
        <f>AG64+AH64-AI64+AJ64</f>
        <v>0</v>
      </c>
      <c r="AL64" s="206"/>
      <c r="AM64" s="206"/>
      <c r="AN64" s="206"/>
      <c r="AO64" s="206"/>
      <c r="AP64" s="206"/>
      <c r="AQ64" s="206"/>
      <c r="AR64" s="207">
        <f>AL64+AM64-AN64+AO64-AP64+AQ64</f>
        <v>0</v>
      </c>
      <c r="AS64" s="206"/>
      <c r="AT64" s="206"/>
      <c r="AV64" s="206"/>
      <c r="AW64" s="206"/>
      <c r="AX64" s="206"/>
      <c r="AY64" s="206"/>
      <c r="AZ64" s="207">
        <f>AV64+AW64-AX64+AY64</f>
        <v>0</v>
      </c>
      <c r="BA64" s="206"/>
      <c r="BB64" s="206"/>
      <c r="BC64" s="206"/>
      <c r="BD64" s="206"/>
      <c r="BE64" s="206"/>
      <c r="BF64" s="206"/>
      <c r="BG64" s="207">
        <f>BA64+BB64-BC64+BD64-BE64+BF64</f>
        <v>0</v>
      </c>
      <c r="BH64" s="206"/>
      <c r="BI64" s="206"/>
      <c r="BK64" s="206"/>
      <c r="BL64" s="206"/>
      <c r="BM64" s="206"/>
      <c r="BN64" s="206"/>
      <c r="BO64" s="207">
        <f>BK64+BL64-BM64+BN64</f>
        <v>0</v>
      </c>
      <c r="BP64" s="206"/>
      <c r="BQ64" s="206"/>
      <c r="BR64" s="206"/>
      <c r="BS64" s="206"/>
      <c r="BT64" s="206"/>
      <c r="BU64" s="206"/>
      <c r="BV64" s="207">
        <f>BP64+BQ64-BR64+BS64-BT64+BU64</f>
        <v>0</v>
      </c>
      <c r="BW64" s="206"/>
      <c r="BX64" s="206"/>
      <c r="BZ64" s="206"/>
      <c r="CA64" s="206"/>
      <c r="CB64" s="206"/>
      <c r="CC64" s="206"/>
      <c r="CD64" s="207">
        <f>BZ64+CA64-CB64+CC64</f>
        <v>0</v>
      </c>
      <c r="CE64" s="206"/>
      <c r="CF64" s="206"/>
      <c r="CG64" s="206"/>
      <c r="CH64" s="206"/>
      <c r="CI64" s="206"/>
      <c r="CJ64" s="206"/>
      <c r="CK64" s="207">
        <f>CE64+CF64-CG64+CH64-CI64+CJ64</f>
        <v>0</v>
      </c>
      <c r="CL64" s="206"/>
      <c r="CM64" s="206"/>
      <c r="CO64" s="206"/>
      <c r="CP64" s="206"/>
      <c r="CQ64" s="206"/>
      <c r="CR64" s="206"/>
      <c r="CS64" s="207">
        <f>CO64+CP64-CQ64+CR64</f>
        <v>0</v>
      </c>
      <c r="CT64" s="206"/>
      <c r="CU64" s="206"/>
      <c r="CV64" s="206"/>
      <c r="CW64" s="206"/>
      <c r="CX64" s="206"/>
      <c r="CY64" s="206"/>
      <c r="CZ64" s="207">
        <f>CT64+CU64-CV64+CW64-CX64+CY64</f>
        <v>0</v>
      </c>
      <c r="DA64" s="206"/>
      <c r="DB64" s="206"/>
      <c r="DD64" s="206"/>
      <c r="DE64" s="206"/>
      <c r="DF64" s="206"/>
      <c r="DG64" s="206"/>
      <c r="DH64" s="207">
        <f>DD64+DE64-DF64+DG64</f>
        <v>0</v>
      </c>
      <c r="DI64" s="206"/>
      <c r="DJ64" s="206"/>
      <c r="DK64" s="206"/>
      <c r="DL64" s="206"/>
      <c r="DM64" s="206"/>
      <c r="DN64" s="206"/>
      <c r="DO64" s="207">
        <f>DI64+DJ64-DK64+DL64-DM64+DN64</f>
        <v>0</v>
      </c>
      <c r="DP64" s="206"/>
      <c r="DQ64" s="206"/>
    </row>
    <row r="65" spans="1:121" ht="15" outlineLevel="1" x14ac:dyDescent="0.2">
      <c r="A65" s="208" t="s">
        <v>3</v>
      </c>
      <c r="B65" s="209" t="s">
        <v>162</v>
      </c>
      <c r="C65" s="210"/>
      <c r="D65" s="211"/>
      <c r="E65" s="211"/>
      <c r="F65" s="211"/>
      <c r="G65" s="202">
        <f>C65+D65-E65+F65</f>
        <v>0</v>
      </c>
      <c r="H65" s="211"/>
      <c r="I65" s="211"/>
      <c r="J65" s="211"/>
      <c r="K65" s="211"/>
      <c r="L65" s="211"/>
      <c r="M65" s="211"/>
      <c r="N65" s="207">
        <f>H65+I65-J65+K65-L65+M65</f>
        <v>0</v>
      </c>
      <c r="O65" s="211"/>
      <c r="P65" s="211"/>
      <c r="R65" s="211"/>
      <c r="S65" s="211"/>
      <c r="T65" s="211"/>
      <c r="U65" s="211"/>
      <c r="V65" s="202">
        <f>R65+S65-T65+U65</f>
        <v>0</v>
      </c>
      <c r="W65" s="211"/>
      <c r="X65" s="211"/>
      <c r="Y65" s="211"/>
      <c r="Z65" s="211"/>
      <c r="AA65" s="211"/>
      <c r="AB65" s="211"/>
      <c r="AC65" s="207">
        <f>W65+X65-Y65+Z65-AA65+AB65</f>
        <v>0</v>
      </c>
      <c r="AD65" s="211"/>
      <c r="AE65" s="211"/>
      <c r="AG65" s="211"/>
      <c r="AH65" s="211"/>
      <c r="AI65" s="211"/>
      <c r="AJ65" s="211"/>
      <c r="AK65" s="202">
        <f>AG65+AH65-AI65+AJ65</f>
        <v>0</v>
      </c>
      <c r="AL65" s="211"/>
      <c r="AM65" s="211"/>
      <c r="AN65" s="211"/>
      <c r="AO65" s="211"/>
      <c r="AP65" s="211"/>
      <c r="AQ65" s="211"/>
      <c r="AR65" s="207">
        <f>AL65+AM65-AN65+AO65-AP65+AQ65</f>
        <v>0</v>
      </c>
      <c r="AS65" s="211"/>
      <c r="AT65" s="211"/>
      <c r="AV65" s="211"/>
      <c r="AW65" s="211"/>
      <c r="AX65" s="211"/>
      <c r="AY65" s="211"/>
      <c r="AZ65" s="202">
        <f>AV65+AW65-AX65+AY65</f>
        <v>0</v>
      </c>
      <c r="BA65" s="211"/>
      <c r="BB65" s="211"/>
      <c r="BC65" s="211"/>
      <c r="BD65" s="211"/>
      <c r="BE65" s="211"/>
      <c r="BF65" s="211"/>
      <c r="BG65" s="207">
        <f>BA65+BB65-BC65+BD65-BE65+BF65</f>
        <v>0</v>
      </c>
      <c r="BH65" s="211"/>
      <c r="BI65" s="211"/>
      <c r="BK65" s="211"/>
      <c r="BL65" s="211"/>
      <c r="BM65" s="211"/>
      <c r="BN65" s="211"/>
      <c r="BO65" s="202">
        <f>BK65+BL65-BM65+BN65</f>
        <v>0</v>
      </c>
      <c r="BP65" s="211"/>
      <c r="BQ65" s="211"/>
      <c r="BR65" s="211"/>
      <c r="BS65" s="211"/>
      <c r="BT65" s="211"/>
      <c r="BU65" s="211"/>
      <c r="BV65" s="207">
        <f>BP65+BQ65-BR65+BS65-BT65+BU65</f>
        <v>0</v>
      </c>
      <c r="BW65" s="211"/>
      <c r="BX65" s="211"/>
      <c r="BZ65" s="211"/>
      <c r="CA65" s="211"/>
      <c r="CB65" s="211"/>
      <c r="CC65" s="211"/>
      <c r="CD65" s="202">
        <f>BZ65+CA65-CB65+CC65</f>
        <v>0</v>
      </c>
      <c r="CE65" s="211"/>
      <c r="CF65" s="211"/>
      <c r="CG65" s="211"/>
      <c r="CH65" s="211"/>
      <c r="CI65" s="211"/>
      <c r="CJ65" s="211"/>
      <c r="CK65" s="207">
        <f>CE65+CF65-CG65+CH65-CI65+CJ65</f>
        <v>0</v>
      </c>
      <c r="CL65" s="211"/>
      <c r="CM65" s="211"/>
      <c r="CO65" s="211"/>
      <c r="CP65" s="211"/>
      <c r="CQ65" s="211"/>
      <c r="CR65" s="211"/>
      <c r="CS65" s="202">
        <f>CO65+CP65-CQ65+CR65</f>
        <v>0</v>
      </c>
      <c r="CT65" s="211"/>
      <c r="CU65" s="211"/>
      <c r="CV65" s="211"/>
      <c r="CW65" s="211"/>
      <c r="CX65" s="211"/>
      <c r="CY65" s="211"/>
      <c r="CZ65" s="207">
        <f>CT65+CU65-CV65+CW65-CX65+CY65</f>
        <v>0</v>
      </c>
      <c r="DA65" s="211"/>
      <c r="DB65" s="211"/>
      <c r="DD65" s="211"/>
      <c r="DE65" s="211"/>
      <c r="DF65" s="211"/>
      <c r="DG65" s="211"/>
      <c r="DH65" s="202">
        <f>DD65+DE65-DF65+DG65</f>
        <v>0</v>
      </c>
      <c r="DI65" s="211"/>
      <c r="DJ65" s="211"/>
      <c r="DK65" s="211"/>
      <c r="DL65" s="211"/>
      <c r="DM65" s="211"/>
      <c r="DN65" s="211"/>
      <c r="DO65" s="207">
        <f>DI65+DJ65-DK65+DL65-DM65+DN65</f>
        <v>0</v>
      </c>
      <c r="DP65" s="211"/>
      <c r="DQ65" s="211"/>
    </row>
    <row r="66" spans="1:121" ht="15" outlineLevel="1" x14ac:dyDescent="0.2">
      <c r="A66" s="208" t="s">
        <v>4</v>
      </c>
      <c r="B66" s="209" t="s">
        <v>163</v>
      </c>
      <c r="C66" s="210"/>
      <c r="D66" s="211"/>
      <c r="E66" s="211"/>
      <c r="F66" s="211"/>
      <c r="G66" s="202">
        <f>C66+D66-E66+F66</f>
        <v>0</v>
      </c>
      <c r="H66" s="211"/>
      <c r="I66" s="211"/>
      <c r="J66" s="211"/>
      <c r="K66" s="211"/>
      <c r="L66" s="211"/>
      <c r="M66" s="211"/>
      <c r="N66" s="207">
        <f>H66+I66-J66+K66-L66+M66</f>
        <v>0</v>
      </c>
      <c r="O66" s="211"/>
      <c r="P66" s="211"/>
      <c r="R66" s="211"/>
      <c r="S66" s="211"/>
      <c r="T66" s="211"/>
      <c r="U66" s="211"/>
      <c r="V66" s="202">
        <f>R66+S66-T66+U66</f>
        <v>0</v>
      </c>
      <c r="W66" s="211"/>
      <c r="X66" s="211"/>
      <c r="Y66" s="211"/>
      <c r="Z66" s="211"/>
      <c r="AA66" s="211"/>
      <c r="AB66" s="211"/>
      <c r="AC66" s="207">
        <f>W66+X66-Y66+Z66-AA66+AB66</f>
        <v>0</v>
      </c>
      <c r="AD66" s="211"/>
      <c r="AE66" s="211"/>
      <c r="AG66" s="211"/>
      <c r="AH66" s="211"/>
      <c r="AI66" s="211"/>
      <c r="AJ66" s="211"/>
      <c r="AK66" s="202">
        <f>AG66+AH66-AI66+AJ66</f>
        <v>0</v>
      </c>
      <c r="AL66" s="211"/>
      <c r="AM66" s="211"/>
      <c r="AN66" s="211"/>
      <c r="AO66" s="211"/>
      <c r="AP66" s="211"/>
      <c r="AQ66" s="211"/>
      <c r="AR66" s="207">
        <f>AL66+AM66-AN66+AO66-AP66+AQ66</f>
        <v>0</v>
      </c>
      <c r="AS66" s="211"/>
      <c r="AT66" s="211"/>
      <c r="AV66" s="211"/>
      <c r="AW66" s="211"/>
      <c r="AX66" s="211"/>
      <c r="AY66" s="211"/>
      <c r="AZ66" s="202">
        <f>AV66+AW66-AX66+AY66</f>
        <v>0</v>
      </c>
      <c r="BA66" s="211"/>
      <c r="BB66" s="211"/>
      <c r="BC66" s="211"/>
      <c r="BD66" s="211"/>
      <c r="BE66" s="211"/>
      <c r="BF66" s="211"/>
      <c r="BG66" s="207">
        <f>BA66+BB66-BC66+BD66-BE66+BF66</f>
        <v>0</v>
      </c>
      <c r="BH66" s="211"/>
      <c r="BI66" s="211"/>
      <c r="BK66" s="211"/>
      <c r="BL66" s="211"/>
      <c r="BM66" s="211"/>
      <c r="BN66" s="211"/>
      <c r="BO66" s="202">
        <f>BK66+BL66-BM66+BN66</f>
        <v>0</v>
      </c>
      <c r="BP66" s="211"/>
      <c r="BQ66" s="211"/>
      <c r="BR66" s="211"/>
      <c r="BS66" s="211"/>
      <c r="BT66" s="211"/>
      <c r="BU66" s="211"/>
      <c r="BV66" s="207">
        <f>BP66+BQ66-BR66+BS66-BT66+BU66</f>
        <v>0</v>
      </c>
      <c r="BW66" s="211"/>
      <c r="BX66" s="211"/>
      <c r="BZ66" s="211"/>
      <c r="CA66" s="211"/>
      <c r="CB66" s="211"/>
      <c r="CC66" s="211"/>
      <c r="CD66" s="202">
        <f>BZ66+CA66-CB66+CC66</f>
        <v>0</v>
      </c>
      <c r="CE66" s="211"/>
      <c r="CF66" s="211"/>
      <c r="CG66" s="211"/>
      <c r="CH66" s="211"/>
      <c r="CI66" s="211"/>
      <c r="CJ66" s="211"/>
      <c r="CK66" s="207">
        <f>CE66+CF66-CG66+CH66-CI66+CJ66</f>
        <v>0</v>
      </c>
      <c r="CL66" s="211"/>
      <c r="CM66" s="211"/>
      <c r="CO66" s="211"/>
      <c r="CP66" s="211"/>
      <c r="CQ66" s="211"/>
      <c r="CR66" s="211"/>
      <c r="CS66" s="202">
        <f>CO66+CP66-CQ66+CR66</f>
        <v>0</v>
      </c>
      <c r="CT66" s="211"/>
      <c r="CU66" s="211"/>
      <c r="CV66" s="211"/>
      <c r="CW66" s="211"/>
      <c r="CX66" s="211"/>
      <c r="CY66" s="211"/>
      <c r="CZ66" s="207">
        <f>CT66+CU66-CV66+CW66-CX66+CY66</f>
        <v>0</v>
      </c>
      <c r="DA66" s="211"/>
      <c r="DB66" s="211"/>
      <c r="DD66" s="211"/>
      <c r="DE66" s="211"/>
      <c r="DF66" s="211"/>
      <c r="DG66" s="211"/>
      <c r="DH66" s="202">
        <f>DD66+DE66-DF66+DG66</f>
        <v>0</v>
      </c>
      <c r="DI66" s="211"/>
      <c r="DJ66" s="211"/>
      <c r="DK66" s="211"/>
      <c r="DL66" s="211"/>
      <c r="DM66" s="211"/>
      <c r="DN66" s="211"/>
      <c r="DO66" s="207">
        <f>DI66+DJ66-DK66+DL66-DM66+DN66</f>
        <v>0</v>
      </c>
      <c r="DP66" s="211"/>
      <c r="DQ66" s="211"/>
    </row>
    <row r="67" spans="1:121" ht="15" outlineLevel="1" x14ac:dyDescent="0.2">
      <c r="A67" s="200" t="s">
        <v>90</v>
      </c>
      <c r="B67" s="201" t="s">
        <v>164</v>
      </c>
      <c r="C67" s="202">
        <f>SUM(C68:C71)</f>
        <v>0</v>
      </c>
      <c r="D67" s="202">
        <f t="shared" ref="D67:P67" si="148">SUM(D68:D71)</f>
        <v>0</v>
      </c>
      <c r="E67" s="202">
        <f t="shared" si="148"/>
        <v>0</v>
      </c>
      <c r="F67" s="202">
        <f t="shared" si="148"/>
        <v>0</v>
      </c>
      <c r="G67" s="202">
        <f t="shared" si="148"/>
        <v>0</v>
      </c>
      <c r="H67" s="202">
        <f t="shared" si="148"/>
        <v>0</v>
      </c>
      <c r="I67" s="202">
        <f t="shared" si="148"/>
        <v>0</v>
      </c>
      <c r="J67" s="202">
        <f t="shared" si="148"/>
        <v>0</v>
      </c>
      <c r="K67" s="202">
        <f t="shared" si="148"/>
        <v>0</v>
      </c>
      <c r="L67" s="202">
        <f t="shared" si="148"/>
        <v>0</v>
      </c>
      <c r="M67" s="202">
        <f t="shared" si="148"/>
        <v>0</v>
      </c>
      <c r="N67" s="202">
        <f t="shared" si="148"/>
        <v>0</v>
      </c>
      <c r="O67" s="202">
        <f t="shared" si="148"/>
        <v>0</v>
      </c>
      <c r="P67" s="202">
        <f t="shared" si="148"/>
        <v>0</v>
      </c>
      <c r="R67" s="202">
        <f t="shared" ref="R67:AE67" si="149">SUM(R68:R71)</f>
        <v>0</v>
      </c>
      <c r="S67" s="202">
        <f t="shared" si="149"/>
        <v>0</v>
      </c>
      <c r="T67" s="202">
        <f t="shared" si="149"/>
        <v>0</v>
      </c>
      <c r="U67" s="202">
        <f t="shared" si="149"/>
        <v>0</v>
      </c>
      <c r="V67" s="202">
        <f t="shared" si="149"/>
        <v>0</v>
      </c>
      <c r="W67" s="202">
        <f t="shared" si="149"/>
        <v>0</v>
      </c>
      <c r="X67" s="202">
        <f t="shared" si="149"/>
        <v>0</v>
      </c>
      <c r="Y67" s="202">
        <f t="shared" si="149"/>
        <v>0</v>
      </c>
      <c r="Z67" s="202">
        <f t="shared" si="149"/>
        <v>0</v>
      </c>
      <c r="AA67" s="202">
        <f t="shared" si="149"/>
        <v>0</v>
      </c>
      <c r="AB67" s="202">
        <f t="shared" si="149"/>
        <v>0</v>
      </c>
      <c r="AC67" s="202">
        <f t="shared" si="149"/>
        <v>0</v>
      </c>
      <c r="AD67" s="202">
        <f t="shared" si="149"/>
        <v>0</v>
      </c>
      <c r="AE67" s="202">
        <f t="shared" si="149"/>
        <v>0</v>
      </c>
      <c r="AG67" s="202">
        <f t="shared" ref="AG67:AT67" si="150">SUM(AG68:AG71)</f>
        <v>0</v>
      </c>
      <c r="AH67" s="202">
        <f t="shared" si="150"/>
        <v>0</v>
      </c>
      <c r="AI67" s="202">
        <f t="shared" si="150"/>
        <v>0</v>
      </c>
      <c r="AJ67" s="202">
        <f t="shared" si="150"/>
        <v>0</v>
      </c>
      <c r="AK67" s="202">
        <f t="shared" si="150"/>
        <v>0</v>
      </c>
      <c r="AL67" s="202">
        <f t="shared" si="150"/>
        <v>0</v>
      </c>
      <c r="AM67" s="202">
        <f t="shared" si="150"/>
        <v>0</v>
      </c>
      <c r="AN67" s="202">
        <f t="shared" si="150"/>
        <v>0</v>
      </c>
      <c r="AO67" s="202">
        <f t="shared" si="150"/>
        <v>0</v>
      </c>
      <c r="AP67" s="202">
        <f t="shared" si="150"/>
        <v>0</v>
      </c>
      <c r="AQ67" s="202">
        <f t="shared" si="150"/>
        <v>0</v>
      </c>
      <c r="AR67" s="202">
        <f t="shared" si="150"/>
        <v>0</v>
      </c>
      <c r="AS67" s="202">
        <f t="shared" si="150"/>
        <v>0</v>
      </c>
      <c r="AT67" s="202">
        <f t="shared" si="150"/>
        <v>0</v>
      </c>
      <c r="AV67" s="202">
        <f t="shared" ref="AV67:BI67" si="151">SUM(AV68:AV71)</f>
        <v>0</v>
      </c>
      <c r="AW67" s="202">
        <f t="shared" si="151"/>
        <v>0</v>
      </c>
      <c r="AX67" s="202">
        <f t="shared" si="151"/>
        <v>0</v>
      </c>
      <c r="AY67" s="202">
        <f t="shared" si="151"/>
        <v>0</v>
      </c>
      <c r="AZ67" s="202">
        <f t="shared" si="151"/>
        <v>0</v>
      </c>
      <c r="BA67" s="202">
        <f t="shared" si="151"/>
        <v>0</v>
      </c>
      <c r="BB67" s="202">
        <f t="shared" si="151"/>
        <v>0</v>
      </c>
      <c r="BC67" s="202">
        <f t="shared" si="151"/>
        <v>0</v>
      </c>
      <c r="BD67" s="202">
        <f t="shared" si="151"/>
        <v>0</v>
      </c>
      <c r="BE67" s="202">
        <f t="shared" si="151"/>
        <v>0</v>
      </c>
      <c r="BF67" s="202">
        <f t="shared" si="151"/>
        <v>0</v>
      </c>
      <c r="BG67" s="202">
        <f t="shared" si="151"/>
        <v>0</v>
      </c>
      <c r="BH67" s="202">
        <f t="shared" si="151"/>
        <v>0</v>
      </c>
      <c r="BI67" s="202">
        <f t="shared" si="151"/>
        <v>0</v>
      </c>
      <c r="BK67" s="202">
        <f t="shared" ref="BK67:BX67" si="152">SUM(BK68:BK71)</f>
        <v>0</v>
      </c>
      <c r="BL67" s="202">
        <f t="shared" si="152"/>
        <v>0</v>
      </c>
      <c r="BM67" s="202">
        <f t="shared" si="152"/>
        <v>0</v>
      </c>
      <c r="BN67" s="202">
        <f t="shared" si="152"/>
        <v>0</v>
      </c>
      <c r="BO67" s="202">
        <f t="shared" si="152"/>
        <v>0</v>
      </c>
      <c r="BP67" s="202">
        <f t="shared" si="152"/>
        <v>0</v>
      </c>
      <c r="BQ67" s="202">
        <f t="shared" si="152"/>
        <v>0</v>
      </c>
      <c r="BR67" s="202">
        <f t="shared" si="152"/>
        <v>0</v>
      </c>
      <c r="BS67" s="202">
        <f t="shared" si="152"/>
        <v>0</v>
      </c>
      <c r="BT67" s="202">
        <f t="shared" si="152"/>
        <v>0</v>
      </c>
      <c r="BU67" s="202">
        <f t="shared" si="152"/>
        <v>0</v>
      </c>
      <c r="BV67" s="202">
        <f t="shared" si="152"/>
        <v>0</v>
      </c>
      <c r="BW67" s="202">
        <f t="shared" si="152"/>
        <v>0</v>
      </c>
      <c r="BX67" s="202">
        <f t="shared" si="152"/>
        <v>0</v>
      </c>
      <c r="BZ67" s="202">
        <f t="shared" ref="BZ67:CM67" si="153">SUM(BZ68:BZ71)</f>
        <v>0</v>
      </c>
      <c r="CA67" s="202">
        <f t="shared" si="153"/>
        <v>0</v>
      </c>
      <c r="CB67" s="202">
        <f t="shared" si="153"/>
        <v>0</v>
      </c>
      <c r="CC67" s="202">
        <f t="shared" si="153"/>
        <v>0</v>
      </c>
      <c r="CD67" s="202">
        <f t="shared" si="153"/>
        <v>0</v>
      </c>
      <c r="CE67" s="202">
        <f t="shared" si="153"/>
        <v>0</v>
      </c>
      <c r="CF67" s="202">
        <f t="shared" si="153"/>
        <v>0</v>
      </c>
      <c r="CG67" s="202">
        <f t="shared" si="153"/>
        <v>0</v>
      </c>
      <c r="CH67" s="202">
        <f t="shared" si="153"/>
        <v>0</v>
      </c>
      <c r="CI67" s="202">
        <f t="shared" si="153"/>
        <v>0</v>
      </c>
      <c r="CJ67" s="202">
        <f t="shared" si="153"/>
        <v>0</v>
      </c>
      <c r="CK67" s="202">
        <f t="shared" si="153"/>
        <v>0</v>
      </c>
      <c r="CL67" s="202">
        <f t="shared" si="153"/>
        <v>0</v>
      </c>
      <c r="CM67" s="202">
        <f t="shared" si="153"/>
        <v>0</v>
      </c>
      <c r="CO67" s="202">
        <f t="shared" ref="CO67:DB67" si="154">SUM(CO68:CO71)</f>
        <v>0</v>
      </c>
      <c r="CP67" s="202">
        <f t="shared" si="154"/>
        <v>0</v>
      </c>
      <c r="CQ67" s="202">
        <f t="shared" si="154"/>
        <v>0</v>
      </c>
      <c r="CR67" s="202">
        <f t="shared" si="154"/>
        <v>0</v>
      </c>
      <c r="CS67" s="202">
        <f t="shared" si="154"/>
        <v>0</v>
      </c>
      <c r="CT67" s="202">
        <f t="shared" si="154"/>
        <v>0</v>
      </c>
      <c r="CU67" s="202">
        <f t="shared" si="154"/>
        <v>0</v>
      </c>
      <c r="CV67" s="202">
        <f t="shared" si="154"/>
        <v>0</v>
      </c>
      <c r="CW67" s="202">
        <f t="shared" si="154"/>
        <v>0</v>
      </c>
      <c r="CX67" s="202">
        <f t="shared" si="154"/>
        <v>0</v>
      </c>
      <c r="CY67" s="202">
        <f t="shared" si="154"/>
        <v>0</v>
      </c>
      <c r="CZ67" s="202">
        <f t="shared" si="154"/>
        <v>0</v>
      </c>
      <c r="DA67" s="202">
        <f t="shared" si="154"/>
        <v>0</v>
      </c>
      <c r="DB67" s="202">
        <f t="shared" si="154"/>
        <v>0</v>
      </c>
      <c r="DD67" s="202">
        <f t="shared" ref="DD67:DQ67" si="155">SUM(DD68:DD71)</f>
        <v>0</v>
      </c>
      <c r="DE67" s="202">
        <f t="shared" si="155"/>
        <v>0</v>
      </c>
      <c r="DF67" s="202">
        <f t="shared" si="155"/>
        <v>0</v>
      </c>
      <c r="DG67" s="202">
        <f t="shared" si="155"/>
        <v>0</v>
      </c>
      <c r="DH67" s="202">
        <f t="shared" si="155"/>
        <v>0</v>
      </c>
      <c r="DI67" s="202">
        <f t="shared" si="155"/>
        <v>0</v>
      </c>
      <c r="DJ67" s="202">
        <f t="shared" si="155"/>
        <v>0</v>
      </c>
      <c r="DK67" s="202">
        <f t="shared" si="155"/>
        <v>0</v>
      </c>
      <c r="DL67" s="202">
        <f t="shared" si="155"/>
        <v>0</v>
      </c>
      <c r="DM67" s="202">
        <f t="shared" si="155"/>
        <v>0</v>
      </c>
      <c r="DN67" s="202">
        <f t="shared" si="155"/>
        <v>0</v>
      </c>
      <c r="DO67" s="202">
        <f t="shared" si="155"/>
        <v>0</v>
      </c>
      <c r="DP67" s="202">
        <f t="shared" si="155"/>
        <v>0</v>
      </c>
      <c r="DQ67" s="202">
        <f t="shared" si="155"/>
        <v>0</v>
      </c>
    </row>
    <row r="68" spans="1:121" ht="28.5" outlineLevel="1" x14ac:dyDescent="0.2">
      <c r="A68" s="208" t="s">
        <v>2</v>
      </c>
      <c r="B68" s="209" t="s">
        <v>165</v>
      </c>
      <c r="C68" s="210"/>
      <c r="D68" s="211"/>
      <c r="E68" s="211"/>
      <c r="F68" s="211"/>
      <c r="G68" s="202">
        <f>C68+D68-E68+F68</f>
        <v>0</v>
      </c>
      <c r="H68" s="211"/>
      <c r="I68" s="211"/>
      <c r="J68" s="211"/>
      <c r="K68" s="211"/>
      <c r="L68" s="211"/>
      <c r="M68" s="211"/>
      <c r="N68" s="207">
        <f>H68+I68-J68+K68-L68+M68</f>
        <v>0</v>
      </c>
      <c r="O68" s="211"/>
      <c r="P68" s="211"/>
      <c r="R68" s="211"/>
      <c r="S68" s="211"/>
      <c r="T68" s="211"/>
      <c r="U68" s="211"/>
      <c r="V68" s="202">
        <f>R68+S68-T68+U68</f>
        <v>0</v>
      </c>
      <c r="W68" s="211"/>
      <c r="X68" s="211"/>
      <c r="Y68" s="211"/>
      <c r="Z68" s="211"/>
      <c r="AA68" s="211"/>
      <c r="AB68" s="211"/>
      <c r="AC68" s="207">
        <f>W68+X68-Y68+Z68-AA68+AB68</f>
        <v>0</v>
      </c>
      <c r="AD68" s="211"/>
      <c r="AE68" s="211"/>
      <c r="AG68" s="211"/>
      <c r="AH68" s="211"/>
      <c r="AI68" s="211"/>
      <c r="AJ68" s="211"/>
      <c r="AK68" s="202">
        <f>AG68+AH68-AI68+AJ68</f>
        <v>0</v>
      </c>
      <c r="AL68" s="211"/>
      <c r="AM68" s="211"/>
      <c r="AN68" s="211"/>
      <c r="AO68" s="211"/>
      <c r="AP68" s="211"/>
      <c r="AQ68" s="211"/>
      <c r="AR68" s="207">
        <f>AL68+AM68-AN68+AO68-AP68+AQ68</f>
        <v>0</v>
      </c>
      <c r="AS68" s="211"/>
      <c r="AT68" s="211"/>
      <c r="AV68" s="211"/>
      <c r="AW68" s="211"/>
      <c r="AX68" s="211"/>
      <c r="AY68" s="211"/>
      <c r="AZ68" s="202">
        <f>AV68+AW68-AX68+AY68</f>
        <v>0</v>
      </c>
      <c r="BA68" s="211"/>
      <c r="BB68" s="211"/>
      <c r="BC68" s="211"/>
      <c r="BD68" s="211"/>
      <c r="BE68" s="211"/>
      <c r="BF68" s="211"/>
      <c r="BG68" s="207">
        <f>BA68+BB68-BC68+BD68-BE68+BF68</f>
        <v>0</v>
      </c>
      <c r="BH68" s="211"/>
      <c r="BI68" s="211"/>
      <c r="BK68" s="211"/>
      <c r="BL68" s="211"/>
      <c r="BM68" s="211"/>
      <c r="BN68" s="211"/>
      <c r="BO68" s="202">
        <f>BK68+BL68-BM68+BN68</f>
        <v>0</v>
      </c>
      <c r="BP68" s="211"/>
      <c r="BQ68" s="211"/>
      <c r="BR68" s="211"/>
      <c r="BS68" s="211"/>
      <c r="BT68" s="211"/>
      <c r="BU68" s="211"/>
      <c r="BV68" s="207">
        <f>BP68+BQ68-BR68+BS68-BT68+BU68</f>
        <v>0</v>
      </c>
      <c r="BW68" s="211"/>
      <c r="BX68" s="211"/>
      <c r="BZ68" s="211"/>
      <c r="CA68" s="211"/>
      <c r="CB68" s="211"/>
      <c r="CC68" s="211"/>
      <c r="CD68" s="202">
        <f>BZ68+CA68-CB68+CC68</f>
        <v>0</v>
      </c>
      <c r="CE68" s="211"/>
      <c r="CF68" s="211"/>
      <c r="CG68" s="211"/>
      <c r="CH68" s="211"/>
      <c r="CI68" s="211"/>
      <c r="CJ68" s="211"/>
      <c r="CK68" s="207">
        <f>CE68+CF68-CG68+CH68-CI68+CJ68</f>
        <v>0</v>
      </c>
      <c r="CL68" s="211"/>
      <c r="CM68" s="211"/>
      <c r="CO68" s="211"/>
      <c r="CP68" s="211"/>
      <c r="CQ68" s="211"/>
      <c r="CR68" s="211"/>
      <c r="CS68" s="202">
        <f>CO68+CP68-CQ68+CR68</f>
        <v>0</v>
      </c>
      <c r="CT68" s="211"/>
      <c r="CU68" s="211"/>
      <c r="CV68" s="211"/>
      <c r="CW68" s="211"/>
      <c r="CX68" s="211"/>
      <c r="CY68" s="211"/>
      <c r="CZ68" s="207">
        <f>CT68+CU68-CV68+CW68-CX68+CY68</f>
        <v>0</v>
      </c>
      <c r="DA68" s="211"/>
      <c r="DB68" s="211"/>
      <c r="DD68" s="211"/>
      <c r="DE68" s="211"/>
      <c r="DF68" s="211"/>
      <c r="DG68" s="211"/>
      <c r="DH68" s="202">
        <f>DD68+DE68-DF68+DG68</f>
        <v>0</v>
      </c>
      <c r="DI68" s="211"/>
      <c r="DJ68" s="211"/>
      <c r="DK68" s="211"/>
      <c r="DL68" s="211"/>
      <c r="DM68" s="211"/>
      <c r="DN68" s="211"/>
      <c r="DO68" s="207">
        <f>DI68+DJ68-DK68+DL68-DM68+DN68</f>
        <v>0</v>
      </c>
      <c r="DP68" s="211"/>
      <c r="DQ68" s="211"/>
    </row>
    <row r="69" spans="1:121" ht="15" outlineLevel="1" x14ac:dyDescent="0.2">
      <c r="A69" s="208" t="s">
        <v>3</v>
      </c>
      <c r="B69" s="209" t="s">
        <v>166</v>
      </c>
      <c r="C69" s="210"/>
      <c r="D69" s="211"/>
      <c r="E69" s="211"/>
      <c r="F69" s="211"/>
      <c r="G69" s="202">
        <f>C69+D69-E69+F69</f>
        <v>0</v>
      </c>
      <c r="H69" s="211"/>
      <c r="I69" s="211"/>
      <c r="J69" s="211"/>
      <c r="K69" s="211"/>
      <c r="L69" s="211"/>
      <c r="M69" s="211"/>
      <c r="N69" s="207">
        <f>H69+I69-J69+K69-L69+M69</f>
        <v>0</v>
      </c>
      <c r="O69" s="211"/>
      <c r="P69" s="211"/>
      <c r="R69" s="211"/>
      <c r="S69" s="211"/>
      <c r="T69" s="211"/>
      <c r="U69" s="211"/>
      <c r="V69" s="202">
        <f>R69+S69-T69+U69</f>
        <v>0</v>
      </c>
      <c r="W69" s="211"/>
      <c r="X69" s="211"/>
      <c r="Y69" s="211"/>
      <c r="Z69" s="211"/>
      <c r="AA69" s="211"/>
      <c r="AB69" s="211"/>
      <c r="AC69" s="207">
        <f>W69+X69-Y69+Z69-AA69+AB69</f>
        <v>0</v>
      </c>
      <c r="AD69" s="211"/>
      <c r="AE69" s="211"/>
      <c r="AG69" s="211"/>
      <c r="AH69" s="211"/>
      <c r="AI69" s="211"/>
      <c r="AJ69" s="211"/>
      <c r="AK69" s="202">
        <f>AG69+AH69-AI69+AJ69</f>
        <v>0</v>
      </c>
      <c r="AL69" s="211"/>
      <c r="AM69" s="211"/>
      <c r="AN69" s="211"/>
      <c r="AO69" s="211"/>
      <c r="AP69" s="211"/>
      <c r="AQ69" s="211"/>
      <c r="AR69" s="207">
        <f>AL69+AM69-AN69+AO69-AP69+AQ69</f>
        <v>0</v>
      </c>
      <c r="AS69" s="211"/>
      <c r="AT69" s="211"/>
      <c r="AV69" s="211"/>
      <c r="AW69" s="211"/>
      <c r="AX69" s="211"/>
      <c r="AY69" s="211"/>
      <c r="AZ69" s="202">
        <f>AV69+AW69-AX69+AY69</f>
        <v>0</v>
      </c>
      <c r="BA69" s="211"/>
      <c r="BB69" s="211"/>
      <c r="BC69" s="211"/>
      <c r="BD69" s="211"/>
      <c r="BE69" s="211"/>
      <c r="BF69" s="211"/>
      <c r="BG69" s="207">
        <f>BA69+BB69-BC69+BD69-BE69+BF69</f>
        <v>0</v>
      </c>
      <c r="BH69" s="211"/>
      <c r="BI69" s="211"/>
      <c r="BK69" s="211"/>
      <c r="BL69" s="211"/>
      <c r="BM69" s="211"/>
      <c r="BN69" s="211"/>
      <c r="BO69" s="202">
        <f>BK69+BL69-BM69+BN69</f>
        <v>0</v>
      </c>
      <c r="BP69" s="211"/>
      <c r="BQ69" s="211"/>
      <c r="BR69" s="211"/>
      <c r="BS69" s="211"/>
      <c r="BT69" s="211"/>
      <c r="BU69" s="211"/>
      <c r="BV69" s="207">
        <f>BP69+BQ69-BR69+BS69-BT69+BU69</f>
        <v>0</v>
      </c>
      <c r="BW69" s="211"/>
      <c r="BX69" s="211"/>
      <c r="BZ69" s="211"/>
      <c r="CA69" s="211"/>
      <c r="CB69" s="211"/>
      <c r="CC69" s="211"/>
      <c r="CD69" s="202">
        <f>BZ69+CA69-CB69+CC69</f>
        <v>0</v>
      </c>
      <c r="CE69" s="211"/>
      <c r="CF69" s="211"/>
      <c r="CG69" s="211"/>
      <c r="CH69" s="211"/>
      <c r="CI69" s="211"/>
      <c r="CJ69" s="211"/>
      <c r="CK69" s="207">
        <f>CE69+CF69-CG69+CH69-CI69+CJ69</f>
        <v>0</v>
      </c>
      <c r="CL69" s="211"/>
      <c r="CM69" s="211"/>
      <c r="CO69" s="211"/>
      <c r="CP69" s="211"/>
      <c r="CQ69" s="211"/>
      <c r="CR69" s="211"/>
      <c r="CS69" s="202">
        <f>CO69+CP69-CQ69+CR69</f>
        <v>0</v>
      </c>
      <c r="CT69" s="211"/>
      <c r="CU69" s="211"/>
      <c r="CV69" s="211"/>
      <c r="CW69" s="211"/>
      <c r="CX69" s="211"/>
      <c r="CY69" s="211"/>
      <c r="CZ69" s="207">
        <f>CT69+CU69-CV69+CW69-CX69+CY69</f>
        <v>0</v>
      </c>
      <c r="DA69" s="211"/>
      <c r="DB69" s="211"/>
      <c r="DD69" s="211"/>
      <c r="DE69" s="211"/>
      <c r="DF69" s="211"/>
      <c r="DG69" s="211"/>
      <c r="DH69" s="202">
        <f>DD69+DE69-DF69+DG69</f>
        <v>0</v>
      </c>
      <c r="DI69" s="211"/>
      <c r="DJ69" s="211"/>
      <c r="DK69" s="211"/>
      <c r="DL69" s="211"/>
      <c r="DM69" s="211"/>
      <c r="DN69" s="211"/>
      <c r="DO69" s="207">
        <f>DI69+DJ69-DK69+DL69-DM69+DN69</f>
        <v>0</v>
      </c>
      <c r="DP69" s="211"/>
      <c r="DQ69" s="211"/>
    </row>
    <row r="70" spans="1:121" ht="15" outlineLevel="1" x14ac:dyDescent="0.2">
      <c r="A70" s="208" t="s">
        <v>4</v>
      </c>
      <c r="B70" s="209" t="s">
        <v>167</v>
      </c>
      <c r="C70" s="210"/>
      <c r="D70" s="211"/>
      <c r="E70" s="211"/>
      <c r="F70" s="211"/>
      <c r="G70" s="202">
        <f>C70+D70-E70+F70</f>
        <v>0</v>
      </c>
      <c r="H70" s="211"/>
      <c r="I70" s="211"/>
      <c r="J70" s="211"/>
      <c r="K70" s="211"/>
      <c r="L70" s="211"/>
      <c r="M70" s="211"/>
      <c r="N70" s="207">
        <f>H70+I70-J70+K70-L70+M70</f>
        <v>0</v>
      </c>
      <c r="O70" s="211"/>
      <c r="P70" s="211"/>
      <c r="R70" s="211"/>
      <c r="S70" s="211"/>
      <c r="T70" s="211"/>
      <c r="U70" s="211"/>
      <c r="V70" s="202">
        <f>R70+S70-T70+U70</f>
        <v>0</v>
      </c>
      <c r="W70" s="211"/>
      <c r="X70" s="211"/>
      <c r="Y70" s="211"/>
      <c r="Z70" s="211"/>
      <c r="AA70" s="211"/>
      <c r="AB70" s="211"/>
      <c r="AC70" s="207">
        <f>W70+X70-Y70+Z70-AA70+AB70</f>
        <v>0</v>
      </c>
      <c r="AD70" s="211"/>
      <c r="AE70" s="211"/>
      <c r="AG70" s="211"/>
      <c r="AH70" s="211"/>
      <c r="AI70" s="211"/>
      <c r="AJ70" s="211"/>
      <c r="AK70" s="202">
        <f>AG70+AH70-AI70+AJ70</f>
        <v>0</v>
      </c>
      <c r="AL70" s="211"/>
      <c r="AM70" s="211"/>
      <c r="AN70" s="211"/>
      <c r="AO70" s="211"/>
      <c r="AP70" s="211"/>
      <c r="AQ70" s="211"/>
      <c r="AR70" s="207">
        <f>AL70+AM70-AN70+AO70-AP70+AQ70</f>
        <v>0</v>
      </c>
      <c r="AS70" s="211"/>
      <c r="AT70" s="211"/>
      <c r="AV70" s="211"/>
      <c r="AW70" s="211"/>
      <c r="AX70" s="211"/>
      <c r="AY70" s="211"/>
      <c r="AZ70" s="202">
        <f>AV70+AW70-AX70+AY70</f>
        <v>0</v>
      </c>
      <c r="BA70" s="211"/>
      <c r="BB70" s="211"/>
      <c r="BC70" s="211"/>
      <c r="BD70" s="211"/>
      <c r="BE70" s="211"/>
      <c r="BF70" s="211"/>
      <c r="BG70" s="207">
        <f>BA70+BB70-BC70+BD70-BE70+BF70</f>
        <v>0</v>
      </c>
      <c r="BH70" s="211"/>
      <c r="BI70" s="211"/>
      <c r="BK70" s="211"/>
      <c r="BL70" s="211"/>
      <c r="BM70" s="211"/>
      <c r="BN70" s="211"/>
      <c r="BO70" s="202">
        <f>BK70+BL70-BM70+BN70</f>
        <v>0</v>
      </c>
      <c r="BP70" s="211"/>
      <c r="BQ70" s="211"/>
      <c r="BR70" s="211"/>
      <c r="BS70" s="211"/>
      <c r="BT70" s="211"/>
      <c r="BU70" s="211"/>
      <c r="BV70" s="207">
        <f>BP70+BQ70-BR70+BS70-BT70+BU70</f>
        <v>0</v>
      </c>
      <c r="BW70" s="211"/>
      <c r="BX70" s="211"/>
      <c r="BZ70" s="211"/>
      <c r="CA70" s="211"/>
      <c r="CB70" s="211"/>
      <c r="CC70" s="211"/>
      <c r="CD70" s="202">
        <f>BZ70+CA70-CB70+CC70</f>
        <v>0</v>
      </c>
      <c r="CE70" s="211"/>
      <c r="CF70" s="211"/>
      <c r="CG70" s="211"/>
      <c r="CH70" s="211"/>
      <c r="CI70" s="211"/>
      <c r="CJ70" s="211"/>
      <c r="CK70" s="207">
        <f>CE70+CF70-CG70+CH70-CI70+CJ70</f>
        <v>0</v>
      </c>
      <c r="CL70" s="211"/>
      <c r="CM70" s="211"/>
      <c r="CO70" s="211"/>
      <c r="CP70" s="211"/>
      <c r="CQ70" s="211"/>
      <c r="CR70" s="211"/>
      <c r="CS70" s="202">
        <f>CO70+CP70-CQ70+CR70</f>
        <v>0</v>
      </c>
      <c r="CT70" s="211"/>
      <c r="CU70" s="211"/>
      <c r="CV70" s="211"/>
      <c r="CW70" s="211"/>
      <c r="CX70" s="211"/>
      <c r="CY70" s="211"/>
      <c r="CZ70" s="207">
        <f>CT70+CU70-CV70+CW70-CX70+CY70</f>
        <v>0</v>
      </c>
      <c r="DA70" s="211"/>
      <c r="DB70" s="211"/>
      <c r="DD70" s="211"/>
      <c r="DE70" s="211"/>
      <c r="DF70" s="211"/>
      <c r="DG70" s="211"/>
      <c r="DH70" s="202">
        <f>DD70+DE70-DF70+DG70</f>
        <v>0</v>
      </c>
      <c r="DI70" s="211"/>
      <c r="DJ70" s="211"/>
      <c r="DK70" s="211"/>
      <c r="DL70" s="211"/>
      <c r="DM70" s="211"/>
      <c r="DN70" s="211"/>
      <c r="DO70" s="207">
        <f>DI70+DJ70-DK70+DL70-DM70+DN70</f>
        <v>0</v>
      </c>
      <c r="DP70" s="211"/>
      <c r="DQ70" s="211"/>
    </row>
    <row r="71" spans="1:121" ht="15" outlineLevel="1" x14ac:dyDescent="0.2">
      <c r="A71" s="208" t="s">
        <v>11</v>
      </c>
      <c r="B71" s="209" t="s">
        <v>168</v>
      </c>
      <c r="C71" s="210"/>
      <c r="D71" s="211"/>
      <c r="E71" s="211"/>
      <c r="F71" s="211"/>
      <c r="G71" s="202">
        <f>C71+D71-E71+F71</f>
        <v>0</v>
      </c>
      <c r="H71" s="211"/>
      <c r="I71" s="211"/>
      <c r="J71" s="211"/>
      <c r="K71" s="211"/>
      <c r="L71" s="211"/>
      <c r="M71" s="211"/>
      <c r="N71" s="207">
        <f>H71+I71-J71+K71-L71+M71</f>
        <v>0</v>
      </c>
      <c r="O71" s="211"/>
      <c r="P71" s="211"/>
      <c r="R71" s="211"/>
      <c r="S71" s="211"/>
      <c r="T71" s="211"/>
      <c r="U71" s="211"/>
      <c r="V71" s="202">
        <f>R71+S71-T71+U71</f>
        <v>0</v>
      </c>
      <c r="W71" s="211"/>
      <c r="X71" s="211"/>
      <c r="Y71" s="211"/>
      <c r="Z71" s="211"/>
      <c r="AA71" s="211"/>
      <c r="AB71" s="211"/>
      <c r="AC71" s="207">
        <f>W71+X71-Y71+Z71-AA71+AB71</f>
        <v>0</v>
      </c>
      <c r="AD71" s="211"/>
      <c r="AE71" s="211"/>
      <c r="AG71" s="211"/>
      <c r="AH71" s="211"/>
      <c r="AI71" s="211"/>
      <c r="AJ71" s="211"/>
      <c r="AK71" s="202">
        <f>AG71+AH71-AI71+AJ71</f>
        <v>0</v>
      </c>
      <c r="AL71" s="211"/>
      <c r="AM71" s="211"/>
      <c r="AN71" s="211"/>
      <c r="AO71" s="211"/>
      <c r="AP71" s="211"/>
      <c r="AQ71" s="211"/>
      <c r="AR71" s="207">
        <f>AL71+AM71-AN71+AO71-AP71+AQ71</f>
        <v>0</v>
      </c>
      <c r="AS71" s="211"/>
      <c r="AT71" s="211"/>
      <c r="AV71" s="211"/>
      <c r="AW71" s="211"/>
      <c r="AX71" s="211"/>
      <c r="AY71" s="211"/>
      <c r="AZ71" s="202">
        <f>AV71+AW71-AX71+AY71</f>
        <v>0</v>
      </c>
      <c r="BA71" s="211"/>
      <c r="BB71" s="211"/>
      <c r="BC71" s="211"/>
      <c r="BD71" s="211"/>
      <c r="BE71" s="211"/>
      <c r="BF71" s="211"/>
      <c r="BG71" s="207">
        <f>BA71+BB71-BC71+BD71-BE71+BF71</f>
        <v>0</v>
      </c>
      <c r="BH71" s="211"/>
      <c r="BI71" s="211"/>
      <c r="BK71" s="211"/>
      <c r="BL71" s="211"/>
      <c r="BM71" s="211"/>
      <c r="BN71" s="211"/>
      <c r="BO71" s="202">
        <f>BK71+BL71-BM71+BN71</f>
        <v>0</v>
      </c>
      <c r="BP71" s="211"/>
      <c r="BQ71" s="211"/>
      <c r="BR71" s="211"/>
      <c r="BS71" s="211"/>
      <c r="BT71" s="211"/>
      <c r="BU71" s="211"/>
      <c r="BV71" s="207">
        <f>BP71+BQ71-BR71+BS71-BT71+BU71</f>
        <v>0</v>
      </c>
      <c r="BW71" s="211"/>
      <c r="BX71" s="211"/>
      <c r="BZ71" s="211"/>
      <c r="CA71" s="211"/>
      <c r="CB71" s="211"/>
      <c r="CC71" s="211"/>
      <c r="CD71" s="202">
        <f>BZ71+CA71-CB71+CC71</f>
        <v>0</v>
      </c>
      <c r="CE71" s="211"/>
      <c r="CF71" s="211"/>
      <c r="CG71" s="211"/>
      <c r="CH71" s="211"/>
      <c r="CI71" s="211"/>
      <c r="CJ71" s="211"/>
      <c r="CK71" s="207">
        <f>CE71+CF71-CG71+CH71-CI71+CJ71</f>
        <v>0</v>
      </c>
      <c r="CL71" s="211"/>
      <c r="CM71" s="211"/>
      <c r="CO71" s="211"/>
      <c r="CP71" s="211"/>
      <c r="CQ71" s="211"/>
      <c r="CR71" s="211"/>
      <c r="CS71" s="202">
        <f>CO71+CP71-CQ71+CR71</f>
        <v>0</v>
      </c>
      <c r="CT71" s="211"/>
      <c r="CU71" s="211"/>
      <c r="CV71" s="211"/>
      <c r="CW71" s="211"/>
      <c r="CX71" s="211"/>
      <c r="CY71" s="211"/>
      <c r="CZ71" s="207">
        <f>CT71+CU71-CV71+CW71-CX71+CY71</f>
        <v>0</v>
      </c>
      <c r="DA71" s="211"/>
      <c r="DB71" s="211"/>
      <c r="DD71" s="211"/>
      <c r="DE71" s="211"/>
      <c r="DF71" s="211"/>
      <c r="DG71" s="211"/>
      <c r="DH71" s="202">
        <f>DD71+DE71-DF71+DG71</f>
        <v>0</v>
      </c>
      <c r="DI71" s="211"/>
      <c r="DJ71" s="211"/>
      <c r="DK71" s="211"/>
      <c r="DL71" s="211"/>
      <c r="DM71" s="211"/>
      <c r="DN71" s="211"/>
      <c r="DO71" s="207">
        <f>DI71+DJ71-DK71+DL71-DM71+DN71</f>
        <v>0</v>
      </c>
      <c r="DP71" s="211"/>
      <c r="DQ71" s="211"/>
    </row>
    <row r="72" spans="1:121" ht="30" outlineLevel="1" x14ac:dyDescent="0.2">
      <c r="A72" s="200" t="s">
        <v>92</v>
      </c>
      <c r="B72" s="201" t="s">
        <v>169</v>
      </c>
      <c r="C72" s="202">
        <f t="shared" ref="C72:P72" si="156">SUM(C73:C78)</f>
        <v>0</v>
      </c>
      <c r="D72" s="202">
        <f t="shared" si="156"/>
        <v>0</v>
      </c>
      <c r="E72" s="202">
        <f t="shared" si="156"/>
        <v>0</v>
      </c>
      <c r="F72" s="202">
        <f t="shared" si="156"/>
        <v>0</v>
      </c>
      <c r="G72" s="202">
        <f t="shared" si="156"/>
        <v>0</v>
      </c>
      <c r="H72" s="202">
        <f t="shared" si="156"/>
        <v>0</v>
      </c>
      <c r="I72" s="202">
        <f t="shared" si="156"/>
        <v>0</v>
      </c>
      <c r="J72" s="202">
        <f t="shared" si="156"/>
        <v>0</v>
      </c>
      <c r="K72" s="202">
        <f t="shared" si="156"/>
        <v>0</v>
      </c>
      <c r="L72" s="202">
        <f t="shared" si="156"/>
        <v>0</v>
      </c>
      <c r="M72" s="202">
        <f t="shared" si="156"/>
        <v>0</v>
      </c>
      <c r="N72" s="202">
        <f t="shared" si="156"/>
        <v>0</v>
      </c>
      <c r="O72" s="202">
        <f t="shared" si="156"/>
        <v>0</v>
      </c>
      <c r="P72" s="202">
        <f t="shared" si="156"/>
        <v>0</v>
      </c>
      <c r="R72" s="202">
        <f t="shared" ref="R72:AD72" si="157">SUM(R73:R78)</f>
        <v>0</v>
      </c>
      <c r="S72" s="202">
        <f t="shared" si="157"/>
        <v>0</v>
      </c>
      <c r="T72" s="202">
        <f t="shared" si="157"/>
        <v>0</v>
      </c>
      <c r="U72" s="202">
        <f t="shared" si="157"/>
        <v>0</v>
      </c>
      <c r="V72" s="202">
        <f t="shared" si="157"/>
        <v>0</v>
      </c>
      <c r="W72" s="202">
        <f t="shared" si="157"/>
        <v>0</v>
      </c>
      <c r="X72" s="202">
        <f t="shared" si="157"/>
        <v>0</v>
      </c>
      <c r="Y72" s="202">
        <f t="shared" si="157"/>
        <v>0</v>
      </c>
      <c r="Z72" s="202">
        <f t="shared" si="157"/>
        <v>0</v>
      </c>
      <c r="AA72" s="202">
        <f t="shared" si="157"/>
        <v>0</v>
      </c>
      <c r="AB72" s="202">
        <f t="shared" si="157"/>
        <v>0</v>
      </c>
      <c r="AC72" s="202">
        <f t="shared" si="157"/>
        <v>0</v>
      </c>
      <c r="AD72" s="202">
        <f t="shared" si="157"/>
        <v>0</v>
      </c>
      <c r="AE72" s="202">
        <f>SUM(AE73:AE78)</f>
        <v>0</v>
      </c>
      <c r="AG72" s="202">
        <f t="shared" ref="AG72:AS72" si="158">SUM(AG73:AG78)</f>
        <v>0</v>
      </c>
      <c r="AH72" s="202">
        <f t="shared" si="158"/>
        <v>0</v>
      </c>
      <c r="AI72" s="202">
        <f t="shared" si="158"/>
        <v>0</v>
      </c>
      <c r="AJ72" s="202">
        <f t="shared" si="158"/>
        <v>0</v>
      </c>
      <c r="AK72" s="202">
        <f t="shared" si="158"/>
        <v>0</v>
      </c>
      <c r="AL72" s="202">
        <f t="shared" si="158"/>
        <v>0</v>
      </c>
      <c r="AM72" s="202">
        <f t="shared" si="158"/>
        <v>0</v>
      </c>
      <c r="AN72" s="202">
        <f t="shared" si="158"/>
        <v>0</v>
      </c>
      <c r="AO72" s="202">
        <f t="shared" si="158"/>
        <v>0</v>
      </c>
      <c r="AP72" s="202">
        <f t="shared" si="158"/>
        <v>0</v>
      </c>
      <c r="AQ72" s="202">
        <f t="shared" si="158"/>
        <v>0</v>
      </c>
      <c r="AR72" s="202">
        <f t="shared" si="158"/>
        <v>0</v>
      </c>
      <c r="AS72" s="202">
        <f t="shared" si="158"/>
        <v>0</v>
      </c>
      <c r="AT72" s="202">
        <f>SUM(AT73:AT78)</f>
        <v>0</v>
      </c>
      <c r="AV72" s="202">
        <f t="shared" ref="AV72:BH72" si="159">SUM(AV73:AV78)</f>
        <v>0</v>
      </c>
      <c r="AW72" s="202">
        <f t="shared" si="159"/>
        <v>0</v>
      </c>
      <c r="AX72" s="202">
        <f t="shared" si="159"/>
        <v>0</v>
      </c>
      <c r="AY72" s="202">
        <f t="shared" si="159"/>
        <v>0</v>
      </c>
      <c r="AZ72" s="202">
        <f t="shared" si="159"/>
        <v>0</v>
      </c>
      <c r="BA72" s="202">
        <f t="shared" si="159"/>
        <v>0</v>
      </c>
      <c r="BB72" s="202">
        <f t="shared" si="159"/>
        <v>0</v>
      </c>
      <c r="BC72" s="202">
        <f t="shared" si="159"/>
        <v>0</v>
      </c>
      <c r="BD72" s="202">
        <f t="shared" si="159"/>
        <v>0</v>
      </c>
      <c r="BE72" s="202">
        <f t="shared" si="159"/>
        <v>0</v>
      </c>
      <c r="BF72" s="202">
        <f t="shared" si="159"/>
        <v>0</v>
      </c>
      <c r="BG72" s="202">
        <f t="shared" si="159"/>
        <v>0</v>
      </c>
      <c r="BH72" s="202">
        <f t="shared" si="159"/>
        <v>0</v>
      </c>
      <c r="BI72" s="202">
        <f>SUM(BI73:BI78)</f>
        <v>0</v>
      </c>
      <c r="BK72" s="202">
        <f t="shared" ref="BK72:BW72" si="160">SUM(BK73:BK78)</f>
        <v>0</v>
      </c>
      <c r="BL72" s="202">
        <f t="shared" si="160"/>
        <v>0</v>
      </c>
      <c r="BM72" s="202">
        <f t="shared" si="160"/>
        <v>0</v>
      </c>
      <c r="BN72" s="202">
        <f t="shared" si="160"/>
        <v>0</v>
      </c>
      <c r="BO72" s="202">
        <f t="shared" si="160"/>
        <v>0</v>
      </c>
      <c r="BP72" s="202">
        <f t="shared" si="160"/>
        <v>0</v>
      </c>
      <c r="BQ72" s="202">
        <f t="shared" si="160"/>
        <v>0</v>
      </c>
      <c r="BR72" s="202">
        <f t="shared" si="160"/>
        <v>0</v>
      </c>
      <c r="BS72" s="202">
        <f t="shared" si="160"/>
        <v>0</v>
      </c>
      <c r="BT72" s="202">
        <f t="shared" si="160"/>
        <v>0</v>
      </c>
      <c r="BU72" s="202">
        <f t="shared" si="160"/>
        <v>0</v>
      </c>
      <c r="BV72" s="202">
        <f t="shared" si="160"/>
        <v>0</v>
      </c>
      <c r="BW72" s="202">
        <f t="shared" si="160"/>
        <v>0</v>
      </c>
      <c r="BX72" s="202">
        <f>SUM(BX73:BX78)</f>
        <v>0</v>
      </c>
      <c r="BZ72" s="202">
        <f t="shared" ref="BZ72:CL72" si="161">SUM(BZ73:BZ78)</f>
        <v>0</v>
      </c>
      <c r="CA72" s="202">
        <f t="shared" si="161"/>
        <v>0</v>
      </c>
      <c r="CB72" s="202">
        <f t="shared" si="161"/>
        <v>0</v>
      </c>
      <c r="CC72" s="202">
        <f t="shared" si="161"/>
        <v>0</v>
      </c>
      <c r="CD72" s="202">
        <f t="shared" si="161"/>
        <v>0</v>
      </c>
      <c r="CE72" s="202">
        <f t="shared" si="161"/>
        <v>0</v>
      </c>
      <c r="CF72" s="202">
        <f t="shared" si="161"/>
        <v>0</v>
      </c>
      <c r="CG72" s="202">
        <f t="shared" si="161"/>
        <v>0</v>
      </c>
      <c r="CH72" s="202">
        <f t="shared" si="161"/>
        <v>0</v>
      </c>
      <c r="CI72" s="202">
        <f t="shared" si="161"/>
        <v>0</v>
      </c>
      <c r="CJ72" s="202">
        <f t="shared" si="161"/>
        <v>0</v>
      </c>
      <c r="CK72" s="202">
        <f t="shared" si="161"/>
        <v>0</v>
      </c>
      <c r="CL72" s="202">
        <f t="shared" si="161"/>
        <v>0</v>
      </c>
      <c r="CM72" s="202">
        <f>SUM(CM73:CM78)</f>
        <v>0</v>
      </c>
      <c r="CO72" s="202">
        <f t="shared" ref="CO72:DA72" si="162">SUM(CO73:CO78)</f>
        <v>0</v>
      </c>
      <c r="CP72" s="202">
        <f t="shared" si="162"/>
        <v>0</v>
      </c>
      <c r="CQ72" s="202">
        <f t="shared" si="162"/>
        <v>0</v>
      </c>
      <c r="CR72" s="202">
        <f t="shared" si="162"/>
        <v>0</v>
      </c>
      <c r="CS72" s="202">
        <f t="shared" si="162"/>
        <v>0</v>
      </c>
      <c r="CT72" s="202">
        <f t="shared" si="162"/>
        <v>0</v>
      </c>
      <c r="CU72" s="202">
        <f t="shared" si="162"/>
        <v>0</v>
      </c>
      <c r="CV72" s="202">
        <f t="shared" si="162"/>
        <v>0</v>
      </c>
      <c r="CW72" s="202">
        <f t="shared" si="162"/>
        <v>0</v>
      </c>
      <c r="CX72" s="202">
        <f t="shared" si="162"/>
        <v>0</v>
      </c>
      <c r="CY72" s="202">
        <f t="shared" si="162"/>
        <v>0</v>
      </c>
      <c r="CZ72" s="202">
        <f t="shared" si="162"/>
        <v>0</v>
      </c>
      <c r="DA72" s="202">
        <f t="shared" si="162"/>
        <v>0</v>
      </c>
      <c r="DB72" s="202">
        <f>SUM(DB73:DB78)</f>
        <v>0</v>
      </c>
      <c r="DD72" s="202">
        <f t="shared" ref="DD72:DP72" si="163">SUM(DD73:DD78)</f>
        <v>0</v>
      </c>
      <c r="DE72" s="202">
        <f t="shared" si="163"/>
        <v>0</v>
      </c>
      <c r="DF72" s="202">
        <f t="shared" si="163"/>
        <v>0</v>
      </c>
      <c r="DG72" s="202">
        <f t="shared" si="163"/>
        <v>0</v>
      </c>
      <c r="DH72" s="202">
        <f t="shared" si="163"/>
        <v>0</v>
      </c>
      <c r="DI72" s="202">
        <f t="shared" si="163"/>
        <v>0</v>
      </c>
      <c r="DJ72" s="202">
        <f t="shared" si="163"/>
        <v>0</v>
      </c>
      <c r="DK72" s="202">
        <f t="shared" si="163"/>
        <v>0</v>
      </c>
      <c r="DL72" s="202">
        <f t="shared" si="163"/>
        <v>0</v>
      </c>
      <c r="DM72" s="202">
        <f t="shared" si="163"/>
        <v>0</v>
      </c>
      <c r="DN72" s="202">
        <f t="shared" si="163"/>
        <v>0</v>
      </c>
      <c r="DO72" s="202">
        <f t="shared" si="163"/>
        <v>0</v>
      </c>
      <c r="DP72" s="202">
        <f t="shared" si="163"/>
        <v>0</v>
      </c>
      <c r="DQ72" s="202">
        <f>SUM(DQ73:DQ78)</f>
        <v>0</v>
      </c>
    </row>
    <row r="73" spans="1:121" ht="15" outlineLevel="1" x14ac:dyDescent="0.2">
      <c r="A73" s="208" t="s">
        <v>2</v>
      </c>
      <c r="B73" s="209" t="s">
        <v>170</v>
      </c>
      <c r="C73" s="210"/>
      <c r="D73" s="211"/>
      <c r="E73" s="211"/>
      <c r="F73" s="211"/>
      <c r="G73" s="202">
        <f t="shared" ref="G73:G78" si="164">C73+D73-E73+F73</f>
        <v>0</v>
      </c>
      <c r="H73" s="211"/>
      <c r="I73" s="211"/>
      <c r="J73" s="211"/>
      <c r="K73" s="211"/>
      <c r="L73" s="211"/>
      <c r="M73" s="211"/>
      <c r="N73" s="207">
        <f t="shared" ref="N73:N78" si="165">H73+I73-J73+K73-L73+M73</f>
        <v>0</v>
      </c>
      <c r="O73" s="211"/>
      <c r="P73" s="211"/>
      <c r="R73" s="211"/>
      <c r="S73" s="211"/>
      <c r="T73" s="211"/>
      <c r="U73" s="211"/>
      <c r="V73" s="202">
        <f t="shared" ref="V73:V78" si="166">R73+S73-T73+U73</f>
        <v>0</v>
      </c>
      <c r="W73" s="211"/>
      <c r="X73" s="211"/>
      <c r="Y73" s="211"/>
      <c r="Z73" s="211"/>
      <c r="AA73" s="211"/>
      <c r="AB73" s="211"/>
      <c r="AC73" s="207">
        <f t="shared" ref="AC73:AC78" si="167">W73+X73-Y73+Z73-AA73+AB73</f>
        <v>0</v>
      </c>
      <c r="AD73" s="211"/>
      <c r="AE73" s="211"/>
      <c r="AG73" s="211"/>
      <c r="AH73" s="211"/>
      <c r="AI73" s="211"/>
      <c r="AJ73" s="211"/>
      <c r="AK73" s="202">
        <f t="shared" ref="AK73:AK78" si="168">AG73+AH73-AI73+AJ73</f>
        <v>0</v>
      </c>
      <c r="AL73" s="211"/>
      <c r="AM73" s="211"/>
      <c r="AN73" s="211"/>
      <c r="AO73" s="211"/>
      <c r="AP73" s="211"/>
      <c r="AQ73" s="211"/>
      <c r="AR73" s="207">
        <f t="shared" ref="AR73:AR78" si="169">AL73+AM73-AN73+AO73-AP73+AQ73</f>
        <v>0</v>
      </c>
      <c r="AS73" s="211"/>
      <c r="AT73" s="211"/>
      <c r="AV73" s="211"/>
      <c r="AW73" s="211"/>
      <c r="AX73" s="211"/>
      <c r="AY73" s="211"/>
      <c r="AZ73" s="202">
        <f t="shared" ref="AZ73:AZ78" si="170">AV73+AW73-AX73+AY73</f>
        <v>0</v>
      </c>
      <c r="BA73" s="211"/>
      <c r="BB73" s="211"/>
      <c r="BC73" s="211"/>
      <c r="BD73" s="211"/>
      <c r="BE73" s="211"/>
      <c r="BF73" s="211"/>
      <c r="BG73" s="207">
        <f t="shared" ref="BG73:BG78" si="171">BA73+BB73-BC73+BD73-BE73+BF73</f>
        <v>0</v>
      </c>
      <c r="BH73" s="211"/>
      <c r="BI73" s="211"/>
      <c r="BK73" s="211"/>
      <c r="BL73" s="211"/>
      <c r="BM73" s="211"/>
      <c r="BN73" s="211"/>
      <c r="BO73" s="202">
        <f t="shared" ref="BO73:BO78" si="172">BK73+BL73-BM73+BN73</f>
        <v>0</v>
      </c>
      <c r="BP73" s="211"/>
      <c r="BQ73" s="211"/>
      <c r="BR73" s="211"/>
      <c r="BS73" s="211"/>
      <c r="BT73" s="211"/>
      <c r="BU73" s="211"/>
      <c r="BV73" s="207">
        <f t="shared" ref="BV73:BV78" si="173">BP73+BQ73-BR73+BS73-BT73+BU73</f>
        <v>0</v>
      </c>
      <c r="BW73" s="211"/>
      <c r="BX73" s="211"/>
      <c r="BZ73" s="211"/>
      <c r="CA73" s="211"/>
      <c r="CB73" s="211"/>
      <c r="CC73" s="211"/>
      <c r="CD73" s="202">
        <f t="shared" ref="CD73:CD78" si="174">BZ73+CA73-CB73+CC73</f>
        <v>0</v>
      </c>
      <c r="CE73" s="211"/>
      <c r="CF73" s="211"/>
      <c r="CG73" s="211"/>
      <c r="CH73" s="211"/>
      <c r="CI73" s="211"/>
      <c r="CJ73" s="211"/>
      <c r="CK73" s="207">
        <f t="shared" ref="CK73:CK78" si="175">CE73+CF73-CG73+CH73-CI73+CJ73</f>
        <v>0</v>
      </c>
      <c r="CL73" s="211"/>
      <c r="CM73" s="211"/>
      <c r="CO73" s="211"/>
      <c r="CP73" s="211"/>
      <c r="CQ73" s="211"/>
      <c r="CR73" s="211"/>
      <c r="CS73" s="202">
        <f t="shared" ref="CS73:CS78" si="176">CO73+CP73-CQ73+CR73</f>
        <v>0</v>
      </c>
      <c r="CT73" s="211"/>
      <c r="CU73" s="211"/>
      <c r="CV73" s="211"/>
      <c r="CW73" s="211"/>
      <c r="CX73" s="211"/>
      <c r="CY73" s="211"/>
      <c r="CZ73" s="207">
        <f t="shared" ref="CZ73:CZ78" si="177">CT73+CU73-CV73+CW73-CX73+CY73</f>
        <v>0</v>
      </c>
      <c r="DA73" s="211"/>
      <c r="DB73" s="211"/>
      <c r="DD73" s="211"/>
      <c r="DE73" s="211"/>
      <c r="DF73" s="211"/>
      <c r="DG73" s="211"/>
      <c r="DH73" s="202">
        <f t="shared" ref="DH73:DH78" si="178">DD73+DE73-DF73+DG73</f>
        <v>0</v>
      </c>
      <c r="DI73" s="211"/>
      <c r="DJ73" s="211"/>
      <c r="DK73" s="211"/>
      <c r="DL73" s="211"/>
      <c r="DM73" s="211"/>
      <c r="DN73" s="211"/>
      <c r="DO73" s="207">
        <f t="shared" ref="DO73:DO78" si="179">DI73+DJ73-DK73+DL73-DM73+DN73</f>
        <v>0</v>
      </c>
      <c r="DP73" s="211"/>
      <c r="DQ73" s="211"/>
    </row>
    <row r="74" spans="1:121" ht="15" outlineLevel="1" x14ac:dyDescent="0.2">
      <c r="A74" s="208" t="s">
        <v>3</v>
      </c>
      <c r="B74" s="209" t="s">
        <v>171</v>
      </c>
      <c r="C74" s="210"/>
      <c r="D74" s="211"/>
      <c r="E74" s="211"/>
      <c r="F74" s="211"/>
      <c r="G74" s="202">
        <f t="shared" si="164"/>
        <v>0</v>
      </c>
      <c r="H74" s="211"/>
      <c r="I74" s="211"/>
      <c r="J74" s="211"/>
      <c r="K74" s="211"/>
      <c r="L74" s="211"/>
      <c r="M74" s="211"/>
      <c r="N74" s="207">
        <f t="shared" si="165"/>
        <v>0</v>
      </c>
      <c r="O74" s="211"/>
      <c r="P74" s="211"/>
      <c r="R74" s="211"/>
      <c r="S74" s="211"/>
      <c r="T74" s="211"/>
      <c r="U74" s="211"/>
      <c r="V74" s="202">
        <f t="shared" si="166"/>
        <v>0</v>
      </c>
      <c r="W74" s="211"/>
      <c r="X74" s="211"/>
      <c r="Y74" s="211"/>
      <c r="Z74" s="211"/>
      <c r="AA74" s="211"/>
      <c r="AB74" s="211"/>
      <c r="AC74" s="207">
        <f t="shared" si="167"/>
        <v>0</v>
      </c>
      <c r="AD74" s="211"/>
      <c r="AE74" s="211"/>
      <c r="AG74" s="211"/>
      <c r="AH74" s="211"/>
      <c r="AI74" s="211"/>
      <c r="AJ74" s="211"/>
      <c r="AK74" s="202">
        <f t="shared" si="168"/>
        <v>0</v>
      </c>
      <c r="AL74" s="211"/>
      <c r="AM74" s="211"/>
      <c r="AN74" s="211"/>
      <c r="AO74" s="211"/>
      <c r="AP74" s="211"/>
      <c r="AQ74" s="211"/>
      <c r="AR74" s="207">
        <f t="shared" si="169"/>
        <v>0</v>
      </c>
      <c r="AS74" s="211"/>
      <c r="AT74" s="211"/>
      <c r="AV74" s="211"/>
      <c r="AW74" s="211"/>
      <c r="AX74" s="211"/>
      <c r="AY74" s="211"/>
      <c r="AZ74" s="202">
        <f t="shared" si="170"/>
        <v>0</v>
      </c>
      <c r="BA74" s="211"/>
      <c r="BB74" s="211"/>
      <c r="BC74" s="211"/>
      <c r="BD74" s="211"/>
      <c r="BE74" s="211"/>
      <c r="BF74" s="211"/>
      <c r="BG74" s="207">
        <f t="shared" si="171"/>
        <v>0</v>
      </c>
      <c r="BH74" s="211"/>
      <c r="BI74" s="211"/>
      <c r="BK74" s="211"/>
      <c r="BL74" s="211"/>
      <c r="BM74" s="211"/>
      <c r="BN74" s="211"/>
      <c r="BO74" s="202">
        <f t="shared" si="172"/>
        <v>0</v>
      </c>
      <c r="BP74" s="211"/>
      <c r="BQ74" s="211"/>
      <c r="BR74" s="211"/>
      <c r="BS74" s="211"/>
      <c r="BT74" s="211"/>
      <c r="BU74" s="211"/>
      <c r="BV74" s="207">
        <f t="shared" si="173"/>
        <v>0</v>
      </c>
      <c r="BW74" s="211"/>
      <c r="BX74" s="211"/>
      <c r="BZ74" s="211"/>
      <c r="CA74" s="211"/>
      <c r="CB74" s="211"/>
      <c r="CC74" s="211"/>
      <c r="CD74" s="202">
        <f t="shared" si="174"/>
        <v>0</v>
      </c>
      <c r="CE74" s="211"/>
      <c r="CF74" s="211"/>
      <c r="CG74" s="211"/>
      <c r="CH74" s="211"/>
      <c r="CI74" s="211"/>
      <c r="CJ74" s="211"/>
      <c r="CK74" s="207">
        <f t="shared" si="175"/>
        <v>0</v>
      </c>
      <c r="CL74" s="211"/>
      <c r="CM74" s="211"/>
      <c r="CO74" s="211"/>
      <c r="CP74" s="211"/>
      <c r="CQ74" s="211"/>
      <c r="CR74" s="211"/>
      <c r="CS74" s="202">
        <f t="shared" si="176"/>
        <v>0</v>
      </c>
      <c r="CT74" s="211"/>
      <c r="CU74" s="211"/>
      <c r="CV74" s="211"/>
      <c r="CW74" s="211"/>
      <c r="CX74" s="211"/>
      <c r="CY74" s="211"/>
      <c r="CZ74" s="207">
        <f t="shared" si="177"/>
        <v>0</v>
      </c>
      <c r="DA74" s="211"/>
      <c r="DB74" s="211"/>
      <c r="DD74" s="211"/>
      <c r="DE74" s="211"/>
      <c r="DF74" s="211"/>
      <c r="DG74" s="211"/>
      <c r="DH74" s="202">
        <f t="shared" si="178"/>
        <v>0</v>
      </c>
      <c r="DI74" s="211"/>
      <c r="DJ74" s="211"/>
      <c r="DK74" s="211"/>
      <c r="DL74" s="211"/>
      <c r="DM74" s="211"/>
      <c r="DN74" s="211"/>
      <c r="DO74" s="207">
        <f t="shared" si="179"/>
        <v>0</v>
      </c>
      <c r="DP74" s="211"/>
      <c r="DQ74" s="211"/>
    </row>
    <row r="75" spans="1:121" ht="15" outlineLevel="1" x14ac:dyDescent="0.2">
      <c r="A75" s="208" t="s">
        <v>4</v>
      </c>
      <c r="B75" s="209" t="s">
        <v>172</v>
      </c>
      <c r="C75" s="210"/>
      <c r="D75" s="211"/>
      <c r="E75" s="211"/>
      <c r="F75" s="211"/>
      <c r="G75" s="202">
        <f t="shared" si="164"/>
        <v>0</v>
      </c>
      <c r="H75" s="211"/>
      <c r="I75" s="211"/>
      <c r="J75" s="211"/>
      <c r="K75" s="211"/>
      <c r="L75" s="211"/>
      <c r="M75" s="211"/>
      <c r="N75" s="207">
        <f t="shared" si="165"/>
        <v>0</v>
      </c>
      <c r="O75" s="211"/>
      <c r="P75" s="211"/>
      <c r="R75" s="211"/>
      <c r="S75" s="211"/>
      <c r="T75" s="211"/>
      <c r="U75" s="211"/>
      <c r="V75" s="202">
        <f t="shared" si="166"/>
        <v>0</v>
      </c>
      <c r="W75" s="211"/>
      <c r="X75" s="211"/>
      <c r="Y75" s="211"/>
      <c r="Z75" s="211"/>
      <c r="AA75" s="211"/>
      <c r="AB75" s="211"/>
      <c r="AC75" s="207">
        <f t="shared" si="167"/>
        <v>0</v>
      </c>
      <c r="AD75" s="211"/>
      <c r="AE75" s="211"/>
      <c r="AG75" s="211"/>
      <c r="AH75" s="211"/>
      <c r="AI75" s="211"/>
      <c r="AJ75" s="211"/>
      <c r="AK75" s="202">
        <f t="shared" si="168"/>
        <v>0</v>
      </c>
      <c r="AL75" s="211"/>
      <c r="AM75" s="211"/>
      <c r="AN75" s="211"/>
      <c r="AO75" s="211"/>
      <c r="AP75" s="211"/>
      <c r="AQ75" s="211"/>
      <c r="AR75" s="207">
        <f t="shared" si="169"/>
        <v>0</v>
      </c>
      <c r="AS75" s="211"/>
      <c r="AT75" s="211"/>
      <c r="AV75" s="211"/>
      <c r="AW75" s="211"/>
      <c r="AX75" s="211"/>
      <c r="AY75" s="211"/>
      <c r="AZ75" s="202">
        <f t="shared" si="170"/>
        <v>0</v>
      </c>
      <c r="BA75" s="211"/>
      <c r="BB75" s="211"/>
      <c r="BC75" s="211"/>
      <c r="BD75" s="211"/>
      <c r="BE75" s="211"/>
      <c r="BF75" s="211"/>
      <c r="BG75" s="207">
        <f t="shared" si="171"/>
        <v>0</v>
      </c>
      <c r="BH75" s="211"/>
      <c r="BI75" s="211"/>
      <c r="BK75" s="211"/>
      <c r="BL75" s="211"/>
      <c r="BM75" s="211"/>
      <c r="BN75" s="211"/>
      <c r="BO75" s="202">
        <f t="shared" si="172"/>
        <v>0</v>
      </c>
      <c r="BP75" s="211"/>
      <c r="BQ75" s="211"/>
      <c r="BR75" s="211"/>
      <c r="BS75" s="211"/>
      <c r="BT75" s="211"/>
      <c r="BU75" s="211"/>
      <c r="BV75" s="207">
        <f t="shared" si="173"/>
        <v>0</v>
      </c>
      <c r="BW75" s="211"/>
      <c r="BX75" s="211"/>
      <c r="BZ75" s="211"/>
      <c r="CA75" s="211"/>
      <c r="CB75" s="211"/>
      <c r="CC75" s="211"/>
      <c r="CD75" s="202">
        <f t="shared" si="174"/>
        <v>0</v>
      </c>
      <c r="CE75" s="211"/>
      <c r="CF75" s="211"/>
      <c r="CG75" s="211"/>
      <c r="CH75" s="211"/>
      <c r="CI75" s="211"/>
      <c r="CJ75" s="211"/>
      <c r="CK75" s="207">
        <f t="shared" si="175"/>
        <v>0</v>
      </c>
      <c r="CL75" s="211"/>
      <c r="CM75" s="211"/>
      <c r="CO75" s="211"/>
      <c r="CP75" s="211"/>
      <c r="CQ75" s="211"/>
      <c r="CR75" s="211"/>
      <c r="CS75" s="202">
        <f t="shared" si="176"/>
        <v>0</v>
      </c>
      <c r="CT75" s="211"/>
      <c r="CU75" s="211"/>
      <c r="CV75" s="211"/>
      <c r="CW75" s="211"/>
      <c r="CX75" s="211"/>
      <c r="CY75" s="211"/>
      <c r="CZ75" s="207">
        <f t="shared" si="177"/>
        <v>0</v>
      </c>
      <c r="DA75" s="211"/>
      <c r="DB75" s="211"/>
      <c r="DD75" s="211"/>
      <c r="DE75" s="211"/>
      <c r="DF75" s="211"/>
      <c r="DG75" s="211"/>
      <c r="DH75" s="202">
        <f t="shared" si="178"/>
        <v>0</v>
      </c>
      <c r="DI75" s="211"/>
      <c r="DJ75" s="211"/>
      <c r="DK75" s="211"/>
      <c r="DL75" s="211"/>
      <c r="DM75" s="211"/>
      <c r="DN75" s="211"/>
      <c r="DO75" s="207">
        <f t="shared" si="179"/>
        <v>0</v>
      </c>
      <c r="DP75" s="211"/>
      <c r="DQ75" s="211"/>
    </row>
    <row r="76" spans="1:121" ht="28.5" outlineLevel="1" x14ac:dyDescent="0.2">
      <c r="A76" s="208" t="s">
        <v>11</v>
      </c>
      <c r="B76" s="209" t="s">
        <v>173</v>
      </c>
      <c r="C76" s="210"/>
      <c r="D76" s="211"/>
      <c r="E76" s="211"/>
      <c r="F76" s="211"/>
      <c r="G76" s="202">
        <f t="shared" si="164"/>
        <v>0</v>
      </c>
      <c r="H76" s="211"/>
      <c r="I76" s="211"/>
      <c r="J76" s="211"/>
      <c r="K76" s="211"/>
      <c r="L76" s="211"/>
      <c r="M76" s="211"/>
      <c r="N76" s="207">
        <f t="shared" si="165"/>
        <v>0</v>
      </c>
      <c r="O76" s="211"/>
      <c r="P76" s="211"/>
      <c r="R76" s="211"/>
      <c r="S76" s="211"/>
      <c r="T76" s="211"/>
      <c r="U76" s="211"/>
      <c r="V76" s="202">
        <f t="shared" si="166"/>
        <v>0</v>
      </c>
      <c r="W76" s="211"/>
      <c r="X76" s="211"/>
      <c r="Y76" s="211"/>
      <c r="Z76" s="211"/>
      <c r="AA76" s="211"/>
      <c r="AB76" s="211"/>
      <c r="AC76" s="207">
        <f t="shared" si="167"/>
        <v>0</v>
      </c>
      <c r="AD76" s="211"/>
      <c r="AE76" s="211"/>
      <c r="AG76" s="211"/>
      <c r="AH76" s="211"/>
      <c r="AI76" s="211"/>
      <c r="AJ76" s="211"/>
      <c r="AK76" s="202">
        <f t="shared" si="168"/>
        <v>0</v>
      </c>
      <c r="AL76" s="211"/>
      <c r="AM76" s="211"/>
      <c r="AN76" s="211"/>
      <c r="AO76" s="211"/>
      <c r="AP76" s="211"/>
      <c r="AQ76" s="211"/>
      <c r="AR76" s="207">
        <f t="shared" si="169"/>
        <v>0</v>
      </c>
      <c r="AS76" s="211"/>
      <c r="AT76" s="211"/>
      <c r="AV76" s="211"/>
      <c r="AW76" s="211"/>
      <c r="AX76" s="211"/>
      <c r="AY76" s="211"/>
      <c r="AZ76" s="202">
        <f t="shared" si="170"/>
        <v>0</v>
      </c>
      <c r="BA76" s="211"/>
      <c r="BB76" s="211"/>
      <c r="BC76" s="211"/>
      <c r="BD76" s="211"/>
      <c r="BE76" s="211"/>
      <c r="BF76" s="211"/>
      <c r="BG76" s="207">
        <f t="shared" si="171"/>
        <v>0</v>
      </c>
      <c r="BH76" s="211"/>
      <c r="BI76" s="211"/>
      <c r="BK76" s="211"/>
      <c r="BL76" s="211"/>
      <c r="BM76" s="211"/>
      <c r="BN76" s="211"/>
      <c r="BO76" s="202">
        <f t="shared" si="172"/>
        <v>0</v>
      </c>
      <c r="BP76" s="211"/>
      <c r="BQ76" s="211"/>
      <c r="BR76" s="211"/>
      <c r="BS76" s="211"/>
      <c r="BT76" s="211"/>
      <c r="BU76" s="211"/>
      <c r="BV76" s="207">
        <f t="shared" si="173"/>
        <v>0</v>
      </c>
      <c r="BW76" s="211"/>
      <c r="BX76" s="211"/>
      <c r="BZ76" s="211"/>
      <c r="CA76" s="211"/>
      <c r="CB76" s="211"/>
      <c r="CC76" s="211"/>
      <c r="CD76" s="202">
        <f t="shared" si="174"/>
        <v>0</v>
      </c>
      <c r="CE76" s="211"/>
      <c r="CF76" s="211"/>
      <c r="CG76" s="211"/>
      <c r="CH76" s="211"/>
      <c r="CI76" s="211"/>
      <c r="CJ76" s="211"/>
      <c r="CK76" s="207">
        <f t="shared" si="175"/>
        <v>0</v>
      </c>
      <c r="CL76" s="211"/>
      <c r="CM76" s="211"/>
      <c r="CO76" s="211"/>
      <c r="CP76" s="211"/>
      <c r="CQ76" s="211"/>
      <c r="CR76" s="211"/>
      <c r="CS76" s="202">
        <f t="shared" si="176"/>
        <v>0</v>
      </c>
      <c r="CT76" s="211"/>
      <c r="CU76" s="211"/>
      <c r="CV76" s="211"/>
      <c r="CW76" s="211"/>
      <c r="CX76" s="211"/>
      <c r="CY76" s="211"/>
      <c r="CZ76" s="207">
        <f t="shared" si="177"/>
        <v>0</v>
      </c>
      <c r="DA76" s="211"/>
      <c r="DB76" s="211"/>
      <c r="DD76" s="211"/>
      <c r="DE76" s="211"/>
      <c r="DF76" s="211"/>
      <c r="DG76" s="211"/>
      <c r="DH76" s="202">
        <f t="shared" si="178"/>
        <v>0</v>
      </c>
      <c r="DI76" s="211"/>
      <c r="DJ76" s="211"/>
      <c r="DK76" s="211"/>
      <c r="DL76" s="211"/>
      <c r="DM76" s="211"/>
      <c r="DN76" s="211"/>
      <c r="DO76" s="207">
        <f t="shared" si="179"/>
        <v>0</v>
      </c>
      <c r="DP76" s="211"/>
      <c r="DQ76" s="211"/>
    </row>
    <row r="77" spans="1:121" ht="15" outlineLevel="1" x14ac:dyDescent="0.2">
      <c r="A77" s="208" t="s">
        <v>5</v>
      </c>
      <c r="B77" s="209" t="s">
        <v>174</v>
      </c>
      <c r="C77" s="210"/>
      <c r="D77" s="211"/>
      <c r="E77" s="211"/>
      <c r="F77" s="211"/>
      <c r="G77" s="202">
        <f t="shared" si="164"/>
        <v>0</v>
      </c>
      <c r="H77" s="211"/>
      <c r="I77" s="211"/>
      <c r="J77" s="211"/>
      <c r="K77" s="211"/>
      <c r="L77" s="211"/>
      <c r="M77" s="211"/>
      <c r="N77" s="207">
        <f t="shared" si="165"/>
        <v>0</v>
      </c>
      <c r="O77" s="211"/>
      <c r="P77" s="211"/>
      <c r="R77" s="211"/>
      <c r="S77" s="211"/>
      <c r="T77" s="211"/>
      <c r="U77" s="211"/>
      <c r="V77" s="202">
        <f t="shared" si="166"/>
        <v>0</v>
      </c>
      <c r="W77" s="211"/>
      <c r="X77" s="211"/>
      <c r="Y77" s="211"/>
      <c r="Z77" s="211"/>
      <c r="AA77" s="211"/>
      <c r="AB77" s="211"/>
      <c r="AC77" s="207">
        <f t="shared" si="167"/>
        <v>0</v>
      </c>
      <c r="AD77" s="211"/>
      <c r="AE77" s="211"/>
      <c r="AG77" s="211"/>
      <c r="AH77" s="211"/>
      <c r="AI77" s="211"/>
      <c r="AJ77" s="211"/>
      <c r="AK77" s="202">
        <f t="shared" si="168"/>
        <v>0</v>
      </c>
      <c r="AL77" s="211"/>
      <c r="AM77" s="211"/>
      <c r="AN77" s="211"/>
      <c r="AO77" s="211"/>
      <c r="AP77" s="211"/>
      <c r="AQ77" s="211"/>
      <c r="AR77" s="207">
        <f t="shared" si="169"/>
        <v>0</v>
      </c>
      <c r="AS77" s="211"/>
      <c r="AT77" s="211"/>
      <c r="AV77" s="211"/>
      <c r="AW77" s="211"/>
      <c r="AX77" s="211"/>
      <c r="AY77" s="211"/>
      <c r="AZ77" s="202">
        <f t="shared" si="170"/>
        <v>0</v>
      </c>
      <c r="BA77" s="211"/>
      <c r="BB77" s="211"/>
      <c r="BC77" s="211"/>
      <c r="BD77" s="211"/>
      <c r="BE77" s="211"/>
      <c r="BF77" s="211"/>
      <c r="BG77" s="207">
        <f t="shared" si="171"/>
        <v>0</v>
      </c>
      <c r="BH77" s="211"/>
      <c r="BI77" s="211"/>
      <c r="BK77" s="211"/>
      <c r="BL77" s="211"/>
      <c r="BM77" s="211"/>
      <c r="BN77" s="211"/>
      <c r="BO77" s="202">
        <f t="shared" si="172"/>
        <v>0</v>
      </c>
      <c r="BP77" s="211"/>
      <c r="BQ77" s="211"/>
      <c r="BR77" s="211"/>
      <c r="BS77" s="211"/>
      <c r="BT77" s="211"/>
      <c r="BU77" s="211"/>
      <c r="BV77" s="207">
        <f t="shared" si="173"/>
        <v>0</v>
      </c>
      <c r="BW77" s="211"/>
      <c r="BX77" s="211"/>
      <c r="BZ77" s="211"/>
      <c r="CA77" s="211"/>
      <c r="CB77" s="211"/>
      <c r="CC77" s="211"/>
      <c r="CD77" s="202">
        <f t="shared" si="174"/>
        <v>0</v>
      </c>
      <c r="CE77" s="211"/>
      <c r="CF77" s="211"/>
      <c r="CG77" s="211"/>
      <c r="CH77" s="211"/>
      <c r="CI77" s="211"/>
      <c r="CJ77" s="211"/>
      <c r="CK77" s="207">
        <f t="shared" si="175"/>
        <v>0</v>
      </c>
      <c r="CL77" s="211"/>
      <c r="CM77" s="211"/>
      <c r="CO77" s="211"/>
      <c r="CP77" s="211"/>
      <c r="CQ77" s="211"/>
      <c r="CR77" s="211"/>
      <c r="CS77" s="202">
        <f t="shared" si="176"/>
        <v>0</v>
      </c>
      <c r="CT77" s="211"/>
      <c r="CU77" s="211"/>
      <c r="CV77" s="211"/>
      <c r="CW77" s="211"/>
      <c r="CX77" s="211"/>
      <c r="CY77" s="211"/>
      <c r="CZ77" s="207">
        <f t="shared" si="177"/>
        <v>0</v>
      </c>
      <c r="DA77" s="211"/>
      <c r="DB77" s="211"/>
      <c r="DD77" s="211"/>
      <c r="DE77" s="211"/>
      <c r="DF77" s="211"/>
      <c r="DG77" s="211"/>
      <c r="DH77" s="202">
        <f t="shared" si="178"/>
        <v>0</v>
      </c>
      <c r="DI77" s="211"/>
      <c r="DJ77" s="211"/>
      <c r="DK77" s="211"/>
      <c r="DL77" s="211"/>
      <c r="DM77" s="211"/>
      <c r="DN77" s="211"/>
      <c r="DO77" s="207">
        <f t="shared" si="179"/>
        <v>0</v>
      </c>
      <c r="DP77" s="211"/>
      <c r="DQ77" s="211"/>
    </row>
    <row r="78" spans="1:121" ht="15" outlineLevel="1" x14ac:dyDescent="0.2">
      <c r="A78" s="208" t="s">
        <v>6</v>
      </c>
      <c r="B78" s="209" t="s">
        <v>175</v>
      </c>
      <c r="C78" s="210"/>
      <c r="D78" s="211"/>
      <c r="E78" s="211"/>
      <c r="F78" s="211"/>
      <c r="G78" s="202">
        <f t="shared" si="164"/>
        <v>0</v>
      </c>
      <c r="H78" s="211"/>
      <c r="I78" s="211"/>
      <c r="J78" s="211"/>
      <c r="K78" s="211"/>
      <c r="L78" s="211"/>
      <c r="M78" s="211"/>
      <c r="N78" s="207">
        <f t="shared" si="165"/>
        <v>0</v>
      </c>
      <c r="O78" s="211"/>
      <c r="P78" s="211"/>
      <c r="R78" s="211"/>
      <c r="S78" s="211"/>
      <c r="T78" s="211"/>
      <c r="U78" s="211"/>
      <c r="V78" s="202">
        <f t="shared" si="166"/>
        <v>0</v>
      </c>
      <c r="W78" s="211"/>
      <c r="X78" s="211"/>
      <c r="Y78" s="211"/>
      <c r="Z78" s="211"/>
      <c r="AA78" s="211"/>
      <c r="AB78" s="211"/>
      <c r="AC78" s="207">
        <f t="shared" si="167"/>
        <v>0</v>
      </c>
      <c r="AD78" s="211"/>
      <c r="AE78" s="211"/>
      <c r="AG78" s="211"/>
      <c r="AH78" s="211"/>
      <c r="AI78" s="211"/>
      <c r="AJ78" s="211"/>
      <c r="AK78" s="202">
        <f t="shared" si="168"/>
        <v>0</v>
      </c>
      <c r="AL78" s="211"/>
      <c r="AM78" s="211"/>
      <c r="AN78" s="211"/>
      <c r="AO78" s="211"/>
      <c r="AP78" s="211"/>
      <c r="AQ78" s="211"/>
      <c r="AR78" s="207">
        <f t="shared" si="169"/>
        <v>0</v>
      </c>
      <c r="AS78" s="211"/>
      <c r="AT78" s="211"/>
      <c r="AV78" s="211"/>
      <c r="AW78" s="211"/>
      <c r="AX78" s="211"/>
      <c r="AY78" s="211"/>
      <c r="AZ78" s="202">
        <f t="shared" si="170"/>
        <v>0</v>
      </c>
      <c r="BA78" s="211"/>
      <c r="BB78" s="211"/>
      <c r="BC78" s="211"/>
      <c r="BD78" s="211"/>
      <c r="BE78" s="211"/>
      <c r="BF78" s="211"/>
      <c r="BG78" s="207">
        <f t="shared" si="171"/>
        <v>0</v>
      </c>
      <c r="BH78" s="211"/>
      <c r="BI78" s="211"/>
      <c r="BK78" s="211"/>
      <c r="BL78" s="211"/>
      <c r="BM78" s="211"/>
      <c r="BN78" s="211"/>
      <c r="BO78" s="202">
        <f t="shared" si="172"/>
        <v>0</v>
      </c>
      <c r="BP78" s="211"/>
      <c r="BQ78" s="211"/>
      <c r="BR78" s="211"/>
      <c r="BS78" s="211"/>
      <c r="BT78" s="211"/>
      <c r="BU78" s="211"/>
      <c r="BV78" s="207">
        <f t="shared" si="173"/>
        <v>0</v>
      </c>
      <c r="BW78" s="211"/>
      <c r="BX78" s="211"/>
      <c r="BZ78" s="211"/>
      <c r="CA78" s="211"/>
      <c r="CB78" s="211"/>
      <c r="CC78" s="211"/>
      <c r="CD78" s="202">
        <f t="shared" si="174"/>
        <v>0</v>
      </c>
      <c r="CE78" s="211"/>
      <c r="CF78" s="211"/>
      <c r="CG78" s="211"/>
      <c r="CH78" s="211"/>
      <c r="CI78" s="211"/>
      <c r="CJ78" s="211"/>
      <c r="CK78" s="207">
        <f t="shared" si="175"/>
        <v>0</v>
      </c>
      <c r="CL78" s="211"/>
      <c r="CM78" s="211"/>
      <c r="CO78" s="211"/>
      <c r="CP78" s="211"/>
      <c r="CQ78" s="211"/>
      <c r="CR78" s="211"/>
      <c r="CS78" s="202">
        <f t="shared" si="176"/>
        <v>0</v>
      </c>
      <c r="CT78" s="211"/>
      <c r="CU78" s="211"/>
      <c r="CV78" s="211"/>
      <c r="CW78" s="211"/>
      <c r="CX78" s="211"/>
      <c r="CY78" s="211"/>
      <c r="CZ78" s="207">
        <f t="shared" si="177"/>
        <v>0</v>
      </c>
      <c r="DA78" s="211"/>
      <c r="DB78" s="211"/>
      <c r="DD78" s="211"/>
      <c r="DE78" s="211"/>
      <c r="DF78" s="211"/>
      <c r="DG78" s="211"/>
      <c r="DH78" s="202">
        <f t="shared" si="178"/>
        <v>0</v>
      </c>
      <c r="DI78" s="211"/>
      <c r="DJ78" s="211"/>
      <c r="DK78" s="211"/>
      <c r="DL78" s="211"/>
      <c r="DM78" s="211"/>
      <c r="DN78" s="211"/>
      <c r="DO78" s="207">
        <f t="shared" si="179"/>
        <v>0</v>
      </c>
      <c r="DP78" s="211"/>
      <c r="DQ78" s="211"/>
    </row>
    <row r="79" spans="1:121" ht="15" outlineLevel="1" x14ac:dyDescent="0.2">
      <c r="A79" s="212"/>
      <c r="B79" s="213" t="s">
        <v>176</v>
      </c>
      <c r="C79" s="214"/>
      <c r="D79" s="214"/>
      <c r="E79" s="214"/>
      <c r="F79" s="214"/>
      <c r="G79" s="215"/>
      <c r="H79" s="211"/>
      <c r="I79" s="211"/>
      <c r="J79" s="216"/>
      <c r="K79" s="214"/>
      <c r="L79" s="214"/>
      <c r="M79" s="214"/>
      <c r="N79" s="214"/>
      <c r="O79" s="214"/>
      <c r="P79" s="214"/>
      <c r="R79" s="214"/>
      <c r="S79" s="214"/>
      <c r="T79" s="214"/>
      <c r="U79" s="214"/>
      <c r="V79" s="215"/>
      <c r="W79" s="211"/>
      <c r="X79" s="217"/>
      <c r="Y79" s="216"/>
      <c r="Z79" s="214"/>
      <c r="AA79" s="214"/>
      <c r="AB79" s="214"/>
      <c r="AC79" s="214"/>
      <c r="AD79" s="214"/>
      <c r="AE79" s="215"/>
      <c r="AG79" s="214"/>
      <c r="AH79" s="214"/>
      <c r="AI79" s="214"/>
      <c r="AJ79" s="214"/>
      <c r="AK79" s="215"/>
      <c r="AL79" s="211"/>
      <c r="AM79" s="217"/>
      <c r="AN79" s="216"/>
      <c r="AO79" s="214"/>
      <c r="AP79" s="214"/>
      <c r="AQ79" s="214"/>
      <c r="AR79" s="214"/>
      <c r="AS79" s="214"/>
      <c r="AT79" s="215"/>
      <c r="AV79" s="214"/>
      <c r="AW79" s="214"/>
      <c r="AX79" s="214"/>
      <c r="AY79" s="214"/>
      <c r="AZ79" s="215"/>
      <c r="BA79" s="211"/>
      <c r="BB79" s="217"/>
      <c r="BC79" s="216"/>
      <c r="BD79" s="214"/>
      <c r="BE79" s="214"/>
      <c r="BF79" s="214"/>
      <c r="BG79" s="214"/>
      <c r="BH79" s="214"/>
      <c r="BI79" s="215"/>
      <c r="BK79" s="214"/>
      <c r="BL79" s="214"/>
      <c r="BM79" s="214"/>
      <c r="BN79" s="214"/>
      <c r="BO79" s="215"/>
      <c r="BP79" s="211"/>
      <c r="BQ79" s="217"/>
      <c r="BR79" s="216"/>
      <c r="BS79" s="214"/>
      <c r="BT79" s="214"/>
      <c r="BU79" s="214"/>
      <c r="BV79" s="214"/>
      <c r="BW79" s="214"/>
      <c r="BX79" s="215"/>
      <c r="BZ79" s="214"/>
      <c r="CA79" s="214"/>
      <c r="CB79" s="214"/>
      <c r="CC79" s="214"/>
      <c r="CD79" s="215"/>
      <c r="CE79" s="211"/>
      <c r="CF79" s="217"/>
      <c r="CG79" s="216"/>
      <c r="CH79" s="214"/>
      <c r="CI79" s="214"/>
      <c r="CJ79" s="214"/>
      <c r="CK79" s="214"/>
      <c r="CL79" s="214"/>
      <c r="CM79" s="215"/>
      <c r="CO79" s="214"/>
      <c r="CP79" s="214"/>
      <c r="CQ79" s="214"/>
      <c r="CR79" s="214"/>
      <c r="CS79" s="215"/>
      <c r="CT79" s="211"/>
      <c r="CU79" s="217"/>
      <c r="CV79" s="216"/>
      <c r="CW79" s="214"/>
      <c r="CX79" s="214"/>
      <c r="CY79" s="214"/>
      <c r="CZ79" s="214"/>
      <c r="DA79" s="214"/>
      <c r="DB79" s="215"/>
      <c r="DD79" s="214"/>
      <c r="DE79" s="214"/>
      <c r="DF79" s="214"/>
      <c r="DG79" s="214"/>
      <c r="DH79" s="215"/>
      <c r="DI79" s="211"/>
      <c r="DJ79" s="217"/>
      <c r="DK79" s="216"/>
      <c r="DL79" s="214"/>
      <c r="DM79" s="214"/>
      <c r="DN79" s="214"/>
      <c r="DO79" s="214"/>
      <c r="DP79" s="214"/>
      <c r="DQ79" s="215"/>
    </row>
  </sheetData>
  <sheetProtection formatCells="0" formatColumns="0" formatRows="0" insertHyperlinks="0" autoFilter="0"/>
  <mergeCells count="1">
    <mergeCell ref="C3:P3"/>
  </mergeCells>
  <pageMargins left="0.39370078740157483" right="0.23622047244094491" top="0.35433070866141736" bottom="0.31496062992125984" header="0.23622047244094491" footer="0.15748031496062992"/>
  <pageSetup paperSize="9" scale="71" orientation="landscape" r:id="rId1"/>
  <headerFooter alignWithMargins="0">
    <oddFooter>&amp;L&amp;8&amp;D&amp;C&amp;8&amp;P/&amp;N&amp;R&amp;8&amp;A_&amp;F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rgb="FFFFFF00"/>
    <pageSetUpPr fitToPage="1"/>
  </sheetPr>
  <dimension ref="A1:Q16"/>
  <sheetViews>
    <sheetView zoomScaleNormal="100" zoomScaleSheetLayoutView="100" workbookViewId="0">
      <selection activeCell="D48" sqref="D48"/>
    </sheetView>
  </sheetViews>
  <sheetFormatPr baseColWidth="10" defaultColWidth="11.42578125" defaultRowHeight="15" x14ac:dyDescent="0.2"/>
  <cols>
    <col min="1" max="1" width="10.5703125" style="37" customWidth="1"/>
    <col min="2" max="2" width="50.5703125" style="37" customWidth="1"/>
    <col min="3" max="4" width="30.5703125" style="37" customWidth="1"/>
    <col min="5" max="5" width="40.5703125" style="37" customWidth="1"/>
    <col min="6" max="6" width="25.5703125" style="37" customWidth="1"/>
    <col min="7" max="7" width="11.42578125" style="37"/>
    <col min="8" max="17" width="11.42578125" style="42"/>
    <col min="18" max="16384" width="11.42578125" style="37"/>
  </cols>
  <sheetData>
    <row r="1" spans="1:17" ht="18" x14ac:dyDescent="0.25">
      <c r="A1" s="58" t="str">
        <f>"Aufzählung sonstiger auf dem Regulierungskonto zu verbuchende Beträge im Jahr "&amp;  Allgemeines!C12</f>
        <v>Aufzählung sonstiger auf dem Regulierungskonto zu verbuchende Beträge im Jahr 2023</v>
      </c>
      <c r="B1" s="57"/>
      <c r="C1" s="57"/>
      <c r="D1" s="57"/>
      <c r="E1" s="57"/>
      <c r="F1" s="57"/>
    </row>
    <row r="2" spans="1:17" x14ac:dyDescent="0.2">
      <c r="A2" s="57"/>
      <c r="B2" s="57"/>
      <c r="C2" s="57"/>
      <c r="D2" s="57"/>
      <c r="E2" s="57"/>
      <c r="F2" s="57"/>
    </row>
    <row r="3" spans="1:17" s="40" customFormat="1" ht="31.5" x14ac:dyDescent="0.2">
      <c r="A3" s="38" t="s">
        <v>45</v>
      </c>
      <c r="B3" s="38" t="s">
        <v>46</v>
      </c>
      <c r="C3" s="39" t="s">
        <v>47</v>
      </c>
      <c r="D3" s="39" t="s">
        <v>48</v>
      </c>
      <c r="E3" s="39" t="s">
        <v>50</v>
      </c>
      <c r="F3" s="39" t="s">
        <v>51</v>
      </c>
      <c r="H3" s="43"/>
      <c r="I3" s="43"/>
      <c r="J3" s="43"/>
      <c r="K3" s="43"/>
      <c r="L3" s="43"/>
      <c r="M3" s="43"/>
      <c r="N3" s="43"/>
      <c r="O3" s="43"/>
      <c r="P3" s="43"/>
      <c r="Q3" s="43"/>
    </row>
    <row r="4" spans="1:17" ht="15.75" x14ac:dyDescent="0.2">
      <c r="A4" s="41" t="s">
        <v>2</v>
      </c>
      <c r="B4" s="168"/>
      <c r="C4" s="169"/>
      <c r="D4" s="296"/>
      <c r="E4" s="297"/>
      <c r="F4" s="171"/>
      <c r="H4" s="43"/>
      <c r="I4" s="43"/>
      <c r="J4" s="43"/>
      <c r="K4" s="43"/>
      <c r="L4" s="43"/>
      <c r="M4" s="43"/>
      <c r="N4" s="43"/>
      <c r="O4" s="43"/>
      <c r="P4" s="43"/>
    </row>
    <row r="5" spans="1:17" ht="15.75" x14ac:dyDescent="0.2">
      <c r="A5" s="41" t="s">
        <v>3</v>
      </c>
      <c r="B5" s="168"/>
      <c r="C5" s="169"/>
      <c r="D5" s="296"/>
      <c r="E5" s="297"/>
      <c r="F5" s="171"/>
      <c r="H5" s="43"/>
      <c r="I5" s="43"/>
      <c r="J5" s="43"/>
      <c r="K5" s="43"/>
      <c r="L5" s="43"/>
      <c r="M5" s="43"/>
      <c r="N5" s="43"/>
      <c r="O5" s="43"/>
      <c r="P5" s="43"/>
    </row>
    <row r="6" spans="1:17" ht="15.75" x14ac:dyDescent="0.2">
      <c r="A6" s="41" t="s">
        <v>4</v>
      </c>
      <c r="B6" s="168"/>
      <c r="C6" s="169"/>
      <c r="D6" s="296"/>
      <c r="E6" s="297"/>
      <c r="F6" s="171"/>
      <c r="H6" s="43"/>
      <c r="I6" s="43"/>
      <c r="J6" s="43"/>
      <c r="K6" s="43"/>
      <c r="L6" s="43"/>
      <c r="M6" s="43"/>
      <c r="N6" s="43"/>
      <c r="O6" s="43"/>
      <c r="P6" s="43"/>
    </row>
    <row r="7" spans="1:17" ht="15.75" x14ac:dyDescent="0.2">
      <c r="A7" s="41" t="s">
        <v>11</v>
      </c>
      <c r="B7" s="168"/>
      <c r="C7" s="169"/>
      <c r="D7" s="296"/>
      <c r="E7" s="297"/>
      <c r="F7" s="171"/>
      <c r="H7" s="43"/>
      <c r="I7" s="43"/>
      <c r="J7" s="43"/>
      <c r="K7" s="43"/>
      <c r="L7" s="43"/>
      <c r="M7" s="43"/>
      <c r="N7" s="43"/>
      <c r="O7" s="43"/>
      <c r="P7" s="43"/>
    </row>
    <row r="8" spans="1:17" x14ac:dyDescent="0.2">
      <c r="A8" s="41" t="s">
        <v>5</v>
      </c>
      <c r="B8" s="168"/>
      <c r="C8" s="169"/>
      <c r="D8" s="296"/>
      <c r="E8" s="297"/>
      <c r="F8" s="171"/>
    </row>
    <row r="9" spans="1:17" x14ac:dyDescent="0.2">
      <c r="A9" s="41" t="s">
        <v>6</v>
      </c>
      <c r="B9" s="168"/>
      <c r="C9" s="169"/>
      <c r="D9" s="296"/>
      <c r="E9" s="297"/>
      <c r="F9" s="171"/>
    </row>
    <row r="10" spans="1:17" x14ac:dyDescent="0.2">
      <c r="A10" s="41" t="s">
        <v>7</v>
      </c>
      <c r="B10" s="168"/>
      <c r="C10" s="169"/>
      <c r="D10" s="296"/>
      <c r="E10" s="297"/>
      <c r="F10" s="171"/>
    </row>
    <row r="11" spans="1:17" x14ac:dyDescent="0.2">
      <c r="A11" s="41" t="s">
        <v>8</v>
      </c>
      <c r="B11" s="168"/>
      <c r="C11" s="169"/>
      <c r="D11" s="296"/>
      <c r="E11" s="297"/>
      <c r="F11" s="171"/>
    </row>
    <row r="12" spans="1:17" x14ac:dyDescent="0.2">
      <c r="A12" s="41" t="s">
        <v>9</v>
      </c>
      <c r="B12" s="168"/>
      <c r="C12" s="169"/>
      <c r="D12" s="296"/>
      <c r="E12" s="297"/>
      <c r="F12" s="171"/>
    </row>
    <row r="13" spans="1:17" x14ac:dyDescent="0.2">
      <c r="A13" s="41" t="s">
        <v>10</v>
      </c>
      <c r="B13" s="168"/>
      <c r="C13" s="169"/>
      <c r="D13" s="296"/>
      <c r="E13" s="297"/>
      <c r="F13" s="171"/>
    </row>
    <row r="14" spans="1:17" x14ac:dyDescent="0.2">
      <c r="B14" s="35"/>
      <c r="C14" s="35"/>
      <c r="F14" s="96"/>
    </row>
    <row r="15" spans="1:17" ht="16.5" thickBot="1" x14ac:dyDescent="0.3">
      <c r="A15" s="36" t="s">
        <v>49</v>
      </c>
      <c r="C15" s="36"/>
      <c r="F15" s="298">
        <f>SUM(F4:F13)</f>
        <v>0</v>
      </c>
    </row>
    <row r="16" spans="1:17" ht="15.75" thickTop="1" x14ac:dyDescent="0.2"/>
  </sheetData>
  <phoneticPr fontId="17" type="noConversion"/>
  <pageMargins left="0.68" right="0.67" top="0.55000000000000004" bottom="0.6" header="0.39370078740157483" footer="0.24"/>
  <pageSetup paperSize="9" scale="71" orientation="landscape" r:id="rId1"/>
  <headerFooter alignWithMargins="0">
    <oddFooter>&amp;L&amp;D&amp;R&amp;A - &amp;F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C0C0C0"/>
  </sheetPr>
  <dimension ref="A1:M66"/>
  <sheetViews>
    <sheetView zoomScale="120" zoomScaleNormal="120" workbookViewId="0">
      <selection activeCell="J29" sqref="J29"/>
    </sheetView>
  </sheetViews>
  <sheetFormatPr baseColWidth="10" defaultColWidth="11.42578125" defaultRowHeight="12.75" x14ac:dyDescent="0.2"/>
  <cols>
    <col min="1" max="1" width="59.42578125" style="179" customWidth="1"/>
    <col min="2" max="2" width="14" style="179" customWidth="1"/>
    <col min="3" max="3" width="14.85546875" style="179" customWidth="1"/>
    <col min="4" max="4" width="5.5703125" style="179" bestFit="1" customWidth="1"/>
    <col min="5" max="5" width="134.42578125" style="179" customWidth="1"/>
    <col min="6" max="6" width="18.140625" style="179" customWidth="1"/>
    <col min="7" max="7" width="12.42578125" style="179" bestFit="1" customWidth="1"/>
    <col min="8" max="8" width="16.140625" style="179" bestFit="1" customWidth="1"/>
    <col min="9" max="9" width="11.140625" style="179" bestFit="1" customWidth="1"/>
    <col min="10" max="10" width="11.42578125" style="179"/>
    <col min="11" max="11" width="11.42578125" style="179" customWidth="1"/>
    <col min="12" max="12" width="11.42578125" style="179"/>
    <col min="13" max="13" width="44.42578125" style="179" bestFit="1" customWidth="1"/>
    <col min="14" max="16384" width="11.42578125" style="179"/>
  </cols>
  <sheetData>
    <row r="1" spans="1:13" x14ac:dyDescent="0.2">
      <c r="A1" s="181" t="s">
        <v>206</v>
      </c>
      <c r="B1" s="181" t="s">
        <v>207</v>
      </c>
      <c r="C1" s="181" t="s">
        <v>208</v>
      </c>
      <c r="D1" s="181" t="s">
        <v>209</v>
      </c>
      <c r="E1" s="181" t="s">
        <v>210</v>
      </c>
      <c r="F1" s="181" t="s">
        <v>211</v>
      </c>
      <c r="G1" s="181"/>
      <c r="H1" s="181" t="s">
        <v>212</v>
      </c>
      <c r="I1" s="181" t="s">
        <v>213</v>
      </c>
      <c r="J1" s="181" t="s">
        <v>214</v>
      </c>
      <c r="K1" s="474"/>
      <c r="L1" s="470"/>
      <c r="M1" s="181" t="s">
        <v>288</v>
      </c>
    </row>
    <row r="2" spans="1:13" x14ac:dyDescent="0.2">
      <c r="A2" s="179" t="s">
        <v>215</v>
      </c>
      <c r="B2" s="179">
        <v>25</v>
      </c>
      <c r="C2" s="179">
        <v>35</v>
      </c>
      <c r="D2" s="179">
        <v>2018</v>
      </c>
      <c r="E2" s="179" t="s">
        <v>216</v>
      </c>
      <c r="F2" s="179" t="s">
        <v>217</v>
      </c>
      <c r="G2" s="180">
        <v>5.0700000000000002E-2</v>
      </c>
      <c r="H2" s="179">
        <v>2021</v>
      </c>
      <c r="I2" s="179">
        <v>2021</v>
      </c>
      <c r="J2" s="470">
        <v>2021</v>
      </c>
      <c r="K2" s="473"/>
      <c r="L2" s="470"/>
      <c r="M2" s="179" t="s">
        <v>364</v>
      </c>
    </row>
    <row r="3" spans="1:13" x14ac:dyDescent="0.2">
      <c r="A3" s="179" t="s">
        <v>218</v>
      </c>
      <c r="B3" s="179">
        <v>50</v>
      </c>
      <c r="C3" s="179">
        <v>60</v>
      </c>
      <c r="D3" s="179">
        <v>2019</v>
      </c>
      <c r="E3" s="179" t="s">
        <v>219</v>
      </c>
      <c r="F3" s="179" t="s">
        <v>220</v>
      </c>
      <c r="G3" s="180">
        <v>2.0299999999999999E-2</v>
      </c>
      <c r="H3" s="179">
        <v>2022</v>
      </c>
      <c r="I3" s="179">
        <v>2022</v>
      </c>
      <c r="J3" s="470">
        <v>2022</v>
      </c>
      <c r="K3" s="473"/>
      <c r="L3" s="470"/>
      <c r="M3" s="179" t="s">
        <v>365</v>
      </c>
    </row>
    <row r="4" spans="1:13" x14ac:dyDescent="0.2">
      <c r="A4" s="179" t="s">
        <v>221</v>
      </c>
      <c r="B4" s="179">
        <v>60</v>
      </c>
      <c r="C4" s="179">
        <v>70</v>
      </c>
      <c r="D4" s="179">
        <v>2020</v>
      </c>
      <c r="E4" s="179" t="s">
        <v>162</v>
      </c>
      <c r="F4" s="179" t="s">
        <v>222</v>
      </c>
      <c r="G4" s="180">
        <v>3.2500000000000001E-2</v>
      </c>
      <c r="H4" s="179">
        <v>2023</v>
      </c>
      <c r="I4" s="179">
        <v>2023</v>
      </c>
      <c r="J4" s="470">
        <v>2023</v>
      </c>
      <c r="K4" s="473"/>
      <c r="L4" s="470"/>
      <c r="M4" s="179" t="s">
        <v>366</v>
      </c>
    </row>
    <row r="5" spans="1:13" ht="15" x14ac:dyDescent="0.25">
      <c r="A5" s="179" t="s">
        <v>223</v>
      </c>
      <c r="B5" s="179">
        <v>23</v>
      </c>
      <c r="C5" s="179">
        <v>27</v>
      </c>
      <c r="D5" s="179">
        <v>2021</v>
      </c>
      <c r="E5" s="179" t="s">
        <v>224</v>
      </c>
      <c r="F5" s="462" t="s">
        <v>225</v>
      </c>
      <c r="G5" s="463">
        <v>1.342E-2</v>
      </c>
      <c r="H5" s="179">
        <v>2024</v>
      </c>
      <c r="I5" s="179">
        <v>2024</v>
      </c>
      <c r="J5" s="470">
        <v>2024</v>
      </c>
      <c r="K5" s="473"/>
      <c r="L5" s="470"/>
      <c r="M5" s="179" t="s">
        <v>367</v>
      </c>
    </row>
    <row r="6" spans="1:13" x14ac:dyDescent="0.2">
      <c r="A6" s="179" t="s">
        <v>226</v>
      </c>
      <c r="B6" s="179">
        <v>8</v>
      </c>
      <c r="C6" s="179">
        <v>10</v>
      </c>
      <c r="D6" s="179">
        <v>2022</v>
      </c>
      <c r="E6" s="179" t="s">
        <v>227</v>
      </c>
      <c r="H6" s="179">
        <v>2025</v>
      </c>
      <c r="I6" s="179">
        <v>2025</v>
      </c>
      <c r="J6" s="470">
        <v>2025</v>
      </c>
      <c r="K6" s="473"/>
      <c r="L6" s="470"/>
      <c r="M6" s="179" t="s">
        <v>368</v>
      </c>
    </row>
    <row r="7" spans="1:13" x14ac:dyDescent="0.2">
      <c r="A7" s="179" t="s">
        <v>228</v>
      </c>
      <c r="B7" s="179">
        <v>14</v>
      </c>
      <c r="C7" s="179">
        <v>18</v>
      </c>
      <c r="E7" s="179" t="s">
        <v>229</v>
      </c>
      <c r="H7" s="179">
        <v>2026</v>
      </c>
      <c r="I7" s="179">
        <v>2026</v>
      </c>
      <c r="J7" s="470">
        <v>2026</v>
      </c>
      <c r="K7" s="473"/>
      <c r="L7" s="470"/>
      <c r="M7" s="179" t="s">
        <v>369</v>
      </c>
    </row>
    <row r="8" spans="1:13" x14ac:dyDescent="0.2">
      <c r="A8" s="179" t="s">
        <v>230</v>
      </c>
      <c r="B8" s="179">
        <v>14</v>
      </c>
      <c r="C8" s="179">
        <v>25</v>
      </c>
      <c r="H8" s="179">
        <v>2027</v>
      </c>
      <c r="I8" s="179">
        <v>2027</v>
      </c>
      <c r="J8" s="470">
        <v>2027</v>
      </c>
      <c r="K8" s="473"/>
      <c r="L8" s="470"/>
      <c r="M8" s="179" t="s">
        <v>370</v>
      </c>
    </row>
    <row r="9" spans="1:13" x14ac:dyDescent="0.2">
      <c r="A9" s="179" t="s">
        <v>231</v>
      </c>
      <c r="B9" s="179">
        <v>4</v>
      </c>
      <c r="C9" s="179">
        <v>8</v>
      </c>
      <c r="J9" s="470"/>
      <c r="K9" s="473"/>
      <c r="L9" s="470"/>
      <c r="M9" s="179" t="s">
        <v>371</v>
      </c>
    </row>
    <row r="10" spans="1:13" x14ac:dyDescent="0.2">
      <c r="A10" s="179" t="s">
        <v>232</v>
      </c>
      <c r="B10" s="179">
        <v>3</v>
      </c>
      <c r="C10" s="179">
        <v>5</v>
      </c>
      <c r="J10" s="470"/>
      <c r="K10" s="473"/>
      <c r="L10" s="470"/>
    </row>
    <row r="11" spans="1:13" x14ac:dyDescent="0.2">
      <c r="A11" s="179" t="s">
        <v>233</v>
      </c>
      <c r="B11" s="179">
        <v>5</v>
      </c>
      <c r="C11" s="179">
        <v>5</v>
      </c>
      <c r="J11" s="470"/>
      <c r="K11" s="473"/>
      <c r="L11" s="470"/>
    </row>
    <row r="12" spans="1:13" x14ac:dyDescent="0.2">
      <c r="A12" s="179" t="s">
        <v>234</v>
      </c>
      <c r="B12" s="179">
        <v>8</v>
      </c>
      <c r="C12" s="179">
        <v>8</v>
      </c>
      <c r="J12" s="470"/>
      <c r="K12" s="473"/>
      <c r="L12" s="470"/>
    </row>
    <row r="13" spans="1:13" x14ac:dyDescent="0.2">
      <c r="A13" s="179" t="s">
        <v>235</v>
      </c>
      <c r="B13" s="179">
        <v>45</v>
      </c>
      <c r="C13" s="179">
        <v>55</v>
      </c>
      <c r="J13" s="470"/>
      <c r="K13" s="473"/>
      <c r="L13" s="470"/>
    </row>
    <row r="14" spans="1:13" x14ac:dyDescent="0.2">
      <c r="A14" s="179" t="s">
        <v>236</v>
      </c>
      <c r="B14" s="179">
        <v>25</v>
      </c>
      <c r="C14" s="179">
        <v>25</v>
      </c>
      <c r="J14" s="470"/>
      <c r="K14" s="473"/>
      <c r="L14" s="470"/>
    </row>
    <row r="15" spans="1:13" x14ac:dyDescent="0.2">
      <c r="A15" s="179" t="s">
        <v>237</v>
      </c>
      <c r="B15" s="179">
        <v>25</v>
      </c>
      <c r="C15" s="179">
        <v>25</v>
      </c>
      <c r="K15" s="473"/>
      <c r="L15" s="470"/>
    </row>
    <row r="16" spans="1:13" x14ac:dyDescent="0.2">
      <c r="A16" s="179" t="s">
        <v>238</v>
      </c>
      <c r="B16" s="179">
        <v>25</v>
      </c>
      <c r="C16" s="179">
        <v>25</v>
      </c>
      <c r="K16" s="473"/>
      <c r="L16" s="470"/>
    </row>
    <row r="17" spans="1:13" x14ac:dyDescent="0.2">
      <c r="A17" s="179" t="s">
        <v>239</v>
      </c>
      <c r="B17" s="179">
        <v>25</v>
      </c>
      <c r="C17" s="179">
        <v>25</v>
      </c>
      <c r="K17" s="473"/>
      <c r="L17" s="470"/>
    </row>
    <row r="18" spans="1:13" x14ac:dyDescent="0.2">
      <c r="A18" s="179" t="s">
        <v>240</v>
      </c>
      <c r="B18" s="179">
        <v>25</v>
      </c>
      <c r="C18" s="179">
        <v>25</v>
      </c>
      <c r="K18" s="473"/>
      <c r="L18" s="470"/>
    </row>
    <row r="19" spans="1:13" x14ac:dyDescent="0.2">
      <c r="A19" s="179" t="s">
        <v>241</v>
      </c>
      <c r="B19" s="179">
        <v>20</v>
      </c>
      <c r="C19" s="179">
        <v>20</v>
      </c>
      <c r="K19" s="473"/>
      <c r="L19" s="470"/>
    </row>
    <row r="20" spans="1:13" x14ac:dyDescent="0.2">
      <c r="A20" s="179" t="s">
        <v>242</v>
      </c>
      <c r="B20" s="179">
        <v>25</v>
      </c>
      <c r="C20" s="179">
        <v>25</v>
      </c>
      <c r="K20" s="473"/>
      <c r="L20" s="470"/>
    </row>
    <row r="21" spans="1:13" x14ac:dyDescent="0.2">
      <c r="A21" s="179" t="s">
        <v>243</v>
      </c>
      <c r="B21" s="179">
        <v>25</v>
      </c>
      <c r="C21" s="179">
        <v>35</v>
      </c>
      <c r="K21" s="473"/>
      <c r="L21" s="470"/>
    </row>
    <row r="22" spans="1:13" x14ac:dyDescent="0.2">
      <c r="A22" s="179" t="s">
        <v>244</v>
      </c>
      <c r="B22" s="179">
        <v>45</v>
      </c>
      <c r="C22" s="179">
        <v>55</v>
      </c>
      <c r="K22" s="473"/>
      <c r="L22" s="470"/>
    </row>
    <row r="23" spans="1:13" x14ac:dyDescent="0.2">
      <c r="A23" s="179" t="s">
        <v>245</v>
      </c>
      <c r="B23" s="179">
        <v>45</v>
      </c>
      <c r="C23" s="179">
        <v>55</v>
      </c>
      <c r="K23" s="473"/>
      <c r="L23" s="470"/>
    </row>
    <row r="24" spans="1:13" x14ac:dyDescent="0.2">
      <c r="A24" s="179" t="s">
        <v>246</v>
      </c>
      <c r="B24" s="179">
        <v>55</v>
      </c>
      <c r="C24" s="179">
        <v>65</v>
      </c>
      <c r="K24" s="473"/>
      <c r="L24" s="470"/>
    </row>
    <row r="25" spans="1:13" x14ac:dyDescent="0.2">
      <c r="A25" s="179" t="s">
        <v>247</v>
      </c>
      <c r="B25" s="179">
        <v>55</v>
      </c>
      <c r="C25" s="179">
        <v>65</v>
      </c>
      <c r="K25" s="473"/>
      <c r="L25" s="470"/>
    </row>
    <row r="26" spans="1:13" x14ac:dyDescent="0.2">
      <c r="A26" s="179" t="s">
        <v>248</v>
      </c>
      <c r="B26" s="179">
        <v>45</v>
      </c>
      <c r="C26" s="179">
        <v>55</v>
      </c>
      <c r="K26" s="473"/>
      <c r="L26" s="470"/>
    </row>
    <row r="27" spans="1:13" x14ac:dyDescent="0.2">
      <c r="A27" s="179" t="s">
        <v>249</v>
      </c>
      <c r="B27" s="179">
        <v>45</v>
      </c>
      <c r="C27" s="179">
        <v>55</v>
      </c>
      <c r="K27" s="473"/>
      <c r="L27" s="470"/>
    </row>
    <row r="28" spans="1:13" x14ac:dyDescent="0.2">
      <c r="A28" s="179" t="s">
        <v>250</v>
      </c>
      <c r="B28" s="179">
        <v>45</v>
      </c>
      <c r="C28" s="179">
        <v>55</v>
      </c>
      <c r="K28" s="473"/>
      <c r="L28" s="470"/>
    </row>
    <row r="29" spans="1:13" x14ac:dyDescent="0.2">
      <c r="A29" s="179" t="s">
        <v>251</v>
      </c>
      <c r="B29" s="179">
        <v>45</v>
      </c>
      <c r="C29" s="179">
        <v>55</v>
      </c>
      <c r="K29" s="473"/>
      <c r="L29" s="470"/>
    </row>
    <row r="30" spans="1:13" x14ac:dyDescent="0.2">
      <c r="A30" s="179" t="s">
        <v>252</v>
      </c>
      <c r="B30" s="179">
        <v>45</v>
      </c>
      <c r="C30" s="179">
        <v>55</v>
      </c>
      <c r="K30" s="473"/>
      <c r="L30" s="470"/>
    </row>
    <row r="31" spans="1:13" x14ac:dyDescent="0.2">
      <c r="A31" s="179" t="s">
        <v>253</v>
      </c>
      <c r="B31" s="179">
        <v>30</v>
      </c>
      <c r="C31" s="179">
        <v>40</v>
      </c>
      <c r="K31" s="473"/>
      <c r="L31" s="470"/>
      <c r="M31" s="471"/>
    </row>
    <row r="32" spans="1:13" x14ac:dyDescent="0.2">
      <c r="A32" s="179" t="s">
        <v>254</v>
      </c>
      <c r="B32" s="179">
        <v>45</v>
      </c>
      <c r="C32" s="179">
        <v>45</v>
      </c>
      <c r="K32" s="473"/>
      <c r="L32" s="470"/>
    </row>
    <row r="33" spans="1:13" x14ac:dyDescent="0.2">
      <c r="A33" s="179" t="s">
        <v>255</v>
      </c>
      <c r="B33" s="179">
        <v>45</v>
      </c>
      <c r="C33" s="179">
        <v>45</v>
      </c>
      <c r="K33" s="85"/>
    </row>
    <row r="34" spans="1:13" x14ac:dyDescent="0.2">
      <c r="A34" s="179" t="s">
        <v>256</v>
      </c>
      <c r="B34" s="179">
        <v>45</v>
      </c>
      <c r="C34" s="179">
        <v>45</v>
      </c>
      <c r="K34" s="85"/>
    </row>
    <row r="35" spans="1:13" x14ac:dyDescent="0.2">
      <c r="A35" s="179" t="s">
        <v>257</v>
      </c>
      <c r="B35" s="179">
        <v>8</v>
      </c>
      <c r="C35" s="179">
        <v>16</v>
      </c>
      <c r="K35" s="475"/>
      <c r="L35" s="470"/>
      <c r="M35" s="470"/>
    </row>
    <row r="36" spans="1:13" x14ac:dyDescent="0.2">
      <c r="A36" s="179" t="s">
        <v>258</v>
      </c>
      <c r="B36" s="179">
        <v>15</v>
      </c>
      <c r="C36" s="179">
        <v>25</v>
      </c>
      <c r="K36" s="473"/>
      <c r="L36" s="470"/>
      <c r="M36" s="470"/>
    </row>
    <row r="37" spans="1:13" x14ac:dyDescent="0.2">
      <c r="A37" s="179" t="s">
        <v>259</v>
      </c>
      <c r="B37" s="179">
        <v>45</v>
      </c>
      <c r="C37" s="179">
        <v>45</v>
      </c>
      <c r="K37" s="473"/>
      <c r="L37" s="470"/>
      <c r="M37" s="470"/>
    </row>
    <row r="38" spans="1:13" x14ac:dyDescent="0.2">
      <c r="A38" s="179" t="s">
        <v>260</v>
      </c>
      <c r="B38" s="179">
        <v>45</v>
      </c>
      <c r="C38" s="179">
        <v>45</v>
      </c>
      <c r="K38" s="473"/>
      <c r="L38" s="470"/>
      <c r="M38" s="470"/>
    </row>
    <row r="39" spans="1:13" x14ac:dyDescent="0.2">
      <c r="A39" s="179" t="s">
        <v>261</v>
      </c>
      <c r="B39" s="179">
        <v>20</v>
      </c>
      <c r="C39" s="179">
        <v>30</v>
      </c>
      <c r="K39" s="473"/>
      <c r="L39" s="470"/>
      <c r="M39" s="470"/>
    </row>
    <row r="40" spans="1:13" x14ac:dyDescent="0.2">
      <c r="A40" s="179" t="s">
        <v>262</v>
      </c>
      <c r="B40" s="179">
        <v>10</v>
      </c>
      <c r="C40" s="179">
        <v>30</v>
      </c>
      <c r="K40" s="473"/>
      <c r="L40" s="470"/>
      <c r="M40" s="470"/>
    </row>
    <row r="41" spans="1:13" x14ac:dyDescent="0.2">
      <c r="A41" s="179" t="s">
        <v>263</v>
      </c>
      <c r="B41" s="179">
        <v>15</v>
      </c>
      <c r="C41" s="179">
        <v>30</v>
      </c>
      <c r="K41" s="473"/>
      <c r="L41" s="470"/>
      <c r="M41" s="470"/>
    </row>
    <row r="42" spans="1:13" x14ac:dyDescent="0.2">
      <c r="A42" s="179" t="s">
        <v>264</v>
      </c>
      <c r="B42" s="179">
        <v>15</v>
      </c>
      <c r="C42" s="179">
        <v>30</v>
      </c>
      <c r="K42" s="473"/>
      <c r="L42" s="470"/>
      <c r="M42" s="470"/>
    </row>
    <row r="43" spans="1:13" x14ac:dyDescent="0.2">
      <c r="A43" s="179" t="s">
        <v>265</v>
      </c>
      <c r="B43" s="179">
        <v>60</v>
      </c>
      <c r="C43" s="179">
        <v>60</v>
      </c>
      <c r="K43" s="473"/>
      <c r="L43" s="470"/>
      <c r="M43" s="470"/>
    </row>
    <row r="44" spans="1:13" x14ac:dyDescent="0.2">
      <c r="A44" s="179" t="s">
        <v>266</v>
      </c>
      <c r="B44" s="179">
        <v>15</v>
      </c>
      <c r="C44" s="179">
        <v>20</v>
      </c>
      <c r="K44" s="473"/>
      <c r="L44" s="470"/>
      <c r="M44" s="470"/>
    </row>
    <row r="45" spans="1:13" x14ac:dyDescent="0.2">
      <c r="A45" s="179" t="s">
        <v>417</v>
      </c>
      <c r="B45" s="179">
        <v>1</v>
      </c>
      <c r="C45" s="179">
        <v>50</v>
      </c>
      <c r="K45" s="473"/>
      <c r="L45" s="470"/>
      <c r="M45" s="470"/>
    </row>
    <row r="46" spans="1:13" x14ac:dyDescent="0.2">
      <c r="K46" s="473"/>
      <c r="L46" s="470"/>
      <c r="M46" s="470"/>
    </row>
    <row r="47" spans="1:13" x14ac:dyDescent="0.2">
      <c r="K47" s="473"/>
      <c r="L47" s="470"/>
      <c r="M47" s="470"/>
    </row>
    <row r="48" spans="1:13" x14ac:dyDescent="0.2">
      <c r="K48" s="473"/>
      <c r="L48" s="470"/>
      <c r="M48" s="470"/>
    </row>
    <row r="49" spans="11:13" x14ac:dyDescent="0.2">
      <c r="K49" s="473"/>
      <c r="L49" s="470"/>
      <c r="M49" s="470"/>
    </row>
    <row r="50" spans="11:13" x14ac:dyDescent="0.2">
      <c r="K50" s="473"/>
      <c r="L50" s="470"/>
      <c r="M50" s="470"/>
    </row>
    <row r="51" spans="11:13" x14ac:dyDescent="0.2">
      <c r="K51" s="475"/>
      <c r="L51" s="470"/>
      <c r="M51" s="470"/>
    </row>
    <row r="52" spans="11:13" x14ac:dyDescent="0.2">
      <c r="K52" s="473"/>
      <c r="L52" s="470"/>
      <c r="M52" s="470"/>
    </row>
    <row r="53" spans="11:13" x14ac:dyDescent="0.2">
      <c r="K53" s="85"/>
    </row>
    <row r="54" spans="11:13" x14ac:dyDescent="0.2">
      <c r="K54" s="85"/>
    </row>
    <row r="55" spans="11:13" x14ac:dyDescent="0.2">
      <c r="K55" s="85"/>
    </row>
    <row r="56" spans="11:13" x14ac:dyDescent="0.2">
      <c r="K56" s="85"/>
    </row>
    <row r="57" spans="11:13" x14ac:dyDescent="0.2">
      <c r="K57" s="85"/>
    </row>
    <row r="58" spans="11:13" x14ac:dyDescent="0.2">
      <c r="K58" s="85"/>
    </row>
    <row r="59" spans="11:13" x14ac:dyDescent="0.2">
      <c r="K59" s="85"/>
    </row>
    <row r="60" spans="11:13" x14ac:dyDescent="0.2">
      <c r="K60" s="85"/>
    </row>
    <row r="61" spans="11:13" x14ac:dyDescent="0.2">
      <c r="K61" s="85"/>
    </row>
    <row r="62" spans="11:13" x14ac:dyDescent="0.2">
      <c r="K62" s="85"/>
    </row>
    <row r="63" spans="11:13" x14ac:dyDescent="0.2">
      <c r="K63" s="85"/>
    </row>
    <row r="64" spans="11:13" x14ac:dyDescent="0.2">
      <c r="K64" s="85"/>
    </row>
    <row r="65" spans="11:11" x14ac:dyDescent="0.2">
      <c r="K65" s="85"/>
    </row>
    <row r="66" spans="11:11" x14ac:dyDescent="0.2">
      <c r="K66" s="8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L63"/>
  <sheetViews>
    <sheetView showGridLines="0" zoomScale="90" zoomScaleNormal="90" workbookViewId="0">
      <selection activeCell="J17" sqref="J17"/>
    </sheetView>
  </sheetViews>
  <sheetFormatPr baseColWidth="10" defaultColWidth="11.42578125" defaultRowHeight="12.75" x14ac:dyDescent="0.2"/>
  <cols>
    <col min="1" max="2" width="3.42578125" style="146" customWidth="1"/>
    <col min="3" max="7" width="20.5703125" style="146" customWidth="1"/>
    <col min="8" max="8" width="45.42578125" style="146" customWidth="1"/>
    <col min="9" max="9" width="3.42578125" style="146" customWidth="1"/>
    <col min="10" max="16384" width="11.42578125" style="336"/>
  </cols>
  <sheetData>
    <row r="1" spans="1:12" ht="13.5" x14ac:dyDescent="0.2">
      <c r="A1" s="222"/>
      <c r="B1" s="336"/>
      <c r="C1" s="337"/>
      <c r="D1" s="337"/>
      <c r="E1" s="337"/>
      <c r="F1" s="337"/>
      <c r="G1" s="337"/>
      <c r="H1" s="337"/>
      <c r="I1" s="336"/>
    </row>
    <row r="2" spans="1:12" ht="21.2" customHeight="1" x14ac:dyDescent="0.2">
      <c r="A2" s="222"/>
      <c r="B2" s="338" t="s">
        <v>199</v>
      </c>
      <c r="C2" s="339"/>
      <c r="D2" s="340"/>
      <c r="E2" s="340"/>
      <c r="F2" s="340"/>
      <c r="G2" s="340"/>
      <c r="H2" s="341"/>
      <c r="I2" s="342"/>
    </row>
    <row r="3" spans="1:12" ht="13.5" x14ac:dyDescent="0.2">
      <c r="A3" s="222"/>
      <c r="B3" s="343"/>
      <c r="C3" s="375"/>
      <c r="D3" s="344"/>
      <c r="E3" s="344"/>
      <c r="F3" s="344"/>
      <c r="G3" s="344"/>
      <c r="H3" s="345"/>
      <c r="I3" s="336"/>
    </row>
    <row r="4" spans="1:12" ht="13.5" x14ac:dyDescent="0.2">
      <c r="A4" s="222"/>
      <c r="B4" s="346"/>
      <c r="C4" s="380" t="s">
        <v>305</v>
      </c>
      <c r="D4" s="347"/>
      <c r="E4" s="347"/>
      <c r="F4" s="347"/>
      <c r="G4" s="347"/>
      <c r="H4" s="348"/>
      <c r="I4" s="336"/>
    </row>
    <row r="5" spans="1:12" ht="13.5" x14ac:dyDescent="0.2">
      <c r="A5" s="222"/>
      <c r="B5" s="346"/>
      <c r="C5" s="347"/>
      <c r="D5" s="347"/>
      <c r="E5" s="347"/>
      <c r="F5" s="347"/>
      <c r="G5" s="347"/>
      <c r="H5" s="348"/>
      <c r="I5" s="336"/>
    </row>
    <row r="6" spans="1:12" ht="60.6" customHeight="1" x14ac:dyDescent="0.2">
      <c r="A6" s="222"/>
      <c r="B6" s="346"/>
      <c r="C6" s="487" t="s">
        <v>311</v>
      </c>
      <c r="D6" s="487"/>
      <c r="E6" s="487"/>
      <c r="F6" s="487"/>
      <c r="G6" s="487"/>
      <c r="H6" s="488"/>
      <c r="I6" s="336"/>
    </row>
    <row r="7" spans="1:12" ht="17.100000000000001" customHeight="1" x14ac:dyDescent="0.2">
      <c r="A7" s="222"/>
      <c r="B7" s="346"/>
      <c r="C7" s="356"/>
      <c r="D7" s="356"/>
      <c r="E7" s="356"/>
      <c r="F7" s="356"/>
      <c r="G7" s="356"/>
      <c r="H7" s="357"/>
      <c r="I7" s="336"/>
    </row>
    <row r="8" spans="1:12" ht="13.5" x14ac:dyDescent="0.2">
      <c r="A8" s="222"/>
      <c r="B8" s="346"/>
      <c r="C8" s="489" t="s">
        <v>312</v>
      </c>
      <c r="D8" s="489"/>
      <c r="E8" s="489"/>
      <c r="F8" s="356"/>
      <c r="G8" s="356"/>
      <c r="H8" s="357"/>
      <c r="I8" s="336"/>
    </row>
    <row r="9" spans="1:12" ht="13.5" x14ac:dyDescent="0.2">
      <c r="A9" s="222"/>
      <c r="B9" s="346"/>
      <c r="C9" s="376"/>
      <c r="D9" s="376"/>
      <c r="E9" s="376"/>
      <c r="F9" s="356"/>
      <c r="G9" s="356"/>
      <c r="H9" s="357"/>
      <c r="I9" s="336"/>
    </row>
    <row r="10" spans="1:12" ht="13.5" x14ac:dyDescent="0.2">
      <c r="A10" s="222"/>
      <c r="B10" s="346"/>
      <c r="C10" s="487" t="s">
        <v>313</v>
      </c>
      <c r="D10" s="487"/>
      <c r="E10" s="356"/>
      <c r="F10" s="356"/>
      <c r="G10" s="356"/>
      <c r="H10" s="357"/>
      <c r="I10" s="336"/>
    </row>
    <row r="11" spans="1:12" ht="13.5" x14ac:dyDescent="0.2">
      <c r="A11" s="222"/>
      <c r="B11" s="346"/>
      <c r="C11" s="347"/>
      <c r="D11" s="347"/>
      <c r="E11" s="347"/>
      <c r="F11" s="347"/>
      <c r="G11" s="347"/>
      <c r="H11" s="348"/>
      <c r="I11" s="336"/>
    </row>
    <row r="12" spans="1:12" ht="13.5" x14ac:dyDescent="0.2">
      <c r="A12" s="222"/>
      <c r="B12" s="346"/>
      <c r="C12" s="380" t="s">
        <v>205</v>
      </c>
      <c r="D12" s="336"/>
      <c r="E12" s="336"/>
      <c r="F12" s="336"/>
      <c r="G12" s="336"/>
      <c r="H12" s="349"/>
      <c r="I12" s="222"/>
      <c r="K12" s="415"/>
      <c r="L12" s="415"/>
    </row>
    <row r="13" spans="1:12" x14ac:dyDescent="0.2">
      <c r="A13" s="222"/>
      <c r="B13" s="346"/>
      <c r="C13" s="336"/>
      <c r="D13" s="336"/>
      <c r="E13" s="336"/>
      <c r="F13" s="336"/>
      <c r="G13" s="336"/>
      <c r="H13" s="349"/>
      <c r="I13" s="336"/>
      <c r="K13" s="415"/>
      <c r="L13" s="415"/>
    </row>
    <row r="14" spans="1:12" x14ac:dyDescent="0.2">
      <c r="A14" s="222"/>
      <c r="B14" s="346"/>
      <c r="C14" s="336" t="s">
        <v>314</v>
      </c>
      <c r="D14" s="336"/>
      <c r="E14" s="336"/>
      <c r="F14" s="336"/>
      <c r="G14" s="336"/>
      <c r="H14" s="349"/>
      <c r="I14" s="336"/>
      <c r="K14" s="415"/>
      <c r="L14" s="415"/>
    </row>
    <row r="15" spans="1:12" x14ac:dyDescent="0.2">
      <c r="A15" s="222"/>
      <c r="B15" s="346"/>
      <c r="C15" s="336"/>
      <c r="D15" s="336"/>
      <c r="E15" s="336"/>
      <c r="F15" s="336"/>
      <c r="G15" s="336"/>
      <c r="H15" s="349"/>
      <c r="I15" s="336"/>
    </row>
    <row r="16" spans="1:12" x14ac:dyDescent="0.2">
      <c r="A16" s="222"/>
      <c r="B16" s="346"/>
      <c r="C16" s="336" t="s">
        <v>318</v>
      </c>
      <c r="D16" s="336"/>
      <c r="E16" s="336"/>
      <c r="F16" s="336"/>
      <c r="G16" s="336"/>
      <c r="H16" s="349"/>
      <c r="I16" s="336"/>
    </row>
    <row r="17" spans="1:10" ht="21.6" customHeight="1" x14ac:dyDescent="0.2">
      <c r="A17" s="222"/>
      <c r="B17" s="346"/>
      <c r="C17" s="336" t="s">
        <v>319</v>
      </c>
      <c r="D17" s="336"/>
      <c r="E17" s="336"/>
      <c r="F17" s="336"/>
      <c r="G17" s="336"/>
      <c r="H17" s="349"/>
      <c r="I17" s="336"/>
    </row>
    <row r="18" spans="1:10" ht="21.6" customHeight="1" x14ac:dyDescent="0.2">
      <c r="A18" s="222"/>
      <c r="B18" s="346"/>
      <c r="C18" s="336" t="s">
        <v>320</v>
      </c>
      <c r="D18" s="336"/>
      <c r="E18" s="336"/>
      <c r="F18" s="336"/>
      <c r="G18" s="336"/>
      <c r="H18" s="349"/>
      <c r="I18" s="336"/>
    </row>
    <row r="19" spans="1:10" ht="40.9" customHeight="1" x14ac:dyDescent="0.2">
      <c r="A19" s="222"/>
      <c r="B19" s="346"/>
      <c r="C19" s="485" t="s">
        <v>377</v>
      </c>
      <c r="D19" s="485"/>
      <c r="E19" s="485"/>
      <c r="F19" s="485"/>
      <c r="G19" s="485"/>
      <c r="H19" s="486"/>
      <c r="I19" s="336"/>
    </row>
    <row r="20" spans="1:10" ht="32.450000000000003" customHeight="1" x14ac:dyDescent="0.2">
      <c r="A20" s="222"/>
      <c r="B20" s="346"/>
      <c r="C20" s="485" t="s">
        <v>338</v>
      </c>
      <c r="D20" s="485"/>
      <c r="E20" s="485"/>
      <c r="F20" s="485"/>
      <c r="G20" s="485"/>
      <c r="H20" s="486"/>
      <c r="I20" s="336"/>
    </row>
    <row r="21" spans="1:10" ht="34.15" customHeight="1" x14ac:dyDescent="0.2">
      <c r="A21" s="222"/>
      <c r="B21" s="346"/>
      <c r="C21" s="482" t="s">
        <v>340</v>
      </c>
      <c r="D21" s="483"/>
      <c r="E21" s="483"/>
      <c r="F21" s="483"/>
      <c r="G21" s="483"/>
      <c r="H21" s="484"/>
      <c r="I21" s="336"/>
    </row>
    <row r="22" spans="1:10" ht="28.15" customHeight="1" x14ac:dyDescent="0.2">
      <c r="A22" s="222"/>
      <c r="B22" s="346"/>
      <c r="C22" s="485" t="s">
        <v>321</v>
      </c>
      <c r="D22" s="485"/>
      <c r="E22" s="485"/>
      <c r="F22" s="485"/>
      <c r="G22" s="485"/>
      <c r="H22" s="486"/>
      <c r="I22" s="336"/>
    </row>
    <row r="23" spans="1:10" ht="33" customHeight="1" x14ac:dyDescent="0.2">
      <c r="A23" s="222"/>
      <c r="B23" s="346"/>
      <c r="C23" s="485" t="s">
        <v>322</v>
      </c>
      <c r="D23" s="485"/>
      <c r="E23" s="485"/>
      <c r="F23" s="485"/>
      <c r="G23" s="485"/>
      <c r="H23" s="486"/>
      <c r="I23" s="336"/>
    </row>
    <row r="24" spans="1:10" ht="33" customHeight="1" x14ac:dyDescent="0.2">
      <c r="A24" s="222"/>
      <c r="B24" s="346"/>
      <c r="C24" s="485" t="s">
        <v>356</v>
      </c>
      <c r="D24" s="485"/>
      <c r="E24" s="485"/>
      <c r="F24" s="485"/>
      <c r="G24" s="485"/>
      <c r="H24" s="486"/>
      <c r="I24" s="336"/>
    </row>
    <row r="25" spans="1:10" ht="27" customHeight="1" x14ac:dyDescent="0.2">
      <c r="A25" s="222"/>
      <c r="B25" s="346"/>
      <c r="C25" s="485" t="s">
        <v>357</v>
      </c>
      <c r="D25" s="485"/>
      <c r="E25" s="485"/>
      <c r="F25" s="485"/>
      <c r="G25" s="485"/>
      <c r="H25" s="486"/>
      <c r="I25" s="336"/>
    </row>
    <row r="26" spans="1:10" ht="27.75" customHeight="1" x14ac:dyDescent="0.2">
      <c r="A26" s="222"/>
      <c r="B26" s="346"/>
      <c r="C26" s="336" t="s">
        <v>375</v>
      </c>
      <c r="D26" s="336"/>
      <c r="E26" s="336"/>
      <c r="F26" s="336"/>
      <c r="G26" s="336"/>
      <c r="H26" s="349"/>
      <c r="I26" s="336"/>
      <c r="J26" s="465"/>
    </row>
    <row r="27" spans="1:10" x14ac:dyDescent="0.2">
      <c r="A27" s="222"/>
      <c r="B27" s="346"/>
      <c r="C27" s="336" t="s">
        <v>376</v>
      </c>
      <c r="D27" s="336"/>
      <c r="E27" s="336"/>
      <c r="F27" s="336"/>
      <c r="G27" s="336"/>
      <c r="H27" s="349"/>
      <c r="I27" s="336"/>
    </row>
    <row r="28" spans="1:10" x14ac:dyDescent="0.2">
      <c r="A28" s="222"/>
      <c r="B28" s="346"/>
      <c r="C28" s="336" t="s">
        <v>423</v>
      </c>
      <c r="D28" s="336"/>
      <c r="E28" s="336"/>
      <c r="F28" s="336"/>
      <c r="G28" s="336"/>
      <c r="H28" s="349"/>
      <c r="I28" s="336"/>
    </row>
    <row r="29" spans="1:10" x14ac:dyDescent="0.2">
      <c r="A29" s="222"/>
      <c r="B29" s="346"/>
      <c r="C29" s="330"/>
      <c r="D29" s="336"/>
      <c r="E29" s="336"/>
      <c r="F29" s="336"/>
      <c r="G29" s="336"/>
      <c r="H29" s="349"/>
      <c r="I29" s="336"/>
    </row>
    <row r="30" spans="1:10" ht="13.5" x14ac:dyDescent="0.2">
      <c r="A30" s="222"/>
      <c r="B30" s="346"/>
      <c r="C30" s="380" t="s">
        <v>204</v>
      </c>
      <c r="D30" s="336"/>
      <c r="E30" s="336"/>
      <c r="F30" s="336"/>
      <c r="G30" s="336"/>
      <c r="H30" s="349"/>
      <c r="I30" s="336"/>
    </row>
    <row r="31" spans="1:10" x14ac:dyDescent="0.2">
      <c r="A31" s="222"/>
      <c r="B31" s="346"/>
      <c r="C31" s="330"/>
      <c r="D31" s="336"/>
      <c r="E31" s="336"/>
      <c r="F31" s="336"/>
      <c r="G31" s="336"/>
      <c r="H31" s="349"/>
      <c r="I31" s="336"/>
    </row>
    <row r="32" spans="1:10" ht="30.2" customHeight="1" x14ac:dyDescent="0.2">
      <c r="A32" s="222"/>
      <c r="B32" s="346"/>
      <c r="C32" s="492" t="s">
        <v>293</v>
      </c>
      <c r="D32" s="492"/>
      <c r="E32" s="492"/>
      <c r="F32" s="492"/>
      <c r="G32" s="492"/>
      <c r="H32" s="493"/>
      <c r="I32" s="336"/>
    </row>
    <row r="33" spans="1:9" ht="49.7" customHeight="1" x14ac:dyDescent="0.2">
      <c r="B33" s="350"/>
      <c r="C33" s="487" t="s">
        <v>200</v>
      </c>
      <c r="D33" s="487"/>
      <c r="E33" s="487"/>
      <c r="F33" s="487"/>
      <c r="G33" s="487"/>
      <c r="H33" s="488"/>
    </row>
    <row r="34" spans="1:9" ht="13.5" x14ac:dyDescent="0.2">
      <c r="B34" s="350"/>
      <c r="C34" s="351"/>
      <c r="D34" s="351"/>
      <c r="E34" s="351"/>
      <c r="F34" s="351"/>
      <c r="G34" s="351"/>
      <c r="H34" s="352"/>
    </row>
    <row r="35" spans="1:9" ht="13.5" x14ac:dyDescent="0.2">
      <c r="A35" s="222"/>
      <c r="B35" s="346"/>
      <c r="C35" s="380" t="s">
        <v>203</v>
      </c>
      <c r="D35" s="336"/>
      <c r="E35" s="336"/>
      <c r="F35" s="336"/>
      <c r="G35" s="336"/>
      <c r="H35" s="349"/>
      <c r="I35" s="336"/>
    </row>
    <row r="36" spans="1:9" x14ac:dyDescent="0.2">
      <c r="A36" s="222"/>
      <c r="B36" s="346"/>
      <c r="C36" s="330"/>
      <c r="D36" s="336"/>
      <c r="E36" s="336"/>
      <c r="F36" s="336"/>
      <c r="G36" s="336"/>
      <c r="H36" s="349"/>
      <c r="I36" s="336"/>
    </row>
    <row r="37" spans="1:9" ht="60" customHeight="1" x14ac:dyDescent="0.2">
      <c r="B37" s="350"/>
      <c r="C37" s="487" t="s">
        <v>333</v>
      </c>
      <c r="D37" s="487"/>
      <c r="E37" s="487"/>
      <c r="F37" s="487"/>
      <c r="G37" s="487"/>
      <c r="H37" s="488"/>
    </row>
    <row r="38" spans="1:9" ht="58.7" customHeight="1" x14ac:dyDescent="0.2">
      <c r="B38" s="350"/>
      <c r="C38" s="487" t="s">
        <v>294</v>
      </c>
      <c r="D38" s="487"/>
      <c r="E38" s="487"/>
      <c r="F38" s="487"/>
      <c r="G38" s="487"/>
      <c r="H38" s="488"/>
    </row>
    <row r="39" spans="1:9" ht="45" customHeight="1" x14ac:dyDescent="0.2">
      <c r="B39" s="350"/>
      <c r="C39" s="487" t="s">
        <v>295</v>
      </c>
      <c r="D39" s="487"/>
      <c r="E39" s="487"/>
      <c r="F39" s="487"/>
      <c r="G39" s="487"/>
      <c r="H39" s="488"/>
    </row>
    <row r="40" spans="1:9" ht="58.7" customHeight="1" x14ac:dyDescent="0.2">
      <c r="B40" s="350"/>
      <c r="C40" s="487" t="s">
        <v>201</v>
      </c>
      <c r="D40" s="487"/>
      <c r="E40" s="487"/>
      <c r="F40" s="487"/>
      <c r="G40" s="487"/>
      <c r="H40" s="488"/>
    </row>
    <row r="41" spans="1:9" ht="45.75" customHeight="1" x14ac:dyDescent="0.2">
      <c r="B41" s="350"/>
      <c r="C41" s="487" t="s">
        <v>334</v>
      </c>
      <c r="D41" s="487"/>
      <c r="E41" s="487"/>
      <c r="F41" s="487"/>
      <c r="G41" s="487"/>
      <c r="H41" s="488"/>
    </row>
    <row r="42" spans="1:9" ht="21.6" customHeight="1" x14ac:dyDescent="0.2">
      <c r="B42" s="350"/>
      <c r="C42" s="490" t="s">
        <v>330</v>
      </c>
      <c r="D42" s="490"/>
      <c r="E42" s="490"/>
      <c r="F42" s="490"/>
      <c r="G42" s="490"/>
      <c r="H42" s="491"/>
    </row>
    <row r="43" spans="1:9" ht="18" customHeight="1" x14ac:dyDescent="0.2">
      <c r="B43" s="350"/>
      <c r="C43" s="490" t="s">
        <v>331</v>
      </c>
      <c r="D43" s="490"/>
      <c r="E43" s="490"/>
      <c r="F43" s="490"/>
      <c r="G43" s="490"/>
      <c r="H43" s="491"/>
    </row>
    <row r="44" spans="1:9" ht="13.5" x14ac:dyDescent="0.2">
      <c r="B44" s="350"/>
      <c r="C44" s="351"/>
      <c r="D44" s="351"/>
      <c r="E44" s="351"/>
      <c r="F44" s="351"/>
      <c r="G44" s="351"/>
      <c r="H44" s="352"/>
    </row>
    <row r="45" spans="1:9" ht="13.5" x14ac:dyDescent="0.2">
      <c r="A45" s="222"/>
      <c r="B45" s="346"/>
      <c r="C45" s="380" t="s">
        <v>202</v>
      </c>
      <c r="D45" s="336"/>
      <c r="E45" s="336"/>
      <c r="F45" s="336"/>
      <c r="G45" s="336"/>
      <c r="H45" s="349"/>
      <c r="I45" s="336"/>
    </row>
    <row r="46" spans="1:9" x14ac:dyDescent="0.2">
      <c r="A46" s="222"/>
      <c r="B46" s="346"/>
      <c r="C46" s="330"/>
      <c r="D46" s="336"/>
      <c r="E46" s="336"/>
      <c r="F46" s="336"/>
      <c r="G46" s="336"/>
      <c r="H46" s="349"/>
      <c r="I46" s="336"/>
    </row>
    <row r="47" spans="1:9" ht="36" customHeight="1" x14ac:dyDescent="0.2">
      <c r="B47" s="350"/>
      <c r="C47" s="485" t="s">
        <v>335</v>
      </c>
      <c r="D47" s="485"/>
      <c r="E47" s="485"/>
      <c r="F47" s="485"/>
      <c r="G47" s="485"/>
      <c r="H47" s="486"/>
    </row>
    <row r="48" spans="1:9" ht="25.15" customHeight="1" x14ac:dyDescent="0.2">
      <c r="B48" s="350"/>
      <c r="C48" s="494" t="s">
        <v>329</v>
      </c>
      <c r="D48" s="494"/>
      <c r="E48" s="494"/>
      <c r="F48" s="494"/>
      <c r="G48" s="494"/>
      <c r="H48" s="495"/>
    </row>
    <row r="49" spans="1:10" s="377" customFormat="1" ht="21.2" customHeight="1" x14ac:dyDescent="0.2">
      <c r="A49" s="378"/>
      <c r="B49" s="379"/>
      <c r="C49" s="496" t="s">
        <v>323</v>
      </c>
      <c r="D49" s="496"/>
      <c r="E49" s="496"/>
      <c r="F49" s="496"/>
      <c r="G49" s="496"/>
      <c r="H49" s="497"/>
      <c r="I49" s="378"/>
    </row>
    <row r="50" spans="1:10" ht="35.1" customHeight="1" x14ac:dyDescent="0.2">
      <c r="B50" s="350"/>
      <c r="C50" s="496" t="s">
        <v>324</v>
      </c>
      <c r="D50" s="496"/>
      <c r="E50" s="496"/>
      <c r="F50" s="496"/>
      <c r="G50" s="496"/>
      <c r="H50" s="497"/>
    </row>
    <row r="51" spans="1:10" ht="21.6" customHeight="1" x14ac:dyDescent="0.2">
      <c r="B51" s="350"/>
      <c r="C51" s="496" t="s">
        <v>315</v>
      </c>
      <c r="D51" s="496"/>
      <c r="E51" s="496"/>
      <c r="F51" s="496"/>
      <c r="G51" s="496"/>
      <c r="H51" s="497"/>
    </row>
    <row r="52" spans="1:10" ht="43.15" customHeight="1" x14ac:dyDescent="0.2">
      <c r="B52" s="350"/>
      <c r="C52" s="490" t="s">
        <v>424</v>
      </c>
      <c r="D52" s="490"/>
      <c r="E52" s="490"/>
      <c r="F52" s="490"/>
      <c r="G52" s="490"/>
      <c r="H52" s="491"/>
      <c r="J52" s="415"/>
    </row>
    <row r="53" spans="1:10" ht="27" customHeight="1" x14ac:dyDescent="0.2">
      <c r="B53" s="350"/>
      <c r="C53" s="498" t="s">
        <v>339</v>
      </c>
      <c r="D53" s="498"/>
      <c r="E53" s="498"/>
      <c r="F53" s="498"/>
      <c r="G53" s="498"/>
      <c r="H53" s="499"/>
    </row>
    <row r="54" spans="1:10" ht="33.6" customHeight="1" x14ac:dyDescent="0.2">
      <c r="B54" s="350"/>
      <c r="C54" s="490" t="s">
        <v>341</v>
      </c>
      <c r="D54" s="490"/>
      <c r="E54" s="490"/>
      <c r="F54" s="490"/>
      <c r="G54" s="490"/>
      <c r="H54" s="491"/>
    </row>
    <row r="55" spans="1:10" ht="31.35" customHeight="1" x14ac:dyDescent="0.2">
      <c r="B55" s="350"/>
      <c r="C55" s="490" t="s">
        <v>316</v>
      </c>
      <c r="D55" s="490"/>
      <c r="E55" s="490"/>
      <c r="F55" s="490"/>
      <c r="G55" s="490"/>
      <c r="H55" s="491"/>
    </row>
    <row r="56" spans="1:10" ht="31.9" customHeight="1" x14ac:dyDescent="0.2">
      <c r="B56" s="350"/>
      <c r="C56" s="490" t="s">
        <v>317</v>
      </c>
      <c r="D56" s="490"/>
      <c r="E56" s="490"/>
      <c r="F56" s="490"/>
      <c r="G56" s="490"/>
      <c r="H56" s="491"/>
    </row>
    <row r="57" spans="1:10" ht="22.9" customHeight="1" x14ac:dyDescent="0.2">
      <c r="B57" s="350"/>
      <c r="C57" s="490" t="s">
        <v>330</v>
      </c>
      <c r="D57" s="490"/>
      <c r="E57" s="490"/>
      <c r="F57" s="490"/>
      <c r="G57" s="490"/>
      <c r="H57" s="491"/>
    </row>
    <row r="58" spans="1:10" ht="26.1" customHeight="1" x14ac:dyDescent="0.2">
      <c r="B58" s="350"/>
      <c r="C58" s="490" t="s">
        <v>331</v>
      </c>
      <c r="D58" s="490"/>
      <c r="E58" s="490"/>
      <c r="F58" s="490"/>
      <c r="G58" s="490"/>
      <c r="H58" s="491"/>
    </row>
    <row r="59" spans="1:10" ht="21.6" customHeight="1" x14ac:dyDescent="0.2">
      <c r="B59" s="350"/>
      <c r="C59" s="490" t="s">
        <v>325</v>
      </c>
      <c r="D59" s="490"/>
      <c r="E59" s="490"/>
      <c r="F59" s="490"/>
      <c r="G59" s="490"/>
      <c r="H59" s="491"/>
    </row>
    <row r="60" spans="1:10" ht="24.6" customHeight="1" x14ac:dyDescent="0.2">
      <c r="B60" s="350"/>
      <c r="C60" s="490" t="s">
        <v>326</v>
      </c>
      <c r="D60" s="490"/>
      <c r="E60" s="490"/>
      <c r="F60" s="490"/>
      <c r="G60" s="490"/>
      <c r="H60" s="491"/>
    </row>
    <row r="61" spans="1:10" ht="19.149999999999999" customHeight="1" x14ac:dyDescent="0.2">
      <c r="B61" s="350"/>
      <c r="C61" s="490" t="s">
        <v>327</v>
      </c>
      <c r="D61" s="490"/>
      <c r="E61" s="490"/>
      <c r="F61" s="490"/>
      <c r="G61" s="490"/>
      <c r="H61" s="491"/>
    </row>
    <row r="62" spans="1:10" ht="19.899999999999999" customHeight="1" x14ac:dyDescent="0.2">
      <c r="B62" s="350"/>
      <c r="C62" s="490" t="s">
        <v>328</v>
      </c>
      <c r="D62" s="490"/>
      <c r="E62" s="490"/>
      <c r="F62" s="490"/>
      <c r="G62" s="490"/>
      <c r="H62" s="491"/>
    </row>
    <row r="63" spans="1:10" s="146" customFormat="1" ht="13.5" x14ac:dyDescent="0.2">
      <c r="B63" s="353"/>
      <c r="C63" s="354"/>
      <c r="D63" s="354"/>
      <c r="E63" s="354"/>
      <c r="F63" s="354"/>
      <c r="G63" s="354"/>
      <c r="H63" s="355"/>
    </row>
  </sheetData>
  <mergeCells count="35">
    <mergeCell ref="C62:H62"/>
    <mergeCell ref="C48:H48"/>
    <mergeCell ref="C49:H49"/>
    <mergeCell ref="C50:H50"/>
    <mergeCell ref="C51:H51"/>
    <mergeCell ref="C53:H53"/>
    <mergeCell ref="C54:H54"/>
    <mergeCell ref="C55:H55"/>
    <mergeCell ref="C56:H56"/>
    <mergeCell ref="C57:H57"/>
    <mergeCell ref="C58:H58"/>
    <mergeCell ref="C59:H59"/>
    <mergeCell ref="C60:H60"/>
    <mergeCell ref="C61:H61"/>
    <mergeCell ref="C52:H52"/>
    <mergeCell ref="C42:H42"/>
    <mergeCell ref="C43:H43"/>
    <mergeCell ref="C47:H47"/>
    <mergeCell ref="C25:H25"/>
    <mergeCell ref="C23:H23"/>
    <mergeCell ref="C24:H24"/>
    <mergeCell ref="C41:H41"/>
    <mergeCell ref="C32:H32"/>
    <mergeCell ref="C33:H33"/>
    <mergeCell ref="C37:H37"/>
    <mergeCell ref="C38:H38"/>
    <mergeCell ref="C39:H39"/>
    <mergeCell ref="C40:H40"/>
    <mergeCell ref="C21:H21"/>
    <mergeCell ref="C22:H22"/>
    <mergeCell ref="C19:H19"/>
    <mergeCell ref="C6:H6"/>
    <mergeCell ref="C8:E8"/>
    <mergeCell ref="C10:D10"/>
    <mergeCell ref="C20:H20"/>
  </mergeCells>
  <pageMargins left="0.70866141732283472" right="0.70866141732283472" top="0.51181102362204722" bottom="0.78740157480314965" header="0.31496062992125984" footer="0.31496062992125984"/>
  <pageSetup paperSize="8" scale="73" orientation="portrait" r:id="rId1"/>
  <headerFooter>
    <oddFooter>&amp;L&amp;D&amp;R&amp;A_&amp;F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FF00"/>
    <pageSetUpPr fitToPage="1"/>
  </sheetPr>
  <dimension ref="B1:G54"/>
  <sheetViews>
    <sheetView tabSelected="1" zoomScale="90" zoomScaleNormal="90" workbookViewId="0">
      <selection activeCell="B56" sqref="B56"/>
    </sheetView>
  </sheetViews>
  <sheetFormatPr baseColWidth="10" defaultColWidth="11.42578125" defaultRowHeight="12.75" x14ac:dyDescent="0.2"/>
  <cols>
    <col min="1" max="1" width="3.42578125" style="108" customWidth="1"/>
    <col min="2" max="2" width="55.5703125" style="108" customWidth="1"/>
    <col min="3" max="3" width="58.42578125" style="108" customWidth="1"/>
    <col min="4" max="4" width="18.42578125" style="108" customWidth="1"/>
    <col min="5" max="5" width="20.42578125" style="108" customWidth="1"/>
    <col min="6" max="16384" width="11.42578125" style="108"/>
  </cols>
  <sheetData>
    <row r="1" spans="2:6" ht="37.15" customHeight="1" x14ac:dyDescent="0.2">
      <c r="B1" s="500" t="s">
        <v>286</v>
      </c>
      <c r="C1" s="501"/>
      <c r="D1" s="501"/>
      <c r="E1" s="501"/>
      <c r="F1" s="502"/>
    </row>
    <row r="2" spans="2:6" ht="22.9" customHeight="1" x14ac:dyDescent="0.2">
      <c r="B2" s="118" t="s">
        <v>285</v>
      </c>
      <c r="C2" s="121"/>
      <c r="D2" s="119"/>
      <c r="E2" s="119"/>
      <c r="F2" s="120"/>
    </row>
    <row r="3" spans="2:6" ht="10.9" customHeight="1" x14ac:dyDescent="0.25">
      <c r="B3" s="97"/>
      <c r="C3" s="97"/>
      <c r="D3" s="2"/>
      <c r="E3" s="44"/>
    </row>
    <row r="4" spans="2:6" ht="18" customHeight="1" x14ac:dyDescent="0.25">
      <c r="B4" s="97"/>
      <c r="C4" s="97"/>
      <c r="D4" s="2"/>
      <c r="E4" s="44"/>
    </row>
    <row r="5" spans="2:6" ht="18" x14ac:dyDescent="0.25">
      <c r="B5" s="503" t="s">
        <v>306</v>
      </c>
      <c r="C5" s="504"/>
      <c r="D5" s="109"/>
      <c r="E5" s="8"/>
    </row>
    <row r="6" spans="2:6" ht="9.75" customHeight="1" x14ac:dyDescent="0.25">
      <c r="B6" s="4"/>
      <c r="C6" s="5"/>
      <c r="D6" s="6"/>
      <c r="E6" s="8"/>
    </row>
    <row r="7" spans="2:6" ht="21.2" customHeight="1" x14ac:dyDescent="0.2">
      <c r="B7" s="128" t="s">
        <v>0</v>
      </c>
      <c r="C7" s="122"/>
      <c r="D7" s="110"/>
      <c r="E7" s="111"/>
    </row>
    <row r="8" spans="2:6" ht="21.2" customHeight="1" x14ac:dyDescent="0.25">
      <c r="B8" s="129" t="s">
        <v>15</v>
      </c>
      <c r="C8" s="123"/>
      <c r="D8" s="112"/>
      <c r="E8" s="113"/>
    </row>
    <row r="9" spans="2:6" ht="29.45" customHeight="1" x14ac:dyDescent="0.25">
      <c r="B9" s="130" t="s">
        <v>16</v>
      </c>
      <c r="C9" s="123"/>
      <c r="D9" s="112"/>
      <c r="E9" s="113"/>
    </row>
    <row r="10" spans="2:6" ht="21.2" customHeight="1" x14ac:dyDescent="0.25">
      <c r="B10" s="130" t="s">
        <v>17</v>
      </c>
      <c r="C10" s="123"/>
      <c r="D10" s="112"/>
      <c r="E10" s="113"/>
    </row>
    <row r="11" spans="2:6" ht="21.2" customHeight="1" x14ac:dyDescent="0.25">
      <c r="B11" s="130" t="s">
        <v>18</v>
      </c>
      <c r="C11" s="123"/>
      <c r="D11" s="112"/>
      <c r="E11" s="113"/>
    </row>
    <row r="12" spans="2:6" ht="46.9" customHeight="1" x14ac:dyDescent="0.2">
      <c r="B12" s="128" t="s">
        <v>61</v>
      </c>
      <c r="C12" s="124">
        <v>2023</v>
      </c>
      <c r="D12" s="1"/>
      <c r="E12" s="7"/>
    </row>
    <row r="13" spans="2:6" ht="21.2" customHeight="1" x14ac:dyDescent="0.2">
      <c r="B13" s="131" t="s">
        <v>67</v>
      </c>
      <c r="C13" s="125" t="s">
        <v>1</v>
      </c>
      <c r="D13" s="1"/>
      <c r="E13" s="7"/>
    </row>
    <row r="14" spans="2:6" ht="31.35" customHeight="1" x14ac:dyDescent="0.2">
      <c r="B14" s="131" t="s">
        <v>52</v>
      </c>
      <c r="C14" s="125" t="s">
        <v>1</v>
      </c>
      <c r="D14" s="1"/>
      <c r="E14" s="7"/>
    </row>
    <row r="15" spans="2:6" ht="21.2" customHeight="1" x14ac:dyDescent="0.2">
      <c r="B15" s="131" t="s">
        <v>65</v>
      </c>
      <c r="C15" s="125" t="s">
        <v>1</v>
      </c>
      <c r="D15" s="1"/>
      <c r="E15" s="7"/>
    </row>
    <row r="16" spans="2:6" ht="21.2" customHeight="1" x14ac:dyDescent="0.2">
      <c r="B16" s="127" t="s">
        <v>25</v>
      </c>
      <c r="C16" s="126"/>
      <c r="D16" s="1"/>
      <c r="E16" s="7"/>
    </row>
    <row r="17" spans="2:6" ht="15.75" x14ac:dyDescent="0.2">
      <c r="B17" s="114"/>
      <c r="C17" s="115"/>
      <c r="D17" s="1"/>
      <c r="E17" s="7"/>
    </row>
    <row r="18" spans="2:6" ht="15.75" x14ac:dyDescent="0.2">
      <c r="B18" s="114"/>
      <c r="C18" s="115"/>
      <c r="D18" s="1"/>
      <c r="E18" s="7"/>
    </row>
    <row r="19" spans="2:6" ht="18" x14ac:dyDescent="0.25">
      <c r="B19" s="138" t="s">
        <v>307</v>
      </c>
      <c r="C19" s="141"/>
      <c r="D19" s="141"/>
      <c r="E19" s="143"/>
      <c r="F19" s="142"/>
    </row>
    <row r="20" spans="2:6" ht="11.25" customHeight="1" x14ac:dyDescent="0.25">
      <c r="B20" s="70"/>
      <c r="C20" s="6"/>
      <c r="D20" s="6"/>
      <c r="E20" s="8"/>
    </row>
    <row r="21" spans="2:6" ht="30" x14ac:dyDescent="0.2">
      <c r="B21" s="135" t="s">
        <v>68</v>
      </c>
      <c r="C21" s="136" t="s">
        <v>287</v>
      </c>
      <c r="D21" s="136" t="s">
        <v>288</v>
      </c>
      <c r="E21" s="71" t="s">
        <v>378</v>
      </c>
    </row>
    <row r="22" spans="2:6" x14ac:dyDescent="0.2">
      <c r="B22" s="144" t="s">
        <v>363</v>
      </c>
      <c r="C22" s="132"/>
      <c r="D22" s="145" t="s">
        <v>182</v>
      </c>
      <c r="E22" s="133"/>
    </row>
    <row r="23" spans="2:6" x14ac:dyDescent="0.2">
      <c r="B23" s="137" t="s">
        <v>416</v>
      </c>
      <c r="C23" s="132"/>
      <c r="D23" s="132" t="s">
        <v>364</v>
      </c>
      <c r="E23" s="133"/>
    </row>
    <row r="24" spans="2:6" x14ac:dyDescent="0.2">
      <c r="B24" s="137"/>
      <c r="C24" s="134"/>
      <c r="D24" s="132"/>
      <c r="E24" s="133"/>
    </row>
    <row r="25" spans="2:6" x14ac:dyDescent="0.2">
      <c r="B25" s="137"/>
      <c r="C25" s="134"/>
      <c r="D25" s="132"/>
      <c r="E25" s="133"/>
    </row>
    <row r="26" spans="2:6" x14ac:dyDescent="0.2">
      <c r="B26" s="137"/>
      <c r="C26" s="134"/>
      <c r="D26" s="132"/>
      <c r="E26" s="133"/>
    </row>
    <row r="27" spans="2:6" x14ac:dyDescent="0.2">
      <c r="B27" s="137"/>
      <c r="C27" s="134"/>
      <c r="D27" s="132"/>
      <c r="E27" s="133"/>
    </row>
    <row r="28" spans="2:6" x14ac:dyDescent="0.2">
      <c r="B28" s="137"/>
      <c r="C28" s="134"/>
      <c r="D28" s="132"/>
      <c r="E28" s="133"/>
    </row>
    <row r="29" spans="2:6" x14ac:dyDescent="0.2">
      <c r="B29" s="137"/>
      <c r="C29" s="134"/>
      <c r="D29" s="132"/>
      <c r="E29" s="133"/>
    </row>
    <row r="30" spans="2:6" x14ac:dyDescent="0.2">
      <c r="B30" s="137"/>
      <c r="C30" s="134"/>
      <c r="D30" s="132"/>
      <c r="E30" s="133"/>
    </row>
    <row r="31" spans="2:6" x14ac:dyDescent="0.2">
      <c r="B31" s="137"/>
      <c r="C31" s="134"/>
      <c r="D31" s="132"/>
      <c r="E31" s="133"/>
    </row>
    <row r="32" spans="2:6" ht="15" x14ac:dyDescent="0.2">
      <c r="B32" s="6"/>
      <c r="C32" s="3"/>
      <c r="D32" s="6"/>
      <c r="E32" s="8"/>
    </row>
    <row r="34" spans="2:7" ht="18" x14ac:dyDescent="0.25">
      <c r="B34" s="138" t="s">
        <v>310</v>
      </c>
      <c r="C34" s="139"/>
      <c r="D34" s="140"/>
    </row>
    <row r="35" spans="2:7" ht="13.7" customHeight="1" x14ac:dyDescent="0.2">
      <c r="D35" s="6"/>
    </row>
    <row r="36" spans="2:7" ht="43.15" customHeight="1" x14ac:dyDescent="0.2">
      <c r="B36" s="108" t="s">
        <v>412</v>
      </c>
      <c r="D36" s="116" t="s">
        <v>1</v>
      </c>
      <c r="E36" s="402" t="str">
        <f t="shared" ref="E36:E42" si="0">IF(D36="Ja","bitte im Antragsschreiben näher erläutern","")</f>
        <v/>
      </c>
      <c r="G36" s="418"/>
    </row>
    <row r="37" spans="2:7" ht="42" customHeight="1" x14ac:dyDescent="0.2">
      <c r="B37" s="108" t="s">
        <v>69</v>
      </c>
      <c r="D37" s="116" t="s">
        <v>1</v>
      </c>
      <c r="E37" s="402" t="str">
        <f t="shared" si="0"/>
        <v/>
      </c>
    </row>
    <row r="38" spans="2:7" x14ac:dyDescent="0.2">
      <c r="D38" s="54"/>
    </row>
    <row r="39" spans="2:7" x14ac:dyDescent="0.2">
      <c r="B39" s="108" t="s">
        <v>413</v>
      </c>
      <c r="D39" s="116" t="s">
        <v>1</v>
      </c>
      <c r="E39" s="402" t="str">
        <f t="shared" si="0"/>
        <v/>
      </c>
    </row>
    <row r="40" spans="2:7" x14ac:dyDescent="0.2">
      <c r="B40" s="108" t="s">
        <v>70</v>
      </c>
      <c r="D40" s="116" t="s">
        <v>1</v>
      </c>
      <c r="E40" s="402" t="str">
        <f t="shared" si="0"/>
        <v/>
      </c>
    </row>
    <row r="41" spans="2:7" x14ac:dyDescent="0.2">
      <c r="D41" s="54"/>
    </row>
    <row r="42" spans="2:7" ht="43.15" customHeight="1" x14ac:dyDescent="0.2">
      <c r="B42" s="108" t="s">
        <v>71</v>
      </c>
      <c r="D42" s="116" t="s">
        <v>1</v>
      </c>
      <c r="E42" s="402" t="str">
        <f t="shared" si="0"/>
        <v/>
      </c>
    </row>
    <row r="43" spans="2:7" x14ac:dyDescent="0.2">
      <c r="B43" s="108" t="s">
        <v>72</v>
      </c>
      <c r="D43" s="116" t="s">
        <v>1</v>
      </c>
    </row>
    <row r="44" spans="2:7" x14ac:dyDescent="0.2">
      <c r="D44" s="117"/>
    </row>
    <row r="45" spans="2:7" x14ac:dyDescent="0.2">
      <c r="B45" s="108" t="s">
        <v>308</v>
      </c>
    </row>
    <row r="46" spans="2:7" ht="43.15" customHeight="1" x14ac:dyDescent="0.2">
      <c r="B46" s="505" t="s">
        <v>309</v>
      </c>
      <c r="C46" s="506"/>
      <c r="D46" s="116" t="s">
        <v>1</v>
      </c>
      <c r="E46" s="402" t="str">
        <f>IF(D46="Ja","bitte im Antragsschreiben näher erläutern","")</f>
        <v/>
      </c>
    </row>
    <row r="54" spans="2:3" x14ac:dyDescent="0.2">
      <c r="B54" s="386" t="s">
        <v>19</v>
      </c>
      <c r="C54" s="414" t="s">
        <v>430</v>
      </c>
    </row>
  </sheetData>
  <mergeCells count="3">
    <mergeCell ref="B1:F1"/>
    <mergeCell ref="B5:C5"/>
    <mergeCell ref="B46:C46"/>
  </mergeCells>
  <conditionalFormatting sqref="D36:D37 D39:D40 D42:D43 C22:E31">
    <cfRule type="expression" dxfId="2" priority="7">
      <formula>OR($B$15="Dienstleister",$B$15="Subverpächter")</formula>
    </cfRule>
  </conditionalFormatting>
  <conditionalFormatting sqref="D46">
    <cfRule type="expression" dxfId="1" priority="1">
      <formula>OR($B$15="Dienstleister",$B$15="Subverpächter")</formula>
    </cfRule>
  </conditionalFormatting>
  <dataValidations count="6">
    <dataValidation type="list" allowBlank="1" showInputMessage="1" showErrorMessage="1" sqref="D36:D37 D39:D40 D42:D43 D46">
      <formula1>"Ja,Nein,bitte wählen"</formula1>
    </dataValidation>
    <dataValidation allowBlank="1" showInputMessage="1" showErrorMessage="1" promptTitle="Firma des Verpächters" prompt="Geben Sie hier die Firma des Verpächters ein." sqref="C22:C23"/>
    <dataValidation type="list" allowBlank="1" showInputMessage="1" showErrorMessage="1" sqref="C13">
      <formula1>"bitte wählen, Vereinfachtes Verfahren, Regelverfahren"</formula1>
    </dataValidation>
    <dataValidation type="list" allowBlank="1" showInputMessage="1" showErrorMessage="1" sqref="C15">
      <formula1>"bitte wählen,Kalenderjahr,Gaswirtschaftsjahr"</formula1>
    </dataValidation>
    <dataValidation type="list" allowBlank="1" showInputMessage="1" showErrorMessage="1" sqref="C14">
      <formula1>"bitte wählen,Ja,Nein"</formula1>
    </dataValidation>
    <dataValidation allowBlank="1" showErrorMessage="1" sqref="B22:B30 C24:C30 B31:C31"/>
  </dataValidations>
  <pageMargins left="0.43307086614173229" right="0.39370078740157483" top="0.43307086614173229" bottom="0.43307086614173229" header="0.31496062992125984" footer="0.31496062992125984"/>
  <pageSetup paperSize="9" scale="59" orientation="landscape" r:id="rId1"/>
  <headerFooter>
    <oddFooter>&amp;L&amp;D&amp;R&amp;A_&amp;F</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Listen!$M$2:$M$9</xm:f>
          </x14:formula1>
          <xm:sqref>D23:D31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FF00"/>
    <pageSetUpPr fitToPage="1"/>
  </sheetPr>
  <dimension ref="B1:K33"/>
  <sheetViews>
    <sheetView topLeftCell="A25" zoomScale="75" zoomScaleNormal="75" zoomScaleSheetLayoutView="100" workbookViewId="0">
      <selection activeCell="B70" sqref="B70"/>
    </sheetView>
  </sheetViews>
  <sheetFormatPr baseColWidth="10" defaultColWidth="11.42578125" defaultRowHeight="12.75" x14ac:dyDescent="0.2"/>
  <cols>
    <col min="1" max="1" width="2.42578125" style="146" customWidth="1"/>
    <col min="2" max="2" width="71.42578125" style="146" customWidth="1"/>
    <col min="3" max="3" width="34.140625" style="146" customWidth="1"/>
    <col min="4" max="4" width="12.140625" style="146" customWidth="1"/>
    <col min="5" max="5" width="23.42578125" style="146" customWidth="1"/>
    <col min="6" max="6" width="23.140625" style="146" customWidth="1"/>
    <col min="7" max="7" width="23.42578125" style="146" customWidth="1"/>
    <col min="8" max="11" width="21" style="146" customWidth="1"/>
    <col min="12" max="12" width="22.85546875" style="146" customWidth="1"/>
    <col min="13" max="13" width="20.140625" style="146" customWidth="1"/>
    <col min="14" max="14" width="19.5703125" style="146" customWidth="1"/>
    <col min="15" max="15" width="12.42578125" style="146" customWidth="1"/>
    <col min="16" max="16384" width="11.42578125" style="146"/>
  </cols>
  <sheetData>
    <row r="1" spans="2:7" s="108" customFormat="1" ht="22.35" customHeight="1" x14ac:dyDescent="0.25">
      <c r="B1" s="70" t="s">
        <v>290</v>
      </c>
      <c r="C1" s="6"/>
      <c r="D1" s="6"/>
      <c r="E1" s="70"/>
    </row>
    <row r="2" spans="2:7" s="108" customFormat="1" ht="10.5" customHeight="1" x14ac:dyDescent="0.25">
      <c r="B2" s="70"/>
      <c r="C2" s="6"/>
      <c r="D2" s="6"/>
      <c r="E2" s="70"/>
    </row>
    <row r="3" spans="2:7" s="108" customFormat="1" ht="27.75" customHeight="1" x14ac:dyDescent="0.2">
      <c r="B3" s="308" t="s">
        <v>79</v>
      </c>
      <c r="C3" s="309"/>
      <c r="D3" s="310"/>
      <c r="E3" s="314">
        <f>'Umsatzerlöse laut G&amp;V (Gas)'!D54</f>
        <v>0</v>
      </c>
      <c r="G3" s="418"/>
    </row>
    <row r="4" spans="2:7" s="108" customFormat="1" ht="33.6" customHeight="1" x14ac:dyDescent="0.2">
      <c r="B4" s="308" t="s">
        <v>74</v>
      </c>
      <c r="C4" s="309"/>
      <c r="D4" s="310"/>
      <c r="E4" s="314">
        <f>'Vorgelagerte Netzkosten'!F98</f>
        <v>0</v>
      </c>
    </row>
    <row r="5" spans="2:7" s="108" customFormat="1" ht="33.6" customHeight="1" x14ac:dyDescent="0.2">
      <c r="B5" s="405" t="s">
        <v>361</v>
      </c>
      <c r="C5" s="406"/>
      <c r="D5" s="407"/>
      <c r="E5" s="314">
        <f>'Volatile Kostenanteile'!C7</f>
        <v>0</v>
      </c>
    </row>
    <row r="6" spans="2:7" s="108" customFormat="1" ht="27.75" customHeight="1" x14ac:dyDescent="0.2">
      <c r="B6" s="311" t="s">
        <v>76</v>
      </c>
      <c r="C6" s="310"/>
      <c r="D6" s="310"/>
      <c r="E6" s="314">
        <f>Messstellenbetrieb_Messung!B15</f>
        <v>0</v>
      </c>
    </row>
    <row r="7" spans="2:7" s="108" customFormat="1" ht="27.75" customHeight="1" x14ac:dyDescent="0.2">
      <c r="B7" s="362" t="s">
        <v>77</v>
      </c>
      <c r="C7" s="312"/>
      <c r="D7" s="313"/>
      <c r="E7" s="315">
        <f>BKZ_NAKB!O4</f>
        <v>0</v>
      </c>
    </row>
    <row r="8" spans="2:7" s="108" customFormat="1" ht="27.75" customHeight="1" x14ac:dyDescent="0.2">
      <c r="B8" s="308" t="s">
        <v>78</v>
      </c>
      <c r="C8" s="309"/>
      <c r="D8" s="310"/>
      <c r="E8" s="314">
        <f>KKAuf!D23</f>
        <v>0</v>
      </c>
    </row>
    <row r="9" spans="2:7" s="108" customFormat="1" ht="27.75" customHeight="1" thickBot="1" x14ac:dyDescent="0.25">
      <c r="B9" s="371" t="s">
        <v>62</v>
      </c>
      <c r="C9" s="372"/>
      <c r="D9" s="372"/>
      <c r="E9" s="373">
        <f>Sonstiges!F15</f>
        <v>0</v>
      </c>
    </row>
    <row r="10" spans="2:7" s="108" customFormat="1" ht="27.75" customHeight="1" x14ac:dyDescent="0.25">
      <c r="B10" s="79" t="str">
        <f>"Jahressaldo der Einzeldifferenzen " &amp;  Allgemeines!C12</f>
        <v>Jahressaldo der Einzeldifferenzen 2023</v>
      </c>
      <c r="C10" s="80"/>
      <c r="D10" s="80"/>
      <c r="E10" s="81">
        <f>E3+E4+E5+E6+E7+E8+E9</f>
        <v>0</v>
      </c>
    </row>
    <row r="14" spans="2:7" ht="18" x14ac:dyDescent="0.25">
      <c r="B14" s="167" t="s">
        <v>272</v>
      </c>
    </row>
    <row r="16" spans="2:7" ht="18.75" customHeight="1" thickBot="1" x14ac:dyDescent="0.3">
      <c r="B16" s="147" t="s">
        <v>273</v>
      </c>
      <c r="C16" s="316">
        <v>2023</v>
      </c>
      <c r="D16" s="149"/>
      <c r="E16" s="149"/>
      <c r="F16" s="149"/>
      <c r="G16" s="149"/>
    </row>
    <row r="17" spans="2:11" ht="18" customHeight="1" x14ac:dyDescent="0.25">
      <c r="B17" s="394" t="s">
        <v>358</v>
      </c>
      <c r="C17" s="299">
        <v>0</v>
      </c>
      <c r="D17" s="150"/>
      <c r="E17" s="150"/>
      <c r="F17" s="150"/>
      <c r="G17" s="150"/>
    </row>
    <row r="18" spans="2:11" ht="18" customHeight="1" x14ac:dyDescent="0.2">
      <c r="B18" s="151" t="s">
        <v>359</v>
      </c>
      <c r="C18" s="300">
        <f>E10</f>
        <v>0</v>
      </c>
      <c r="D18" s="152"/>
      <c r="E18" s="152"/>
      <c r="F18" s="152"/>
      <c r="G18" s="152"/>
    </row>
    <row r="19" spans="2:11" ht="12.2" customHeight="1" x14ac:dyDescent="0.2">
      <c r="B19" s="153"/>
      <c r="C19" s="154"/>
      <c r="D19" s="155"/>
      <c r="E19" s="155"/>
      <c r="F19" s="155"/>
      <c r="G19" s="155"/>
    </row>
    <row r="20" spans="2:11" ht="18" customHeight="1" x14ac:dyDescent="0.2">
      <c r="B20" s="156" t="s">
        <v>274</v>
      </c>
      <c r="C20" s="301">
        <f>ROUND(C17+C18/2,4)</f>
        <v>0</v>
      </c>
      <c r="D20" s="157"/>
      <c r="E20" s="157"/>
      <c r="F20" s="157"/>
      <c r="G20" s="157"/>
    </row>
    <row r="21" spans="2:11" ht="18" customHeight="1" x14ac:dyDescent="0.2">
      <c r="B21" s="156" t="s">
        <v>275</v>
      </c>
      <c r="C21" s="158">
        <f>Verzinsung!B16</f>
        <v>6.4000000000000003E-3</v>
      </c>
      <c r="D21" s="157"/>
      <c r="E21" s="159"/>
      <c r="F21" s="159"/>
      <c r="G21" s="159"/>
    </row>
    <row r="22" spans="2:11" ht="18" customHeight="1" x14ac:dyDescent="0.2">
      <c r="B22" s="156" t="s">
        <v>276</v>
      </c>
      <c r="C22" s="301">
        <f>ROUND(C20*C21,4)</f>
        <v>0</v>
      </c>
      <c r="D22" s="157"/>
      <c r="E22" s="157"/>
      <c r="F22" s="157"/>
      <c r="G22" s="157"/>
    </row>
    <row r="23" spans="2:11" ht="27.75" customHeight="1" thickBot="1" x14ac:dyDescent="0.3">
      <c r="B23" s="160" t="s">
        <v>277</v>
      </c>
      <c r="C23" s="302">
        <f>C18+C22</f>
        <v>0</v>
      </c>
      <c r="D23" s="150"/>
      <c r="E23" s="150"/>
      <c r="F23" s="150"/>
      <c r="G23" s="150"/>
    </row>
    <row r="24" spans="2:11" ht="19.5" customHeight="1" x14ac:dyDescent="0.2"/>
    <row r="25" spans="2:11" ht="18.75" customHeight="1" thickBot="1" x14ac:dyDescent="0.3">
      <c r="C25" s="148" t="s">
        <v>278</v>
      </c>
      <c r="D25" s="148"/>
      <c r="E25" s="148"/>
    </row>
    <row r="26" spans="2:11" ht="16.149999999999999" customHeight="1" thickBot="1" x14ac:dyDescent="0.25">
      <c r="C26" s="161" t="s">
        <v>379</v>
      </c>
      <c r="D26" s="162"/>
      <c r="E26" s="303">
        <f>C23</f>
        <v>0</v>
      </c>
    </row>
    <row r="27" spans="2:11" ht="16.149999999999999" customHeight="1" thickBot="1" x14ac:dyDescent="0.25">
      <c r="C27" s="389" t="s">
        <v>360</v>
      </c>
      <c r="D27" s="162"/>
      <c r="E27" s="304">
        <f>ROUND(E26*(1+C21)^2-E26,4)</f>
        <v>0</v>
      </c>
    </row>
    <row r="28" spans="2:11" ht="16.149999999999999" customHeight="1" thickBot="1" x14ac:dyDescent="0.25">
      <c r="C28" s="163" t="s">
        <v>279</v>
      </c>
      <c r="D28" s="162"/>
      <c r="E28" s="305">
        <f>E26+E27</f>
        <v>0</v>
      </c>
    </row>
    <row r="29" spans="2:11" ht="16.149999999999999" customHeight="1" thickBot="1" x14ac:dyDescent="0.25">
      <c r="C29" s="163" t="s">
        <v>373</v>
      </c>
      <c r="D29" s="164"/>
      <c r="E29" s="303">
        <f>ROUND(-PMT(C21,3,E28/((1+C21/2)),0,0),4)</f>
        <v>0</v>
      </c>
    </row>
    <row r="30" spans="2:11" s="165" customFormat="1" ht="27.75" customHeight="1" x14ac:dyDescent="0.2"/>
    <row r="31" spans="2:11" s="165" customFormat="1" ht="18.75" customHeight="1" thickBot="1" x14ac:dyDescent="0.3">
      <c r="C31" s="507" t="s">
        <v>280</v>
      </c>
      <c r="D31" s="507"/>
      <c r="E31" s="408">
        <v>2026</v>
      </c>
      <c r="F31" s="408">
        <v>2027</v>
      </c>
      <c r="G31" s="409">
        <v>2028</v>
      </c>
      <c r="J31" s="149"/>
      <c r="K31" s="149"/>
    </row>
    <row r="32" spans="2:11" s="165" customFormat="1" ht="21.2" customHeight="1" thickBot="1" x14ac:dyDescent="0.3">
      <c r="C32" s="508" t="s">
        <v>289</v>
      </c>
      <c r="D32" s="509"/>
      <c r="E32" s="306">
        <f>E29</f>
        <v>0</v>
      </c>
      <c r="F32" s="306">
        <f>E29</f>
        <v>0</v>
      </c>
      <c r="G32" s="307">
        <f>E29</f>
        <v>0</v>
      </c>
      <c r="J32" s="150"/>
      <c r="K32" s="150"/>
    </row>
    <row r="33" spans="5:11" x14ac:dyDescent="0.2">
      <c r="E33" s="166" t="str">
        <f>IF($E$29&lt;0,"Abschlag auf EOG","Zuschlag auf EOG")</f>
        <v>Zuschlag auf EOG</v>
      </c>
      <c r="F33" s="166" t="str">
        <f>IF($E$29&lt;0,"Abschlag auf EOG","Zuschlag auf EOG")</f>
        <v>Zuschlag auf EOG</v>
      </c>
      <c r="G33" s="166" t="str">
        <f>IF($E$29&lt;0,"Abschlag auf EOG","Zuschlag auf EOG")</f>
        <v>Zuschlag auf EOG</v>
      </c>
      <c r="J33" s="155"/>
      <c r="K33" s="155"/>
    </row>
  </sheetData>
  <mergeCells count="2">
    <mergeCell ref="C31:D31"/>
    <mergeCell ref="C32:D32"/>
  </mergeCells>
  <pageMargins left="0.41" right="0.36" top="0.46" bottom="0.42" header="0.31496062992125984" footer="0.17"/>
  <pageSetup paperSize="9" scale="74" orientation="landscape" r:id="rId1"/>
  <headerFooter>
    <oddFooter>&amp;L&amp;D&amp;R&amp;A/&amp;F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FFFF00"/>
    <pageSetUpPr fitToPage="1"/>
  </sheetPr>
  <dimension ref="A1:E23"/>
  <sheetViews>
    <sheetView zoomScaleNormal="100" zoomScaleSheetLayoutView="120" workbookViewId="0">
      <pane xSplit="1" ySplit="5" topLeftCell="B6" activePane="bottomRight" state="frozen"/>
      <selection activeCell="B70" sqref="B70"/>
      <selection pane="topRight" activeCell="B70" sqref="B70"/>
      <selection pane="bottomLeft" activeCell="B70" sqref="B70"/>
      <selection pane="bottomRight" activeCell="B70" sqref="B70"/>
    </sheetView>
  </sheetViews>
  <sheetFormatPr baseColWidth="10" defaultColWidth="11.42578125" defaultRowHeight="12.75" x14ac:dyDescent="0.2"/>
  <cols>
    <col min="1" max="16384" width="11.42578125" style="99"/>
  </cols>
  <sheetData>
    <row r="1" spans="1:5" ht="15" x14ac:dyDescent="0.25">
      <c r="A1" s="98" t="s">
        <v>281</v>
      </c>
    </row>
    <row r="3" spans="1:5" ht="21" x14ac:dyDescent="0.35">
      <c r="A3" s="100" t="s">
        <v>30</v>
      </c>
      <c r="B3" s="101">
        <v>2014</v>
      </c>
      <c r="C3" s="401"/>
      <c r="D3" s="417"/>
      <c r="E3" s="401"/>
    </row>
    <row r="4" spans="1:5" x14ac:dyDescent="0.2">
      <c r="A4" s="102" t="s">
        <v>31</v>
      </c>
      <c r="B4" s="103">
        <v>2023</v>
      </c>
      <c r="C4" s="401"/>
      <c r="D4" s="401"/>
      <c r="E4" s="401"/>
    </row>
    <row r="5" spans="1:5" ht="25.5" x14ac:dyDescent="0.2">
      <c r="A5" s="104" t="s">
        <v>282</v>
      </c>
      <c r="B5" s="105" t="s">
        <v>410</v>
      </c>
      <c r="C5" s="401"/>
      <c r="D5" s="401"/>
      <c r="E5" s="401"/>
    </row>
    <row r="6" spans="1:5" x14ac:dyDescent="0.2">
      <c r="A6" s="102">
        <v>2014</v>
      </c>
      <c r="B6" s="460">
        <v>1.03E-2</v>
      </c>
      <c r="C6" s="401"/>
      <c r="D6" s="401"/>
      <c r="E6" s="401"/>
    </row>
    <row r="7" spans="1:5" x14ac:dyDescent="0.2">
      <c r="A7" s="102">
        <v>2015</v>
      </c>
      <c r="B7" s="460">
        <v>4.5999999999999999E-3</v>
      </c>
      <c r="C7" s="401"/>
      <c r="D7" s="401"/>
      <c r="E7" s="401"/>
    </row>
    <row r="8" spans="1:5" x14ac:dyDescent="0.2">
      <c r="A8" s="102">
        <v>2016</v>
      </c>
      <c r="B8" s="460">
        <v>1.1000000000000001E-3</v>
      </c>
      <c r="C8" s="401"/>
      <c r="D8" s="401"/>
      <c r="E8" s="401"/>
    </row>
    <row r="9" spans="1:5" x14ac:dyDescent="0.2">
      <c r="A9" s="102">
        <v>2017</v>
      </c>
      <c r="B9" s="460">
        <v>2.8E-3</v>
      </c>
      <c r="C9" s="401"/>
      <c r="D9" s="401"/>
      <c r="E9" s="401"/>
    </row>
    <row r="10" spans="1:5" x14ac:dyDescent="0.2">
      <c r="A10" s="102">
        <v>2018</v>
      </c>
      <c r="B10" s="460">
        <v>4.3E-3</v>
      </c>
      <c r="C10" s="401"/>
      <c r="D10" s="401"/>
      <c r="E10" s="401"/>
    </row>
    <row r="11" spans="1:5" x14ac:dyDescent="0.2">
      <c r="A11" s="102">
        <v>2019</v>
      </c>
      <c r="B11" s="460">
        <v>-5.0000000000000001E-4</v>
      </c>
      <c r="C11" s="401"/>
      <c r="D11" s="401"/>
      <c r="E11" s="401"/>
    </row>
    <row r="12" spans="1:5" x14ac:dyDescent="0.2">
      <c r="A12" s="102">
        <v>2020</v>
      </c>
      <c r="B12" s="460">
        <v>-1.9E-3</v>
      </c>
      <c r="C12" s="401"/>
      <c r="D12" s="401"/>
      <c r="E12" s="401"/>
    </row>
    <row r="13" spans="1:5" x14ac:dyDescent="0.2">
      <c r="A13" s="102">
        <v>2021</v>
      </c>
      <c r="B13" s="460">
        <v>-1.1999999999999999E-3</v>
      </c>
      <c r="C13" s="401"/>
      <c r="D13" s="401"/>
      <c r="E13" s="401"/>
    </row>
    <row r="14" spans="1:5" x14ac:dyDescent="0.2">
      <c r="A14" s="102">
        <v>2022</v>
      </c>
      <c r="B14" s="460">
        <v>1.54E-2</v>
      </c>
      <c r="C14" s="401"/>
      <c r="D14" s="401"/>
      <c r="E14" s="401"/>
    </row>
    <row r="15" spans="1:5" x14ac:dyDescent="0.2">
      <c r="A15" s="102">
        <v>2023</v>
      </c>
      <c r="B15" s="460">
        <v>2.9000000000000001E-2</v>
      </c>
      <c r="C15" s="401"/>
      <c r="D15" s="401"/>
      <c r="E15" s="401"/>
    </row>
    <row r="16" spans="1:5" x14ac:dyDescent="0.2">
      <c r="A16" s="106" t="s">
        <v>283</v>
      </c>
      <c r="B16" s="461">
        <f>ROUND(AVERAGE(B6:B15),4)</f>
        <v>6.4000000000000003E-3</v>
      </c>
      <c r="C16" s="401"/>
      <c r="D16" s="401"/>
      <c r="E16" s="401"/>
    </row>
    <row r="19" spans="1:1" x14ac:dyDescent="0.2">
      <c r="A19" s="107" t="s">
        <v>284</v>
      </c>
    </row>
    <row r="20" spans="1:1" s="401" customFormat="1" x14ac:dyDescent="0.2">
      <c r="A20" s="400" t="s">
        <v>411</v>
      </c>
    </row>
    <row r="21" spans="1:1" s="401" customFormat="1" x14ac:dyDescent="0.2">
      <c r="A21" s="400" t="s">
        <v>374</v>
      </c>
    </row>
    <row r="22" spans="1:1" s="401" customFormat="1" x14ac:dyDescent="0.2">
      <c r="A22" s="400"/>
    </row>
    <row r="23" spans="1:1" s="401" customFormat="1" x14ac:dyDescent="0.2">
      <c r="A23" s="400" t="s">
        <v>345</v>
      </c>
    </row>
  </sheetData>
  <hyperlinks>
    <hyperlink ref="A23" r:id="rId1" display="https://www.bundesbank.de/de/publikationen/statistiken/statistische-beihefte"/>
  </hyperlinks>
  <pageMargins left="0.70866141732283472" right="0.78740157480314965" top="0.70866141732283472" bottom="0.55118110236220474" header="0.27559055118110237" footer="0.27559055118110237"/>
  <pageSetup paperSize="9" orientation="portrait" r:id="rId2"/>
  <headerFooter alignWithMargins="0">
    <oddHeader>&amp;L&amp;"Arial,Fett"&amp;12Verzinsung Regulierungskonto</oddHeader>
    <oddFooter>&amp;L&amp;D&amp;R&amp;A/&amp;F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FFFF00"/>
    <pageSetUpPr fitToPage="1"/>
  </sheetPr>
  <dimension ref="A1:P69"/>
  <sheetViews>
    <sheetView zoomScale="90" zoomScaleNormal="90" zoomScaleSheetLayoutView="90" workbookViewId="0">
      <pane xSplit="2" ySplit="1" topLeftCell="C23" activePane="bottomRight" state="frozen"/>
      <selection activeCell="B70" sqref="B70"/>
      <selection pane="topRight" activeCell="B70" sqref="B70"/>
      <selection pane="bottomLeft" activeCell="B70" sqref="B70"/>
      <selection pane="bottomRight" activeCell="G16" sqref="G16"/>
    </sheetView>
  </sheetViews>
  <sheetFormatPr baseColWidth="10" defaultRowHeight="14.25" x14ac:dyDescent="0.2"/>
  <cols>
    <col min="1" max="1" width="2.5703125" style="425" customWidth="1"/>
    <col min="2" max="2" width="76" style="426" customWidth="1"/>
    <col min="3" max="3" width="38.7109375" style="426" customWidth="1"/>
    <col min="4" max="4" width="18.7109375" style="426" customWidth="1"/>
    <col min="5" max="5" width="2.140625" style="426" customWidth="1"/>
    <col min="6" max="16384" width="11.42578125" style="426"/>
  </cols>
  <sheetData>
    <row r="1" spans="1:16" s="427" customFormat="1" ht="15.75" customHeight="1" x14ac:dyDescent="0.2">
      <c r="A1" s="510" t="str">
        <f>"Umsatzerlöse "&amp;Allgemeines!C12 &amp; " gemäß Tätigkeitenabschluss nach § 6b EnWG"</f>
        <v>Umsatzerlöse 2023 gemäß Tätigkeitenabschluss nach § 6b EnWG</v>
      </c>
      <c r="B1" s="510"/>
      <c r="C1" s="510"/>
      <c r="D1" s="510"/>
    </row>
    <row r="2" spans="1:16" s="423" customFormat="1" ht="18" customHeight="1" x14ac:dyDescent="0.2">
      <c r="A2" s="420"/>
      <c r="B2" s="421"/>
      <c r="D2" s="422"/>
      <c r="G2" s="450"/>
      <c r="H2" s="450"/>
      <c r="I2" s="450"/>
      <c r="J2" s="450"/>
      <c r="K2" s="450"/>
      <c r="L2" s="450"/>
      <c r="M2" s="450"/>
      <c r="N2" s="450"/>
      <c r="O2" s="450"/>
      <c r="P2" s="450"/>
    </row>
    <row r="3" spans="1:16" s="419" customFormat="1" ht="18" x14ac:dyDescent="0.25">
      <c r="B3" s="9" t="s">
        <v>12</v>
      </c>
      <c r="C3" s="439"/>
      <c r="D3" s="440">
        <f>Allgemeines!C12</f>
        <v>2023</v>
      </c>
      <c r="F3" s="451"/>
      <c r="G3" s="451"/>
      <c r="H3" s="451"/>
      <c r="I3" s="451"/>
    </row>
    <row r="4" spans="1:16" s="419" customFormat="1" ht="15.75" x14ac:dyDescent="0.25">
      <c r="A4" s="9"/>
      <c r="B4" s="426"/>
      <c r="C4" s="424"/>
      <c r="D4" s="428"/>
      <c r="F4" s="451"/>
      <c r="G4" s="451"/>
      <c r="H4" s="451"/>
      <c r="I4" s="451"/>
    </row>
    <row r="5" spans="1:16" x14ac:dyDescent="0.2">
      <c r="A5" s="426"/>
      <c r="F5" s="451"/>
      <c r="G5" s="451"/>
      <c r="H5" s="451"/>
      <c r="I5" s="451"/>
      <c r="J5" s="451"/>
      <c r="K5" s="451"/>
      <c r="L5" s="451"/>
      <c r="M5" s="451"/>
      <c r="N5" s="451"/>
      <c r="O5" s="451"/>
      <c r="P5" s="451"/>
    </row>
    <row r="6" spans="1:16" ht="15" x14ac:dyDescent="0.2">
      <c r="A6" s="429"/>
      <c r="B6" s="430" t="s">
        <v>382</v>
      </c>
      <c r="C6" s="431"/>
      <c r="D6" s="444"/>
      <c r="F6" s="451"/>
      <c r="G6" s="451"/>
      <c r="H6" s="451"/>
      <c r="I6" s="451"/>
      <c r="J6" s="451"/>
      <c r="K6" s="451"/>
      <c r="L6" s="451"/>
      <c r="M6" s="451"/>
      <c r="N6" s="451"/>
      <c r="O6" s="451"/>
      <c r="P6" s="451"/>
    </row>
    <row r="7" spans="1:16" ht="15" x14ac:dyDescent="0.2">
      <c r="A7" s="429"/>
      <c r="B7" s="430" t="s">
        <v>383</v>
      </c>
      <c r="C7" s="431"/>
      <c r="D7" s="444"/>
      <c r="F7" s="451"/>
      <c r="G7" s="451"/>
      <c r="H7" s="451"/>
      <c r="I7" s="451"/>
      <c r="J7" s="451"/>
      <c r="K7" s="451"/>
      <c r="L7" s="451"/>
      <c r="M7" s="451"/>
      <c r="N7" s="451"/>
      <c r="O7" s="451"/>
      <c r="P7" s="451"/>
    </row>
    <row r="8" spans="1:16" ht="15" x14ac:dyDescent="0.2">
      <c r="A8" s="429"/>
      <c r="B8" s="447" t="s">
        <v>384</v>
      </c>
      <c r="C8" s="431"/>
      <c r="D8" s="444"/>
      <c r="F8" s="451"/>
      <c r="G8" s="451"/>
      <c r="H8" s="451"/>
      <c r="I8" s="451"/>
      <c r="J8" s="451"/>
      <c r="K8" s="451"/>
      <c r="L8" s="451"/>
      <c r="M8" s="451"/>
      <c r="N8" s="451"/>
      <c r="O8" s="451"/>
      <c r="P8" s="451"/>
    </row>
    <row r="9" spans="1:16" ht="15" x14ac:dyDescent="0.2">
      <c r="A9" s="429"/>
      <c r="B9" s="447" t="s">
        <v>385</v>
      </c>
      <c r="C9" s="431"/>
      <c r="D9" s="444"/>
      <c r="F9" s="451"/>
      <c r="G9" s="451"/>
      <c r="H9" s="451"/>
      <c r="I9" s="451"/>
      <c r="J9" s="451"/>
      <c r="K9" s="451"/>
      <c r="L9" s="451"/>
      <c r="M9" s="451"/>
      <c r="N9" s="451"/>
      <c r="O9" s="451"/>
      <c r="P9" s="451"/>
    </row>
    <row r="10" spans="1:16" ht="15" x14ac:dyDescent="0.2">
      <c r="A10" s="429"/>
      <c r="B10" s="447" t="s">
        <v>386</v>
      </c>
      <c r="C10" s="431"/>
      <c r="D10" s="444"/>
      <c r="F10" s="451"/>
      <c r="G10" s="451"/>
      <c r="H10" s="451"/>
      <c r="I10" s="451"/>
      <c r="J10" s="451"/>
      <c r="K10" s="451"/>
      <c r="L10" s="451"/>
      <c r="M10" s="451"/>
      <c r="N10" s="451"/>
      <c r="O10" s="451"/>
      <c r="P10" s="451"/>
    </row>
    <row r="11" spans="1:16" ht="15" x14ac:dyDescent="0.2">
      <c r="A11" s="429"/>
      <c r="B11" s="447" t="s">
        <v>387</v>
      </c>
      <c r="C11" s="431"/>
      <c r="D11" s="444"/>
      <c r="F11" s="451"/>
      <c r="G11" s="451"/>
      <c r="H11" s="451"/>
      <c r="I11" s="451"/>
      <c r="J11" s="451"/>
      <c r="K11" s="451"/>
      <c r="L11" s="451"/>
      <c r="M11" s="451"/>
      <c r="N11" s="451"/>
      <c r="O11" s="451"/>
      <c r="P11" s="451"/>
    </row>
    <row r="12" spans="1:16" ht="15" x14ac:dyDescent="0.2">
      <c r="A12" s="429"/>
      <c r="B12" s="447" t="s">
        <v>388</v>
      </c>
      <c r="C12" s="431"/>
      <c r="D12" s="444"/>
      <c r="F12" s="451"/>
      <c r="G12" s="451"/>
      <c r="H12" s="451"/>
      <c r="I12" s="451"/>
      <c r="J12" s="451"/>
      <c r="K12" s="451"/>
      <c r="L12" s="451"/>
      <c r="M12" s="451"/>
      <c r="N12" s="451"/>
      <c r="O12" s="451"/>
      <c r="P12" s="451"/>
    </row>
    <row r="13" spans="1:16" ht="15" x14ac:dyDescent="0.2">
      <c r="A13" s="429"/>
      <c r="B13" s="430" t="s">
        <v>389</v>
      </c>
      <c r="C13" s="431"/>
      <c r="D13" s="444"/>
      <c r="F13" s="451"/>
      <c r="G13" s="451"/>
      <c r="H13" s="451"/>
      <c r="I13" s="451"/>
      <c r="J13" s="451"/>
      <c r="K13" s="451"/>
      <c r="L13" s="451"/>
      <c r="M13" s="451"/>
      <c r="N13" s="451"/>
      <c r="O13" s="451"/>
      <c r="P13" s="451"/>
    </row>
    <row r="14" spans="1:16" ht="15" x14ac:dyDescent="0.2">
      <c r="A14" s="429"/>
      <c r="B14" s="430" t="s">
        <v>390</v>
      </c>
      <c r="C14" s="431"/>
      <c r="D14" s="444"/>
      <c r="F14" s="451"/>
      <c r="G14" s="451"/>
      <c r="H14" s="451"/>
      <c r="I14" s="451"/>
      <c r="J14" s="451"/>
      <c r="K14" s="451"/>
      <c r="L14" s="451"/>
      <c r="M14" s="451"/>
      <c r="N14" s="451"/>
      <c r="O14" s="451"/>
      <c r="P14" s="451"/>
    </row>
    <row r="15" spans="1:16" ht="15" x14ac:dyDescent="0.2">
      <c r="A15" s="429"/>
      <c r="B15" s="430" t="s">
        <v>391</v>
      </c>
      <c r="C15" s="431" t="s">
        <v>392</v>
      </c>
      <c r="D15" s="444"/>
      <c r="F15" s="451"/>
      <c r="G15" s="451"/>
      <c r="H15" s="451"/>
      <c r="I15" s="451"/>
      <c r="J15" s="451"/>
      <c r="K15" s="451"/>
      <c r="L15" s="451"/>
      <c r="M15" s="451"/>
      <c r="N15" s="451"/>
      <c r="O15" s="451"/>
      <c r="P15" s="451"/>
    </row>
    <row r="16" spans="1:16" ht="31.5" x14ac:dyDescent="0.25">
      <c r="A16" s="429"/>
      <c r="B16" s="432" t="s">
        <v>407</v>
      </c>
      <c r="C16" s="448" t="s">
        <v>408</v>
      </c>
      <c r="D16" s="433">
        <f>SUM(D6:D15)</f>
        <v>0</v>
      </c>
      <c r="F16" s="451"/>
      <c r="G16" s="451"/>
      <c r="H16" s="451"/>
      <c r="I16" s="451"/>
      <c r="J16" s="451"/>
      <c r="K16" s="451"/>
      <c r="L16" s="451"/>
      <c r="M16" s="451"/>
      <c r="N16" s="451"/>
      <c r="O16" s="451"/>
      <c r="P16" s="451"/>
    </row>
    <row r="17" spans="1:16" ht="15" x14ac:dyDescent="0.2">
      <c r="A17" s="429"/>
      <c r="B17" s="431"/>
      <c r="C17" s="431"/>
      <c r="D17" s="431"/>
      <c r="F17" s="451"/>
      <c r="G17" s="451"/>
      <c r="H17" s="451"/>
      <c r="I17" s="451"/>
      <c r="J17" s="451"/>
      <c r="K17" s="451"/>
      <c r="L17" s="451"/>
      <c r="M17" s="451"/>
      <c r="N17" s="451"/>
      <c r="O17" s="451"/>
      <c r="P17" s="451"/>
    </row>
    <row r="18" spans="1:16" ht="15" x14ac:dyDescent="0.2">
      <c r="A18" s="429"/>
      <c r="B18" s="430" t="s">
        <v>20</v>
      </c>
      <c r="C18" s="431"/>
      <c r="D18" s="444"/>
      <c r="F18" s="451"/>
      <c r="G18" s="451"/>
      <c r="H18" s="451"/>
      <c r="I18" s="451"/>
      <c r="J18" s="451"/>
      <c r="K18" s="451"/>
      <c r="L18" s="451"/>
      <c r="M18" s="451"/>
      <c r="N18" s="451"/>
      <c r="O18" s="451"/>
      <c r="P18" s="451"/>
    </row>
    <row r="19" spans="1:16" ht="15" x14ac:dyDescent="0.2">
      <c r="A19" s="429"/>
      <c r="B19" s="430" t="s">
        <v>393</v>
      </c>
      <c r="C19" s="431"/>
      <c r="D19" s="444"/>
      <c r="F19" s="451"/>
      <c r="G19" s="451"/>
      <c r="H19" s="451"/>
      <c r="I19" s="451"/>
      <c r="J19" s="451"/>
      <c r="K19" s="451"/>
      <c r="L19" s="451"/>
      <c r="M19" s="451"/>
      <c r="N19" s="451"/>
      <c r="O19" s="451"/>
      <c r="P19" s="451"/>
    </row>
    <row r="20" spans="1:16" ht="15" x14ac:dyDescent="0.2">
      <c r="A20" s="429"/>
      <c r="B20" s="430" t="s">
        <v>394</v>
      </c>
      <c r="C20" s="431"/>
      <c r="D20" s="444"/>
      <c r="F20" s="451"/>
      <c r="G20" s="451"/>
      <c r="H20" s="451"/>
      <c r="I20" s="451"/>
      <c r="J20" s="451"/>
      <c r="K20" s="451"/>
      <c r="L20" s="451"/>
      <c r="M20" s="451"/>
      <c r="N20" s="451"/>
      <c r="O20" s="451"/>
      <c r="P20" s="451"/>
    </row>
    <row r="21" spans="1:16" ht="15" x14ac:dyDescent="0.2">
      <c r="A21" s="429"/>
      <c r="B21" s="430" t="s">
        <v>395</v>
      </c>
      <c r="C21" s="431" t="s">
        <v>405</v>
      </c>
      <c r="D21" s="444"/>
      <c r="F21" s="451"/>
      <c r="G21" s="451"/>
      <c r="H21" s="451"/>
      <c r="I21" s="451"/>
      <c r="J21" s="451"/>
      <c r="K21" s="451"/>
      <c r="L21" s="451"/>
      <c r="M21" s="451"/>
      <c r="N21" s="451"/>
      <c r="O21" s="451"/>
      <c r="P21" s="451"/>
    </row>
    <row r="22" spans="1:16" ht="15" x14ac:dyDescent="0.2">
      <c r="A22" s="429"/>
      <c r="B22" s="430" t="s">
        <v>396</v>
      </c>
      <c r="C22" s="431" t="s">
        <v>405</v>
      </c>
      <c r="D22" s="444"/>
      <c r="F22" s="451"/>
      <c r="G22" s="451"/>
      <c r="H22" s="451"/>
      <c r="I22" s="451"/>
      <c r="J22" s="451"/>
      <c r="K22" s="451"/>
      <c r="L22" s="451"/>
      <c r="M22" s="451"/>
      <c r="N22" s="451"/>
      <c r="O22" s="451"/>
      <c r="P22" s="451"/>
    </row>
    <row r="23" spans="1:16" ht="15" x14ac:dyDescent="0.2">
      <c r="A23" s="429"/>
      <c r="B23" s="430" t="s">
        <v>397</v>
      </c>
      <c r="C23" s="431"/>
      <c r="D23" s="444"/>
      <c r="F23" s="451"/>
      <c r="G23" s="451"/>
      <c r="H23" s="451"/>
      <c r="I23" s="451"/>
      <c r="J23" s="451"/>
      <c r="K23" s="451"/>
      <c r="L23" s="451"/>
      <c r="M23" s="451"/>
      <c r="N23" s="451"/>
      <c r="O23" s="451"/>
      <c r="P23" s="451"/>
    </row>
    <row r="24" spans="1:16" ht="15" x14ac:dyDescent="0.2">
      <c r="A24" s="429"/>
      <c r="B24" s="430" t="s">
        <v>398</v>
      </c>
      <c r="C24" s="431"/>
      <c r="D24" s="446">
        <f>-D13</f>
        <v>0</v>
      </c>
      <c r="F24" s="451"/>
      <c r="G24" s="451"/>
      <c r="H24" s="451"/>
      <c r="I24" s="451"/>
      <c r="J24" s="451"/>
      <c r="K24" s="451"/>
      <c r="L24" s="451"/>
      <c r="M24" s="451"/>
      <c r="N24" s="451"/>
      <c r="O24" s="451"/>
      <c r="P24" s="451"/>
    </row>
    <row r="25" spans="1:16" ht="15" x14ac:dyDescent="0.2">
      <c r="A25" s="429"/>
      <c r="B25" s="430" t="s">
        <v>399</v>
      </c>
      <c r="C25" s="431"/>
      <c r="D25" s="444"/>
      <c r="F25" s="451"/>
      <c r="G25" s="451"/>
      <c r="H25" s="451"/>
      <c r="I25" s="451"/>
      <c r="J25" s="451"/>
      <c r="K25" s="451"/>
      <c r="L25" s="451"/>
      <c r="M25" s="451"/>
      <c r="N25" s="451"/>
      <c r="O25" s="451"/>
      <c r="P25" s="451"/>
    </row>
    <row r="26" spans="1:16" ht="15.75" x14ac:dyDescent="0.25">
      <c r="A26" s="429"/>
      <c r="B26" s="434" t="s">
        <v>400</v>
      </c>
      <c r="C26" s="431"/>
      <c r="D26" s="435">
        <f t="shared" ref="D26" si="0">SUM(D18:D25)</f>
        <v>0</v>
      </c>
      <c r="F26" s="451"/>
      <c r="G26" s="451"/>
      <c r="H26" s="451"/>
      <c r="I26" s="451"/>
      <c r="J26" s="451"/>
      <c r="K26" s="451"/>
      <c r="L26" s="451"/>
      <c r="M26" s="451"/>
      <c r="N26" s="451"/>
      <c r="O26" s="451"/>
      <c r="P26" s="451"/>
    </row>
    <row r="27" spans="1:16" ht="15" x14ac:dyDescent="0.2">
      <c r="A27" s="429"/>
      <c r="B27" s="431"/>
      <c r="C27" s="431"/>
      <c r="D27" s="431"/>
      <c r="F27" s="451"/>
      <c r="G27" s="451"/>
      <c r="H27" s="451"/>
      <c r="I27" s="451"/>
      <c r="J27" s="451"/>
      <c r="K27" s="451"/>
      <c r="L27" s="451"/>
      <c r="M27" s="451"/>
      <c r="N27" s="451"/>
      <c r="O27" s="451"/>
      <c r="P27" s="451"/>
    </row>
    <row r="28" spans="1:16" ht="15.75" x14ac:dyDescent="0.2">
      <c r="A28" s="429"/>
      <c r="B28" s="434" t="s">
        <v>401</v>
      </c>
      <c r="C28" s="431"/>
      <c r="D28" s="436"/>
      <c r="F28" s="451"/>
      <c r="G28" s="451"/>
      <c r="H28" s="451"/>
      <c r="I28" s="451"/>
      <c r="J28" s="451"/>
      <c r="K28" s="451"/>
      <c r="L28" s="451"/>
      <c r="M28" s="451"/>
      <c r="N28" s="451"/>
      <c r="O28" s="451"/>
      <c r="P28" s="451"/>
    </row>
    <row r="29" spans="1:16" ht="15" x14ac:dyDescent="0.2">
      <c r="A29" s="429"/>
      <c r="B29" s="452"/>
      <c r="C29" s="431"/>
      <c r="D29" s="444"/>
      <c r="F29" s="451"/>
      <c r="G29" s="451"/>
      <c r="H29" s="451"/>
      <c r="I29" s="451"/>
      <c r="J29" s="451"/>
      <c r="K29" s="451"/>
      <c r="L29" s="451"/>
      <c r="M29" s="451"/>
      <c r="N29" s="451"/>
      <c r="O29" s="451"/>
      <c r="P29" s="451"/>
    </row>
    <row r="30" spans="1:16" ht="15" x14ac:dyDescent="0.2">
      <c r="A30" s="429"/>
      <c r="B30" s="452"/>
      <c r="C30" s="431"/>
      <c r="D30" s="444"/>
      <c r="F30" s="451"/>
      <c r="G30" s="451"/>
      <c r="H30" s="451"/>
      <c r="I30" s="451"/>
      <c r="J30" s="451"/>
      <c r="K30" s="451"/>
      <c r="L30" s="451"/>
      <c r="M30" s="451"/>
      <c r="N30" s="451"/>
      <c r="O30" s="451"/>
      <c r="P30" s="451"/>
    </row>
    <row r="31" spans="1:16" ht="15" x14ac:dyDescent="0.2">
      <c r="A31" s="429"/>
      <c r="B31" s="452"/>
      <c r="C31" s="431"/>
      <c r="D31" s="444"/>
      <c r="F31" s="451"/>
      <c r="G31" s="451"/>
      <c r="H31" s="451"/>
      <c r="I31" s="451"/>
      <c r="J31" s="451"/>
      <c r="K31" s="451"/>
      <c r="L31" s="451"/>
      <c r="M31" s="451"/>
      <c r="N31" s="451"/>
      <c r="O31" s="451"/>
      <c r="P31" s="451"/>
    </row>
    <row r="32" spans="1:16" ht="15" x14ac:dyDescent="0.2">
      <c r="A32" s="429"/>
      <c r="B32" s="452"/>
      <c r="C32" s="431"/>
      <c r="D32" s="444"/>
      <c r="F32" s="451"/>
      <c r="G32" s="451"/>
      <c r="H32" s="451"/>
      <c r="I32" s="451"/>
      <c r="J32" s="451"/>
      <c r="K32" s="451"/>
      <c r="L32" s="451"/>
      <c r="M32" s="451"/>
      <c r="N32" s="451"/>
      <c r="O32" s="451"/>
      <c r="P32" s="451"/>
    </row>
    <row r="33" spans="1:16" ht="15" x14ac:dyDescent="0.2">
      <c r="A33" s="429"/>
      <c r="B33" s="452"/>
      <c r="C33" s="431"/>
      <c r="D33" s="444"/>
      <c r="F33" s="451"/>
      <c r="G33" s="451"/>
      <c r="H33" s="451"/>
      <c r="I33" s="451"/>
      <c r="J33" s="451"/>
      <c r="K33" s="451"/>
      <c r="L33" s="451"/>
      <c r="M33" s="451"/>
      <c r="N33" s="451"/>
      <c r="O33" s="451"/>
      <c r="P33" s="451"/>
    </row>
    <row r="34" spans="1:16" ht="15" x14ac:dyDescent="0.2">
      <c r="A34" s="429"/>
      <c r="B34" s="452"/>
      <c r="C34" s="431"/>
      <c r="D34" s="444"/>
      <c r="F34" s="451"/>
      <c r="G34" s="451"/>
      <c r="H34" s="451"/>
      <c r="I34" s="451"/>
      <c r="J34" s="451"/>
      <c r="K34" s="451"/>
      <c r="L34" s="451"/>
      <c r="M34" s="451"/>
      <c r="N34" s="451"/>
      <c r="O34" s="451"/>
      <c r="P34" s="451"/>
    </row>
    <row r="35" spans="1:16" ht="15" x14ac:dyDescent="0.2">
      <c r="A35" s="429"/>
      <c r="B35" s="452"/>
      <c r="C35" s="431"/>
      <c r="D35" s="444"/>
      <c r="F35" s="451"/>
      <c r="G35" s="451"/>
      <c r="H35" s="451"/>
      <c r="I35" s="451"/>
      <c r="J35" s="451"/>
      <c r="K35" s="451"/>
      <c r="L35" s="451"/>
      <c r="M35" s="451"/>
      <c r="N35" s="451"/>
      <c r="O35" s="451"/>
      <c r="P35" s="451"/>
    </row>
    <row r="36" spans="1:16" ht="15" x14ac:dyDescent="0.2">
      <c r="A36" s="429"/>
      <c r="B36" s="452"/>
      <c r="C36" s="431"/>
      <c r="D36" s="444"/>
      <c r="F36" s="451"/>
      <c r="G36" s="451"/>
      <c r="H36" s="451"/>
      <c r="I36" s="451"/>
      <c r="J36" s="451"/>
      <c r="K36" s="451"/>
      <c r="L36" s="451"/>
      <c r="M36" s="451"/>
      <c r="N36" s="451"/>
      <c r="O36" s="451"/>
      <c r="P36" s="451"/>
    </row>
    <row r="37" spans="1:16" ht="15" x14ac:dyDescent="0.2">
      <c r="A37" s="429"/>
      <c r="B37" s="452"/>
      <c r="C37" s="431"/>
      <c r="D37" s="444"/>
      <c r="F37" s="451"/>
      <c r="G37" s="451"/>
      <c r="H37" s="451"/>
      <c r="I37" s="451"/>
      <c r="J37" s="451"/>
      <c r="K37" s="451"/>
      <c r="L37" s="451"/>
      <c r="M37" s="451"/>
      <c r="N37" s="451"/>
      <c r="O37" s="451"/>
      <c r="P37" s="451"/>
    </row>
    <row r="38" spans="1:16" ht="15" x14ac:dyDescent="0.2">
      <c r="A38" s="429"/>
      <c r="B38" s="452"/>
      <c r="C38" s="431"/>
      <c r="D38" s="444"/>
      <c r="F38" s="451"/>
      <c r="G38" s="451"/>
      <c r="H38" s="451"/>
      <c r="I38" s="451"/>
      <c r="J38" s="451"/>
      <c r="K38" s="451"/>
      <c r="L38" s="451"/>
      <c r="M38" s="451"/>
      <c r="N38" s="451"/>
      <c r="O38" s="451"/>
      <c r="P38" s="451"/>
    </row>
    <row r="39" spans="1:16" ht="15.75" x14ac:dyDescent="0.25">
      <c r="A39" s="429"/>
      <c r="B39" s="434" t="s">
        <v>402</v>
      </c>
      <c r="C39" s="431"/>
      <c r="D39" s="435">
        <f t="shared" ref="D39" si="1">SUM(D29:D38)</f>
        <v>0</v>
      </c>
      <c r="F39" s="451"/>
      <c r="G39" s="451"/>
      <c r="H39" s="451"/>
      <c r="I39" s="451"/>
      <c r="J39" s="451"/>
      <c r="K39" s="451"/>
      <c r="L39" s="451"/>
      <c r="M39" s="451"/>
      <c r="N39" s="451"/>
      <c r="O39" s="451"/>
      <c r="P39" s="451"/>
    </row>
    <row r="40" spans="1:16" ht="15" x14ac:dyDescent="0.2">
      <c r="A40" s="429"/>
      <c r="B40" s="431"/>
      <c r="C40" s="431"/>
      <c r="D40" s="431"/>
      <c r="F40" s="451"/>
      <c r="G40" s="451"/>
      <c r="H40" s="451"/>
      <c r="I40" s="451"/>
      <c r="J40" s="451"/>
      <c r="K40" s="451"/>
      <c r="L40" s="451"/>
      <c r="M40" s="451"/>
      <c r="N40" s="451"/>
      <c r="O40" s="451"/>
      <c r="P40" s="451"/>
    </row>
    <row r="41" spans="1:16" ht="15.75" x14ac:dyDescent="0.25">
      <c r="A41" s="429"/>
      <c r="B41" s="434" t="s">
        <v>403</v>
      </c>
      <c r="C41" s="431"/>
      <c r="D41" s="435">
        <f t="shared" ref="D41" si="2">+D16+D26+D39</f>
        <v>0</v>
      </c>
      <c r="F41" s="451"/>
      <c r="G41" s="451"/>
      <c r="H41" s="451"/>
      <c r="I41" s="451"/>
      <c r="J41" s="451"/>
      <c r="K41" s="451"/>
      <c r="L41" s="451"/>
      <c r="M41" s="451"/>
      <c r="N41" s="451"/>
      <c r="O41" s="451"/>
      <c r="P41" s="451"/>
    </row>
    <row r="42" spans="1:16" ht="15" x14ac:dyDescent="0.2">
      <c r="A42" s="429"/>
      <c r="B42" s="431"/>
      <c r="C42" s="431"/>
      <c r="D42" s="431"/>
      <c r="F42" s="451"/>
      <c r="G42" s="451"/>
      <c r="H42" s="451"/>
      <c r="I42" s="451"/>
      <c r="J42" s="451"/>
      <c r="K42" s="451"/>
      <c r="L42" s="451"/>
      <c r="M42" s="451"/>
      <c r="N42" s="451"/>
      <c r="O42" s="451"/>
      <c r="P42" s="451"/>
    </row>
    <row r="43" spans="1:16" ht="15" x14ac:dyDescent="0.2">
      <c r="A43" s="429"/>
      <c r="B43" s="431"/>
      <c r="C43" s="431"/>
      <c r="D43" s="431"/>
      <c r="F43" s="451"/>
      <c r="G43" s="451"/>
      <c r="H43" s="451"/>
      <c r="I43" s="451"/>
      <c r="J43" s="451"/>
      <c r="K43" s="451"/>
      <c r="L43" s="451"/>
      <c r="M43" s="451"/>
      <c r="N43" s="451"/>
      <c r="O43" s="451"/>
      <c r="P43" s="451"/>
    </row>
    <row r="44" spans="1:16" ht="15.75" x14ac:dyDescent="0.25">
      <c r="A44" s="429"/>
      <c r="B44" s="434" t="s">
        <v>404</v>
      </c>
      <c r="C44" s="431"/>
      <c r="D44" s="445"/>
      <c r="F44" s="451"/>
      <c r="G44" s="451"/>
      <c r="H44" s="451"/>
      <c r="I44" s="451"/>
      <c r="J44" s="451"/>
      <c r="K44" s="451"/>
      <c r="L44" s="451"/>
      <c r="M44" s="451"/>
      <c r="N44" s="451"/>
      <c r="O44" s="451"/>
      <c r="P44" s="451"/>
    </row>
    <row r="45" spans="1:16" ht="15" x14ac:dyDescent="0.2">
      <c r="A45" s="429"/>
      <c r="B45" s="431"/>
      <c r="C45" s="431"/>
      <c r="D45" s="431"/>
      <c r="F45" s="451"/>
      <c r="G45" s="451"/>
      <c r="H45" s="451"/>
      <c r="I45" s="451"/>
      <c r="J45" s="451"/>
      <c r="K45" s="451"/>
      <c r="L45" s="451"/>
      <c r="M45" s="451"/>
      <c r="N45" s="451"/>
      <c r="O45" s="451"/>
      <c r="P45" s="451"/>
    </row>
    <row r="46" spans="1:16" ht="15" x14ac:dyDescent="0.2">
      <c r="A46" s="429"/>
      <c r="B46" s="430" t="s">
        <v>22</v>
      </c>
      <c r="C46" s="431"/>
      <c r="D46" s="436">
        <f t="shared" ref="D46" si="3">+D41-D44</f>
        <v>0</v>
      </c>
      <c r="F46" s="451"/>
      <c r="G46" s="451"/>
      <c r="H46" s="451"/>
      <c r="I46" s="451"/>
      <c r="J46" s="451"/>
      <c r="K46" s="451"/>
      <c r="L46" s="451"/>
      <c r="M46" s="451"/>
      <c r="N46" s="451"/>
      <c r="O46" s="451"/>
      <c r="P46" s="451"/>
    </row>
    <row r="47" spans="1:16" ht="15" x14ac:dyDescent="0.2">
      <c r="A47" s="429"/>
      <c r="B47" s="431"/>
      <c r="C47" s="431"/>
      <c r="D47" s="431"/>
      <c r="F47" s="451"/>
      <c r="G47" s="451"/>
      <c r="H47" s="451"/>
      <c r="I47" s="451"/>
      <c r="J47" s="451"/>
      <c r="K47" s="451"/>
      <c r="L47" s="451"/>
      <c r="M47" s="451"/>
      <c r="N47" s="451"/>
      <c r="O47" s="451"/>
      <c r="P47" s="451"/>
    </row>
    <row r="48" spans="1:16" ht="15" x14ac:dyDescent="0.2">
      <c r="A48" s="429"/>
      <c r="B48" s="431"/>
      <c r="C48" s="431"/>
      <c r="D48" s="431"/>
      <c r="F48" s="451"/>
      <c r="G48" s="451"/>
      <c r="H48" s="451"/>
      <c r="I48" s="451"/>
      <c r="J48" s="451"/>
      <c r="K48" s="451"/>
      <c r="L48" s="451"/>
      <c r="M48" s="451"/>
      <c r="N48" s="451"/>
      <c r="O48" s="451"/>
      <c r="P48" s="451"/>
    </row>
    <row r="49" spans="1:16" ht="15" x14ac:dyDescent="0.2">
      <c r="A49" s="429"/>
      <c r="B49" s="431"/>
      <c r="C49" s="431"/>
      <c r="D49" s="431"/>
      <c r="F49" s="451"/>
      <c r="G49" s="451"/>
      <c r="H49" s="451"/>
      <c r="I49" s="451"/>
      <c r="J49" s="451"/>
      <c r="K49" s="451"/>
      <c r="L49" s="451"/>
      <c r="M49" s="451"/>
      <c r="N49" s="451"/>
      <c r="O49" s="451"/>
      <c r="P49" s="451"/>
    </row>
    <row r="50" spans="1:16" ht="15.75" x14ac:dyDescent="0.2">
      <c r="A50" s="429"/>
      <c r="B50" s="441" t="str">
        <f>"Ermittlung der Differenz gemäß § 5 Abs. 1 Satz 1 ARegV (Mengenabgleich) im Jahr "&amp;  Allgemeines!C12</f>
        <v>Ermittlung der Differenz gemäß § 5 Abs. 1 Satz 1 ARegV (Mengenabgleich) im Jahr 2023</v>
      </c>
      <c r="C50" s="431"/>
      <c r="D50" s="431"/>
      <c r="F50" s="451"/>
      <c r="G50" s="451"/>
      <c r="H50" s="451"/>
      <c r="I50" s="451"/>
      <c r="J50" s="451"/>
      <c r="K50" s="451"/>
      <c r="L50" s="451"/>
      <c r="M50" s="451"/>
      <c r="N50" s="451"/>
      <c r="O50" s="451"/>
      <c r="P50" s="451"/>
    </row>
    <row r="51" spans="1:16" ht="15" x14ac:dyDescent="0.2">
      <c r="A51" s="429"/>
      <c r="B51" s="431"/>
      <c r="C51" s="431"/>
      <c r="D51" s="431"/>
      <c r="F51" s="451"/>
      <c r="G51" s="451"/>
      <c r="H51" s="451"/>
      <c r="I51" s="451"/>
    </row>
    <row r="52" spans="1:16" ht="15" x14ac:dyDescent="0.2">
      <c r="A52" s="429"/>
      <c r="B52" s="438" t="s">
        <v>21</v>
      </c>
      <c r="D52" s="442">
        <f>Allgemeines!C16</f>
        <v>0</v>
      </c>
      <c r="F52" s="451"/>
      <c r="G52" s="451"/>
      <c r="H52" s="451"/>
      <c r="I52" s="451"/>
    </row>
    <row r="53" spans="1:16" ht="15" x14ac:dyDescent="0.2">
      <c r="A53" s="429"/>
      <c r="B53" s="438" t="s">
        <v>406</v>
      </c>
      <c r="D53" s="442">
        <f>D16</f>
        <v>0</v>
      </c>
      <c r="F53" s="451"/>
      <c r="G53" s="451"/>
      <c r="H53" s="451"/>
      <c r="I53" s="451"/>
    </row>
    <row r="54" spans="1:16" ht="15.75" x14ac:dyDescent="0.25">
      <c r="B54" s="437" t="s">
        <v>43</v>
      </c>
      <c r="D54" s="443">
        <f>D52-D53</f>
        <v>0</v>
      </c>
      <c r="F54" s="451"/>
      <c r="G54" s="451"/>
      <c r="H54" s="451"/>
      <c r="I54" s="451"/>
    </row>
    <row r="55" spans="1:16" x14ac:dyDescent="0.2">
      <c r="F55" s="451"/>
      <c r="G55" s="451"/>
      <c r="H55" s="451"/>
      <c r="I55" s="451"/>
    </row>
    <row r="56" spans="1:16" x14ac:dyDescent="0.2">
      <c r="F56" s="451"/>
      <c r="G56" s="451"/>
      <c r="H56" s="451"/>
      <c r="I56" s="451"/>
    </row>
    <row r="57" spans="1:16" x14ac:dyDescent="0.2">
      <c r="F57" s="451"/>
      <c r="G57" s="451"/>
      <c r="H57" s="451"/>
      <c r="I57" s="451"/>
    </row>
    <row r="58" spans="1:16" x14ac:dyDescent="0.2">
      <c r="F58" s="451"/>
      <c r="G58" s="451"/>
      <c r="H58" s="451"/>
      <c r="I58" s="451"/>
    </row>
    <row r="59" spans="1:16" x14ac:dyDescent="0.2">
      <c r="F59" s="451"/>
      <c r="G59" s="451"/>
      <c r="H59" s="451"/>
      <c r="I59" s="451"/>
    </row>
    <row r="60" spans="1:16" x14ac:dyDescent="0.2">
      <c r="F60" s="451"/>
      <c r="G60" s="451"/>
      <c r="H60" s="451"/>
      <c r="I60" s="451"/>
    </row>
    <row r="61" spans="1:16" x14ac:dyDescent="0.2">
      <c r="F61" s="451"/>
      <c r="G61" s="451"/>
      <c r="H61" s="451"/>
      <c r="I61" s="451"/>
    </row>
    <row r="62" spans="1:16" x14ac:dyDescent="0.2">
      <c r="F62" s="451"/>
      <c r="G62" s="451"/>
      <c r="H62" s="451"/>
      <c r="I62" s="451"/>
    </row>
    <row r="63" spans="1:16" x14ac:dyDescent="0.2">
      <c r="F63" s="451"/>
      <c r="G63" s="451"/>
      <c r="H63" s="451"/>
      <c r="I63" s="451"/>
    </row>
    <row r="64" spans="1:16" x14ac:dyDescent="0.2">
      <c r="F64" s="451"/>
      <c r="G64" s="451"/>
      <c r="H64" s="451"/>
      <c r="I64" s="451"/>
    </row>
    <row r="65" spans="6:9" x14ac:dyDescent="0.2">
      <c r="F65" s="451"/>
      <c r="G65" s="451"/>
      <c r="H65" s="451"/>
      <c r="I65" s="451"/>
    </row>
    <row r="66" spans="6:9" x14ac:dyDescent="0.2">
      <c r="F66" s="451"/>
      <c r="G66" s="451"/>
      <c r="H66" s="451"/>
      <c r="I66" s="451"/>
    </row>
    <row r="67" spans="6:9" x14ac:dyDescent="0.2">
      <c r="F67" s="451"/>
      <c r="G67" s="451"/>
      <c r="H67" s="451"/>
      <c r="I67" s="451"/>
    </row>
    <row r="68" spans="6:9" x14ac:dyDescent="0.2">
      <c r="F68" s="451"/>
      <c r="G68" s="451"/>
      <c r="H68" s="451"/>
      <c r="I68" s="451"/>
    </row>
    <row r="69" spans="6:9" x14ac:dyDescent="0.2">
      <c r="F69" s="451"/>
      <c r="G69" s="451"/>
      <c r="H69" s="451"/>
      <c r="I69" s="451"/>
    </row>
  </sheetData>
  <mergeCells count="1">
    <mergeCell ref="A1:D1"/>
  </mergeCells>
  <pageMargins left="0.56000000000000005" right="0.45" top="0.73" bottom="0.54" header="0.3" footer="0.23"/>
  <pageSetup paperSize="9" scale="45" orientation="portrait" r:id="rId1"/>
  <headerFooter alignWithMargins="0">
    <oddFooter>&amp;L&amp;F - &amp;A - &amp;D -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FFFF00"/>
    <pageSetUpPr fitToPage="1"/>
  </sheetPr>
  <dimension ref="A1:F101"/>
  <sheetViews>
    <sheetView showGridLines="0" zoomScale="70" zoomScaleNormal="70" zoomScaleSheetLayoutView="100" workbookViewId="0">
      <pane xSplit="1" ySplit="2" topLeftCell="B63" activePane="bottomRight" state="frozen"/>
      <selection activeCell="B70" sqref="B70"/>
      <selection pane="topRight" activeCell="B70" sqref="B70"/>
      <selection pane="bottomLeft" activeCell="B70" sqref="B70"/>
      <selection pane="bottomRight" activeCell="B70" sqref="B70"/>
    </sheetView>
  </sheetViews>
  <sheetFormatPr baseColWidth="10" defaultColWidth="11.42578125" defaultRowHeight="15" x14ac:dyDescent="0.2"/>
  <cols>
    <col min="1" max="1" width="50.5703125" style="10" customWidth="1"/>
    <col min="2" max="2" width="40.5703125" style="10" customWidth="1"/>
    <col min="3" max="3" width="25.5703125" style="61" customWidth="1"/>
    <col min="4" max="4" width="8.42578125" style="10" customWidth="1"/>
    <col min="5" max="6" width="25.5703125" style="10" customWidth="1"/>
    <col min="7" max="16384" width="11.42578125" style="10"/>
  </cols>
  <sheetData>
    <row r="1" spans="1:6" ht="18" x14ac:dyDescent="0.25">
      <c r="A1" s="25" t="str">
        <f>"Ermittlung der Differenz gemäß § 5 Abs. 1 Satz 2 ARegV (Vorgelagerte Netzkosten) im Jahr "&amp;  Allgemeines!C12</f>
        <v>Ermittlung der Differenz gemäß § 5 Abs. 1 Satz 2 ARegV (Vorgelagerte Netzkosten) im Jahr 2023</v>
      </c>
      <c r="C1" s="60"/>
    </row>
    <row r="2" spans="1:6" ht="15.75" thickBot="1" x14ac:dyDescent="0.25"/>
    <row r="3" spans="1:6" ht="15.75" x14ac:dyDescent="0.25">
      <c r="A3" s="11"/>
      <c r="B3" s="12"/>
      <c r="C3" s="62"/>
      <c r="D3" s="13"/>
      <c r="E3" s="13"/>
      <c r="F3" s="14"/>
    </row>
    <row r="4" spans="1:6" ht="15.75" x14ac:dyDescent="0.25">
      <c r="A4" s="15" t="s">
        <v>29</v>
      </c>
      <c r="B4" s="168"/>
      <c r="C4" s="63" t="s">
        <v>53</v>
      </c>
      <c r="D4" s="20" t="s">
        <v>30</v>
      </c>
      <c r="E4" s="169"/>
      <c r="F4" s="17"/>
    </row>
    <row r="5" spans="1:6" ht="15.75" x14ac:dyDescent="0.25">
      <c r="A5" s="49"/>
      <c r="B5" s="50"/>
      <c r="C5" s="63" t="s">
        <v>44</v>
      </c>
      <c r="D5" s="20" t="s">
        <v>31</v>
      </c>
      <c r="E5" s="169"/>
      <c r="F5" s="17"/>
    </row>
    <row r="6" spans="1:6" x14ac:dyDescent="0.2">
      <c r="A6" s="19"/>
      <c r="B6" s="18"/>
      <c r="C6" s="64"/>
      <c r="D6" s="16"/>
      <c r="E6" s="16"/>
      <c r="F6" s="17"/>
    </row>
    <row r="7" spans="1:6" ht="15.75" x14ac:dyDescent="0.25">
      <c r="A7" s="19"/>
      <c r="B7" s="16"/>
      <c r="C7" s="63" t="s">
        <v>54</v>
      </c>
      <c r="D7" s="16"/>
      <c r="E7" s="16"/>
      <c r="F7" s="17"/>
    </row>
    <row r="8" spans="1:6" ht="15.75" x14ac:dyDescent="0.25">
      <c r="A8" s="19"/>
      <c r="B8" s="16"/>
      <c r="C8" s="65" t="s">
        <v>55</v>
      </c>
      <c r="D8" s="16"/>
      <c r="E8" s="16"/>
      <c r="F8" s="45" t="s">
        <v>56</v>
      </c>
    </row>
    <row r="9" spans="1:6" ht="31.5" x14ac:dyDescent="0.25">
      <c r="A9" s="19"/>
      <c r="B9" s="20" t="s">
        <v>32</v>
      </c>
      <c r="C9" s="69" t="s">
        <v>57</v>
      </c>
      <c r="D9" s="20" t="s">
        <v>32</v>
      </c>
      <c r="E9" s="20" t="s">
        <v>58</v>
      </c>
      <c r="F9" s="59" t="s">
        <v>66</v>
      </c>
    </row>
    <row r="10" spans="1:6" x14ac:dyDescent="0.2">
      <c r="A10" s="19" t="s">
        <v>13</v>
      </c>
      <c r="B10" s="16" t="s">
        <v>33</v>
      </c>
      <c r="C10" s="171"/>
      <c r="D10" s="46" t="s">
        <v>34</v>
      </c>
      <c r="E10" s="170"/>
      <c r="F10" s="86">
        <f>C10*E10</f>
        <v>0</v>
      </c>
    </row>
    <row r="11" spans="1:6" x14ac:dyDescent="0.2">
      <c r="A11" s="19" t="s">
        <v>35</v>
      </c>
      <c r="B11" s="16" t="s">
        <v>36</v>
      </c>
      <c r="C11" s="171"/>
      <c r="D11" s="46" t="s">
        <v>37</v>
      </c>
      <c r="E11" s="170"/>
      <c r="F11" s="87">
        <f>C11*E11/100</f>
        <v>0</v>
      </c>
    </row>
    <row r="12" spans="1:6" x14ac:dyDescent="0.2">
      <c r="A12" s="19" t="s">
        <v>23</v>
      </c>
      <c r="B12" s="170"/>
      <c r="C12" s="171"/>
      <c r="D12" s="47" t="s">
        <v>59</v>
      </c>
      <c r="E12" s="170"/>
      <c r="F12" s="88">
        <f>C12*E12</f>
        <v>0</v>
      </c>
    </row>
    <row r="13" spans="1:6" x14ac:dyDescent="0.2">
      <c r="A13" s="19" t="s">
        <v>24</v>
      </c>
      <c r="B13" s="170"/>
      <c r="C13" s="171"/>
      <c r="D13" s="47" t="s">
        <v>59</v>
      </c>
      <c r="E13" s="170"/>
      <c r="F13" s="88">
        <f>C13*E13</f>
        <v>0</v>
      </c>
    </row>
    <row r="14" spans="1:6" ht="15.75" x14ac:dyDescent="0.25">
      <c r="A14" s="21" t="s">
        <v>38</v>
      </c>
      <c r="B14" s="16"/>
      <c r="C14" s="64"/>
      <c r="D14" s="16"/>
      <c r="E14" s="22"/>
      <c r="F14" s="89"/>
    </row>
    <row r="15" spans="1:6" x14ac:dyDescent="0.2">
      <c r="A15" s="172"/>
      <c r="B15" s="168"/>
      <c r="C15" s="171"/>
      <c r="D15" s="173"/>
      <c r="E15" s="170"/>
      <c r="F15" s="174"/>
    </row>
    <row r="16" spans="1:6" x14ac:dyDescent="0.2">
      <c r="A16" s="172"/>
      <c r="B16" s="168"/>
      <c r="C16" s="171"/>
      <c r="D16" s="173"/>
      <c r="E16" s="170"/>
      <c r="F16" s="174"/>
    </row>
    <row r="17" spans="1:6" x14ac:dyDescent="0.2">
      <c r="A17" s="172"/>
      <c r="B17" s="168"/>
      <c r="C17" s="171"/>
      <c r="D17" s="173"/>
      <c r="E17" s="170"/>
      <c r="F17" s="174"/>
    </row>
    <row r="18" spans="1:6" x14ac:dyDescent="0.2">
      <c r="A18" s="172"/>
      <c r="B18" s="168"/>
      <c r="C18" s="171"/>
      <c r="D18" s="173"/>
      <c r="E18" s="170"/>
      <c r="F18" s="174"/>
    </row>
    <row r="19" spans="1:6" x14ac:dyDescent="0.2">
      <c r="A19" s="172"/>
      <c r="B19" s="168"/>
      <c r="C19" s="171"/>
      <c r="D19" s="168"/>
      <c r="E19" s="170"/>
      <c r="F19" s="174"/>
    </row>
    <row r="20" spans="1:6" ht="15.75" thickBot="1" x14ac:dyDescent="0.25">
      <c r="A20" s="23"/>
      <c r="B20" s="24"/>
      <c r="C20" s="66"/>
      <c r="D20" s="24"/>
      <c r="E20" s="24"/>
      <c r="F20" s="90"/>
    </row>
    <row r="21" spans="1:6" ht="15.75" x14ac:dyDescent="0.25">
      <c r="A21" s="11"/>
      <c r="B21" s="12"/>
      <c r="C21" s="62"/>
      <c r="D21" s="13"/>
      <c r="E21" s="13"/>
      <c r="F21" s="91"/>
    </row>
    <row r="22" spans="1:6" ht="15.75" x14ac:dyDescent="0.25">
      <c r="A22" s="15" t="s">
        <v>39</v>
      </c>
      <c r="B22" s="168"/>
      <c r="C22" s="63" t="s">
        <v>53</v>
      </c>
      <c r="D22" s="20" t="s">
        <v>30</v>
      </c>
      <c r="E22" s="169"/>
      <c r="F22" s="17"/>
    </row>
    <row r="23" spans="1:6" ht="15.75" x14ac:dyDescent="0.25">
      <c r="A23" s="49"/>
      <c r="B23" s="50"/>
      <c r="C23" s="63" t="s">
        <v>44</v>
      </c>
      <c r="D23" s="20" t="s">
        <v>31</v>
      </c>
      <c r="E23" s="169"/>
      <c r="F23" s="17"/>
    </row>
    <row r="24" spans="1:6" x14ac:dyDescent="0.2">
      <c r="A24" s="19"/>
      <c r="B24" s="18"/>
      <c r="C24" s="64"/>
      <c r="D24" s="16"/>
      <c r="E24" s="16"/>
      <c r="F24" s="17"/>
    </row>
    <row r="25" spans="1:6" ht="15.75" x14ac:dyDescent="0.25">
      <c r="A25" s="19"/>
      <c r="B25" s="16"/>
      <c r="C25" s="63" t="s">
        <v>54</v>
      </c>
      <c r="D25" s="16"/>
      <c r="E25" s="16"/>
      <c r="F25" s="17"/>
    </row>
    <row r="26" spans="1:6" ht="15.75" x14ac:dyDescent="0.25">
      <c r="A26" s="19"/>
      <c r="B26" s="16"/>
      <c r="C26" s="65" t="s">
        <v>55</v>
      </c>
      <c r="D26" s="16"/>
      <c r="E26" s="16"/>
      <c r="F26" s="45" t="s">
        <v>56</v>
      </c>
    </row>
    <row r="27" spans="1:6" ht="31.5" x14ac:dyDescent="0.25">
      <c r="A27" s="19"/>
      <c r="B27" s="20" t="s">
        <v>32</v>
      </c>
      <c r="C27" s="69" t="s">
        <v>57</v>
      </c>
      <c r="D27" s="20" t="s">
        <v>32</v>
      </c>
      <c r="E27" s="20" t="s">
        <v>58</v>
      </c>
      <c r="F27" s="59" t="s">
        <v>66</v>
      </c>
    </row>
    <row r="28" spans="1:6" x14ac:dyDescent="0.2">
      <c r="A28" s="19" t="s">
        <v>13</v>
      </c>
      <c r="B28" s="16" t="s">
        <v>33</v>
      </c>
      <c r="C28" s="171"/>
      <c r="D28" s="46" t="s">
        <v>34</v>
      </c>
      <c r="E28" s="170"/>
      <c r="F28" s="86">
        <f>C28*E28</f>
        <v>0</v>
      </c>
    </row>
    <row r="29" spans="1:6" x14ac:dyDescent="0.2">
      <c r="A29" s="19" t="s">
        <v>35</v>
      </c>
      <c r="B29" s="16" t="s">
        <v>36</v>
      </c>
      <c r="C29" s="171"/>
      <c r="D29" s="46" t="s">
        <v>37</v>
      </c>
      <c r="E29" s="170"/>
      <c r="F29" s="87">
        <f>C29*E29/100</f>
        <v>0</v>
      </c>
    </row>
    <row r="30" spans="1:6" x14ac:dyDescent="0.2">
      <c r="A30" s="19" t="s">
        <v>23</v>
      </c>
      <c r="B30" s="170"/>
      <c r="C30" s="171"/>
      <c r="D30" s="47" t="s">
        <v>59</v>
      </c>
      <c r="E30" s="170"/>
      <c r="F30" s="88">
        <f>C30*E30</f>
        <v>0</v>
      </c>
    </row>
    <row r="31" spans="1:6" x14ac:dyDescent="0.2">
      <c r="A31" s="19" t="s">
        <v>24</v>
      </c>
      <c r="B31" s="170"/>
      <c r="C31" s="171"/>
      <c r="D31" s="47" t="s">
        <v>59</v>
      </c>
      <c r="E31" s="170"/>
      <c r="F31" s="88">
        <f>C31*E31</f>
        <v>0</v>
      </c>
    </row>
    <row r="32" spans="1:6" ht="15.75" x14ac:dyDescent="0.25">
      <c r="A32" s="21" t="s">
        <v>38</v>
      </c>
      <c r="B32" s="16"/>
      <c r="C32" s="64"/>
      <c r="D32" s="16"/>
      <c r="E32" s="22"/>
      <c r="F32" s="89"/>
    </row>
    <row r="33" spans="1:6" x14ac:dyDescent="0.2">
      <c r="A33" s="172"/>
      <c r="B33" s="168"/>
      <c r="C33" s="171"/>
      <c r="D33" s="173"/>
      <c r="E33" s="170"/>
      <c r="F33" s="174"/>
    </row>
    <row r="34" spans="1:6" x14ac:dyDescent="0.2">
      <c r="A34" s="172"/>
      <c r="B34" s="168"/>
      <c r="C34" s="171"/>
      <c r="D34" s="173"/>
      <c r="E34" s="170"/>
      <c r="F34" s="174"/>
    </row>
    <row r="35" spans="1:6" x14ac:dyDescent="0.2">
      <c r="A35" s="172"/>
      <c r="B35" s="168"/>
      <c r="C35" s="171"/>
      <c r="D35" s="173"/>
      <c r="E35" s="170"/>
      <c r="F35" s="174"/>
    </row>
    <row r="36" spans="1:6" x14ac:dyDescent="0.2">
      <c r="A36" s="172"/>
      <c r="B36" s="168"/>
      <c r="C36" s="171"/>
      <c r="D36" s="173"/>
      <c r="E36" s="170"/>
      <c r="F36" s="174"/>
    </row>
    <row r="37" spans="1:6" x14ac:dyDescent="0.2">
      <c r="A37" s="172"/>
      <c r="B37" s="168"/>
      <c r="C37" s="171"/>
      <c r="D37" s="168"/>
      <c r="E37" s="170"/>
      <c r="F37" s="174"/>
    </row>
    <row r="38" spans="1:6" ht="15.75" thickBot="1" x14ac:dyDescent="0.25">
      <c r="A38" s="23"/>
      <c r="B38" s="24"/>
      <c r="C38" s="66"/>
      <c r="D38" s="24"/>
      <c r="E38" s="24"/>
      <c r="F38" s="90"/>
    </row>
    <row r="39" spans="1:6" ht="15.75" x14ac:dyDescent="0.25">
      <c r="A39" s="11"/>
      <c r="B39" s="12"/>
      <c r="C39" s="62"/>
      <c r="D39" s="13"/>
      <c r="E39" s="13"/>
      <c r="F39" s="91"/>
    </row>
    <row r="40" spans="1:6" ht="15.75" x14ac:dyDescent="0.25">
      <c r="A40" s="15" t="s">
        <v>40</v>
      </c>
      <c r="B40" s="168"/>
      <c r="C40" s="63" t="s">
        <v>53</v>
      </c>
      <c r="D40" s="20" t="s">
        <v>30</v>
      </c>
      <c r="E40" s="169"/>
      <c r="F40" s="17"/>
    </row>
    <row r="41" spans="1:6" ht="15.75" x14ac:dyDescent="0.25">
      <c r="A41" s="49"/>
      <c r="B41" s="50"/>
      <c r="C41" s="63" t="s">
        <v>44</v>
      </c>
      <c r="D41" s="20" t="s">
        <v>31</v>
      </c>
      <c r="E41" s="169"/>
      <c r="F41" s="17"/>
    </row>
    <row r="42" spans="1:6" x14ac:dyDescent="0.2">
      <c r="A42" s="19"/>
      <c r="B42" s="18"/>
      <c r="C42" s="64"/>
      <c r="D42" s="16"/>
      <c r="E42" s="16"/>
      <c r="F42" s="17"/>
    </row>
    <row r="43" spans="1:6" ht="15.75" x14ac:dyDescent="0.25">
      <c r="A43" s="19"/>
      <c r="B43" s="16"/>
      <c r="C43" s="63" t="s">
        <v>54</v>
      </c>
      <c r="D43" s="16"/>
      <c r="E43" s="16"/>
      <c r="F43" s="17"/>
    </row>
    <row r="44" spans="1:6" ht="15.75" x14ac:dyDescent="0.25">
      <c r="A44" s="19"/>
      <c r="B44" s="16"/>
      <c r="C44" s="65" t="s">
        <v>55</v>
      </c>
      <c r="D44" s="16"/>
      <c r="E44" s="16"/>
      <c r="F44" s="45" t="s">
        <v>56</v>
      </c>
    </row>
    <row r="45" spans="1:6" ht="31.5" x14ac:dyDescent="0.25">
      <c r="A45" s="19"/>
      <c r="B45" s="20" t="s">
        <v>32</v>
      </c>
      <c r="C45" s="69" t="s">
        <v>57</v>
      </c>
      <c r="D45" s="20" t="s">
        <v>32</v>
      </c>
      <c r="E45" s="20" t="s">
        <v>58</v>
      </c>
      <c r="F45" s="59" t="s">
        <v>66</v>
      </c>
    </row>
    <row r="46" spans="1:6" x14ac:dyDescent="0.2">
      <c r="A46" s="19" t="s">
        <v>13</v>
      </c>
      <c r="B46" s="16" t="s">
        <v>33</v>
      </c>
      <c r="C46" s="171"/>
      <c r="D46" s="46" t="s">
        <v>34</v>
      </c>
      <c r="E46" s="170"/>
      <c r="F46" s="86">
        <f>C46*E46</f>
        <v>0</v>
      </c>
    </row>
    <row r="47" spans="1:6" x14ac:dyDescent="0.2">
      <c r="A47" s="19" t="s">
        <v>35</v>
      </c>
      <c r="B47" s="16" t="s">
        <v>36</v>
      </c>
      <c r="C47" s="171"/>
      <c r="D47" s="46" t="s">
        <v>37</v>
      </c>
      <c r="E47" s="170"/>
      <c r="F47" s="87">
        <f>C47*E47/100</f>
        <v>0</v>
      </c>
    </row>
    <row r="48" spans="1:6" x14ac:dyDescent="0.2">
      <c r="A48" s="19" t="s">
        <v>23</v>
      </c>
      <c r="B48" s="170"/>
      <c r="C48" s="171"/>
      <c r="D48" s="47" t="s">
        <v>59</v>
      </c>
      <c r="E48" s="170"/>
      <c r="F48" s="88">
        <f>C48*E48</f>
        <v>0</v>
      </c>
    </row>
    <row r="49" spans="1:6" x14ac:dyDescent="0.2">
      <c r="A49" s="19" t="s">
        <v>24</v>
      </c>
      <c r="B49" s="170"/>
      <c r="C49" s="171"/>
      <c r="D49" s="47" t="s">
        <v>59</v>
      </c>
      <c r="E49" s="170"/>
      <c r="F49" s="88">
        <f>C49*E49</f>
        <v>0</v>
      </c>
    </row>
    <row r="50" spans="1:6" ht="15.75" x14ac:dyDescent="0.25">
      <c r="A50" s="21" t="s">
        <v>38</v>
      </c>
      <c r="B50" s="16"/>
      <c r="C50" s="64"/>
      <c r="D50" s="16"/>
      <c r="E50" s="22"/>
      <c r="F50" s="89"/>
    </row>
    <row r="51" spans="1:6" x14ac:dyDescent="0.2">
      <c r="A51" s="172"/>
      <c r="B51" s="168"/>
      <c r="C51" s="171"/>
      <c r="D51" s="173"/>
      <c r="E51" s="170"/>
      <c r="F51" s="174"/>
    </row>
    <row r="52" spans="1:6" x14ac:dyDescent="0.2">
      <c r="A52" s="172"/>
      <c r="B52" s="168"/>
      <c r="C52" s="171"/>
      <c r="D52" s="173"/>
      <c r="E52" s="170"/>
      <c r="F52" s="174"/>
    </row>
    <row r="53" spans="1:6" x14ac:dyDescent="0.2">
      <c r="A53" s="172"/>
      <c r="B53" s="168"/>
      <c r="C53" s="171"/>
      <c r="D53" s="173"/>
      <c r="E53" s="170"/>
      <c r="F53" s="174"/>
    </row>
    <row r="54" spans="1:6" x14ac:dyDescent="0.2">
      <c r="A54" s="172"/>
      <c r="B54" s="168"/>
      <c r="C54" s="171"/>
      <c r="D54" s="173"/>
      <c r="E54" s="170"/>
      <c r="F54" s="174"/>
    </row>
    <row r="55" spans="1:6" x14ac:dyDescent="0.2">
      <c r="A55" s="172"/>
      <c r="B55" s="168"/>
      <c r="C55" s="171"/>
      <c r="D55" s="168"/>
      <c r="E55" s="170"/>
      <c r="F55" s="174"/>
    </row>
    <row r="56" spans="1:6" ht="15.75" thickBot="1" x14ac:dyDescent="0.25">
      <c r="A56" s="23"/>
      <c r="B56" s="24"/>
      <c r="C56" s="66"/>
      <c r="D56" s="24"/>
      <c r="E56" s="24"/>
      <c r="F56" s="90"/>
    </row>
    <row r="57" spans="1:6" ht="15.75" x14ac:dyDescent="0.25">
      <c r="A57" s="11"/>
      <c r="B57" s="12"/>
      <c r="C57" s="62"/>
      <c r="D57" s="13"/>
      <c r="E57" s="13"/>
      <c r="F57" s="91"/>
    </row>
    <row r="58" spans="1:6" ht="15.75" x14ac:dyDescent="0.25">
      <c r="A58" s="15" t="s">
        <v>41</v>
      </c>
      <c r="B58" s="168"/>
      <c r="C58" s="63" t="s">
        <v>53</v>
      </c>
      <c r="D58" s="20" t="s">
        <v>30</v>
      </c>
      <c r="E58" s="169"/>
      <c r="F58" s="17"/>
    </row>
    <row r="59" spans="1:6" ht="15.75" x14ac:dyDescent="0.25">
      <c r="A59" s="49"/>
      <c r="B59" s="50"/>
      <c r="C59" s="63" t="s">
        <v>44</v>
      </c>
      <c r="D59" s="20" t="s">
        <v>31</v>
      </c>
      <c r="E59" s="169"/>
      <c r="F59" s="17"/>
    </row>
    <row r="60" spans="1:6" x14ac:dyDescent="0.2">
      <c r="A60" s="19"/>
      <c r="B60" s="18"/>
      <c r="C60" s="64"/>
      <c r="D60" s="16"/>
      <c r="E60" s="16"/>
      <c r="F60" s="17"/>
    </row>
    <row r="61" spans="1:6" ht="15.75" x14ac:dyDescent="0.25">
      <c r="A61" s="19"/>
      <c r="B61" s="16"/>
      <c r="C61" s="63" t="s">
        <v>54</v>
      </c>
      <c r="D61" s="16"/>
      <c r="E61" s="16"/>
      <c r="F61" s="17"/>
    </row>
    <row r="62" spans="1:6" ht="15.75" x14ac:dyDescent="0.25">
      <c r="A62" s="19"/>
      <c r="B62" s="16"/>
      <c r="C62" s="65" t="s">
        <v>55</v>
      </c>
      <c r="D62" s="16"/>
      <c r="E62" s="16"/>
      <c r="F62" s="45" t="s">
        <v>56</v>
      </c>
    </row>
    <row r="63" spans="1:6" ht="31.5" x14ac:dyDescent="0.25">
      <c r="A63" s="19"/>
      <c r="B63" s="20" t="s">
        <v>32</v>
      </c>
      <c r="C63" s="69" t="s">
        <v>57</v>
      </c>
      <c r="D63" s="20" t="s">
        <v>32</v>
      </c>
      <c r="E63" s="20" t="s">
        <v>58</v>
      </c>
      <c r="F63" s="59" t="s">
        <v>66</v>
      </c>
    </row>
    <row r="64" spans="1:6" x14ac:dyDescent="0.2">
      <c r="A64" s="19" t="s">
        <v>13</v>
      </c>
      <c r="B64" s="16" t="s">
        <v>33</v>
      </c>
      <c r="C64" s="171"/>
      <c r="D64" s="46" t="s">
        <v>34</v>
      </c>
      <c r="E64" s="170"/>
      <c r="F64" s="86">
        <f>C64*E64</f>
        <v>0</v>
      </c>
    </row>
    <row r="65" spans="1:6" x14ac:dyDescent="0.2">
      <c r="A65" s="19" t="s">
        <v>35</v>
      </c>
      <c r="B65" s="16" t="s">
        <v>36</v>
      </c>
      <c r="C65" s="171"/>
      <c r="D65" s="46" t="s">
        <v>37</v>
      </c>
      <c r="E65" s="170"/>
      <c r="F65" s="87">
        <f>C65*E65/100</f>
        <v>0</v>
      </c>
    </row>
    <row r="66" spans="1:6" x14ac:dyDescent="0.2">
      <c r="A66" s="19" t="s">
        <v>23</v>
      </c>
      <c r="B66" s="170"/>
      <c r="C66" s="171"/>
      <c r="D66" s="47" t="s">
        <v>59</v>
      </c>
      <c r="E66" s="170"/>
      <c r="F66" s="88">
        <f>C66*E66</f>
        <v>0</v>
      </c>
    </row>
    <row r="67" spans="1:6" x14ac:dyDescent="0.2">
      <c r="A67" s="19" t="s">
        <v>24</v>
      </c>
      <c r="B67" s="170"/>
      <c r="C67" s="171"/>
      <c r="D67" s="47" t="s">
        <v>59</v>
      </c>
      <c r="E67" s="170"/>
      <c r="F67" s="88">
        <f>C67*E67</f>
        <v>0</v>
      </c>
    </row>
    <row r="68" spans="1:6" ht="15.75" x14ac:dyDescent="0.25">
      <c r="A68" s="21" t="s">
        <v>38</v>
      </c>
      <c r="B68" s="16"/>
      <c r="C68" s="64"/>
      <c r="D68" s="16"/>
      <c r="E68" s="22"/>
      <c r="F68" s="89"/>
    </row>
    <row r="69" spans="1:6" x14ac:dyDescent="0.2">
      <c r="A69" s="172"/>
      <c r="B69" s="168"/>
      <c r="C69" s="171"/>
      <c r="D69" s="173"/>
      <c r="E69" s="170"/>
      <c r="F69" s="174"/>
    </row>
    <row r="70" spans="1:6" x14ac:dyDescent="0.2">
      <c r="A70" s="172"/>
      <c r="B70" s="168"/>
      <c r="C70" s="171"/>
      <c r="D70" s="173"/>
      <c r="E70" s="170"/>
      <c r="F70" s="174"/>
    </row>
    <row r="71" spans="1:6" x14ac:dyDescent="0.2">
      <c r="A71" s="172"/>
      <c r="B71" s="168"/>
      <c r="C71" s="171"/>
      <c r="D71" s="173"/>
      <c r="E71" s="170"/>
      <c r="F71" s="174"/>
    </row>
    <row r="72" spans="1:6" x14ac:dyDescent="0.2">
      <c r="A72" s="172"/>
      <c r="B72" s="168"/>
      <c r="C72" s="171"/>
      <c r="D72" s="173"/>
      <c r="E72" s="170"/>
      <c r="F72" s="174"/>
    </row>
    <row r="73" spans="1:6" x14ac:dyDescent="0.2">
      <c r="A73" s="172"/>
      <c r="B73" s="168"/>
      <c r="C73" s="171"/>
      <c r="D73" s="168"/>
      <c r="E73" s="170"/>
      <c r="F73" s="174"/>
    </row>
    <row r="74" spans="1:6" ht="15.75" thickBot="1" x14ac:dyDescent="0.25">
      <c r="A74" s="23"/>
      <c r="B74" s="24"/>
      <c r="C74" s="66"/>
      <c r="D74" s="24"/>
      <c r="E74" s="24"/>
      <c r="F74" s="90"/>
    </row>
    <row r="75" spans="1:6" ht="15.75" x14ac:dyDescent="0.25">
      <c r="A75" s="11"/>
      <c r="B75" s="12"/>
      <c r="C75" s="62"/>
      <c r="D75" s="13"/>
      <c r="E75" s="13"/>
      <c r="F75" s="91"/>
    </row>
    <row r="76" spans="1:6" ht="15.75" x14ac:dyDescent="0.25">
      <c r="A76" s="15" t="s">
        <v>42</v>
      </c>
      <c r="B76" s="168"/>
      <c r="C76" s="63" t="s">
        <v>53</v>
      </c>
      <c r="D76" s="20" t="s">
        <v>30</v>
      </c>
      <c r="E76" s="169"/>
      <c r="F76" s="17"/>
    </row>
    <row r="77" spans="1:6" ht="15.75" x14ac:dyDescent="0.25">
      <c r="A77" s="49"/>
      <c r="B77" s="50"/>
      <c r="C77" s="63" t="s">
        <v>44</v>
      </c>
      <c r="D77" s="20" t="s">
        <v>31</v>
      </c>
      <c r="E77" s="169"/>
      <c r="F77" s="17"/>
    </row>
    <row r="78" spans="1:6" x14ac:dyDescent="0.2">
      <c r="A78" s="19"/>
      <c r="B78" s="18"/>
      <c r="C78" s="64"/>
      <c r="D78" s="16"/>
      <c r="E78" s="16"/>
      <c r="F78" s="17"/>
    </row>
    <row r="79" spans="1:6" ht="15.75" x14ac:dyDescent="0.25">
      <c r="A79" s="19"/>
      <c r="B79" s="16"/>
      <c r="C79" s="63" t="s">
        <v>54</v>
      </c>
      <c r="D79" s="16"/>
      <c r="E79" s="16"/>
      <c r="F79" s="17"/>
    </row>
    <row r="80" spans="1:6" ht="15.75" x14ac:dyDescent="0.25">
      <c r="A80" s="19"/>
      <c r="B80" s="16"/>
      <c r="C80" s="65" t="s">
        <v>55</v>
      </c>
      <c r="D80" s="16"/>
      <c r="E80" s="16"/>
      <c r="F80" s="45" t="s">
        <v>56</v>
      </c>
    </row>
    <row r="81" spans="1:6" ht="31.5" x14ac:dyDescent="0.25">
      <c r="A81" s="19"/>
      <c r="B81" s="20" t="s">
        <v>32</v>
      </c>
      <c r="C81" s="69" t="s">
        <v>57</v>
      </c>
      <c r="D81" s="20" t="s">
        <v>32</v>
      </c>
      <c r="E81" s="20" t="s">
        <v>58</v>
      </c>
      <c r="F81" s="59" t="s">
        <v>66</v>
      </c>
    </row>
    <row r="82" spans="1:6" x14ac:dyDescent="0.2">
      <c r="A82" s="19" t="s">
        <v>13</v>
      </c>
      <c r="B82" s="16" t="s">
        <v>33</v>
      </c>
      <c r="C82" s="171"/>
      <c r="D82" s="46" t="s">
        <v>34</v>
      </c>
      <c r="E82" s="170"/>
      <c r="F82" s="86">
        <f>C82*E82</f>
        <v>0</v>
      </c>
    </row>
    <row r="83" spans="1:6" x14ac:dyDescent="0.2">
      <c r="A83" s="19" t="s">
        <v>35</v>
      </c>
      <c r="B83" s="16" t="s">
        <v>36</v>
      </c>
      <c r="C83" s="171"/>
      <c r="D83" s="46" t="s">
        <v>37</v>
      </c>
      <c r="E83" s="170"/>
      <c r="F83" s="87">
        <f>C83*E83/100</f>
        <v>0</v>
      </c>
    </row>
    <row r="84" spans="1:6" x14ac:dyDescent="0.2">
      <c r="A84" s="19" t="s">
        <v>23</v>
      </c>
      <c r="B84" s="170"/>
      <c r="C84" s="171"/>
      <c r="D84" s="47" t="s">
        <v>59</v>
      </c>
      <c r="E84" s="170"/>
      <c r="F84" s="88">
        <f>C84*E84</f>
        <v>0</v>
      </c>
    </row>
    <row r="85" spans="1:6" x14ac:dyDescent="0.2">
      <c r="A85" s="19" t="s">
        <v>24</v>
      </c>
      <c r="B85" s="170"/>
      <c r="C85" s="171"/>
      <c r="D85" s="47" t="s">
        <v>59</v>
      </c>
      <c r="E85" s="170"/>
      <c r="F85" s="88">
        <f>C85*E85</f>
        <v>0</v>
      </c>
    </row>
    <row r="86" spans="1:6" ht="15.75" x14ac:dyDescent="0.25">
      <c r="A86" s="21" t="s">
        <v>38</v>
      </c>
      <c r="B86" s="16"/>
      <c r="C86" s="64"/>
      <c r="D86" s="16"/>
      <c r="E86" s="22"/>
      <c r="F86" s="89"/>
    </row>
    <row r="87" spans="1:6" x14ac:dyDescent="0.2">
      <c r="A87" s="172"/>
      <c r="B87" s="168"/>
      <c r="C87" s="171"/>
      <c r="D87" s="173"/>
      <c r="E87" s="170"/>
      <c r="F87" s="174"/>
    </row>
    <row r="88" spans="1:6" x14ac:dyDescent="0.2">
      <c r="A88" s="172"/>
      <c r="B88" s="168"/>
      <c r="C88" s="171"/>
      <c r="D88" s="173"/>
      <c r="E88" s="170"/>
      <c r="F88" s="174"/>
    </row>
    <row r="89" spans="1:6" x14ac:dyDescent="0.2">
      <c r="A89" s="172"/>
      <c r="B89" s="168"/>
      <c r="C89" s="171"/>
      <c r="D89" s="173"/>
      <c r="E89" s="170"/>
      <c r="F89" s="174"/>
    </row>
    <row r="90" spans="1:6" x14ac:dyDescent="0.2">
      <c r="A90" s="172"/>
      <c r="B90" s="168"/>
      <c r="C90" s="171"/>
      <c r="D90" s="173"/>
      <c r="E90" s="170"/>
      <c r="F90" s="174"/>
    </row>
    <row r="91" spans="1:6" x14ac:dyDescent="0.2">
      <c r="A91" s="172"/>
      <c r="B91" s="168"/>
      <c r="C91" s="171"/>
      <c r="D91" s="168"/>
      <c r="E91" s="170"/>
      <c r="F91" s="174"/>
    </row>
    <row r="92" spans="1:6" ht="15.75" thickBot="1" x14ac:dyDescent="0.25">
      <c r="A92" s="29"/>
      <c r="B92" s="30"/>
      <c r="C92" s="67"/>
      <c r="D92" s="30"/>
      <c r="E92" s="30"/>
      <c r="F92" s="92"/>
    </row>
    <row r="93" spans="1:6" x14ac:dyDescent="0.2">
      <c r="A93" s="26"/>
      <c r="B93" s="13"/>
      <c r="C93" s="62"/>
      <c r="D93" s="13"/>
      <c r="E93" s="13"/>
      <c r="F93" s="91"/>
    </row>
    <row r="94" spans="1:6" x14ac:dyDescent="0.2">
      <c r="A94" s="19"/>
      <c r="B94" s="16"/>
      <c r="C94" s="64"/>
      <c r="D94" s="16"/>
      <c r="E94" s="16"/>
      <c r="F94" s="89"/>
    </row>
    <row r="95" spans="1:6" x14ac:dyDescent="0.2">
      <c r="A95" s="31" t="s">
        <v>26</v>
      </c>
      <c r="B95" s="16"/>
      <c r="C95" s="64"/>
      <c r="D95" s="16"/>
      <c r="E95" s="16"/>
      <c r="F95" s="93">
        <f>SUM(F10:F94)</f>
        <v>0</v>
      </c>
    </row>
    <row r="96" spans="1:6" x14ac:dyDescent="0.2">
      <c r="A96" s="31" t="s">
        <v>27</v>
      </c>
      <c r="B96" s="16"/>
      <c r="C96" s="64"/>
      <c r="D96" s="16"/>
      <c r="E96" s="16"/>
      <c r="F96" s="175"/>
    </row>
    <row r="97" spans="1:6" s="16" customFormat="1" x14ac:dyDescent="0.2">
      <c r="A97" s="27"/>
      <c r="C97" s="64"/>
      <c r="F97" s="94"/>
    </row>
    <row r="98" spans="1:6" ht="18.75" thickBot="1" x14ac:dyDescent="0.3">
      <c r="A98" s="32" t="s">
        <v>28</v>
      </c>
      <c r="B98" s="16"/>
      <c r="C98" s="64"/>
      <c r="D98" s="16"/>
      <c r="E98" s="16"/>
      <c r="F98" s="95">
        <f>F95-F96</f>
        <v>0</v>
      </c>
    </row>
    <row r="99" spans="1:6" ht="16.5" thickTop="1" thickBot="1" x14ac:dyDescent="0.25">
      <c r="A99" s="33"/>
      <c r="B99" s="28"/>
      <c r="C99" s="68"/>
      <c r="D99" s="28"/>
      <c r="E99" s="28"/>
      <c r="F99" s="34"/>
    </row>
    <row r="100" spans="1:6" x14ac:dyDescent="0.2">
      <c r="A100" s="16"/>
      <c r="B100" s="16"/>
      <c r="C100" s="64"/>
      <c r="D100" s="16"/>
      <c r="E100" s="16"/>
      <c r="F100" s="16"/>
    </row>
    <row r="101" spans="1:6" x14ac:dyDescent="0.2">
      <c r="A101" s="48" t="s">
        <v>60</v>
      </c>
    </row>
  </sheetData>
  <sheetProtection formatColumns="0" formatRows="0"/>
  <phoneticPr fontId="17" type="noConversion"/>
  <pageMargins left="0.65" right="0.36" top="0.56999999999999995" bottom="0.53" header="0.39370078740157483" footer="0.23"/>
  <pageSetup paperSize="9" scale="47" orientation="portrait" r:id="rId1"/>
  <headerFooter alignWithMargins="0">
    <oddFooter>&amp;L&amp;D&amp;R&amp;A -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FFFF00"/>
    <pageSetUpPr fitToPage="1"/>
  </sheetPr>
  <dimension ref="A1:O60"/>
  <sheetViews>
    <sheetView showGridLines="0" topLeftCell="A40" zoomScale="90" zoomScaleNormal="90" zoomScaleSheetLayoutView="100" workbookViewId="0">
      <selection activeCell="A12" sqref="A12:B12"/>
    </sheetView>
  </sheetViews>
  <sheetFormatPr baseColWidth="10" defaultColWidth="11.42578125" defaultRowHeight="11.25" x14ac:dyDescent="0.2"/>
  <cols>
    <col min="1" max="1" width="22.85546875" style="398" customWidth="1"/>
    <col min="2" max="2" width="27.140625" style="398" customWidth="1"/>
    <col min="3" max="3" width="33.5703125" style="398" customWidth="1"/>
    <col min="4" max="4" width="22.7109375" style="398" customWidth="1"/>
    <col min="5" max="5" width="15.85546875" style="398" customWidth="1"/>
    <col min="6" max="6" width="27.85546875" style="398" customWidth="1"/>
    <col min="7" max="7" width="8.5703125" style="398" customWidth="1"/>
    <col min="8" max="9" width="23.42578125" style="398" customWidth="1"/>
    <col min="10" max="10" width="8.42578125" style="399" customWidth="1"/>
    <col min="11" max="16384" width="11.42578125" style="398"/>
  </cols>
  <sheetData>
    <row r="1" spans="1:15" s="397" customFormat="1" ht="70.5" customHeight="1" x14ac:dyDescent="0.25">
      <c r="A1" s="515" t="str">
        <f>"Kosten für die Beschaffung von Energie zum Zwecke der Vorwärmung von Gas im Zusammenhang mit der Gasruckregelung im Sinne des § 11 Abs. 5 ARegV (ohne Energiesteuern) gemäß der VOLKER-Festlegung im Jahr " &amp;  Allgemeines!C12</f>
        <v>Kosten für die Beschaffung von Energie zum Zwecke der Vorwärmung von Gas im Zusammenhang mit der Gasruckregelung im Sinne des § 11 Abs. 5 ARegV (ohne Energiesteuern) gemäß der VOLKER-Festlegung im Jahr 2023</v>
      </c>
      <c r="B1" s="515"/>
      <c r="C1" s="515"/>
      <c r="D1" s="515"/>
      <c r="E1" s="515"/>
      <c r="F1" s="395"/>
      <c r="G1" s="395"/>
      <c r="H1" s="395"/>
      <c r="I1" s="395"/>
      <c r="J1" s="395"/>
      <c r="K1" s="396"/>
      <c r="L1" s="396"/>
    </row>
    <row r="2" spans="1:15" s="397" customFormat="1" ht="21" x14ac:dyDescent="0.25">
      <c r="A2" s="403"/>
      <c r="B2" s="395"/>
      <c r="C2" s="395"/>
      <c r="D2" s="395"/>
      <c r="E2" s="395"/>
      <c r="F2" s="395"/>
      <c r="G2" s="395"/>
      <c r="H2" s="395"/>
      <c r="I2" s="395"/>
      <c r="J2" s="395"/>
      <c r="K2" s="396"/>
      <c r="L2" s="396"/>
    </row>
    <row r="3" spans="1:15" ht="12" thickBot="1" x14ac:dyDescent="0.25"/>
    <row r="4" spans="1:15" s="146" customFormat="1" ht="54.75" customHeight="1" x14ac:dyDescent="0.2">
      <c r="A4" s="513" t="s">
        <v>362</v>
      </c>
      <c r="B4" s="514"/>
      <c r="C4" s="358" t="s">
        <v>296</v>
      </c>
      <c r="D4" s="222"/>
      <c r="O4" s="222"/>
    </row>
    <row r="5" spans="1:15" s="146" customFormat="1" ht="54.75" customHeight="1" x14ac:dyDescent="0.2">
      <c r="A5" s="390" t="s">
        <v>75</v>
      </c>
      <c r="B5" s="391"/>
      <c r="C5" s="359">
        <f>SUM(F12:F60)</f>
        <v>0</v>
      </c>
      <c r="D5" s="413"/>
      <c r="E5" s="235"/>
      <c r="O5" s="222"/>
    </row>
    <row r="6" spans="1:15" s="146" customFormat="1" ht="52.9" customHeight="1" x14ac:dyDescent="0.2">
      <c r="A6" s="516" t="s">
        <v>372</v>
      </c>
      <c r="B6" s="517"/>
      <c r="C6" s="411"/>
      <c r="D6" s="222"/>
      <c r="F6" s="235"/>
      <c r="O6" s="222"/>
    </row>
    <row r="7" spans="1:15" s="146" customFormat="1" ht="24.6" customHeight="1" thickBot="1" x14ac:dyDescent="0.25">
      <c r="A7" s="392" t="s">
        <v>292</v>
      </c>
      <c r="B7" s="393"/>
      <c r="C7" s="361">
        <f>C5-C6</f>
        <v>0</v>
      </c>
      <c r="D7" s="222"/>
      <c r="F7" s="235"/>
      <c r="O7" s="222"/>
    </row>
    <row r="8" spans="1:15" x14ac:dyDescent="0.2">
      <c r="D8" s="399"/>
    </row>
    <row r="10" spans="1:15" ht="12.75" x14ac:dyDescent="0.2">
      <c r="C10" s="404"/>
    </row>
    <row r="11" spans="1:15" ht="52.15" customHeight="1" x14ac:dyDescent="0.25">
      <c r="A11" s="518" t="s">
        <v>425</v>
      </c>
      <c r="B11" s="519"/>
      <c r="C11" s="478" t="s">
        <v>426</v>
      </c>
      <c r="D11" s="477" t="s">
        <v>427</v>
      </c>
      <c r="E11" s="477" t="s">
        <v>428</v>
      </c>
      <c r="F11" s="477" t="s">
        <v>73</v>
      </c>
    </row>
    <row r="12" spans="1:15" ht="14.25" customHeight="1" x14ac:dyDescent="0.25">
      <c r="A12" s="511"/>
      <c r="B12" s="512"/>
      <c r="C12" s="480"/>
      <c r="D12" s="480"/>
      <c r="E12" s="480"/>
      <c r="F12" s="479">
        <f>D12*E12</f>
        <v>0</v>
      </c>
    </row>
    <row r="13" spans="1:15" ht="14.25" customHeight="1" x14ac:dyDescent="0.25">
      <c r="A13" s="511"/>
      <c r="B13" s="512"/>
      <c r="C13" s="480"/>
      <c r="D13" s="480"/>
      <c r="E13" s="480"/>
      <c r="F13" s="479">
        <f t="shared" ref="F13:F60" si="0">D13*E13</f>
        <v>0</v>
      </c>
    </row>
    <row r="14" spans="1:15" ht="14.25" customHeight="1" x14ac:dyDescent="0.25">
      <c r="A14" s="511"/>
      <c r="B14" s="512"/>
      <c r="C14" s="480"/>
      <c r="D14" s="480"/>
      <c r="E14" s="480"/>
      <c r="F14" s="479">
        <f t="shared" si="0"/>
        <v>0</v>
      </c>
    </row>
    <row r="15" spans="1:15" ht="14.25" customHeight="1" x14ac:dyDescent="0.25">
      <c r="A15" s="511"/>
      <c r="B15" s="512"/>
      <c r="C15" s="480"/>
      <c r="D15" s="480"/>
      <c r="E15" s="480"/>
      <c r="F15" s="479">
        <f t="shared" si="0"/>
        <v>0</v>
      </c>
    </row>
    <row r="16" spans="1:15" ht="14.25" customHeight="1" x14ac:dyDescent="0.25">
      <c r="A16" s="511"/>
      <c r="B16" s="512"/>
      <c r="C16" s="480"/>
      <c r="D16" s="480"/>
      <c r="E16" s="480"/>
      <c r="F16" s="479">
        <f t="shared" si="0"/>
        <v>0</v>
      </c>
    </row>
    <row r="17" spans="1:6" ht="14.25" customHeight="1" x14ac:dyDescent="0.25">
      <c r="A17" s="511"/>
      <c r="B17" s="512"/>
      <c r="C17" s="480"/>
      <c r="D17" s="480"/>
      <c r="E17" s="480"/>
      <c r="F17" s="479">
        <f t="shared" si="0"/>
        <v>0</v>
      </c>
    </row>
    <row r="18" spans="1:6" ht="14.25" customHeight="1" x14ac:dyDescent="0.25">
      <c r="A18" s="511"/>
      <c r="B18" s="512"/>
      <c r="C18" s="480"/>
      <c r="D18" s="480"/>
      <c r="E18" s="480"/>
      <c r="F18" s="479">
        <f t="shared" si="0"/>
        <v>0</v>
      </c>
    </row>
    <row r="19" spans="1:6" ht="14.25" customHeight="1" x14ac:dyDescent="0.25">
      <c r="A19" s="511"/>
      <c r="B19" s="512"/>
      <c r="C19" s="480"/>
      <c r="D19" s="480"/>
      <c r="E19" s="480"/>
      <c r="F19" s="479">
        <f t="shared" si="0"/>
        <v>0</v>
      </c>
    </row>
    <row r="20" spans="1:6" ht="14.25" customHeight="1" x14ac:dyDescent="0.25">
      <c r="A20" s="511"/>
      <c r="B20" s="512"/>
      <c r="C20" s="480"/>
      <c r="D20" s="480"/>
      <c r="E20" s="480"/>
      <c r="F20" s="479">
        <f t="shared" si="0"/>
        <v>0</v>
      </c>
    </row>
    <row r="21" spans="1:6" ht="14.25" customHeight="1" x14ac:dyDescent="0.25">
      <c r="A21" s="511"/>
      <c r="B21" s="512"/>
      <c r="C21" s="480"/>
      <c r="D21" s="480"/>
      <c r="E21" s="480"/>
      <c r="F21" s="479">
        <f t="shared" si="0"/>
        <v>0</v>
      </c>
    </row>
    <row r="22" spans="1:6" ht="14.25" customHeight="1" x14ac:dyDescent="0.25">
      <c r="A22" s="511"/>
      <c r="B22" s="512"/>
      <c r="C22" s="480"/>
      <c r="D22" s="480"/>
      <c r="E22" s="480"/>
      <c r="F22" s="479">
        <f t="shared" si="0"/>
        <v>0</v>
      </c>
    </row>
    <row r="23" spans="1:6" ht="14.25" customHeight="1" x14ac:dyDescent="0.25">
      <c r="A23" s="511"/>
      <c r="B23" s="512"/>
      <c r="C23" s="480"/>
      <c r="D23" s="480"/>
      <c r="E23" s="480"/>
      <c r="F23" s="479">
        <f t="shared" si="0"/>
        <v>0</v>
      </c>
    </row>
    <row r="24" spans="1:6" ht="14.25" customHeight="1" x14ac:dyDescent="0.25">
      <c r="A24" s="511"/>
      <c r="B24" s="512"/>
      <c r="C24" s="480"/>
      <c r="D24" s="480"/>
      <c r="E24" s="480"/>
      <c r="F24" s="479">
        <f t="shared" si="0"/>
        <v>0</v>
      </c>
    </row>
    <row r="25" spans="1:6" ht="14.25" customHeight="1" x14ac:dyDescent="0.25">
      <c r="A25" s="511"/>
      <c r="B25" s="512"/>
      <c r="C25" s="480"/>
      <c r="D25" s="480"/>
      <c r="E25" s="480"/>
      <c r="F25" s="479">
        <f t="shared" si="0"/>
        <v>0</v>
      </c>
    </row>
    <row r="26" spans="1:6" ht="14.25" customHeight="1" x14ac:dyDescent="0.25">
      <c r="A26" s="511"/>
      <c r="B26" s="512"/>
      <c r="C26" s="480"/>
      <c r="D26" s="480"/>
      <c r="E26" s="480"/>
      <c r="F26" s="479">
        <f t="shared" si="0"/>
        <v>0</v>
      </c>
    </row>
    <row r="27" spans="1:6" ht="14.25" customHeight="1" x14ac:dyDescent="0.25">
      <c r="A27" s="511"/>
      <c r="B27" s="512"/>
      <c r="C27" s="480"/>
      <c r="D27" s="480"/>
      <c r="E27" s="480"/>
      <c r="F27" s="479">
        <f t="shared" si="0"/>
        <v>0</v>
      </c>
    </row>
    <row r="28" spans="1:6" ht="14.25" customHeight="1" x14ac:dyDescent="0.25">
      <c r="A28" s="511"/>
      <c r="B28" s="512"/>
      <c r="C28" s="480"/>
      <c r="D28" s="480"/>
      <c r="E28" s="480"/>
      <c r="F28" s="479">
        <f t="shared" si="0"/>
        <v>0</v>
      </c>
    </row>
    <row r="29" spans="1:6" ht="14.25" customHeight="1" x14ac:dyDescent="0.25">
      <c r="A29" s="511"/>
      <c r="B29" s="512"/>
      <c r="C29" s="480"/>
      <c r="D29" s="480"/>
      <c r="E29" s="480"/>
      <c r="F29" s="479">
        <f t="shared" si="0"/>
        <v>0</v>
      </c>
    </row>
    <row r="30" spans="1:6" ht="14.25" customHeight="1" x14ac:dyDescent="0.25">
      <c r="A30" s="511"/>
      <c r="B30" s="512"/>
      <c r="C30" s="480"/>
      <c r="D30" s="480"/>
      <c r="E30" s="480"/>
      <c r="F30" s="479">
        <f t="shared" si="0"/>
        <v>0</v>
      </c>
    </row>
    <row r="31" spans="1:6" ht="14.25" customHeight="1" x14ac:dyDescent="0.25">
      <c r="A31" s="511"/>
      <c r="B31" s="512"/>
      <c r="C31" s="480"/>
      <c r="D31" s="480"/>
      <c r="E31" s="480"/>
      <c r="F31" s="479">
        <f t="shared" si="0"/>
        <v>0</v>
      </c>
    </row>
    <row r="32" spans="1:6" ht="14.25" customHeight="1" x14ac:dyDescent="0.25">
      <c r="A32" s="511"/>
      <c r="B32" s="512"/>
      <c r="C32" s="480"/>
      <c r="D32" s="480"/>
      <c r="E32" s="480"/>
      <c r="F32" s="479">
        <f t="shared" si="0"/>
        <v>0</v>
      </c>
    </row>
    <row r="33" spans="1:6" ht="14.25" customHeight="1" x14ac:dyDescent="0.25">
      <c r="A33" s="511"/>
      <c r="B33" s="512"/>
      <c r="C33" s="480"/>
      <c r="D33" s="480"/>
      <c r="E33" s="480"/>
      <c r="F33" s="479">
        <f t="shared" si="0"/>
        <v>0</v>
      </c>
    </row>
    <row r="34" spans="1:6" ht="14.25" customHeight="1" x14ac:dyDescent="0.25">
      <c r="A34" s="511"/>
      <c r="B34" s="512"/>
      <c r="C34" s="480"/>
      <c r="D34" s="480"/>
      <c r="E34" s="480"/>
      <c r="F34" s="479">
        <f t="shared" si="0"/>
        <v>0</v>
      </c>
    </row>
    <row r="35" spans="1:6" ht="14.25" customHeight="1" x14ac:dyDescent="0.25">
      <c r="A35" s="511"/>
      <c r="B35" s="512"/>
      <c r="C35" s="480"/>
      <c r="D35" s="480"/>
      <c r="E35" s="480"/>
      <c r="F35" s="479">
        <f t="shared" si="0"/>
        <v>0</v>
      </c>
    </row>
    <row r="36" spans="1:6" ht="14.25" customHeight="1" x14ac:dyDescent="0.25">
      <c r="A36" s="511"/>
      <c r="B36" s="512"/>
      <c r="C36" s="480"/>
      <c r="D36" s="480"/>
      <c r="E36" s="480"/>
      <c r="F36" s="479">
        <f t="shared" si="0"/>
        <v>0</v>
      </c>
    </row>
    <row r="37" spans="1:6" ht="14.25" customHeight="1" x14ac:dyDescent="0.25">
      <c r="A37" s="511"/>
      <c r="B37" s="512"/>
      <c r="C37" s="480"/>
      <c r="D37" s="480"/>
      <c r="E37" s="480"/>
      <c r="F37" s="479">
        <f t="shared" si="0"/>
        <v>0</v>
      </c>
    </row>
    <row r="38" spans="1:6" ht="14.25" customHeight="1" x14ac:dyDescent="0.25">
      <c r="A38" s="511"/>
      <c r="B38" s="512"/>
      <c r="C38" s="480"/>
      <c r="D38" s="480"/>
      <c r="E38" s="480"/>
      <c r="F38" s="479">
        <f t="shared" si="0"/>
        <v>0</v>
      </c>
    </row>
    <row r="39" spans="1:6" ht="14.25" customHeight="1" x14ac:dyDescent="0.25">
      <c r="A39" s="511"/>
      <c r="B39" s="512"/>
      <c r="C39" s="480"/>
      <c r="D39" s="480"/>
      <c r="E39" s="480"/>
      <c r="F39" s="479">
        <f t="shared" si="0"/>
        <v>0</v>
      </c>
    </row>
    <row r="40" spans="1:6" ht="14.25" customHeight="1" x14ac:dyDescent="0.25">
      <c r="A40" s="511"/>
      <c r="B40" s="512"/>
      <c r="C40" s="480"/>
      <c r="D40" s="480"/>
      <c r="E40" s="480"/>
      <c r="F40" s="479">
        <f t="shared" si="0"/>
        <v>0</v>
      </c>
    </row>
    <row r="41" spans="1:6" ht="14.25" customHeight="1" x14ac:dyDescent="0.25">
      <c r="A41" s="511"/>
      <c r="B41" s="512"/>
      <c r="C41" s="480"/>
      <c r="D41" s="480"/>
      <c r="E41" s="480"/>
      <c r="F41" s="479">
        <f t="shared" si="0"/>
        <v>0</v>
      </c>
    </row>
    <row r="42" spans="1:6" ht="14.25" customHeight="1" x14ac:dyDescent="0.25">
      <c r="A42" s="511"/>
      <c r="B42" s="512"/>
      <c r="C42" s="480"/>
      <c r="D42" s="480"/>
      <c r="E42" s="480"/>
      <c r="F42" s="479">
        <f t="shared" si="0"/>
        <v>0</v>
      </c>
    </row>
    <row r="43" spans="1:6" ht="14.25" customHeight="1" x14ac:dyDescent="0.25">
      <c r="A43" s="511"/>
      <c r="B43" s="512"/>
      <c r="C43" s="480"/>
      <c r="D43" s="480"/>
      <c r="E43" s="480"/>
      <c r="F43" s="479">
        <f t="shared" si="0"/>
        <v>0</v>
      </c>
    </row>
    <row r="44" spans="1:6" ht="14.25" customHeight="1" x14ac:dyDescent="0.25">
      <c r="A44" s="511"/>
      <c r="B44" s="512"/>
      <c r="C44" s="480"/>
      <c r="D44" s="480"/>
      <c r="E44" s="480"/>
      <c r="F44" s="479">
        <f t="shared" si="0"/>
        <v>0</v>
      </c>
    </row>
    <row r="45" spans="1:6" ht="14.25" customHeight="1" x14ac:dyDescent="0.25">
      <c r="A45" s="511"/>
      <c r="B45" s="512"/>
      <c r="C45" s="480"/>
      <c r="D45" s="480"/>
      <c r="E45" s="480"/>
      <c r="F45" s="479">
        <f t="shared" si="0"/>
        <v>0</v>
      </c>
    </row>
    <row r="46" spans="1:6" ht="14.25" customHeight="1" x14ac:dyDescent="0.25">
      <c r="A46" s="511"/>
      <c r="B46" s="512"/>
      <c r="C46" s="480"/>
      <c r="D46" s="480"/>
      <c r="E46" s="480"/>
      <c r="F46" s="479">
        <f t="shared" si="0"/>
        <v>0</v>
      </c>
    </row>
    <row r="47" spans="1:6" ht="14.25" customHeight="1" x14ac:dyDescent="0.25">
      <c r="A47" s="511"/>
      <c r="B47" s="512"/>
      <c r="C47" s="480"/>
      <c r="D47" s="480"/>
      <c r="E47" s="480"/>
      <c r="F47" s="479">
        <f t="shared" si="0"/>
        <v>0</v>
      </c>
    </row>
    <row r="48" spans="1:6" ht="14.25" customHeight="1" x14ac:dyDescent="0.25">
      <c r="A48" s="511"/>
      <c r="B48" s="512"/>
      <c r="C48" s="480"/>
      <c r="D48" s="480"/>
      <c r="E48" s="480"/>
      <c r="F48" s="479">
        <f t="shared" si="0"/>
        <v>0</v>
      </c>
    </row>
    <row r="49" spans="1:6" ht="14.25" customHeight="1" x14ac:dyDescent="0.25">
      <c r="A49" s="511"/>
      <c r="B49" s="512"/>
      <c r="C49" s="480"/>
      <c r="D49" s="480"/>
      <c r="E49" s="480"/>
      <c r="F49" s="479">
        <f t="shared" si="0"/>
        <v>0</v>
      </c>
    </row>
    <row r="50" spans="1:6" ht="14.25" customHeight="1" x14ac:dyDescent="0.25">
      <c r="A50" s="511"/>
      <c r="B50" s="512"/>
      <c r="C50" s="480"/>
      <c r="D50" s="480"/>
      <c r="E50" s="480"/>
      <c r="F50" s="479">
        <f t="shared" si="0"/>
        <v>0</v>
      </c>
    </row>
    <row r="51" spans="1:6" ht="14.25" customHeight="1" x14ac:dyDescent="0.25">
      <c r="A51" s="511"/>
      <c r="B51" s="512"/>
      <c r="C51" s="480"/>
      <c r="D51" s="480"/>
      <c r="E51" s="480"/>
      <c r="F51" s="479">
        <f t="shared" si="0"/>
        <v>0</v>
      </c>
    </row>
    <row r="52" spans="1:6" ht="14.25" customHeight="1" x14ac:dyDescent="0.25">
      <c r="A52" s="511"/>
      <c r="B52" s="512"/>
      <c r="C52" s="480"/>
      <c r="D52" s="480"/>
      <c r="E52" s="480"/>
      <c r="F52" s="479">
        <f t="shared" si="0"/>
        <v>0</v>
      </c>
    </row>
    <row r="53" spans="1:6" ht="14.25" customHeight="1" x14ac:dyDescent="0.25">
      <c r="A53" s="511"/>
      <c r="B53" s="512"/>
      <c r="C53" s="480"/>
      <c r="D53" s="480"/>
      <c r="E53" s="480"/>
      <c r="F53" s="479">
        <f t="shared" si="0"/>
        <v>0</v>
      </c>
    </row>
    <row r="54" spans="1:6" ht="14.25" customHeight="1" x14ac:dyDescent="0.25">
      <c r="A54" s="511"/>
      <c r="B54" s="512"/>
      <c r="C54" s="480"/>
      <c r="D54" s="480"/>
      <c r="E54" s="480"/>
      <c r="F54" s="479">
        <f t="shared" si="0"/>
        <v>0</v>
      </c>
    </row>
    <row r="55" spans="1:6" ht="14.25" customHeight="1" x14ac:dyDescent="0.25">
      <c r="A55" s="511"/>
      <c r="B55" s="512"/>
      <c r="C55" s="480"/>
      <c r="D55" s="480"/>
      <c r="E55" s="480"/>
      <c r="F55" s="479">
        <f t="shared" si="0"/>
        <v>0</v>
      </c>
    </row>
    <row r="56" spans="1:6" ht="14.25" customHeight="1" x14ac:dyDescent="0.25">
      <c r="A56" s="511"/>
      <c r="B56" s="512"/>
      <c r="C56" s="480"/>
      <c r="D56" s="480"/>
      <c r="E56" s="480"/>
      <c r="F56" s="479">
        <f t="shared" si="0"/>
        <v>0</v>
      </c>
    </row>
    <row r="57" spans="1:6" ht="14.25" customHeight="1" x14ac:dyDescent="0.25">
      <c r="A57" s="511"/>
      <c r="B57" s="512"/>
      <c r="C57" s="480"/>
      <c r="D57" s="480"/>
      <c r="E57" s="480"/>
      <c r="F57" s="479">
        <f t="shared" si="0"/>
        <v>0</v>
      </c>
    </row>
    <row r="58" spans="1:6" ht="14.25" customHeight="1" x14ac:dyDescent="0.25">
      <c r="A58" s="511"/>
      <c r="B58" s="512"/>
      <c r="C58" s="480"/>
      <c r="D58" s="480"/>
      <c r="E58" s="480"/>
      <c r="F58" s="479">
        <f t="shared" si="0"/>
        <v>0</v>
      </c>
    </row>
    <row r="59" spans="1:6" ht="14.25" customHeight="1" x14ac:dyDescent="0.25">
      <c r="A59" s="511"/>
      <c r="B59" s="512"/>
      <c r="C59" s="480"/>
      <c r="D59" s="480"/>
      <c r="E59" s="480"/>
      <c r="F59" s="479">
        <f t="shared" si="0"/>
        <v>0</v>
      </c>
    </row>
    <row r="60" spans="1:6" ht="14.25" customHeight="1" x14ac:dyDescent="0.25">
      <c r="A60" s="511"/>
      <c r="B60" s="512"/>
      <c r="C60" s="480"/>
      <c r="D60" s="480"/>
      <c r="E60" s="480"/>
      <c r="F60" s="479">
        <f t="shared" si="0"/>
        <v>0</v>
      </c>
    </row>
  </sheetData>
  <sheetProtection formatCells="0" formatColumns="0" formatRows="0" insertHyperlinks="0"/>
  <mergeCells count="53">
    <mergeCell ref="A1:E1"/>
    <mergeCell ref="A6:B6"/>
    <mergeCell ref="A11:B11"/>
    <mergeCell ref="A22:B22"/>
    <mergeCell ref="A23:B23"/>
    <mergeCell ref="A24:B24"/>
    <mergeCell ref="A25:B25"/>
    <mergeCell ref="A4:B4"/>
    <mergeCell ref="A17:B17"/>
    <mergeCell ref="A18:B18"/>
    <mergeCell ref="A19:B19"/>
    <mergeCell ref="A20:B20"/>
    <mergeCell ref="A21:B21"/>
    <mergeCell ref="A12:B12"/>
    <mergeCell ref="A13:B13"/>
    <mergeCell ref="A14:B14"/>
    <mergeCell ref="A15:B15"/>
    <mergeCell ref="A16:B16"/>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s>
  <printOptions horizontalCentered="1"/>
  <pageMargins left="0.43307086614173229" right="0.27559055118110237" top="0.59055118110236227" bottom="0.47244094488188981" header="0.51181102362204722" footer="0.15748031496062992"/>
  <pageSetup paperSize="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FF00"/>
    <pageSetUpPr fitToPage="1"/>
  </sheetPr>
  <dimension ref="A1:K17"/>
  <sheetViews>
    <sheetView zoomScale="80" zoomScaleNormal="80" zoomScaleSheetLayoutView="100" workbookViewId="0">
      <selection activeCell="B25" sqref="B25"/>
    </sheetView>
  </sheetViews>
  <sheetFormatPr baseColWidth="10" defaultRowHeight="12.75" customHeight="1" x14ac:dyDescent="0.2"/>
  <cols>
    <col min="1" max="1" width="118" style="53" customWidth="1"/>
    <col min="2" max="2" width="32.42578125" style="53" customWidth="1"/>
    <col min="3" max="3" width="28.85546875" style="53" customWidth="1"/>
    <col min="4" max="4" width="23" style="53" customWidth="1"/>
    <col min="5" max="5" width="2.5703125" style="53" customWidth="1"/>
    <col min="6" max="6" width="15.5703125" style="54" customWidth="1"/>
    <col min="7" max="10" width="15.5703125" style="53" customWidth="1"/>
    <col min="11" max="11" width="2.5703125" style="53" customWidth="1"/>
    <col min="12" max="254" width="11.42578125" style="53"/>
    <col min="255" max="255" width="2.5703125" style="53" customWidth="1"/>
    <col min="256" max="256" width="64.5703125" style="53" customWidth="1"/>
    <col min="257" max="260" width="15.5703125" style="53" customWidth="1"/>
    <col min="261" max="261" width="2.5703125" style="53" customWidth="1"/>
    <col min="262" max="266" width="15.5703125" style="53" customWidth="1"/>
    <col min="267" max="267" width="2.5703125" style="53" customWidth="1"/>
    <col min="268" max="510" width="11.42578125" style="53"/>
    <col min="511" max="511" width="2.5703125" style="53" customWidth="1"/>
    <col min="512" max="512" width="64.5703125" style="53" customWidth="1"/>
    <col min="513" max="516" width="15.5703125" style="53" customWidth="1"/>
    <col min="517" max="517" width="2.5703125" style="53" customWidth="1"/>
    <col min="518" max="522" width="15.5703125" style="53" customWidth="1"/>
    <col min="523" max="523" width="2.5703125" style="53" customWidth="1"/>
    <col min="524" max="766" width="11.42578125" style="53"/>
    <col min="767" max="767" width="2.5703125" style="53" customWidth="1"/>
    <col min="768" max="768" width="64.5703125" style="53" customWidth="1"/>
    <col min="769" max="772" width="15.5703125" style="53" customWidth="1"/>
    <col min="773" max="773" width="2.5703125" style="53" customWidth="1"/>
    <col min="774" max="778" width="15.5703125" style="53" customWidth="1"/>
    <col min="779" max="779" width="2.5703125" style="53" customWidth="1"/>
    <col min="780" max="1022" width="11.42578125" style="53"/>
    <col min="1023" max="1023" width="2.5703125" style="53" customWidth="1"/>
    <col min="1024" max="1024" width="64.5703125" style="53" customWidth="1"/>
    <col min="1025" max="1028" width="15.5703125" style="53" customWidth="1"/>
    <col min="1029" max="1029" width="2.5703125" style="53" customWidth="1"/>
    <col min="1030" max="1034" width="15.5703125" style="53" customWidth="1"/>
    <col min="1035" max="1035" width="2.5703125" style="53" customWidth="1"/>
    <col min="1036" max="1278" width="11.42578125" style="53"/>
    <col min="1279" max="1279" width="2.5703125" style="53" customWidth="1"/>
    <col min="1280" max="1280" width="64.5703125" style="53" customWidth="1"/>
    <col min="1281" max="1284" width="15.5703125" style="53" customWidth="1"/>
    <col min="1285" max="1285" width="2.5703125" style="53" customWidth="1"/>
    <col min="1286" max="1290" width="15.5703125" style="53" customWidth="1"/>
    <col min="1291" max="1291" width="2.5703125" style="53" customWidth="1"/>
    <col min="1292" max="1534" width="11.42578125" style="53"/>
    <col min="1535" max="1535" width="2.5703125" style="53" customWidth="1"/>
    <col min="1536" max="1536" width="64.5703125" style="53" customWidth="1"/>
    <col min="1537" max="1540" width="15.5703125" style="53" customWidth="1"/>
    <col min="1541" max="1541" width="2.5703125" style="53" customWidth="1"/>
    <col min="1542" max="1546" width="15.5703125" style="53" customWidth="1"/>
    <col min="1547" max="1547" width="2.5703125" style="53" customWidth="1"/>
    <col min="1548" max="1790" width="11.42578125" style="53"/>
    <col min="1791" max="1791" width="2.5703125" style="53" customWidth="1"/>
    <col min="1792" max="1792" width="64.5703125" style="53" customWidth="1"/>
    <col min="1793" max="1796" width="15.5703125" style="53" customWidth="1"/>
    <col min="1797" max="1797" width="2.5703125" style="53" customWidth="1"/>
    <col min="1798" max="1802" width="15.5703125" style="53" customWidth="1"/>
    <col min="1803" max="1803" width="2.5703125" style="53" customWidth="1"/>
    <col min="1804" max="2046" width="11.42578125" style="53"/>
    <col min="2047" max="2047" width="2.5703125" style="53" customWidth="1"/>
    <col min="2048" max="2048" width="64.5703125" style="53" customWidth="1"/>
    <col min="2049" max="2052" width="15.5703125" style="53" customWidth="1"/>
    <col min="2053" max="2053" width="2.5703125" style="53" customWidth="1"/>
    <col min="2054" max="2058" width="15.5703125" style="53" customWidth="1"/>
    <col min="2059" max="2059" width="2.5703125" style="53" customWidth="1"/>
    <col min="2060" max="2302" width="11.42578125" style="53"/>
    <col min="2303" max="2303" width="2.5703125" style="53" customWidth="1"/>
    <col min="2304" max="2304" width="64.5703125" style="53" customWidth="1"/>
    <col min="2305" max="2308" width="15.5703125" style="53" customWidth="1"/>
    <col min="2309" max="2309" width="2.5703125" style="53" customWidth="1"/>
    <col min="2310" max="2314" width="15.5703125" style="53" customWidth="1"/>
    <col min="2315" max="2315" width="2.5703125" style="53" customWidth="1"/>
    <col min="2316" max="2558" width="11.42578125" style="53"/>
    <col min="2559" max="2559" width="2.5703125" style="53" customWidth="1"/>
    <col min="2560" max="2560" width="64.5703125" style="53" customWidth="1"/>
    <col min="2561" max="2564" width="15.5703125" style="53" customWidth="1"/>
    <col min="2565" max="2565" width="2.5703125" style="53" customWidth="1"/>
    <col min="2566" max="2570" width="15.5703125" style="53" customWidth="1"/>
    <col min="2571" max="2571" width="2.5703125" style="53" customWidth="1"/>
    <col min="2572" max="2814" width="11.42578125" style="53"/>
    <col min="2815" max="2815" width="2.5703125" style="53" customWidth="1"/>
    <col min="2816" max="2816" width="64.5703125" style="53" customWidth="1"/>
    <col min="2817" max="2820" width="15.5703125" style="53" customWidth="1"/>
    <col min="2821" max="2821" width="2.5703125" style="53" customWidth="1"/>
    <col min="2822" max="2826" width="15.5703125" style="53" customWidth="1"/>
    <col min="2827" max="2827" width="2.5703125" style="53" customWidth="1"/>
    <col min="2828" max="3070" width="11.42578125" style="53"/>
    <col min="3071" max="3071" width="2.5703125" style="53" customWidth="1"/>
    <col min="3072" max="3072" width="64.5703125" style="53" customWidth="1"/>
    <col min="3073" max="3076" width="15.5703125" style="53" customWidth="1"/>
    <col min="3077" max="3077" width="2.5703125" style="53" customWidth="1"/>
    <col min="3078" max="3082" width="15.5703125" style="53" customWidth="1"/>
    <col min="3083" max="3083" width="2.5703125" style="53" customWidth="1"/>
    <col min="3084" max="3326" width="11.42578125" style="53"/>
    <col min="3327" max="3327" width="2.5703125" style="53" customWidth="1"/>
    <col min="3328" max="3328" width="64.5703125" style="53" customWidth="1"/>
    <col min="3329" max="3332" width="15.5703125" style="53" customWidth="1"/>
    <col min="3333" max="3333" width="2.5703125" style="53" customWidth="1"/>
    <col min="3334" max="3338" width="15.5703125" style="53" customWidth="1"/>
    <col min="3339" max="3339" width="2.5703125" style="53" customWidth="1"/>
    <col min="3340" max="3582" width="11.42578125" style="53"/>
    <col min="3583" max="3583" width="2.5703125" style="53" customWidth="1"/>
    <col min="3584" max="3584" width="64.5703125" style="53" customWidth="1"/>
    <col min="3585" max="3588" width="15.5703125" style="53" customWidth="1"/>
    <col min="3589" max="3589" width="2.5703125" style="53" customWidth="1"/>
    <col min="3590" max="3594" width="15.5703125" style="53" customWidth="1"/>
    <col min="3595" max="3595" width="2.5703125" style="53" customWidth="1"/>
    <col min="3596" max="3838" width="11.42578125" style="53"/>
    <col min="3839" max="3839" width="2.5703125" style="53" customWidth="1"/>
    <col min="3840" max="3840" width="64.5703125" style="53" customWidth="1"/>
    <col min="3841" max="3844" width="15.5703125" style="53" customWidth="1"/>
    <col min="3845" max="3845" width="2.5703125" style="53" customWidth="1"/>
    <col min="3846" max="3850" width="15.5703125" style="53" customWidth="1"/>
    <col min="3851" max="3851" width="2.5703125" style="53" customWidth="1"/>
    <col min="3852" max="4094" width="11.42578125" style="53"/>
    <col min="4095" max="4095" width="2.5703125" style="53" customWidth="1"/>
    <col min="4096" max="4096" width="64.5703125" style="53" customWidth="1"/>
    <col min="4097" max="4100" width="15.5703125" style="53" customWidth="1"/>
    <col min="4101" max="4101" width="2.5703125" style="53" customWidth="1"/>
    <col min="4102" max="4106" width="15.5703125" style="53" customWidth="1"/>
    <col min="4107" max="4107" width="2.5703125" style="53" customWidth="1"/>
    <col min="4108" max="4350" width="11.42578125" style="53"/>
    <col min="4351" max="4351" width="2.5703125" style="53" customWidth="1"/>
    <col min="4352" max="4352" width="64.5703125" style="53" customWidth="1"/>
    <col min="4353" max="4356" width="15.5703125" style="53" customWidth="1"/>
    <col min="4357" max="4357" width="2.5703125" style="53" customWidth="1"/>
    <col min="4358" max="4362" width="15.5703125" style="53" customWidth="1"/>
    <col min="4363" max="4363" width="2.5703125" style="53" customWidth="1"/>
    <col min="4364" max="4606" width="11.42578125" style="53"/>
    <col min="4607" max="4607" width="2.5703125" style="53" customWidth="1"/>
    <col min="4608" max="4608" width="64.5703125" style="53" customWidth="1"/>
    <col min="4609" max="4612" width="15.5703125" style="53" customWidth="1"/>
    <col min="4613" max="4613" width="2.5703125" style="53" customWidth="1"/>
    <col min="4614" max="4618" width="15.5703125" style="53" customWidth="1"/>
    <col min="4619" max="4619" width="2.5703125" style="53" customWidth="1"/>
    <col min="4620" max="4862" width="11.42578125" style="53"/>
    <col min="4863" max="4863" width="2.5703125" style="53" customWidth="1"/>
    <col min="4864" max="4864" width="64.5703125" style="53" customWidth="1"/>
    <col min="4865" max="4868" width="15.5703125" style="53" customWidth="1"/>
    <col min="4869" max="4869" width="2.5703125" style="53" customWidth="1"/>
    <col min="4870" max="4874" width="15.5703125" style="53" customWidth="1"/>
    <col min="4875" max="4875" width="2.5703125" style="53" customWidth="1"/>
    <col min="4876" max="5118" width="11.42578125" style="53"/>
    <col min="5119" max="5119" width="2.5703125" style="53" customWidth="1"/>
    <col min="5120" max="5120" width="64.5703125" style="53" customWidth="1"/>
    <col min="5121" max="5124" width="15.5703125" style="53" customWidth="1"/>
    <col min="5125" max="5125" width="2.5703125" style="53" customWidth="1"/>
    <col min="5126" max="5130" width="15.5703125" style="53" customWidth="1"/>
    <col min="5131" max="5131" width="2.5703125" style="53" customWidth="1"/>
    <col min="5132" max="5374" width="11.42578125" style="53"/>
    <col min="5375" max="5375" width="2.5703125" style="53" customWidth="1"/>
    <col min="5376" max="5376" width="64.5703125" style="53" customWidth="1"/>
    <col min="5377" max="5380" width="15.5703125" style="53" customWidth="1"/>
    <col min="5381" max="5381" width="2.5703125" style="53" customWidth="1"/>
    <col min="5382" max="5386" width="15.5703125" style="53" customWidth="1"/>
    <col min="5387" max="5387" width="2.5703125" style="53" customWidth="1"/>
    <col min="5388" max="5630" width="11.42578125" style="53"/>
    <col min="5631" max="5631" width="2.5703125" style="53" customWidth="1"/>
    <col min="5632" max="5632" width="64.5703125" style="53" customWidth="1"/>
    <col min="5633" max="5636" width="15.5703125" style="53" customWidth="1"/>
    <col min="5637" max="5637" width="2.5703125" style="53" customWidth="1"/>
    <col min="5638" max="5642" width="15.5703125" style="53" customWidth="1"/>
    <col min="5643" max="5643" width="2.5703125" style="53" customWidth="1"/>
    <col min="5644" max="5886" width="11.42578125" style="53"/>
    <col min="5887" max="5887" width="2.5703125" style="53" customWidth="1"/>
    <col min="5888" max="5888" width="64.5703125" style="53" customWidth="1"/>
    <col min="5889" max="5892" width="15.5703125" style="53" customWidth="1"/>
    <col min="5893" max="5893" width="2.5703125" style="53" customWidth="1"/>
    <col min="5894" max="5898" width="15.5703125" style="53" customWidth="1"/>
    <col min="5899" max="5899" width="2.5703125" style="53" customWidth="1"/>
    <col min="5900" max="6142" width="11.42578125" style="53"/>
    <col min="6143" max="6143" width="2.5703125" style="53" customWidth="1"/>
    <col min="6144" max="6144" width="64.5703125" style="53" customWidth="1"/>
    <col min="6145" max="6148" width="15.5703125" style="53" customWidth="1"/>
    <col min="6149" max="6149" width="2.5703125" style="53" customWidth="1"/>
    <col min="6150" max="6154" width="15.5703125" style="53" customWidth="1"/>
    <col min="6155" max="6155" width="2.5703125" style="53" customWidth="1"/>
    <col min="6156" max="6398" width="11.42578125" style="53"/>
    <col min="6399" max="6399" width="2.5703125" style="53" customWidth="1"/>
    <col min="6400" max="6400" width="64.5703125" style="53" customWidth="1"/>
    <col min="6401" max="6404" width="15.5703125" style="53" customWidth="1"/>
    <col min="6405" max="6405" width="2.5703125" style="53" customWidth="1"/>
    <col min="6406" max="6410" width="15.5703125" style="53" customWidth="1"/>
    <col min="6411" max="6411" width="2.5703125" style="53" customWidth="1"/>
    <col min="6412" max="6654" width="11.42578125" style="53"/>
    <col min="6655" max="6655" width="2.5703125" style="53" customWidth="1"/>
    <col min="6656" max="6656" width="64.5703125" style="53" customWidth="1"/>
    <col min="6657" max="6660" width="15.5703125" style="53" customWidth="1"/>
    <col min="6661" max="6661" width="2.5703125" style="53" customWidth="1"/>
    <col min="6662" max="6666" width="15.5703125" style="53" customWidth="1"/>
    <col min="6667" max="6667" width="2.5703125" style="53" customWidth="1"/>
    <col min="6668" max="6910" width="11.42578125" style="53"/>
    <col min="6911" max="6911" width="2.5703125" style="53" customWidth="1"/>
    <col min="6912" max="6912" width="64.5703125" style="53" customWidth="1"/>
    <col min="6913" max="6916" width="15.5703125" style="53" customWidth="1"/>
    <col min="6917" max="6917" width="2.5703125" style="53" customWidth="1"/>
    <col min="6918" max="6922" width="15.5703125" style="53" customWidth="1"/>
    <col min="6923" max="6923" width="2.5703125" style="53" customWidth="1"/>
    <col min="6924" max="7166" width="11.42578125" style="53"/>
    <col min="7167" max="7167" width="2.5703125" style="53" customWidth="1"/>
    <col min="7168" max="7168" width="64.5703125" style="53" customWidth="1"/>
    <col min="7169" max="7172" width="15.5703125" style="53" customWidth="1"/>
    <col min="7173" max="7173" width="2.5703125" style="53" customWidth="1"/>
    <col min="7174" max="7178" width="15.5703125" style="53" customWidth="1"/>
    <col min="7179" max="7179" width="2.5703125" style="53" customWidth="1"/>
    <col min="7180" max="7422" width="11.42578125" style="53"/>
    <col min="7423" max="7423" width="2.5703125" style="53" customWidth="1"/>
    <col min="7424" max="7424" width="64.5703125" style="53" customWidth="1"/>
    <col min="7425" max="7428" width="15.5703125" style="53" customWidth="1"/>
    <col min="7429" max="7429" width="2.5703125" style="53" customWidth="1"/>
    <col min="7430" max="7434" width="15.5703125" style="53" customWidth="1"/>
    <col min="7435" max="7435" width="2.5703125" style="53" customWidth="1"/>
    <col min="7436" max="7678" width="11.42578125" style="53"/>
    <col min="7679" max="7679" width="2.5703125" style="53" customWidth="1"/>
    <col min="7680" max="7680" width="64.5703125" style="53" customWidth="1"/>
    <col min="7681" max="7684" width="15.5703125" style="53" customWidth="1"/>
    <col min="7685" max="7685" width="2.5703125" style="53" customWidth="1"/>
    <col min="7686" max="7690" width="15.5703125" style="53" customWidth="1"/>
    <col min="7691" max="7691" width="2.5703125" style="53" customWidth="1"/>
    <col min="7692" max="7934" width="11.42578125" style="53"/>
    <col min="7935" max="7935" width="2.5703125" style="53" customWidth="1"/>
    <col min="7936" max="7936" width="64.5703125" style="53" customWidth="1"/>
    <col min="7937" max="7940" width="15.5703125" style="53" customWidth="1"/>
    <col min="7941" max="7941" width="2.5703125" style="53" customWidth="1"/>
    <col min="7942" max="7946" width="15.5703125" style="53" customWidth="1"/>
    <col min="7947" max="7947" width="2.5703125" style="53" customWidth="1"/>
    <col min="7948" max="8190" width="11.42578125" style="53"/>
    <col min="8191" max="8191" width="2.5703125" style="53" customWidth="1"/>
    <col min="8192" max="8192" width="64.5703125" style="53" customWidth="1"/>
    <col min="8193" max="8196" width="15.5703125" style="53" customWidth="1"/>
    <col min="8197" max="8197" width="2.5703125" style="53" customWidth="1"/>
    <col min="8198" max="8202" width="15.5703125" style="53" customWidth="1"/>
    <col min="8203" max="8203" width="2.5703125" style="53" customWidth="1"/>
    <col min="8204" max="8446" width="11.42578125" style="53"/>
    <col min="8447" max="8447" width="2.5703125" style="53" customWidth="1"/>
    <col min="8448" max="8448" width="64.5703125" style="53" customWidth="1"/>
    <col min="8449" max="8452" width="15.5703125" style="53" customWidth="1"/>
    <col min="8453" max="8453" width="2.5703125" style="53" customWidth="1"/>
    <col min="8454" max="8458" width="15.5703125" style="53" customWidth="1"/>
    <col min="8459" max="8459" width="2.5703125" style="53" customWidth="1"/>
    <col min="8460" max="8702" width="11.42578125" style="53"/>
    <col min="8703" max="8703" width="2.5703125" style="53" customWidth="1"/>
    <col min="8704" max="8704" width="64.5703125" style="53" customWidth="1"/>
    <col min="8705" max="8708" width="15.5703125" style="53" customWidth="1"/>
    <col min="8709" max="8709" width="2.5703125" style="53" customWidth="1"/>
    <col min="8710" max="8714" width="15.5703125" style="53" customWidth="1"/>
    <col min="8715" max="8715" width="2.5703125" style="53" customWidth="1"/>
    <col min="8716" max="8958" width="11.42578125" style="53"/>
    <col min="8959" max="8959" width="2.5703125" style="53" customWidth="1"/>
    <col min="8960" max="8960" width="64.5703125" style="53" customWidth="1"/>
    <col min="8961" max="8964" width="15.5703125" style="53" customWidth="1"/>
    <col min="8965" max="8965" width="2.5703125" style="53" customWidth="1"/>
    <col min="8966" max="8970" width="15.5703125" style="53" customWidth="1"/>
    <col min="8971" max="8971" width="2.5703125" style="53" customWidth="1"/>
    <col min="8972" max="9214" width="11.42578125" style="53"/>
    <col min="9215" max="9215" width="2.5703125" style="53" customWidth="1"/>
    <col min="9216" max="9216" width="64.5703125" style="53" customWidth="1"/>
    <col min="9217" max="9220" width="15.5703125" style="53" customWidth="1"/>
    <col min="9221" max="9221" width="2.5703125" style="53" customWidth="1"/>
    <col min="9222" max="9226" width="15.5703125" style="53" customWidth="1"/>
    <col min="9227" max="9227" width="2.5703125" style="53" customWidth="1"/>
    <col min="9228" max="9470" width="11.42578125" style="53"/>
    <col min="9471" max="9471" width="2.5703125" style="53" customWidth="1"/>
    <col min="9472" max="9472" width="64.5703125" style="53" customWidth="1"/>
    <col min="9473" max="9476" width="15.5703125" style="53" customWidth="1"/>
    <col min="9477" max="9477" width="2.5703125" style="53" customWidth="1"/>
    <col min="9478" max="9482" width="15.5703125" style="53" customWidth="1"/>
    <col min="9483" max="9483" width="2.5703125" style="53" customWidth="1"/>
    <col min="9484" max="9726" width="11.42578125" style="53"/>
    <col min="9727" max="9727" width="2.5703125" style="53" customWidth="1"/>
    <col min="9728" max="9728" width="64.5703125" style="53" customWidth="1"/>
    <col min="9729" max="9732" width="15.5703125" style="53" customWidth="1"/>
    <col min="9733" max="9733" width="2.5703125" style="53" customWidth="1"/>
    <col min="9734" max="9738" width="15.5703125" style="53" customWidth="1"/>
    <col min="9739" max="9739" width="2.5703125" style="53" customWidth="1"/>
    <col min="9740" max="9982" width="11.42578125" style="53"/>
    <col min="9983" max="9983" width="2.5703125" style="53" customWidth="1"/>
    <col min="9984" max="9984" width="64.5703125" style="53" customWidth="1"/>
    <col min="9985" max="9988" width="15.5703125" style="53" customWidth="1"/>
    <col min="9989" max="9989" width="2.5703125" style="53" customWidth="1"/>
    <col min="9990" max="9994" width="15.5703125" style="53" customWidth="1"/>
    <col min="9995" max="9995" width="2.5703125" style="53" customWidth="1"/>
    <col min="9996" max="10238" width="11.42578125" style="53"/>
    <col min="10239" max="10239" width="2.5703125" style="53" customWidth="1"/>
    <col min="10240" max="10240" width="64.5703125" style="53" customWidth="1"/>
    <col min="10241" max="10244" width="15.5703125" style="53" customWidth="1"/>
    <col min="10245" max="10245" width="2.5703125" style="53" customWidth="1"/>
    <col min="10246" max="10250" width="15.5703125" style="53" customWidth="1"/>
    <col min="10251" max="10251" width="2.5703125" style="53" customWidth="1"/>
    <col min="10252" max="10494" width="11.42578125" style="53"/>
    <col min="10495" max="10495" width="2.5703125" style="53" customWidth="1"/>
    <col min="10496" max="10496" width="64.5703125" style="53" customWidth="1"/>
    <col min="10497" max="10500" width="15.5703125" style="53" customWidth="1"/>
    <col min="10501" max="10501" width="2.5703125" style="53" customWidth="1"/>
    <col min="10502" max="10506" width="15.5703125" style="53" customWidth="1"/>
    <col min="10507" max="10507" width="2.5703125" style="53" customWidth="1"/>
    <col min="10508" max="10750" width="11.42578125" style="53"/>
    <col min="10751" max="10751" width="2.5703125" style="53" customWidth="1"/>
    <col min="10752" max="10752" width="64.5703125" style="53" customWidth="1"/>
    <col min="10753" max="10756" width="15.5703125" style="53" customWidth="1"/>
    <col min="10757" max="10757" width="2.5703125" style="53" customWidth="1"/>
    <col min="10758" max="10762" width="15.5703125" style="53" customWidth="1"/>
    <col min="10763" max="10763" width="2.5703125" style="53" customWidth="1"/>
    <col min="10764" max="11006" width="11.42578125" style="53"/>
    <col min="11007" max="11007" width="2.5703125" style="53" customWidth="1"/>
    <col min="11008" max="11008" width="64.5703125" style="53" customWidth="1"/>
    <col min="11009" max="11012" width="15.5703125" style="53" customWidth="1"/>
    <col min="11013" max="11013" width="2.5703125" style="53" customWidth="1"/>
    <col min="11014" max="11018" width="15.5703125" style="53" customWidth="1"/>
    <col min="11019" max="11019" width="2.5703125" style="53" customWidth="1"/>
    <col min="11020" max="11262" width="11.42578125" style="53"/>
    <col min="11263" max="11263" width="2.5703125" style="53" customWidth="1"/>
    <col min="11264" max="11264" width="64.5703125" style="53" customWidth="1"/>
    <col min="11265" max="11268" width="15.5703125" style="53" customWidth="1"/>
    <col min="11269" max="11269" width="2.5703125" style="53" customWidth="1"/>
    <col min="11270" max="11274" width="15.5703125" style="53" customWidth="1"/>
    <col min="11275" max="11275" width="2.5703125" style="53" customWidth="1"/>
    <col min="11276" max="11518" width="11.42578125" style="53"/>
    <col min="11519" max="11519" width="2.5703125" style="53" customWidth="1"/>
    <col min="11520" max="11520" width="64.5703125" style="53" customWidth="1"/>
    <col min="11521" max="11524" width="15.5703125" style="53" customWidth="1"/>
    <col min="11525" max="11525" width="2.5703125" style="53" customWidth="1"/>
    <col min="11526" max="11530" width="15.5703125" style="53" customWidth="1"/>
    <col min="11531" max="11531" width="2.5703125" style="53" customWidth="1"/>
    <col min="11532" max="11774" width="11.42578125" style="53"/>
    <col min="11775" max="11775" width="2.5703125" style="53" customWidth="1"/>
    <col min="11776" max="11776" width="64.5703125" style="53" customWidth="1"/>
    <col min="11777" max="11780" width="15.5703125" style="53" customWidth="1"/>
    <col min="11781" max="11781" width="2.5703125" style="53" customWidth="1"/>
    <col min="11782" max="11786" width="15.5703125" style="53" customWidth="1"/>
    <col min="11787" max="11787" width="2.5703125" style="53" customWidth="1"/>
    <col min="11788" max="12030" width="11.42578125" style="53"/>
    <col min="12031" max="12031" width="2.5703125" style="53" customWidth="1"/>
    <col min="12032" max="12032" width="64.5703125" style="53" customWidth="1"/>
    <col min="12033" max="12036" width="15.5703125" style="53" customWidth="1"/>
    <col min="12037" max="12037" width="2.5703125" style="53" customWidth="1"/>
    <col min="12038" max="12042" width="15.5703125" style="53" customWidth="1"/>
    <col min="12043" max="12043" width="2.5703125" style="53" customWidth="1"/>
    <col min="12044" max="12286" width="11.42578125" style="53"/>
    <col min="12287" max="12287" width="2.5703125" style="53" customWidth="1"/>
    <col min="12288" max="12288" width="64.5703125" style="53" customWidth="1"/>
    <col min="12289" max="12292" width="15.5703125" style="53" customWidth="1"/>
    <col min="12293" max="12293" width="2.5703125" style="53" customWidth="1"/>
    <col min="12294" max="12298" width="15.5703125" style="53" customWidth="1"/>
    <col min="12299" max="12299" width="2.5703125" style="53" customWidth="1"/>
    <col min="12300" max="12542" width="11.42578125" style="53"/>
    <col min="12543" max="12543" width="2.5703125" style="53" customWidth="1"/>
    <col min="12544" max="12544" width="64.5703125" style="53" customWidth="1"/>
    <col min="12545" max="12548" width="15.5703125" style="53" customWidth="1"/>
    <col min="12549" max="12549" width="2.5703125" style="53" customWidth="1"/>
    <col min="12550" max="12554" width="15.5703125" style="53" customWidth="1"/>
    <col min="12555" max="12555" width="2.5703125" style="53" customWidth="1"/>
    <col min="12556" max="12798" width="11.42578125" style="53"/>
    <col min="12799" max="12799" width="2.5703125" style="53" customWidth="1"/>
    <col min="12800" max="12800" width="64.5703125" style="53" customWidth="1"/>
    <col min="12801" max="12804" width="15.5703125" style="53" customWidth="1"/>
    <col min="12805" max="12805" width="2.5703125" style="53" customWidth="1"/>
    <col min="12806" max="12810" width="15.5703125" style="53" customWidth="1"/>
    <col min="12811" max="12811" width="2.5703125" style="53" customWidth="1"/>
    <col min="12812" max="13054" width="11.42578125" style="53"/>
    <col min="13055" max="13055" width="2.5703125" style="53" customWidth="1"/>
    <col min="13056" max="13056" width="64.5703125" style="53" customWidth="1"/>
    <col min="13057" max="13060" width="15.5703125" style="53" customWidth="1"/>
    <col min="13061" max="13061" width="2.5703125" style="53" customWidth="1"/>
    <col min="13062" max="13066" width="15.5703125" style="53" customWidth="1"/>
    <col min="13067" max="13067" width="2.5703125" style="53" customWidth="1"/>
    <col min="13068" max="13310" width="11.42578125" style="53"/>
    <col min="13311" max="13311" width="2.5703125" style="53" customWidth="1"/>
    <col min="13312" max="13312" width="64.5703125" style="53" customWidth="1"/>
    <col min="13313" max="13316" width="15.5703125" style="53" customWidth="1"/>
    <col min="13317" max="13317" width="2.5703125" style="53" customWidth="1"/>
    <col min="13318" max="13322" width="15.5703125" style="53" customWidth="1"/>
    <col min="13323" max="13323" width="2.5703125" style="53" customWidth="1"/>
    <col min="13324" max="13566" width="11.42578125" style="53"/>
    <col min="13567" max="13567" width="2.5703125" style="53" customWidth="1"/>
    <col min="13568" max="13568" width="64.5703125" style="53" customWidth="1"/>
    <col min="13569" max="13572" width="15.5703125" style="53" customWidth="1"/>
    <col min="13573" max="13573" width="2.5703125" style="53" customWidth="1"/>
    <col min="13574" max="13578" width="15.5703125" style="53" customWidth="1"/>
    <col min="13579" max="13579" width="2.5703125" style="53" customWidth="1"/>
    <col min="13580" max="13822" width="11.42578125" style="53"/>
    <col min="13823" max="13823" width="2.5703125" style="53" customWidth="1"/>
    <col min="13824" max="13824" width="64.5703125" style="53" customWidth="1"/>
    <col min="13825" max="13828" width="15.5703125" style="53" customWidth="1"/>
    <col min="13829" max="13829" width="2.5703125" style="53" customWidth="1"/>
    <col min="13830" max="13834" width="15.5703125" style="53" customWidth="1"/>
    <col min="13835" max="13835" width="2.5703125" style="53" customWidth="1"/>
    <col min="13836" max="14078" width="11.42578125" style="53"/>
    <col min="14079" max="14079" width="2.5703125" style="53" customWidth="1"/>
    <col min="14080" max="14080" width="64.5703125" style="53" customWidth="1"/>
    <col min="14081" max="14084" width="15.5703125" style="53" customWidth="1"/>
    <col min="14085" max="14085" width="2.5703125" style="53" customWidth="1"/>
    <col min="14086" max="14090" width="15.5703125" style="53" customWidth="1"/>
    <col min="14091" max="14091" width="2.5703125" style="53" customWidth="1"/>
    <col min="14092" max="14334" width="11.42578125" style="53"/>
    <col min="14335" max="14335" width="2.5703125" style="53" customWidth="1"/>
    <col min="14336" max="14336" width="64.5703125" style="53" customWidth="1"/>
    <col min="14337" max="14340" width="15.5703125" style="53" customWidth="1"/>
    <col min="14341" max="14341" width="2.5703125" style="53" customWidth="1"/>
    <col min="14342" max="14346" width="15.5703125" style="53" customWidth="1"/>
    <col min="14347" max="14347" width="2.5703125" style="53" customWidth="1"/>
    <col min="14348" max="14590" width="11.42578125" style="53"/>
    <col min="14591" max="14591" width="2.5703125" style="53" customWidth="1"/>
    <col min="14592" max="14592" width="64.5703125" style="53" customWidth="1"/>
    <col min="14593" max="14596" width="15.5703125" style="53" customWidth="1"/>
    <col min="14597" max="14597" width="2.5703125" style="53" customWidth="1"/>
    <col min="14598" max="14602" width="15.5703125" style="53" customWidth="1"/>
    <col min="14603" max="14603" width="2.5703125" style="53" customWidth="1"/>
    <col min="14604" max="14846" width="11.42578125" style="53"/>
    <col min="14847" max="14847" width="2.5703125" style="53" customWidth="1"/>
    <col min="14848" max="14848" width="64.5703125" style="53" customWidth="1"/>
    <col min="14849" max="14852" width="15.5703125" style="53" customWidth="1"/>
    <col min="14853" max="14853" width="2.5703125" style="53" customWidth="1"/>
    <col min="14854" max="14858" width="15.5703125" style="53" customWidth="1"/>
    <col min="14859" max="14859" width="2.5703125" style="53" customWidth="1"/>
    <col min="14860" max="15102" width="11.42578125" style="53"/>
    <col min="15103" max="15103" width="2.5703125" style="53" customWidth="1"/>
    <col min="15104" max="15104" width="64.5703125" style="53" customWidth="1"/>
    <col min="15105" max="15108" width="15.5703125" style="53" customWidth="1"/>
    <col min="15109" max="15109" width="2.5703125" style="53" customWidth="1"/>
    <col min="15110" max="15114" width="15.5703125" style="53" customWidth="1"/>
    <col min="15115" max="15115" width="2.5703125" style="53" customWidth="1"/>
    <col min="15116" max="15358" width="11.42578125" style="53"/>
    <col min="15359" max="15359" width="2.5703125" style="53" customWidth="1"/>
    <col min="15360" max="15360" width="64.5703125" style="53" customWidth="1"/>
    <col min="15361" max="15364" width="15.5703125" style="53" customWidth="1"/>
    <col min="15365" max="15365" width="2.5703125" style="53" customWidth="1"/>
    <col min="15366" max="15370" width="15.5703125" style="53" customWidth="1"/>
    <col min="15371" max="15371" width="2.5703125" style="53" customWidth="1"/>
    <col min="15372" max="15614" width="11.42578125" style="53"/>
    <col min="15615" max="15615" width="2.5703125" style="53" customWidth="1"/>
    <col min="15616" max="15616" width="64.5703125" style="53" customWidth="1"/>
    <col min="15617" max="15620" width="15.5703125" style="53" customWidth="1"/>
    <col min="15621" max="15621" width="2.5703125" style="53" customWidth="1"/>
    <col min="15622" max="15626" width="15.5703125" style="53" customWidth="1"/>
    <col min="15627" max="15627" width="2.5703125" style="53" customWidth="1"/>
    <col min="15628" max="15870" width="11.42578125" style="53"/>
    <col min="15871" max="15871" width="2.5703125" style="53" customWidth="1"/>
    <col min="15872" max="15872" width="64.5703125" style="53" customWidth="1"/>
    <col min="15873" max="15876" width="15.5703125" style="53" customWidth="1"/>
    <col min="15877" max="15877" width="2.5703125" style="53" customWidth="1"/>
    <col min="15878" max="15882" width="15.5703125" style="53" customWidth="1"/>
    <col min="15883" max="15883" width="2.5703125" style="53" customWidth="1"/>
    <col min="15884" max="16126" width="11.42578125" style="53"/>
    <col min="16127" max="16127" width="2.5703125" style="53" customWidth="1"/>
    <col min="16128" max="16128" width="64.5703125" style="53" customWidth="1"/>
    <col min="16129" max="16132" width="15.5703125" style="53" customWidth="1"/>
    <col min="16133" max="16133" width="2.5703125" style="53" customWidth="1"/>
    <col min="16134" max="16138" width="15.5703125" style="53" customWidth="1"/>
    <col min="16139" max="16139" width="2.5703125" style="53" customWidth="1"/>
    <col min="16140" max="16384" width="11.42578125" style="53"/>
  </cols>
  <sheetData>
    <row r="1" spans="1:11" s="51" customFormat="1" ht="23.25" x14ac:dyDescent="0.2">
      <c r="A1" s="55" t="str">
        <f>CONCATENATE("Ermittlung der Differenzen gemäß § 5 Abs. 1 Satz 3 und 4 ARegV im Jahr ",Allgemeines!C12)</f>
        <v>Ermittlung der Differenzen gemäß § 5 Abs. 1 Satz 3 und 4 ARegV im Jahr 2023</v>
      </c>
      <c r="F1" s="52"/>
    </row>
    <row r="2" spans="1:11" s="51" customFormat="1" ht="12.75" customHeight="1" x14ac:dyDescent="0.2">
      <c r="A2" s="56"/>
      <c r="B2" s="53"/>
      <c r="C2" s="53"/>
      <c r="D2" s="53"/>
      <c r="E2" s="53"/>
      <c r="F2" s="54"/>
      <c r="G2" s="53"/>
      <c r="H2" s="53"/>
      <c r="I2" s="53"/>
      <c r="J2" s="53"/>
      <c r="K2" s="53"/>
    </row>
    <row r="3" spans="1:11" ht="61.5" customHeight="1" x14ac:dyDescent="0.25">
      <c r="A3" s="84" t="s">
        <v>380</v>
      </c>
      <c r="B3" s="71" t="s">
        <v>73</v>
      </c>
      <c r="C3" s="83" t="s">
        <v>414</v>
      </c>
      <c r="D3" s="83" t="s">
        <v>415</v>
      </c>
      <c r="G3" s="54"/>
      <c r="H3" s="54"/>
    </row>
    <row r="4" spans="1:11" ht="12.75" customHeight="1" x14ac:dyDescent="0.2">
      <c r="A4" s="72" t="s">
        <v>24</v>
      </c>
      <c r="B4" s="176"/>
      <c r="C4" s="412"/>
      <c r="D4" s="412"/>
      <c r="G4" s="54"/>
      <c r="H4" s="54"/>
    </row>
    <row r="5" spans="1:11" ht="12.75" customHeight="1" x14ac:dyDescent="0.2">
      <c r="A5" s="388" t="s">
        <v>353</v>
      </c>
      <c r="B5" s="176"/>
      <c r="G5" s="54"/>
      <c r="H5" s="54"/>
    </row>
    <row r="6" spans="1:11" ht="12.75" customHeight="1" x14ac:dyDescent="0.2">
      <c r="A6" s="72" t="s">
        <v>23</v>
      </c>
      <c r="B6" s="176"/>
      <c r="C6" s="412"/>
      <c r="D6" s="412"/>
      <c r="G6" s="54"/>
      <c r="H6" s="54"/>
    </row>
    <row r="7" spans="1:11" ht="12.75" customHeight="1" x14ac:dyDescent="0.2">
      <c r="A7" s="388" t="s">
        <v>353</v>
      </c>
      <c r="B7" s="176"/>
      <c r="G7" s="54"/>
      <c r="H7" s="54"/>
    </row>
    <row r="8" spans="1:11" ht="12.75" customHeight="1" x14ac:dyDescent="0.2">
      <c r="A8" s="73"/>
      <c r="B8" s="74"/>
      <c r="G8" s="54"/>
      <c r="H8" s="54"/>
    </row>
    <row r="9" spans="1:11" ht="12.75" customHeight="1" x14ac:dyDescent="0.2">
      <c r="A9" s="82" t="s">
        <v>381</v>
      </c>
      <c r="B9" s="75"/>
      <c r="G9" s="54"/>
      <c r="H9" s="54"/>
    </row>
    <row r="10" spans="1:11" ht="12.75" customHeight="1" x14ac:dyDescent="0.2">
      <c r="A10" s="72" t="s">
        <v>24</v>
      </c>
      <c r="B10" s="176"/>
      <c r="C10" s="412"/>
      <c r="D10" s="412"/>
      <c r="G10" s="54"/>
      <c r="H10" s="54"/>
    </row>
    <row r="11" spans="1:11" ht="12.75" customHeight="1" x14ac:dyDescent="0.2">
      <c r="A11" s="388" t="s">
        <v>353</v>
      </c>
      <c r="B11" s="176"/>
      <c r="G11" s="54"/>
      <c r="H11" s="54"/>
    </row>
    <row r="12" spans="1:11" ht="12.75" customHeight="1" x14ac:dyDescent="0.2">
      <c r="A12" s="72" t="s">
        <v>23</v>
      </c>
      <c r="B12" s="176"/>
      <c r="C12" s="412"/>
      <c r="D12" s="412"/>
      <c r="G12" s="54"/>
      <c r="H12" s="54"/>
    </row>
    <row r="13" spans="1:11" ht="12.75" customHeight="1" x14ac:dyDescent="0.2">
      <c r="A13" s="388" t="s">
        <v>353</v>
      </c>
      <c r="B13" s="176"/>
      <c r="G13" s="54"/>
      <c r="H13" s="54"/>
    </row>
    <row r="14" spans="1:11" ht="12.75" customHeight="1" x14ac:dyDescent="0.2">
      <c r="A14" s="76"/>
      <c r="B14" s="76"/>
      <c r="G14" s="54"/>
      <c r="H14" s="54"/>
    </row>
    <row r="15" spans="1:11" ht="12.75" customHeight="1" x14ac:dyDescent="0.25">
      <c r="A15" s="72" t="s">
        <v>267</v>
      </c>
      <c r="B15" s="78">
        <f>SUM(B10,-B11,B12,-B13)-SUM(B4,-B5,B6,-B7)</f>
        <v>0</v>
      </c>
      <c r="G15" s="54"/>
      <c r="H15" s="54"/>
    </row>
    <row r="16" spans="1:11" ht="12.75" customHeight="1" x14ac:dyDescent="0.2">
      <c r="A16" s="77"/>
      <c r="B16" s="77"/>
      <c r="G16" s="54"/>
      <c r="H16" s="54"/>
    </row>
    <row r="17" spans="1:2" x14ac:dyDescent="0.2">
      <c r="A17" s="520"/>
      <c r="B17" s="520"/>
    </row>
  </sheetData>
  <sheetProtection formatCells="0" formatColumns="0" formatRows="0" insertHyperlinks="0"/>
  <mergeCells count="1">
    <mergeCell ref="A17:B17"/>
  </mergeCells>
  <dataValidations count="2">
    <dataValidation allowBlank="1" showErrorMessage="1" prompt="_x000a_" sqref="B3"/>
    <dataValidation type="decimal" allowBlank="1" showInputMessage="1" showErrorMessage="1" sqref="B10:B13 B4:B8">
      <formula1>0</formula1>
      <formula2>100000000</formula2>
    </dataValidation>
  </dataValidations>
  <printOptions horizontalCentered="1"/>
  <pageMargins left="0.49" right="0.51" top="0.63" bottom="0.65" header="0.51181102362204722" footer="0.31"/>
  <pageSetup paperSize="9" scale="70" orientation="landscape" r:id="rId1"/>
  <headerFooter alignWithMargins="0">
    <oddFooter>&amp;L&amp;D&amp;R&amp;A_&amp;F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17</vt:i4>
      </vt:variant>
    </vt:vector>
  </HeadingPairs>
  <TitlesOfParts>
    <vt:vector size="33" baseType="lpstr">
      <vt:lpstr>Changelog</vt:lpstr>
      <vt:lpstr>Ausfüllhilfe</vt:lpstr>
      <vt:lpstr>Allgemeines</vt:lpstr>
      <vt:lpstr>Zusammenfassung + Annuität</vt:lpstr>
      <vt:lpstr>Verzinsung</vt:lpstr>
      <vt:lpstr>Umsatzerlöse laut G&amp;V (Gas)</vt:lpstr>
      <vt:lpstr>Vorgelagerte Netzkosten</vt:lpstr>
      <vt:lpstr>Volatile Kostenanteile</vt:lpstr>
      <vt:lpstr>Messstellenbetrieb_Messung</vt:lpstr>
      <vt:lpstr>KKAuf</vt:lpstr>
      <vt:lpstr>SAV</vt:lpstr>
      <vt:lpstr>BKZ_NAKB</vt:lpstr>
      <vt:lpstr>WAV</vt:lpstr>
      <vt:lpstr>Anlagenspiegel</vt:lpstr>
      <vt:lpstr>Sonstiges</vt:lpstr>
      <vt:lpstr>Listen</vt:lpstr>
      <vt:lpstr>Anlagengruppen</vt:lpstr>
      <vt:lpstr>Antragsjahre</vt:lpstr>
      <vt:lpstr>BKZ_NAKB!Druckbereich</vt:lpstr>
      <vt:lpstr>Messstellenbetrieb_Messung!Druckbereich</vt:lpstr>
      <vt:lpstr>Sonstiges!Druckbereich</vt:lpstr>
      <vt:lpstr>Verzinsung!Druckbereich</vt:lpstr>
      <vt:lpstr>'Vorgelagerte Netzkosten'!Druckbereich</vt:lpstr>
      <vt:lpstr>WAV!Druckbereich</vt:lpstr>
      <vt:lpstr>Anlagenspiegel!Drucktitel</vt:lpstr>
      <vt:lpstr>SAV!Drucktitel</vt:lpstr>
      <vt:lpstr>'Vorgelagerte Netzkosten'!Drucktitel</vt:lpstr>
      <vt:lpstr>WAV!Drucktitel</vt:lpstr>
      <vt:lpstr>Investitionsjahre</vt:lpstr>
      <vt:lpstr>Selbst_geschaffene_gewerbliche_Schutzrechte_und_ähnliche_Rechte_und_Werte</vt:lpstr>
      <vt:lpstr>WAV_Positionen</vt:lpstr>
      <vt:lpstr>Zeitreihe_1</vt:lpstr>
      <vt:lpstr>Zeitreihe_2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sbh</dc:creator>
  <cp:lastModifiedBy>Maier, Sandra (UM)</cp:lastModifiedBy>
  <cp:lastPrinted>2022-10-27T13:55:13Z</cp:lastPrinted>
  <dcterms:created xsi:type="dcterms:W3CDTF">2008-10-22T07:00:05Z</dcterms:created>
  <dcterms:modified xsi:type="dcterms:W3CDTF">2024-11-20T11:04:38Z</dcterms:modified>
</cp:coreProperties>
</file>