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R:\Abt4\Ref49\Referatsablage\Rundschreiben\Rundschreiben LRegB\2022\2022-07 RegK 2021\"/>
    </mc:Choice>
  </mc:AlternateContent>
  <bookViews>
    <workbookView xWindow="0" yWindow="0" windowWidth="23040" windowHeight="8670" tabRatio="825" activeTab="3"/>
  </bookViews>
  <sheets>
    <sheet name="Changelog" sheetId="68" r:id="rId1"/>
    <sheet name="Ausfüllhilfe" sheetId="53" r:id="rId2"/>
    <sheet name="Allgemeines" sheetId="54" r:id="rId3"/>
    <sheet name="Zusammenfassung + Annuität" sheetId="57" r:id="rId4"/>
    <sheet name="Verzinsung" sheetId="59" r:id="rId5"/>
    <sheet name="Jahresabschlusswerte" sheetId="36" r:id="rId6"/>
    <sheet name="Netzentgelte (Plan)" sheetId="71" r:id="rId7"/>
    <sheet name="Netzentgelte (Ist)" sheetId="72" r:id="rId8"/>
    <sheet name="Mengenabgleich" sheetId="38" r:id="rId9"/>
    <sheet name="Vorgelagerte Netzkosten" sheetId="41" r:id="rId10"/>
    <sheet name="Dezentrale Einspeisung" sheetId="69" r:id="rId11"/>
    <sheet name="Energiefluss" sheetId="70" r:id="rId12"/>
    <sheet name="MSB (inkl. Messung)" sheetId="52" r:id="rId13"/>
    <sheet name="GuV MSB" sheetId="55" r:id="rId14"/>
    <sheet name="Fin. Ausgl. Redispatch" sheetId="73" r:id="rId15"/>
    <sheet name="KKAuf" sheetId="60" r:id="rId16"/>
    <sheet name="SAV" sheetId="61" r:id="rId17"/>
    <sheet name="BKZ_NAKB_SoPo" sheetId="62" r:id="rId18"/>
    <sheet name="WAV" sheetId="63" r:id="rId19"/>
    <sheet name="Anlagenspiegel" sheetId="67" r:id="rId20"/>
    <sheet name="Sonstiges" sheetId="74" r:id="rId21"/>
    <sheet name="Listen" sheetId="64" state="hidden" r:id="rId22"/>
  </sheets>
  <definedNames>
    <definedName name="_xlnm._FilterDatabase" localSheetId="16" hidden="1">SAV!$A$4:$AC$200</definedName>
    <definedName name="_Key1" localSheetId="21" hidden="1">#REF!</definedName>
    <definedName name="_Key1" localSheetId="7" hidden="1">#REF!</definedName>
    <definedName name="_Key1" localSheetId="6" hidden="1">#REF!</definedName>
    <definedName name="_Key1" localSheetId="3" hidden="1">#REF!</definedName>
    <definedName name="_Key1" hidden="1">#REF!</definedName>
    <definedName name="_Key2" localSheetId="21" hidden="1">#REF!</definedName>
    <definedName name="_Key2" localSheetId="7" hidden="1">#REF!</definedName>
    <definedName name="_Key2" localSheetId="6" hidden="1">#REF!</definedName>
    <definedName name="_Key2" localSheetId="3" hidden="1">#REF!</definedName>
    <definedName name="_Key2" hidden="1">#REF!</definedName>
    <definedName name="_Order1" hidden="1">255</definedName>
    <definedName name="_Order2" hidden="1">255</definedName>
    <definedName name="_Sort" localSheetId="21" hidden="1">#REF!</definedName>
    <definedName name="_Sort" localSheetId="7" hidden="1">#REF!</definedName>
    <definedName name="_Sort" localSheetId="6" hidden="1">#REF!</definedName>
    <definedName name="_Sort" localSheetId="3" hidden="1">#REF!</definedName>
    <definedName name="_Sort" hidden="1">#REF!</definedName>
    <definedName name="Anlagengruppen" localSheetId="21">Listen!$A$2:$A$38</definedName>
    <definedName name="Anschaffungs_jahr">WAV!$D$5</definedName>
    <definedName name="Antragsjahre" localSheetId="21">Listen!$D$2:$D$6</definedName>
    <definedName name="_xlnm.Print_Area" localSheetId="19">Anlagenspiegel!$A$1:$L$24</definedName>
    <definedName name="_xlnm.Print_Area" localSheetId="10">'Dezentrale Einspeisung'!$A$1:$T$155</definedName>
    <definedName name="_xlnm.Print_Area" localSheetId="11">Energiefluss!$A$1:$D$2</definedName>
    <definedName name="_xlnm.Print_Area" localSheetId="14">'Fin. Ausgl. Redispatch'!$A$1:$Q$115</definedName>
    <definedName name="_xlnm.Print_Area" localSheetId="15">KKAuf!$B$1:$P$23</definedName>
    <definedName name="_xlnm.Print_Area" localSheetId="8">Mengenabgleich!$B$1:$F$15</definedName>
    <definedName name="_xlnm.Print_Area" localSheetId="12">'MSB (inkl. Messung)'!$A$1:$H$15</definedName>
    <definedName name="_xlnm.Print_Area" localSheetId="7">'Netzentgelte (Ist)'!$A$1:$V$213</definedName>
    <definedName name="_xlnm.Print_Area" localSheetId="6">'Netzentgelte (Plan)'!$A$1:$V$213</definedName>
    <definedName name="_xlnm.Print_Area" localSheetId="16">SAV!$A$1:$AM$200</definedName>
    <definedName name="_xlnm.Print_Area" localSheetId="9">'Vorgelagerte Netzkosten'!$B$1:$G$96</definedName>
    <definedName name="_xlnm.Print_Titles" localSheetId="17">BKZ_NAKB_SoPo!$B:$C,BKZ_NAKB_SoPo!$32:$33</definedName>
    <definedName name="_xlnm.Print_Titles" localSheetId="13">'GuV MSB'!$5:$5</definedName>
    <definedName name="_xlnm.Print_Titles" localSheetId="15">KKAuf!$13:$13</definedName>
    <definedName name="_xlnm.Print_Titles" localSheetId="7">'Netzentgelte (Ist)'!$A:$A</definedName>
    <definedName name="_xlnm.Print_Titles" localSheetId="6">'Netzentgelte (Plan)'!$A:$A</definedName>
    <definedName name="_xlnm.Print_Titles" localSheetId="16">SAV!$A:$C,SAV!$2:$4</definedName>
    <definedName name="_xlnm.Print_Titles" localSheetId="9">'Vorgelagerte Netzkosten'!$1:$2</definedName>
    <definedName name="_xlnm.Print_Titles" localSheetId="18">WAV!$2:$4</definedName>
    <definedName name="Investitionsjahre" localSheetId="21">Listen!$I$2:$I$8</definedName>
    <definedName name="Kategorie">Listen!$E$3:$E$9</definedName>
    <definedName name="Kategorie_2">Listen!$L$2:$L$4</definedName>
    <definedName name="Selbst_geschaffene_gewerbliche_Schutzrechte_und_ähnliche_Rechte_und_Werte" localSheetId="21">Listen!$J$2:$J$8</definedName>
    <definedName name="WAV_Positionen" localSheetId="21">Listen!$F$2:$F$8</definedName>
    <definedName name="Z_7F6F393A_2E90_4C6C_8A16_D5729A43DE4E_.wvu.PrintTitles" localSheetId="7" hidden="1">'Netzentgelte (Ist)'!$A:$A</definedName>
    <definedName name="Z_7F6F393A_2E90_4C6C_8A16_D5729A43DE4E_.wvu.PrintTitles" localSheetId="6" hidden="1">'Netzentgelte (Plan)'!$A:$A</definedName>
    <definedName name="Z_AB984B78_CF90_47D3_BD7F_5805A1C1409B_.wvu.PrintArea" localSheetId="19" hidden="1">Anlagenspiegel!$A$1:$J$2</definedName>
    <definedName name="Z_AB984B78_CF90_47D3_BD7F_5805A1C1409B_.wvu.PrintArea" localSheetId="1" hidden="1">Ausfüllhilfe!$B$1:$B$43</definedName>
    <definedName name="Z_AB984B78_CF90_47D3_BD7F_5805A1C1409B_.wvu.PrintArea" localSheetId="14" hidden="1">'Fin. Ausgl. Redispatch'!$A$1:$P$115</definedName>
    <definedName name="Z_AB984B78_CF90_47D3_BD7F_5805A1C1409B_.wvu.PrintArea" localSheetId="12" hidden="1">'MSB (inkl. Messung)'!$B$1:$G$2</definedName>
    <definedName name="Z_AB984B78_CF90_47D3_BD7F_5805A1C1409B_.wvu.PrintArea" localSheetId="20" hidden="1">Sonstiges!$A$1:$H$15</definedName>
    <definedName name="Z_FF7014B8_726F_4A88_B434_EC34DD9149F9_.wvu.PrintArea" localSheetId="19" hidden="1">Anlagenspiegel!$A$1:$K$2</definedName>
    <definedName name="Z_FF7014B8_726F_4A88_B434_EC34DD9149F9_.wvu.PrintArea" localSheetId="1" hidden="1">Ausfüllhilfe!$A$1:$C$43</definedName>
    <definedName name="Z_FF7014B8_726F_4A88_B434_EC34DD9149F9_.wvu.PrintArea" localSheetId="10" hidden="1">'Dezentrale Einspeisung'!$A$1:$M$48</definedName>
    <definedName name="Z_FF7014B8_726F_4A88_B434_EC34DD9149F9_.wvu.PrintArea" localSheetId="11" hidden="1">Energiefluss!$A$1:$D$2</definedName>
    <definedName name="Z_FF7014B8_726F_4A88_B434_EC34DD9149F9_.wvu.PrintArea" localSheetId="14" hidden="1">'Fin. Ausgl. Redispatch'!$A$1:$P$115</definedName>
    <definedName name="Z_FF7014B8_726F_4A88_B434_EC34DD9149F9_.wvu.PrintArea" localSheetId="20" hidden="1">Sonstiges!$A$1:$H$15</definedName>
    <definedName name="Zeitreihe_1" localSheetId="21">Listen!$J$2:$J$8</definedName>
    <definedName name="Zeitreihe_2" localSheetId="21">Listen!$K$2:$K$13</definedName>
  </definedNames>
  <calcPr calcId="162913" iterate="1"/>
</workbook>
</file>

<file path=xl/calcChain.xml><?xml version="1.0" encoding="utf-8"?>
<calcChain xmlns="http://schemas.openxmlformats.org/spreadsheetml/2006/main">
  <c r="E34" i="57" l="1"/>
  <c r="C20" i="57" l="1"/>
  <c r="G34" i="57"/>
  <c r="F34" i="57"/>
  <c r="M2" i="62" l="1"/>
  <c r="E10" i="57" l="1"/>
  <c r="B47" i="53" l="1"/>
  <c r="AF4" i="61" l="1"/>
  <c r="O152" i="69"/>
  <c r="Q152" i="69" s="1"/>
  <c r="L152" i="69"/>
  <c r="O151" i="69"/>
  <c r="Q151" i="69" s="1"/>
  <c r="L151" i="69"/>
  <c r="O150" i="69"/>
  <c r="L150" i="69"/>
  <c r="N150" i="69" s="1"/>
  <c r="R149" i="69"/>
  <c r="O149" i="69"/>
  <c r="Q149" i="69" s="1"/>
  <c r="L149" i="69"/>
  <c r="N149" i="69" s="1"/>
  <c r="O148" i="69"/>
  <c r="Q148" i="69" s="1"/>
  <c r="L148" i="69"/>
  <c r="R148" i="69" s="1"/>
  <c r="Q147" i="69"/>
  <c r="O147" i="69"/>
  <c r="L147" i="69"/>
  <c r="O146" i="69"/>
  <c r="R146" i="69" s="1"/>
  <c r="L146" i="69"/>
  <c r="N146" i="69" s="1"/>
  <c r="O145" i="69"/>
  <c r="Q145" i="69" s="1"/>
  <c r="L145" i="69"/>
  <c r="N145" i="69" s="1"/>
  <c r="S145" i="69" s="1"/>
  <c r="O144" i="69"/>
  <c r="Q144" i="69" s="1"/>
  <c r="L144" i="69"/>
  <c r="R144" i="69" s="1"/>
  <c r="Q143" i="69"/>
  <c r="O143" i="69"/>
  <c r="L143" i="69"/>
  <c r="O142" i="69"/>
  <c r="L142" i="69"/>
  <c r="N142" i="69" s="1"/>
  <c r="O141" i="69"/>
  <c r="Q141" i="69" s="1"/>
  <c r="L141" i="69"/>
  <c r="N141" i="69" s="1"/>
  <c r="O140" i="69"/>
  <c r="Q140" i="69" s="1"/>
  <c r="L140" i="69"/>
  <c r="R140" i="69" s="1"/>
  <c r="O139" i="69"/>
  <c r="Q139" i="69" s="1"/>
  <c r="L139" i="69"/>
  <c r="O138" i="69"/>
  <c r="L138" i="69"/>
  <c r="N138" i="69" s="1"/>
  <c r="O137" i="69"/>
  <c r="Q137" i="69" s="1"/>
  <c r="L137" i="69"/>
  <c r="N137" i="69" s="1"/>
  <c r="O136" i="69"/>
  <c r="Q136" i="69" s="1"/>
  <c r="L136" i="69"/>
  <c r="R136" i="69" s="1"/>
  <c r="O135" i="69"/>
  <c r="Q135" i="69" s="1"/>
  <c r="L135" i="69"/>
  <c r="O134" i="69"/>
  <c r="N134" i="69"/>
  <c r="L134" i="69"/>
  <c r="O133" i="69"/>
  <c r="Q133" i="69" s="1"/>
  <c r="L133" i="69"/>
  <c r="N133" i="69" s="1"/>
  <c r="O132" i="69"/>
  <c r="Q132" i="69" s="1"/>
  <c r="L132" i="69"/>
  <c r="R132" i="69" s="1"/>
  <c r="O131" i="69"/>
  <c r="Q131" i="69" s="1"/>
  <c r="L131" i="69"/>
  <c r="O130" i="69"/>
  <c r="R130" i="69" s="1"/>
  <c r="N130" i="69"/>
  <c r="L130" i="69"/>
  <c r="O129" i="69"/>
  <c r="Q129" i="69" s="1"/>
  <c r="L129" i="69"/>
  <c r="N129" i="69" s="1"/>
  <c r="O128" i="69"/>
  <c r="Q128" i="69" s="1"/>
  <c r="L128" i="69"/>
  <c r="O127" i="69"/>
  <c r="Q127" i="69" s="1"/>
  <c r="L127" i="69"/>
  <c r="O126" i="69"/>
  <c r="R126" i="69" s="1"/>
  <c r="N126" i="69"/>
  <c r="L126" i="69"/>
  <c r="R125" i="69"/>
  <c r="O125" i="69"/>
  <c r="Q125" i="69" s="1"/>
  <c r="L125" i="69"/>
  <c r="N125" i="69" s="1"/>
  <c r="O124" i="69"/>
  <c r="Q124" i="69" s="1"/>
  <c r="L124" i="69"/>
  <c r="O123" i="69"/>
  <c r="Q123" i="69" s="1"/>
  <c r="L123" i="69"/>
  <c r="O122" i="69"/>
  <c r="R122" i="69" s="1"/>
  <c r="L122" i="69"/>
  <c r="N122" i="69" s="1"/>
  <c r="R121" i="69"/>
  <c r="O121" i="69"/>
  <c r="Q121" i="69" s="1"/>
  <c r="L121" i="69"/>
  <c r="N121" i="69" s="1"/>
  <c r="S121" i="69" s="1"/>
  <c r="O120" i="69"/>
  <c r="Q120" i="69" s="1"/>
  <c r="L120" i="69"/>
  <c r="Q119" i="69"/>
  <c r="O119" i="69"/>
  <c r="L119" i="69"/>
  <c r="O118" i="69"/>
  <c r="R118" i="69" s="1"/>
  <c r="L118" i="69"/>
  <c r="N118" i="69" s="1"/>
  <c r="R117" i="69"/>
  <c r="O117" i="69"/>
  <c r="Q117" i="69" s="1"/>
  <c r="L117" i="69"/>
  <c r="N117" i="69" s="1"/>
  <c r="O116" i="69"/>
  <c r="Q116" i="69" s="1"/>
  <c r="L116" i="69"/>
  <c r="R116" i="69" s="1"/>
  <c r="Q115" i="69"/>
  <c r="O115" i="69"/>
  <c r="L115" i="69"/>
  <c r="N115" i="69" s="1"/>
  <c r="O114" i="69"/>
  <c r="L114" i="69"/>
  <c r="N114" i="69" s="1"/>
  <c r="O113" i="69"/>
  <c r="Q113" i="69" s="1"/>
  <c r="L113" i="69"/>
  <c r="N113" i="69" s="1"/>
  <c r="O112" i="69"/>
  <c r="Q112" i="69" s="1"/>
  <c r="L112" i="69"/>
  <c r="O111" i="69"/>
  <c r="Q111" i="69" s="1"/>
  <c r="L111" i="69"/>
  <c r="N111" i="69" s="1"/>
  <c r="O110" i="69"/>
  <c r="Q110" i="69" s="1"/>
  <c r="L110" i="69"/>
  <c r="N110" i="69" s="1"/>
  <c r="S110" i="69" s="1"/>
  <c r="O109" i="69"/>
  <c r="Q109" i="69" s="1"/>
  <c r="L109" i="69"/>
  <c r="N109" i="69" s="1"/>
  <c r="O108" i="69"/>
  <c r="Q108" i="69" s="1"/>
  <c r="L108" i="69"/>
  <c r="Q107" i="69"/>
  <c r="O107" i="69"/>
  <c r="L107" i="69"/>
  <c r="N107" i="69" s="1"/>
  <c r="O106" i="69"/>
  <c r="Q106" i="69" s="1"/>
  <c r="L106" i="69"/>
  <c r="N106" i="69" s="1"/>
  <c r="R105" i="69"/>
  <c r="O105" i="69"/>
  <c r="Q105" i="69" s="1"/>
  <c r="L105" i="69"/>
  <c r="N105" i="69" s="1"/>
  <c r="S105" i="69" s="1"/>
  <c r="O104" i="69"/>
  <c r="Q104" i="69" s="1"/>
  <c r="L104" i="69"/>
  <c r="Q103" i="69"/>
  <c r="O103" i="69"/>
  <c r="L103" i="69"/>
  <c r="N103" i="69" s="1"/>
  <c r="O102" i="69"/>
  <c r="Q102" i="69" s="1"/>
  <c r="L102" i="69"/>
  <c r="N102" i="69" s="1"/>
  <c r="S102" i="69" s="1"/>
  <c r="O101" i="69"/>
  <c r="Q101" i="69" s="1"/>
  <c r="L101" i="69"/>
  <c r="N101" i="69" s="1"/>
  <c r="S101" i="69" s="1"/>
  <c r="O100" i="69"/>
  <c r="Q100" i="69" s="1"/>
  <c r="L100" i="69"/>
  <c r="O99" i="69"/>
  <c r="Q99" i="69" s="1"/>
  <c r="L99" i="69"/>
  <c r="N99" i="69" s="1"/>
  <c r="O98" i="69"/>
  <c r="Q98" i="69" s="1"/>
  <c r="L98" i="69"/>
  <c r="R98" i="69" s="1"/>
  <c r="O97" i="69"/>
  <c r="Q97" i="69" s="1"/>
  <c r="L97" i="69"/>
  <c r="N97" i="69" s="1"/>
  <c r="O96" i="69"/>
  <c r="Q96" i="69" s="1"/>
  <c r="L96" i="69"/>
  <c r="Q95" i="69"/>
  <c r="O95" i="69"/>
  <c r="L95" i="69"/>
  <c r="N95" i="69" s="1"/>
  <c r="O94" i="69"/>
  <c r="Q94" i="69" s="1"/>
  <c r="L94" i="69"/>
  <c r="N94" i="69" s="1"/>
  <c r="S94" i="69" s="1"/>
  <c r="O93" i="69"/>
  <c r="Q93" i="69" s="1"/>
  <c r="L93" i="69"/>
  <c r="N93" i="69" s="1"/>
  <c r="O92" i="69"/>
  <c r="Q92" i="69" s="1"/>
  <c r="L92" i="69"/>
  <c r="Q91" i="69"/>
  <c r="O91" i="69"/>
  <c r="L91" i="69"/>
  <c r="N91" i="69" s="1"/>
  <c r="O90" i="69"/>
  <c r="Q90" i="69" s="1"/>
  <c r="L90" i="69"/>
  <c r="N90" i="69" s="1"/>
  <c r="O89" i="69"/>
  <c r="Q89" i="69" s="1"/>
  <c r="L89" i="69"/>
  <c r="N89" i="69" s="1"/>
  <c r="O88" i="69"/>
  <c r="Q88" i="69" s="1"/>
  <c r="L88" i="69"/>
  <c r="R87" i="69"/>
  <c r="O87" i="69"/>
  <c r="Q87" i="69" s="1"/>
  <c r="L87" i="69"/>
  <c r="N87" i="69" s="1"/>
  <c r="O86" i="69"/>
  <c r="Q86" i="69" s="1"/>
  <c r="N86" i="69"/>
  <c r="L86" i="69"/>
  <c r="O85" i="69"/>
  <c r="Q85" i="69" s="1"/>
  <c r="S85" i="69" s="1"/>
  <c r="L85" i="69"/>
  <c r="N85" i="69" s="1"/>
  <c r="Q84" i="69"/>
  <c r="O84" i="69"/>
  <c r="L84" i="69"/>
  <c r="O83" i="69"/>
  <c r="Q83" i="69" s="1"/>
  <c r="L83" i="69"/>
  <c r="N83" i="69" s="1"/>
  <c r="O82" i="69"/>
  <c r="Q82" i="69" s="1"/>
  <c r="L82" i="69"/>
  <c r="R82" i="69" s="1"/>
  <c r="O81" i="69"/>
  <c r="Q81" i="69" s="1"/>
  <c r="L81" i="69"/>
  <c r="N81" i="69" s="1"/>
  <c r="O80" i="69"/>
  <c r="Q80" i="69" s="1"/>
  <c r="L80" i="69"/>
  <c r="O79" i="69"/>
  <c r="Q79" i="69" s="1"/>
  <c r="L79" i="69"/>
  <c r="O78" i="69"/>
  <c r="Q78" i="69" s="1"/>
  <c r="N78" i="69"/>
  <c r="S78" i="69" s="1"/>
  <c r="L78" i="69"/>
  <c r="O77" i="69"/>
  <c r="Q77" i="69" s="1"/>
  <c r="L77" i="69"/>
  <c r="N77" i="69" s="1"/>
  <c r="S77" i="69" s="1"/>
  <c r="O76" i="69"/>
  <c r="Q76" i="69" s="1"/>
  <c r="L76" i="69"/>
  <c r="O75" i="69"/>
  <c r="Q75" i="69" s="1"/>
  <c r="L75" i="69"/>
  <c r="R75" i="69" s="1"/>
  <c r="O74" i="69"/>
  <c r="Q74" i="69" s="1"/>
  <c r="L74" i="69"/>
  <c r="N74" i="69" s="1"/>
  <c r="O73" i="69"/>
  <c r="Q73" i="69" s="1"/>
  <c r="L73" i="69"/>
  <c r="N73" i="69" s="1"/>
  <c r="Q72" i="69"/>
  <c r="O72" i="69"/>
  <c r="L72" i="69"/>
  <c r="Q71" i="69"/>
  <c r="O71" i="69"/>
  <c r="L71" i="69"/>
  <c r="N71" i="69" s="1"/>
  <c r="O70" i="69"/>
  <c r="Q70" i="69" s="1"/>
  <c r="N70" i="69"/>
  <c r="L70" i="69"/>
  <c r="O69" i="69"/>
  <c r="Q69" i="69" s="1"/>
  <c r="L69" i="69"/>
  <c r="N69" i="69" s="1"/>
  <c r="Q68" i="69"/>
  <c r="O68" i="69"/>
  <c r="L68" i="69"/>
  <c r="Q67" i="69"/>
  <c r="O67" i="69"/>
  <c r="L67" i="69"/>
  <c r="N67" i="69" s="1"/>
  <c r="R66" i="69"/>
  <c r="O66" i="69"/>
  <c r="Q66" i="69" s="1"/>
  <c r="N66" i="69"/>
  <c r="S66" i="69" s="1"/>
  <c r="L66" i="69"/>
  <c r="O65" i="69"/>
  <c r="Q65" i="69" s="1"/>
  <c r="L65" i="69"/>
  <c r="N65" i="69" s="1"/>
  <c r="S65" i="69" s="1"/>
  <c r="O64" i="69"/>
  <c r="Q64" i="69" s="1"/>
  <c r="L64" i="69"/>
  <c r="R63" i="69"/>
  <c r="O63" i="69"/>
  <c r="Q63" i="69" s="1"/>
  <c r="L63" i="69"/>
  <c r="N63" i="69" s="1"/>
  <c r="S63" i="69" s="1"/>
  <c r="O62" i="69"/>
  <c r="Q62" i="69" s="1"/>
  <c r="L62" i="69"/>
  <c r="N62" i="69" s="1"/>
  <c r="S62" i="69" s="1"/>
  <c r="O61" i="69"/>
  <c r="Q61" i="69" s="1"/>
  <c r="L61" i="69"/>
  <c r="N61" i="69" s="1"/>
  <c r="O60" i="69"/>
  <c r="Q60" i="69" s="1"/>
  <c r="L60" i="69"/>
  <c r="O59" i="69"/>
  <c r="Q59" i="69" s="1"/>
  <c r="L59" i="69"/>
  <c r="R59" i="69" s="1"/>
  <c r="O58" i="69"/>
  <c r="Q58" i="69" s="1"/>
  <c r="L58" i="69"/>
  <c r="N58" i="69" s="1"/>
  <c r="S58" i="69" s="1"/>
  <c r="O57" i="69"/>
  <c r="Q57" i="69" s="1"/>
  <c r="S57" i="69" s="1"/>
  <c r="L57" i="69"/>
  <c r="N57" i="69" s="1"/>
  <c r="O56" i="69"/>
  <c r="Q56" i="69" s="1"/>
  <c r="L56" i="69"/>
  <c r="Q55" i="69"/>
  <c r="O55" i="69"/>
  <c r="L55" i="69"/>
  <c r="N55" i="69" s="1"/>
  <c r="O54" i="69"/>
  <c r="Q54" i="69" s="1"/>
  <c r="L54" i="69"/>
  <c r="N54" i="69" s="1"/>
  <c r="O53" i="69"/>
  <c r="Q53" i="69" s="1"/>
  <c r="L53" i="69"/>
  <c r="N53" i="69" s="1"/>
  <c r="S67" i="69" l="1"/>
  <c r="R69" i="69"/>
  <c r="S91" i="69"/>
  <c r="S115" i="69"/>
  <c r="R129" i="69"/>
  <c r="N59" i="69"/>
  <c r="N75" i="69"/>
  <c r="S75" i="69" s="1"/>
  <c r="S81" i="69"/>
  <c r="S109" i="69"/>
  <c r="R124" i="69"/>
  <c r="R138" i="69"/>
  <c r="R141" i="69"/>
  <c r="R83" i="69"/>
  <c r="R150" i="69"/>
  <c r="S55" i="69"/>
  <c r="S95" i="69"/>
  <c r="N98" i="69"/>
  <c r="S98" i="69" s="1"/>
  <c r="R57" i="69"/>
  <c r="R91" i="69"/>
  <c r="S107" i="69"/>
  <c r="R133" i="69"/>
  <c r="R70" i="69"/>
  <c r="S73" i="69"/>
  <c r="R79" i="69"/>
  <c r="N82" i="69"/>
  <c r="S82" i="69" s="1"/>
  <c r="S87" i="69"/>
  <c r="R89" i="69"/>
  <c r="R128" i="69"/>
  <c r="S137" i="69"/>
  <c r="R142" i="69"/>
  <c r="R145" i="69"/>
  <c r="S83" i="69"/>
  <c r="S71" i="69"/>
  <c r="S53" i="69"/>
  <c r="R55" i="69"/>
  <c r="S61" i="69"/>
  <c r="S69" i="69"/>
  <c r="S93" i="69"/>
  <c r="R107" i="69"/>
  <c r="S111" i="69"/>
  <c r="R120" i="69"/>
  <c r="S129" i="69"/>
  <c r="R134" i="69"/>
  <c r="R137" i="69"/>
  <c r="R152" i="69"/>
  <c r="R104" i="69"/>
  <c r="N104" i="69"/>
  <c r="S104" i="69" s="1"/>
  <c r="R115" i="69"/>
  <c r="R64" i="69"/>
  <c r="N64" i="69"/>
  <c r="S64" i="69" s="1"/>
  <c r="R73" i="69"/>
  <c r="N79" i="69"/>
  <c r="S79" i="69" s="1"/>
  <c r="R86" i="69"/>
  <c r="R90" i="69"/>
  <c r="R97" i="69"/>
  <c r="R99" i="69"/>
  <c r="R106" i="69"/>
  <c r="R113" i="69"/>
  <c r="S118" i="69"/>
  <c r="R54" i="69"/>
  <c r="R58" i="69"/>
  <c r="R68" i="69"/>
  <c r="N68" i="69"/>
  <c r="S68" i="69" s="1"/>
  <c r="R71" i="69"/>
  <c r="R77" i="69"/>
  <c r="R100" i="69"/>
  <c r="N100" i="69"/>
  <c r="S100" i="69" s="1"/>
  <c r="N119" i="69"/>
  <c r="S119" i="69" s="1"/>
  <c r="R119" i="69"/>
  <c r="N127" i="69"/>
  <c r="S127" i="69" s="1"/>
  <c r="R127" i="69"/>
  <c r="N135" i="69"/>
  <c r="S135" i="69" s="1"/>
  <c r="R135" i="69"/>
  <c r="N143" i="69"/>
  <c r="S143" i="69" s="1"/>
  <c r="R143" i="69"/>
  <c r="N151" i="69"/>
  <c r="S151" i="69" s="1"/>
  <c r="R151" i="69"/>
  <c r="R60" i="69"/>
  <c r="N60" i="69"/>
  <c r="S60" i="69" s="1"/>
  <c r="R67" i="69"/>
  <c r="R62" i="69"/>
  <c r="S70" i="69"/>
  <c r="R72" i="69"/>
  <c r="N72" i="69"/>
  <c r="S72" i="69" s="1"/>
  <c r="R81" i="69"/>
  <c r="S89" i="69"/>
  <c r="R93" i="69"/>
  <c r="R95" i="69"/>
  <c r="R102" i="69"/>
  <c r="R109" i="69"/>
  <c r="R111" i="69"/>
  <c r="R53" i="69"/>
  <c r="S59" i="69"/>
  <c r="S74" i="69"/>
  <c r="R76" i="69"/>
  <c r="N76" i="69"/>
  <c r="S76" i="69" s="1"/>
  <c r="R85" i="69"/>
  <c r="R96" i="69"/>
  <c r="N96" i="69"/>
  <c r="S96" i="69" s="1"/>
  <c r="S103" i="69"/>
  <c r="R112" i="69"/>
  <c r="N112" i="69"/>
  <c r="S112" i="69" s="1"/>
  <c r="R114" i="69"/>
  <c r="Q114" i="69"/>
  <c r="S114" i="69" s="1"/>
  <c r="S117" i="69"/>
  <c r="S125" i="69"/>
  <c r="S133" i="69"/>
  <c r="S141" i="69"/>
  <c r="S149" i="69"/>
  <c r="R80" i="69"/>
  <c r="N80" i="69"/>
  <c r="S80" i="69" s="1"/>
  <c r="R61" i="69"/>
  <c r="R74" i="69"/>
  <c r="R84" i="69"/>
  <c r="N84" i="69"/>
  <c r="S84" i="69" s="1"/>
  <c r="R92" i="69"/>
  <c r="N92" i="69"/>
  <c r="S92" i="69" s="1"/>
  <c r="S99" i="69"/>
  <c r="R108" i="69"/>
  <c r="N108" i="69"/>
  <c r="S108" i="69" s="1"/>
  <c r="N123" i="69"/>
  <c r="S123" i="69" s="1"/>
  <c r="R123" i="69"/>
  <c r="N131" i="69"/>
  <c r="S131" i="69" s="1"/>
  <c r="R131" i="69"/>
  <c r="N139" i="69"/>
  <c r="S139" i="69" s="1"/>
  <c r="R139" i="69"/>
  <c r="N147" i="69"/>
  <c r="S147" i="69" s="1"/>
  <c r="R147" i="69"/>
  <c r="S54" i="69"/>
  <c r="R56" i="69"/>
  <c r="N56" i="69"/>
  <c r="S56" i="69" s="1"/>
  <c r="R65" i="69"/>
  <c r="R78" i="69"/>
  <c r="S86" i="69"/>
  <c r="R88" i="69"/>
  <c r="N88" i="69"/>
  <c r="S88" i="69" s="1"/>
  <c r="S90" i="69"/>
  <c r="R94" i="69"/>
  <c r="S97" i="69"/>
  <c r="R101" i="69"/>
  <c r="R103" i="69"/>
  <c r="S106" i="69"/>
  <c r="R110" i="69"/>
  <c r="S113" i="69"/>
  <c r="Q118" i="69"/>
  <c r="Q122" i="69"/>
  <c r="S122" i="69" s="1"/>
  <c r="Q126" i="69"/>
  <c r="S126" i="69" s="1"/>
  <c r="Q130" i="69"/>
  <c r="S130" i="69" s="1"/>
  <c r="Q134" i="69"/>
  <c r="S134" i="69" s="1"/>
  <c r="Q138" i="69"/>
  <c r="S138" i="69" s="1"/>
  <c r="Q142" i="69"/>
  <c r="S142" i="69" s="1"/>
  <c r="Q146" i="69"/>
  <c r="S146" i="69" s="1"/>
  <c r="Q150" i="69"/>
  <c r="S150" i="69" s="1"/>
  <c r="N116" i="69"/>
  <c r="S116" i="69" s="1"/>
  <c r="N120" i="69"/>
  <c r="S120" i="69" s="1"/>
  <c r="N124" i="69"/>
  <c r="S124" i="69" s="1"/>
  <c r="N128" i="69"/>
  <c r="S128" i="69" s="1"/>
  <c r="N132" i="69"/>
  <c r="S132" i="69" s="1"/>
  <c r="N136" i="69"/>
  <c r="S136" i="69" s="1"/>
  <c r="N140" i="69"/>
  <c r="S140" i="69" s="1"/>
  <c r="N144" i="69"/>
  <c r="S144" i="69" s="1"/>
  <c r="N148" i="69"/>
  <c r="S148" i="69" s="1"/>
  <c r="N152" i="69"/>
  <c r="S152" i="69" s="1"/>
  <c r="B1" i="74" l="1"/>
  <c r="G30" i="74"/>
  <c r="F4" i="74" s="1"/>
  <c r="F6" i="74" s="1"/>
  <c r="G5" i="74"/>
  <c r="E4" i="74"/>
  <c r="E6" i="74" s="1"/>
  <c r="D4" i="74"/>
  <c r="D6" i="74" s="1"/>
  <c r="N114" i="73"/>
  <c r="N113" i="73"/>
  <c r="N112" i="73"/>
  <c r="N111" i="73"/>
  <c r="N110" i="73"/>
  <c r="N109" i="73"/>
  <c r="N108" i="73"/>
  <c r="N107" i="73"/>
  <c r="N106" i="73"/>
  <c r="N105" i="73"/>
  <c r="N104" i="73"/>
  <c r="N103" i="73"/>
  <c r="N102" i="73"/>
  <c r="N101" i="73"/>
  <c r="N100" i="73"/>
  <c r="N99" i="73"/>
  <c r="N98" i="73"/>
  <c r="N97" i="73"/>
  <c r="N96" i="73"/>
  <c r="N95" i="73"/>
  <c r="N94" i="73"/>
  <c r="N93" i="73"/>
  <c r="N92" i="73"/>
  <c r="N91" i="73"/>
  <c r="N90" i="73"/>
  <c r="N89" i="73"/>
  <c r="N88" i="73"/>
  <c r="N87" i="73"/>
  <c r="N86" i="73"/>
  <c r="N85" i="73"/>
  <c r="N84" i="73"/>
  <c r="N83" i="73"/>
  <c r="N82" i="73"/>
  <c r="N81" i="73"/>
  <c r="N80" i="73"/>
  <c r="N79" i="73"/>
  <c r="N78" i="73"/>
  <c r="N77" i="73"/>
  <c r="N76" i="73"/>
  <c r="N75" i="73"/>
  <c r="N74" i="73"/>
  <c r="N73" i="73"/>
  <c r="N72" i="73"/>
  <c r="N71" i="73"/>
  <c r="N70" i="73"/>
  <c r="N69" i="73"/>
  <c r="N68" i="73"/>
  <c r="N67" i="73"/>
  <c r="N66" i="73"/>
  <c r="N65" i="73"/>
  <c r="N64" i="73"/>
  <c r="N63" i="73"/>
  <c r="N62" i="73"/>
  <c r="N61" i="73"/>
  <c r="N60" i="73"/>
  <c r="N59" i="73"/>
  <c r="N58" i="73"/>
  <c r="N57" i="73"/>
  <c r="N56" i="73"/>
  <c r="N55" i="73"/>
  <c r="N54" i="73"/>
  <c r="N53" i="73"/>
  <c r="N52" i="73"/>
  <c r="N51" i="73"/>
  <c r="N50" i="73"/>
  <c r="N49" i="73"/>
  <c r="N48" i="73"/>
  <c r="N47" i="73"/>
  <c r="N46" i="73"/>
  <c r="N45" i="73"/>
  <c r="N44" i="73"/>
  <c r="N43" i="73"/>
  <c r="N42" i="73"/>
  <c r="N41" i="73"/>
  <c r="N40" i="73"/>
  <c r="N39" i="73"/>
  <c r="N38" i="73"/>
  <c r="N37" i="73"/>
  <c r="N36" i="73"/>
  <c r="N35" i="73"/>
  <c r="N34" i="73"/>
  <c r="N33" i="73"/>
  <c r="N32" i="73"/>
  <c r="N31" i="73"/>
  <c r="N30" i="73"/>
  <c r="N29" i="73"/>
  <c r="N28" i="73"/>
  <c r="N27" i="73"/>
  <c r="N26" i="73"/>
  <c r="N25" i="73"/>
  <c r="N24" i="73"/>
  <c r="N23" i="73"/>
  <c r="N22" i="73"/>
  <c r="N21" i="73"/>
  <c r="N20" i="73"/>
  <c r="N19" i="73"/>
  <c r="N18" i="73"/>
  <c r="N17" i="73"/>
  <c r="N16" i="73"/>
  <c r="N15" i="73"/>
  <c r="F12" i="73" s="1"/>
  <c r="G4" i="74" l="1"/>
  <c r="G6" i="74" s="1"/>
  <c r="E12" i="73"/>
  <c r="D4" i="73" s="1"/>
  <c r="D6" i="73" s="1"/>
  <c r="E7" i="57" s="1"/>
  <c r="I46" i="69"/>
  <c r="H46" i="69"/>
  <c r="G46" i="69"/>
  <c r="F46" i="69"/>
  <c r="E46" i="69"/>
  <c r="I45" i="69"/>
  <c r="H45" i="69"/>
  <c r="G45" i="69"/>
  <c r="F45" i="69"/>
  <c r="E45" i="69"/>
  <c r="F44" i="69"/>
  <c r="E44" i="69"/>
  <c r="I43" i="69"/>
  <c r="H43" i="69"/>
  <c r="G43" i="69"/>
  <c r="F43" i="69"/>
  <c r="E43" i="69"/>
  <c r="I41" i="69"/>
  <c r="H41" i="69"/>
  <c r="G41" i="69"/>
  <c r="F41" i="69"/>
  <c r="E41" i="69"/>
  <c r="I40" i="69"/>
  <c r="H40" i="69"/>
  <c r="G40" i="69"/>
  <c r="F40" i="69"/>
  <c r="E40" i="69"/>
  <c r="I39" i="69"/>
  <c r="H39" i="69"/>
  <c r="G39" i="69"/>
  <c r="F39" i="69"/>
  <c r="E39" i="69"/>
  <c r="F38" i="69"/>
  <c r="E38" i="69"/>
  <c r="I37" i="69"/>
  <c r="H37" i="69"/>
  <c r="G37" i="69"/>
  <c r="F37" i="69"/>
  <c r="E37" i="69"/>
  <c r="I35" i="69"/>
  <c r="H35" i="69"/>
  <c r="G35" i="69"/>
  <c r="F35" i="69"/>
  <c r="E35" i="69"/>
  <c r="I34" i="69"/>
  <c r="H34" i="69"/>
  <c r="G34" i="69"/>
  <c r="F34" i="69"/>
  <c r="E34" i="69"/>
  <c r="I33" i="69"/>
  <c r="H33" i="69"/>
  <c r="G33" i="69"/>
  <c r="F33" i="69"/>
  <c r="E33" i="69"/>
  <c r="F32" i="69"/>
  <c r="E32" i="69"/>
  <c r="F31" i="69"/>
  <c r="E31" i="69"/>
  <c r="I29" i="69"/>
  <c r="H29" i="69"/>
  <c r="G29" i="69"/>
  <c r="F29" i="69"/>
  <c r="E29" i="69"/>
  <c r="I28" i="69"/>
  <c r="H28" i="69"/>
  <c r="G28" i="69"/>
  <c r="F28" i="69"/>
  <c r="E28" i="69"/>
  <c r="I27" i="69"/>
  <c r="H27" i="69"/>
  <c r="G27" i="69"/>
  <c r="F27" i="69"/>
  <c r="E27" i="69"/>
  <c r="F26" i="69"/>
  <c r="E26" i="69"/>
  <c r="I25" i="69"/>
  <c r="H25" i="69"/>
  <c r="G25" i="69"/>
  <c r="F25" i="69"/>
  <c r="E25" i="69"/>
  <c r="I23" i="69"/>
  <c r="H23" i="69"/>
  <c r="G23" i="69"/>
  <c r="F23" i="69"/>
  <c r="E23" i="69"/>
  <c r="I22" i="69"/>
  <c r="H22" i="69"/>
  <c r="G22" i="69"/>
  <c r="F22" i="69"/>
  <c r="E22" i="69"/>
  <c r="I21" i="69"/>
  <c r="H21" i="69"/>
  <c r="G21" i="69"/>
  <c r="F21" i="69"/>
  <c r="E21" i="69"/>
  <c r="F20" i="69"/>
  <c r="E20" i="69"/>
  <c r="I19" i="69"/>
  <c r="H19" i="69"/>
  <c r="G19" i="69"/>
  <c r="F19" i="69"/>
  <c r="E19" i="69"/>
  <c r="I17" i="69"/>
  <c r="H17" i="69"/>
  <c r="G17" i="69"/>
  <c r="F17" i="69"/>
  <c r="E17" i="69"/>
  <c r="I16" i="69"/>
  <c r="H16" i="69"/>
  <c r="G16" i="69"/>
  <c r="F16" i="69"/>
  <c r="E16" i="69"/>
  <c r="I15" i="69"/>
  <c r="H15" i="69"/>
  <c r="G15" i="69"/>
  <c r="F15" i="69"/>
  <c r="E15" i="69"/>
  <c r="F14" i="69"/>
  <c r="E14" i="69"/>
  <c r="I13" i="69"/>
  <c r="H13" i="69"/>
  <c r="G13" i="69"/>
  <c r="F13" i="69"/>
  <c r="E13" i="69"/>
  <c r="I31" i="69"/>
  <c r="D8" i="38"/>
  <c r="Q204" i="72"/>
  <c r="Q203" i="72"/>
  <c r="Q202" i="72"/>
  <c r="Q201" i="72"/>
  <c r="Q200" i="72"/>
  <c r="Q199" i="72"/>
  <c r="Q198" i="72"/>
  <c r="Q197" i="72"/>
  <c r="Q196" i="72"/>
  <c r="Q195" i="72"/>
  <c r="Q194" i="72"/>
  <c r="Q193" i="72"/>
  <c r="Q187" i="72"/>
  <c r="Q186" i="72"/>
  <c r="Q185" i="72"/>
  <c r="Q184" i="72"/>
  <c r="Q183" i="72"/>
  <c r="Q182" i="72"/>
  <c r="Q181" i="72"/>
  <c r="Q177" i="72"/>
  <c r="Q176" i="72"/>
  <c r="Q175" i="72"/>
  <c r="Q174" i="72"/>
  <c r="Q173" i="72"/>
  <c r="Q172" i="72"/>
  <c r="Q168" i="72"/>
  <c r="Q167" i="72"/>
  <c r="Q166" i="72"/>
  <c r="Q165" i="72"/>
  <c r="Q164" i="72"/>
  <c r="Q163" i="72"/>
  <c r="Q162" i="72"/>
  <c r="Q158" i="72"/>
  <c r="Q157" i="72"/>
  <c r="Q156" i="72"/>
  <c r="Q155" i="72"/>
  <c r="Q154" i="72"/>
  <c r="Q153" i="72"/>
  <c r="Q152" i="72"/>
  <c r="Q148" i="72"/>
  <c r="Q147" i="72"/>
  <c r="Q146" i="72"/>
  <c r="Q145" i="72"/>
  <c r="Q144" i="72"/>
  <c r="Q143" i="72"/>
  <c r="Q142" i="72"/>
  <c r="Q138" i="72"/>
  <c r="Q133" i="72"/>
  <c r="Q132" i="72"/>
  <c r="Q131" i="72"/>
  <c r="Q130" i="72"/>
  <c r="V131" i="72" s="1"/>
  <c r="T125" i="72"/>
  <c r="S125" i="72"/>
  <c r="R125" i="72"/>
  <c r="Q125" i="72"/>
  <c r="T124" i="72"/>
  <c r="S124" i="72"/>
  <c r="R124" i="72"/>
  <c r="Q124" i="72"/>
  <c r="T123" i="72"/>
  <c r="S123" i="72"/>
  <c r="R123" i="72"/>
  <c r="Q123" i="72"/>
  <c r="T122" i="72"/>
  <c r="S122" i="72"/>
  <c r="R122" i="72"/>
  <c r="Q122" i="72"/>
  <c r="T121" i="72"/>
  <c r="S121" i="72"/>
  <c r="R121" i="72"/>
  <c r="Q121" i="72"/>
  <c r="T120" i="72"/>
  <c r="S120" i="72"/>
  <c r="R120" i="72"/>
  <c r="Q120" i="72"/>
  <c r="T119" i="72"/>
  <c r="V117" i="72" s="1"/>
  <c r="S119" i="72"/>
  <c r="R119" i="72"/>
  <c r="Q119" i="72"/>
  <c r="R111" i="72"/>
  <c r="R110" i="72"/>
  <c r="R109" i="72"/>
  <c r="R108" i="72"/>
  <c r="R107" i="72"/>
  <c r="R105" i="72"/>
  <c r="R104" i="72"/>
  <c r="R103" i="72"/>
  <c r="R102" i="72"/>
  <c r="R101" i="72"/>
  <c r="R100" i="72"/>
  <c r="R99" i="72"/>
  <c r="R98" i="72"/>
  <c r="R97" i="72"/>
  <c r="R96" i="72"/>
  <c r="R95" i="72"/>
  <c r="R94" i="72"/>
  <c r="R93" i="72"/>
  <c r="R92" i="72"/>
  <c r="R91" i="72"/>
  <c r="R83" i="72"/>
  <c r="R82" i="72"/>
  <c r="R81" i="72"/>
  <c r="R80" i="72"/>
  <c r="R79" i="72"/>
  <c r="R77" i="72"/>
  <c r="R76" i="72"/>
  <c r="R73" i="72"/>
  <c r="R72" i="72"/>
  <c r="R70" i="72"/>
  <c r="R69" i="72"/>
  <c r="R67" i="72"/>
  <c r="R66" i="72"/>
  <c r="V72" i="72" s="1"/>
  <c r="V211" i="72" s="1"/>
  <c r="S60" i="72"/>
  <c r="R60" i="72"/>
  <c r="Q60" i="72"/>
  <c r="S59" i="72"/>
  <c r="R59" i="72"/>
  <c r="Q59" i="72"/>
  <c r="S58" i="72"/>
  <c r="R58" i="72"/>
  <c r="Q58" i="72"/>
  <c r="S57" i="72"/>
  <c r="R57" i="72"/>
  <c r="Q57" i="72"/>
  <c r="S56" i="72"/>
  <c r="R56" i="72"/>
  <c r="Q56" i="72"/>
  <c r="S55" i="72"/>
  <c r="R55" i="72"/>
  <c r="Q55" i="72"/>
  <c r="S54" i="72"/>
  <c r="R54" i="72"/>
  <c r="Q54" i="72"/>
  <c r="V54" i="72" s="1"/>
  <c r="Q48" i="72"/>
  <c r="Q47" i="72"/>
  <c r="Q46" i="72"/>
  <c r="Q45" i="72"/>
  <c r="Q44" i="72"/>
  <c r="Q43" i="72"/>
  <c r="Q42" i="72"/>
  <c r="V42" i="72" s="1"/>
  <c r="Q36" i="72"/>
  <c r="Q35" i="72"/>
  <c r="Q34" i="72"/>
  <c r="V34" i="72" s="1"/>
  <c r="Q29" i="72"/>
  <c r="Q28" i="72"/>
  <c r="Q27" i="72"/>
  <c r="Q22" i="72"/>
  <c r="V22" i="72" s="1"/>
  <c r="R16" i="72"/>
  <c r="Q16" i="72"/>
  <c r="R15" i="72"/>
  <c r="Q15" i="72"/>
  <c r="R14" i="72"/>
  <c r="Q14" i="72"/>
  <c r="R13" i="72"/>
  <c r="Q13" i="72"/>
  <c r="R12" i="72"/>
  <c r="Q12" i="72"/>
  <c r="R11" i="72"/>
  <c r="Q11" i="72"/>
  <c r="R10" i="72"/>
  <c r="Q10" i="72"/>
  <c r="Q204" i="71"/>
  <c r="Q203" i="71"/>
  <c r="Q202" i="71"/>
  <c r="Q201" i="71"/>
  <c r="Q200" i="71"/>
  <c r="Q199" i="71"/>
  <c r="Q198" i="71"/>
  <c r="Q197" i="71"/>
  <c r="Q196" i="71"/>
  <c r="Q195" i="71"/>
  <c r="Q194" i="71"/>
  <c r="Q193" i="71"/>
  <c r="Q187" i="71"/>
  <c r="Q186" i="71"/>
  <c r="Q185" i="71"/>
  <c r="Q184" i="71"/>
  <c r="Q183" i="71"/>
  <c r="Q182" i="71"/>
  <c r="Q181" i="71"/>
  <c r="Q177" i="71"/>
  <c r="Q176" i="71"/>
  <c r="Q175" i="71"/>
  <c r="Q174" i="71"/>
  <c r="Q173" i="71"/>
  <c r="Q172" i="71"/>
  <c r="Q168" i="71"/>
  <c r="Q167" i="71"/>
  <c r="Q166" i="71"/>
  <c r="Q165" i="71"/>
  <c r="Q164" i="71"/>
  <c r="Q163" i="71"/>
  <c r="Q162" i="71"/>
  <c r="Q158" i="71"/>
  <c r="Q157" i="71"/>
  <c r="Q156" i="71"/>
  <c r="Q155" i="71"/>
  <c r="Q154" i="71"/>
  <c r="Q153" i="71"/>
  <c r="Q152" i="71"/>
  <c r="Q148" i="71"/>
  <c r="Q147" i="71"/>
  <c r="Q146" i="71"/>
  <c r="Q145" i="71"/>
  <c r="Q144" i="71"/>
  <c r="Q143" i="71"/>
  <c r="Q142" i="71"/>
  <c r="Q138" i="71"/>
  <c r="Q133" i="71"/>
  <c r="Q132" i="71"/>
  <c r="V131" i="71" s="1"/>
  <c r="Q131" i="71"/>
  <c r="Q130" i="71"/>
  <c r="T125" i="71"/>
  <c r="S125" i="71"/>
  <c r="R125" i="71"/>
  <c r="Q125" i="71"/>
  <c r="T124" i="71"/>
  <c r="S124" i="71"/>
  <c r="R124" i="71"/>
  <c r="Q124" i="71"/>
  <c r="T123" i="71"/>
  <c r="S123" i="71"/>
  <c r="R123" i="71"/>
  <c r="Q123" i="71"/>
  <c r="T122" i="71"/>
  <c r="S122" i="71"/>
  <c r="R122" i="71"/>
  <c r="Q122" i="71"/>
  <c r="T121" i="71"/>
  <c r="S121" i="71"/>
  <c r="R121" i="71"/>
  <c r="Q121" i="71"/>
  <c r="T120" i="71"/>
  <c r="S120" i="71"/>
  <c r="R120" i="71"/>
  <c r="Q120" i="71"/>
  <c r="T119" i="71"/>
  <c r="S119" i="71"/>
  <c r="R119" i="71"/>
  <c r="Q119" i="71"/>
  <c r="V117" i="71" s="1"/>
  <c r="R111" i="71"/>
  <c r="R110" i="71"/>
  <c r="R109" i="71"/>
  <c r="R108" i="71"/>
  <c r="R107" i="71"/>
  <c r="R105" i="71"/>
  <c r="R104" i="71"/>
  <c r="R103" i="71"/>
  <c r="R102" i="71"/>
  <c r="R101" i="71"/>
  <c r="R100" i="71"/>
  <c r="R99" i="71"/>
  <c r="R98" i="71"/>
  <c r="R97" i="71"/>
  <c r="R96" i="71"/>
  <c r="R95" i="71"/>
  <c r="R94" i="71"/>
  <c r="R93" i="71"/>
  <c r="R92" i="71"/>
  <c r="R91" i="71"/>
  <c r="R83" i="71"/>
  <c r="R82" i="71"/>
  <c r="R81" i="71"/>
  <c r="R80" i="71"/>
  <c r="R79" i="71"/>
  <c r="R77" i="71"/>
  <c r="R76" i="71"/>
  <c r="R73" i="71"/>
  <c r="R72" i="71"/>
  <c r="R70" i="71"/>
  <c r="R69" i="71"/>
  <c r="R67" i="71"/>
  <c r="R66" i="71"/>
  <c r="S60" i="71"/>
  <c r="R60" i="71"/>
  <c r="Q60" i="71"/>
  <c r="S59" i="71"/>
  <c r="R59" i="71"/>
  <c r="Q59" i="71"/>
  <c r="S58" i="71"/>
  <c r="R58" i="71"/>
  <c r="Q58" i="71"/>
  <c r="S57" i="71"/>
  <c r="R57" i="71"/>
  <c r="Q57" i="71"/>
  <c r="S56" i="71"/>
  <c r="R56" i="71"/>
  <c r="Q56" i="71"/>
  <c r="S55" i="71"/>
  <c r="R55" i="71"/>
  <c r="Q55" i="71"/>
  <c r="S54" i="71"/>
  <c r="R54" i="71"/>
  <c r="Q54" i="71"/>
  <c r="V54" i="71" s="1"/>
  <c r="Q48" i="71"/>
  <c r="Q47" i="71"/>
  <c r="Q46" i="71"/>
  <c r="Q45" i="71"/>
  <c r="Q44" i="71"/>
  <c r="Q43" i="71"/>
  <c r="V42" i="71"/>
  <c r="Q42" i="71"/>
  <c r="Q36" i="71"/>
  <c r="Q35" i="71"/>
  <c r="Q34" i="71"/>
  <c r="V34" i="71" s="1"/>
  <c r="Q29" i="71"/>
  <c r="Q28" i="71"/>
  <c r="V27" i="71" s="1"/>
  <c r="Q27" i="71"/>
  <c r="Q22" i="71"/>
  <c r="V22" i="71" s="1"/>
  <c r="R16" i="71"/>
  <c r="Q16" i="71"/>
  <c r="R15" i="71"/>
  <c r="Q15" i="71"/>
  <c r="R14" i="71"/>
  <c r="Q14" i="71"/>
  <c r="R13" i="71"/>
  <c r="Q13" i="71"/>
  <c r="R12" i="71"/>
  <c r="Q12" i="71"/>
  <c r="R11" i="71"/>
  <c r="Q11" i="71"/>
  <c r="R10" i="71"/>
  <c r="Q10" i="71"/>
  <c r="H31" i="69" l="1"/>
  <c r="H47" i="69" s="1"/>
  <c r="G31" i="69"/>
  <c r="G47" i="69" s="1"/>
  <c r="V27" i="72"/>
  <c r="V10" i="72"/>
  <c r="V10" i="71"/>
  <c r="V210" i="71" s="1"/>
  <c r="V72" i="71"/>
  <c r="V211" i="71" s="1"/>
  <c r="C8" i="38" s="1"/>
  <c r="F47" i="69"/>
  <c r="I47" i="69"/>
  <c r="V210" i="72" l="1"/>
  <c r="V212" i="72" s="1"/>
  <c r="D7" i="38"/>
  <c r="V212" i="71"/>
  <c r="C7" i="38"/>
  <c r="H28" i="62"/>
  <c r="F28" i="62"/>
  <c r="D28" i="62"/>
  <c r="C28" i="62"/>
  <c r="C18" i="60" l="1"/>
  <c r="O2" i="61" l="1"/>
  <c r="M2" i="61"/>
  <c r="C16" i="59"/>
  <c r="C22" i="57" s="1"/>
  <c r="E9" i="69"/>
  <c r="F9" i="69"/>
  <c r="G9" i="69"/>
  <c r="H9" i="69"/>
  <c r="I9" i="69"/>
  <c r="F4" i="69"/>
  <c r="B1" i="69"/>
  <c r="B1" i="70"/>
  <c r="D6" i="70"/>
  <c r="F6" i="70" s="1"/>
  <c r="Q13" i="70"/>
  <c r="P13" i="70"/>
  <c r="M13" i="70"/>
  <c r="J13" i="70"/>
  <c r="E13" i="70"/>
  <c r="O12" i="70"/>
  <c r="I13" i="70"/>
  <c r="O11" i="70"/>
  <c r="L13" i="70"/>
  <c r="K13" i="70"/>
  <c r="O10" i="70"/>
  <c r="O9" i="70"/>
  <c r="O8" i="70"/>
  <c r="O7" i="70"/>
  <c r="O6" i="70"/>
  <c r="H13" i="70"/>
  <c r="G13" i="70"/>
  <c r="B1" i="67"/>
  <c r="S2" i="61"/>
  <c r="C13" i="70"/>
  <c r="O13" i="70"/>
  <c r="N13" i="70"/>
  <c r="A1" i="63"/>
  <c r="B1" i="62"/>
  <c r="A1" i="61"/>
  <c r="B1" i="60"/>
  <c r="H4" i="63"/>
  <c r="P4" i="63"/>
  <c r="K63" i="62"/>
  <c r="K62" i="62"/>
  <c r="K61" i="62"/>
  <c r="K60" i="62"/>
  <c r="K59" i="62"/>
  <c r="O59" i="62" s="1"/>
  <c r="K58" i="62"/>
  <c r="K57" i="62"/>
  <c r="K56" i="62"/>
  <c r="K55" i="62"/>
  <c r="K54" i="62"/>
  <c r="K53" i="62"/>
  <c r="K52" i="62"/>
  <c r="K51" i="62"/>
  <c r="R51" i="62" s="1"/>
  <c r="K50" i="62"/>
  <c r="K49" i="62"/>
  <c r="K48" i="62"/>
  <c r="K47" i="62"/>
  <c r="K46" i="62"/>
  <c r="K45" i="62"/>
  <c r="K44" i="62"/>
  <c r="K43" i="62"/>
  <c r="O43" i="62" s="1"/>
  <c r="K42" i="62"/>
  <c r="K41" i="62"/>
  <c r="K40" i="62"/>
  <c r="K39" i="62"/>
  <c r="K38" i="62"/>
  <c r="K37" i="62"/>
  <c r="U37" i="62" s="1"/>
  <c r="K36" i="62"/>
  <c r="N36" i="62" s="1"/>
  <c r="K35" i="62"/>
  <c r="T35" i="62" s="1"/>
  <c r="K34" i="62"/>
  <c r="O34" i="62" s="1"/>
  <c r="K33" i="62"/>
  <c r="H27" i="62"/>
  <c r="F8" i="62"/>
  <c r="F27" i="62"/>
  <c r="F26" i="62"/>
  <c r="F25" i="62"/>
  <c r="F24" i="62"/>
  <c r="F23" i="62"/>
  <c r="F22" i="62"/>
  <c r="F21" i="62"/>
  <c r="F20" i="62"/>
  <c r="F19" i="62"/>
  <c r="F18" i="62"/>
  <c r="F17" i="62"/>
  <c r="F16" i="62"/>
  <c r="F15" i="62"/>
  <c r="F14" i="62"/>
  <c r="F13" i="62"/>
  <c r="F12" i="62"/>
  <c r="F11" i="62"/>
  <c r="F10" i="62"/>
  <c r="F9" i="62"/>
  <c r="E27" i="62"/>
  <c r="E26" i="62"/>
  <c r="E25" i="62"/>
  <c r="E24" i="62"/>
  <c r="E23" i="62"/>
  <c r="E22" i="62"/>
  <c r="E21" i="62"/>
  <c r="E20" i="62"/>
  <c r="E19" i="62"/>
  <c r="E18" i="62"/>
  <c r="E17" i="62"/>
  <c r="E16" i="62"/>
  <c r="E15" i="62"/>
  <c r="E14" i="62"/>
  <c r="E13" i="62"/>
  <c r="E12" i="62"/>
  <c r="E11" i="62"/>
  <c r="E10" i="62"/>
  <c r="E9" i="62"/>
  <c r="E8" i="62"/>
  <c r="I89" i="67"/>
  <c r="I88" i="67"/>
  <c r="I87" i="67"/>
  <c r="I86" i="67"/>
  <c r="I85" i="67"/>
  <c r="I84" i="67"/>
  <c r="K83" i="67"/>
  <c r="J83" i="67"/>
  <c r="I83" i="67"/>
  <c r="H83" i="67"/>
  <c r="G83" i="67"/>
  <c r="F83" i="67"/>
  <c r="E83" i="67"/>
  <c r="D83" i="67"/>
  <c r="C83" i="67"/>
  <c r="I82" i="67"/>
  <c r="I81" i="67"/>
  <c r="I80" i="67"/>
  <c r="I79" i="67"/>
  <c r="I78" i="67"/>
  <c r="K77" i="67"/>
  <c r="J77" i="67"/>
  <c r="H77" i="67"/>
  <c r="G77" i="67"/>
  <c r="G72" i="67" s="1"/>
  <c r="F77" i="67"/>
  <c r="E77" i="67"/>
  <c r="D77" i="67"/>
  <c r="C77" i="67"/>
  <c r="I76" i="67"/>
  <c r="I73" i="67" s="1"/>
  <c r="I75" i="67"/>
  <c r="I74" i="67"/>
  <c r="K73" i="67"/>
  <c r="J73" i="67"/>
  <c r="J72" i="67" s="1"/>
  <c r="H73" i="67"/>
  <c r="H72" i="67" s="1"/>
  <c r="G73" i="67"/>
  <c r="F73" i="67"/>
  <c r="E73" i="67"/>
  <c r="E72" i="67" s="1"/>
  <c r="D73" i="67"/>
  <c r="C73" i="67"/>
  <c r="C72" i="67" s="1"/>
  <c r="K72" i="67"/>
  <c r="D72" i="67"/>
  <c r="B70" i="67"/>
  <c r="I67" i="67"/>
  <c r="I66" i="67"/>
  <c r="I65" i="67"/>
  <c r="I64" i="67"/>
  <c r="I63" i="67"/>
  <c r="I62" i="67"/>
  <c r="I61" i="67" s="1"/>
  <c r="K61" i="67"/>
  <c r="K50" i="67" s="1"/>
  <c r="J61" i="67"/>
  <c r="H61" i="67"/>
  <c r="G61" i="67"/>
  <c r="F61" i="67"/>
  <c r="E61" i="67"/>
  <c r="D61" i="67"/>
  <c r="C61" i="67"/>
  <c r="I60" i="67"/>
  <c r="I55" i="67" s="1"/>
  <c r="I59" i="67"/>
  <c r="I58" i="67"/>
  <c r="I57" i="67"/>
  <c r="I56" i="67"/>
  <c r="K55" i="67"/>
  <c r="J55" i="67"/>
  <c r="H55" i="67"/>
  <c r="G55" i="67"/>
  <c r="F55" i="67"/>
  <c r="E55" i="67"/>
  <c r="D55" i="67"/>
  <c r="C55" i="67"/>
  <c r="I54" i="67"/>
  <c r="I53" i="67"/>
  <c r="I52" i="67"/>
  <c r="I51" i="67" s="1"/>
  <c r="I50" i="67" s="1"/>
  <c r="K51" i="67"/>
  <c r="J51" i="67"/>
  <c r="J50" i="67" s="1"/>
  <c r="H51" i="67"/>
  <c r="H50" i="67" s="1"/>
  <c r="G51" i="67"/>
  <c r="F51" i="67"/>
  <c r="F50" i="67" s="1"/>
  <c r="E51" i="67"/>
  <c r="E50" i="67" s="1"/>
  <c r="D51" i="67"/>
  <c r="C51" i="67"/>
  <c r="C50" i="67" s="1"/>
  <c r="G50" i="67"/>
  <c r="B48" i="67"/>
  <c r="I45" i="67"/>
  <c r="I44" i="67"/>
  <c r="I43" i="67"/>
  <c r="I42" i="67"/>
  <c r="I41" i="67"/>
  <c r="I40" i="67"/>
  <c r="I39" i="67" s="1"/>
  <c r="K39" i="67"/>
  <c r="J39" i="67"/>
  <c r="H39" i="67"/>
  <c r="G39" i="67"/>
  <c r="G28" i="67" s="1"/>
  <c r="F39" i="67"/>
  <c r="E39" i="67"/>
  <c r="D39" i="67"/>
  <c r="C39" i="67"/>
  <c r="I38" i="67"/>
  <c r="I37" i="67"/>
  <c r="I36" i="67"/>
  <c r="I35" i="67"/>
  <c r="I34" i="67"/>
  <c r="K33" i="67"/>
  <c r="J33" i="67"/>
  <c r="J28" i="67" s="1"/>
  <c r="H33" i="67"/>
  <c r="G33" i="67"/>
  <c r="F33" i="67"/>
  <c r="E33" i="67"/>
  <c r="D33" i="67"/>
  <c r="C33" i="67"/>
  <c r="I32" i="67"/>
  <c r="I31" i="67"/>
  <c r="I30" i="67"/>
  <c r="I29" i="67" s="1"/>
  <c r="K29" i="67"/>
  <c r="K28" i="67" s="1"/>
  <c r="J29" i="67"/>
  <c r="H29" i="67"/>
  <c r="H28" i="67" s="1"/>
  <c r="G29" i="67"/>
  <c r="F29" i="67"/>
  <c r="F28" i="67" s="1"/>
  <c r="E29" i="67"/>
  <c r="D29" i="67"/>
  <c r="C29" i="67"/>
  <c r="C28" i="67" s="1"/>
  <c r="E28" i="67"/>
  <c r="B26" i="67"/>
  <c r="I22" i="67"/>
  <c r="I21" i="67"/>
  <c r="I20" i="67"/>
  <c r="I19" i="67"/>
  <c r="I18" i="67"/>
  <c r="I17" i="67"/>
  <c r="K16" i="67"/>
  <c r="J16" i="67"/>
  <c r="I16" i="67"/>
  <c r="H16" i="67"/>
  <c r="G16" i="67"/>
  <c r="F16" i="67"/>
  <c r="E16" i="67"/>
  <c r="D16" i="67"/>
  <c r="C16" i="67"/>
  <c r="I15" i="67"/>
  <c r="I14" i="67"/>
  <c r="I13" i="67"/>
  <c r="I12" i="67"/>
  <c r="I11" i="67"/>
  <c r="K10" i="67"/>
  <c r="K5" i="67" s="1"/>
  <c r="J10" i="67"/>
  <c r="H10" i="67"/>
  <c r="H5" i="67" s="1"/>
  <c r="G10" i="67"/>
  <c r="F10" i="67"/>
  <c r="F5" i="67" s="1"/>
  <c r="E10" i="67"/>
  <c r="D10" i="67"/>
  <c r="C10" i="67"/>
  <c r="I9" i="67"/>
  <c r="I6" i="67" s="1"/>
  <c r="I8" i="67"/>
  <c r="I7" i="67"/>
  <c r="K6" i="67"/>
  <c r="J6" i="67"/>
  <c r="H6" i="67"/>
  <c r="G6" i="67"/>
  <c r="G5" i="67" s="1"/>
  <c r="F6" i="67"/>
  <c r="E6" i="67"/>
  <c r="D6" i="67"/>
  <c r="D5" i="67" s="1"/>
  <c r="C6" i="67"/>
  <c r="C5" i="67" s="1"/>
  <c r="E5" i="67"/>
  <c r="F3" i="52"/>
  <c r="G3" i="52"/>
  <c r="M2" i="63"/>
  <c r="L2" i="63"/>
  <c r="K2" i="63"/>
  <c r="J2" i="63"/>
  <c r="I2" i="63"/>
  <c r="H2" i="63"/>
  <c r="G2" i="63"/>
  <c r="F2" i="63"/>
  <c r="E2" i="63"/>
  <c r="H100" i="63"/>
  <c r="P100" i="63" s="1"/>
  <c r="H99" i="63"/>
  <c r="P99" i="63"/>
  <c r="H98" i="63"/>
  <c r="P98" i="63"/>
  <c r="H97" i="63"/>
  <c r="P97" i="63"/>
  <c r="H96" i="63"/>
  <c r="P96" i="63" s="1"/>
  <c r="H95" i="63"/>
  <c r="P95" i="63" s="1"/>
  <c r="H94" i="63"/>
  <c r="P94" i="63" s="1"/>
  <c r="H93" i="63"/>
  <c r="P93" i="63"/>
  <c r="H92" i="63"/>
  <c r="P92" i="63" s="1"/>
  <c r="H91" i="63"/>
  <c r="P91" i="63" s="1"/>
  <c r="H90" i="63"/>
  <c r="P90" i="63"/>
  <c r="H89" i="63"/>
  <c r="P89" i="63"/>
  <c r="H88" i="63"/>
  <c r="P88" i="63" s="1"/>
  <c r="H87" i="63"/>
  <c r="P87" i="63" s="1"/>
  <c r="H86" i="63"/>
  <c r="P86" i="63" s="1"/>
  <c r="H85" i="63"/>
  <c r="P85" i="63"/>
  <c r="H84" i="63"/>
  <c r="P84" i="63" s="1"/>
  <c r="H83" i="63"/>
  <c r="P83" i="63"/>
  <c r="H82" i="63"/>
  <c r="P82" i="63" s="1"/>
  <c r="H81" i="63"/>
  <c r="P81" i="63"/>
  <c r="H80" i="63"/>
  <c r="P80" i="63" s="1"/>
  <c r="H79" i="63"/>
  <c r="P79" i="63"/>
  <c r="H78" i="63"/>
  <c r="P78" i="63" s="1"/>
  <c r="H77" i="63"/>
  <c r="P77" i="63"/>
  <c r="H76" i="63"/>
  <c r="P76" i="63" s="1"/>
  <c r="H75" i="63"/>
  <c r="P75" i="63"/>
  <c r="H74" i="63"/>
  <c r="P74" i="63"/>
  <c r="H73" i="63"/>
  <c r="P73" i="63"/>
  <c r="H72" i="63"/>
  <c r="P72" i="63" s="1"/>
  <c r="H71" i="63"/>
  <c r="P71" i="63" s="1"/>
  <c r="H70" i="63"/>
  <c r="P70" i="63"/>
  <c r="H69" i="63"/>
  <c r="P69" i="63"/>
  <c r="H68" i="63"/>
  <c r="P68" i="63" s="1"/>
  <c r="H67" i="63"/>
  <c r="P67" i="63"/>
  <c r="H66" i="63"/>
  <c r="P66" i="63"/>
  <c r="H65" i="63"/>
  <c r="P65" i="63"/>
  <c r="H64" i="63"/>
  <c r="P64" i="63" s="1"/>
  <c r="H63" i="63"/>
  <c r="P63" i="63" s="1"/>
  <c r="H62" i="63"/>
  <c r="P62" i="63" s="1"/>
  <c r="H61" i="63"/>
  <c r="P61" i="63"/>
  <c r="H60" i="63"/>
  <c r="P60" i="63" s="1"/>
  <c r="H59" i="63"/>
  <c r="P59" i="63" s="1"/>
  <c r="H58" i="63"/>
  <c r="P58" i="63"/>
  <c r="H57" i="63"/>
  <c r="P57" i="63"/>
  <c r="H56" i="63"/>
  <c r="P56" i="63" s="1"/>
  <c r="H55" i="63"/>
  <c r="P55" i="63" s="1"/>
  <c r="H54" i="63"/>
  <c r="P54" i="63" s="1"/>
  <c r="H53" i="63"/>
  <c r="P53" i="63"/>
  <c r="H52" i="63"/>
  <c r="P52" i="63" s="1"/>
  <c r="H51" i="63"/>
  <c r="P51" i="63"/>
  <c r="H50" i="63"/>
  <c r="P50" i="63" s="1"/>
  <c r="H49" i="63"/>
  <c r="P49" i="63"/>
  <c r="H48" i="63"/>
  <c r="P48" i="63" s="1"/>
  <c r="H47" i="63"/>
  <c r="P47" i="63"/>
  <c r="H46" i="63"/>
  <c r="P46" i="63" s="1"/>
  <c r="H45" i="63"/>
  <c r="P45" i="63"/>
  <c r="H44" i="63"/>
  <c r="P44" i="63" s="1"/>
  <c r="H43" i="63"/>
  <c r="P43" i="63"/>
  <c r="H42" i="63"/>
  <c r="P42" i="63"/>
  <c r="H41" i="63"/>
  <c r="P41" i="63"/>
  <c r="H40" i="63"/>
  <c r="P40" i="63" s="1"/>
  <c r="H39" i="63"/>
  <c r="P39" i="63" s="1"/>
  <c r="H38" i="63"/>
  <c r="P38" i="63"/>
  <c r="H37" i="63"/>
  <c r="P37" i="63"/>
  <c r="H36" i="63"/>
  <c r="P36" i="63" s="1"/>
  <c r="H35" i="63"/>
  <c r="P35" i="63" s="1"/>
  <c r="H34" i="63"/>
  <c r="P34" i="63"/>
  <c r="H33" i="63"/>
  <c r="P33" i="63"/>
  <c r="H32" i="63"/>
  <c r="P32" i="63" s="1"/>
  <c r="H31" i="63"/>
  <c r="P31" i="63" s="1"/>
  <c r="H30" i="63"/>
  <c r="P30" i="63"/>
  <c r="H29" i="63"/>
  <c r="P29" i="63"/>
  <c r="H28" i="63"/>
  <c r="P28" i="63" s="1"/>
  <c r="H27" i="63"/>
  <c r="P27" i="63" s="1"/>
  <c r="H26" i="63"/>
  <c r="P26" i="63"/>
  <c r="H25" i="63"/>
  <c r="P25" i="63" s="1"/>
  <c r="H24" i="63"/>
  <c r="P24" i="63" s="1"/>
  <c r="H23" i="63"/>
  <c r="P23" i="63" s="1"/>
  <c r="H22" i="63"/>
  <c r="P22" i="63"/>
  <c r="H21" i="63"/>
  <c r="P21" i="63" s="1"/>
  <c r="H20" i="63"/>
  <c r="P20" i="63" s="1"/>
  <c r="H19" i="63"/>
  <c r="P19" i="63" s="1"/>
  <c r="H18" i="63"/>
  <c r="P18" i="63"/>
  <c r="H17" i="63"/>
  <c r="P17" i="63" s="1"/>
  <c r="H16" i="63"/>
  <c r="P16" i="63" s="1"/>
  <c r="H15" i="63"/>
  <c r="P15" i="63" s="1"/>
  <c r="H14" i="63"/>
  <c r="P14" i="63"/>
  <c r="H13" i="63"/>
  <c r="P13" i="63" s="1"/>
  <c r="H12" i="63"/>
  <c r="P12" i="63" s="1"/>
  <c r="H11" i="63"/>
  <c r="P11" i="63" s="1"/>
  <c r="H10" i="63"/>
  <c r="P10" i="63"/>
  <c r="H9" i="63"/>
  <c r="P9" i="63" s="1"/>
  <c r="H8" i="63"/>
  <c r="P8" i="63" s="1"/>
  <c r="H7" i="63"/>
  <c r="P7" i="63" s="1"/>
  <c r="H6" i="63"/>
  <c r="P6" i="63"/>
  <c r="H5" i="63"/>
  <c r="P5" i="63" s="1"/>
  <c r="L2" i="61"/>
  <c r="K2" i="61"/>
  <c r="J2" i="61"/>
  <c r="I2" i="61"/>
  <c r="H2" i="61"/>
  <c r="G2" i="61"/>
  <c r="F2" i="61"/>
  <c r="E2" i="61"/>
  <c r="D2" i="61"/>
  <c r="G27" i="62"/>
  <c r="B26" i="62"/>
  <c r="H26" i="62" s="1"/>
  <c r="G26" i="62"/>
  <c r="G200" i="61"/>
  <c r="Q200" i="61" s="1"/>
  <c r="T200" i="61" s="1"/>
  <c r="G199" i="61"/>
  <c r="Q199" i="61" s="1"/>
  <c r="G198" i="61"/>
  <c r="Q198" i="61" s="1"/>
  <c r="G197" i="61"/>
  <c r="Q197" i="61" s="1"/>
  <c r="G196" i="61"/>
  <c r="Q196" i="61" s="1"/>
  <c r="G195" i="61"/>
  <c r="Q195" i="61" s="1"/>
  <c r="G194" i="61"/>
  <c r="Q194" i="61" s="1"/>
  <c r="G193" i="61"/>
  <c r="Q193" i="61" s="1"/>
  <c r="G192" i="61"/>
  <c r="Q192" i="61" s="1"/>
  <c r="G191" i="61"/>
  <c r="Q191" i="61" s="1"/>
  <c r="G190" i="61"/>
  <c r="Q190" i="61" s="1"/>
  <c r="G189" i="61"/>
  <c r="Q189" i="61" s="1"/>
  <c r="G188" i="61"/>
  <c r="Q188" i="61" s="1"/>
  <c r="G187" i="61"/>
  <c r="Q187" i="61" s="1"/>
  <c r="T187" i="61" s="1"/>
  <c r="G186" i="61"/>
  <c r="Q186" i="61" s="1"/>
  <c r="G185" i="61"/>
  <c r="Q185" i="61" s="1"/>
  <c r="G184" i="61"/>
  <c r="Q184" i="61" s="1"/>
  <c r="G183" i="61"/>
  <c r="Q183" i="61" s="1"/>
  <c r="T183" i="61" s="1"/>
  <c r="G182" i="61"/>
  <c r="Q182" i="61" s="1"/>
  <c r="G181" i="61"/>
  <c r="Q181" i="61" s="1"/>
  <c r="G180" i="61"/>
  <c r="Q180" i="61" s="1"/>
  <c r="G179" i="61"/>
  <c r="Q179" i="61" s="1"/>
  <c r="T179" i="61" s="1"/>
  <c r="G178" i="61"/>
  <c r="Q178" i="61" s="1"/>
  <c r="G177" i="61"/>
  <c r="Q177" i="61" s="1"/>
  <c r="G176" i="61"/>
  <c r="Q176" i="61" s="1"/>
  <c r="G175" i="61"/>
  <c r="Q175" i="61" s="1"/>
  <c r="T175" i="61" s="1"/>
  <c r="G174" i="61"/>
  <c r="Q174" i="61" s="1"/>
  <c r="G173" i="61"/>
  <c r="Q173" i="61" s="1"/>
  <c r="G172" i="61"/>
  <c r="Q172" i="61" s="1"/>
  <c r="G171" i="61"/>
  <c r="Q171" i="61" s="1"/>
  <c r="G170" i="61"/>
  <c r="Q170" i="61" s="1"/>
  <c r="G169" i="61"/>
  <c r="Q169" i="61" s="1"/>
  <c r="G168" i="61"/>
  <c r="Q168" i="61" s="1"/>
  <c r="G167" i="61"/>
  <c r="Q167" i="61" s="1"/>
  <c r="G166" i="61"/>
  <c r="Q166" i="61" s="1"/>
  <c r="G165" i="61"/>
  <c r="Q165" i="61" s="1"/>
  <c r="G164" i="61"/>
  <c r="Q164" i="61" s="1"/>
  <c r="G163" i="61"/>
  <c r="Q163" i="61" s="1"/>
  <c r="T163" i="61" s="1"/>
  <c r="G162" i="61"/>
  <c r="Q162" i="61" s="1"/>
  <c r="G161" i="61"/>
  <c r="Q161" i="61" s="1"/>
  <c r="G160" i="61"/>
  <c r="Q160" i="61" s="1"/>
  <c r="G159" i="61"/>
  <c r="Q159" i="61" s="1"/>
  <c r="G158" i="61"/>
  <c r="Q158" i="61" s="1"/>
  <c r="G157" i="61"/>
  <c r="Q157" i="61" s="1"/>
  <c r="G156" i="61"/>
  <c r="Q156" i="61" s="1"/>
  <c r="G155" i="61"/>
  <c r="Q155" i="61" s="1"/>
  <c r="T155" i="61" s="1"/>
  <c r="G154" i="61"/>
  <c r="Q154" i="61" s="1"/>
  <c r="G153" i="61"/>
  <c r="Q153" i="61" s="1"/>
  <c r="G152" i="61"/>
  <c r="Q152" i="61" s="1"/>
  <c r="G151" i="61"/>
  <c r="Q151" i="61" s="1"/>
  <c r="G150" i="61"/>
  <c r="Q150" i="61" s="1"/>
  <c r="G149" i="61"/>
  <c r="Q149" i="61" s="1"/>
  <c r="G148" i="61"/>
  <c r="Q148" i="61" s="1"/>
  <c r="G147" i="61"/>
  <c r="Q147" i="61" s="1"/>
  <c r="G146" i="61"/>
  <c r="Q146" i="61" s="1"/>
  <c r="G145" i="61"/>
  <c r="Q145" i="61" s="1"/>
  <c r="G144" i="61"/>
  <c r="Q144" i="61" s="1"/>
  <c r="G143" i="61"/>
  <c r="Q143" i="61" s="1"/>
  <c r="G142" i="61"/>
  <c r="Q142" i="61" s="1"/>
  <c r="G141" i="61"/>
  <c r="Q141" i="61" s="1"/>
  <c r="G140" i="61"/>
  <c r="Q140" i="61" s="1"/>
  <c r="G139" i="61"/>
  <c r="Q139" i="61" s="1"/>
  <c r="T139" i="61" s="1"/>
  <c r="G138" i="61"/>
  <c r="Q138" i="61" s="1"/>
  <c r="G137" i="61"/>
  <c r="Q137" i="61" s="1"/>
  <c r="G136" i="61"/>
  <c r="Q136" i="61" s="1"/>
  <c r="G135" i="61"/>
  <c r="Q135" i="61" s="1"/>
  <c r="G134" i="61"/>
  <c r="Q134" i="61" s="1"/>
  <c r="G133" i="61"/>
  <c r="Q133" i="61" s="1"/>
  <c r="G132" i="61"/>
  <c r="Q132" i="61" s="1"/>
  <c r="G131" i="61"/>
  <c r="Q131" i="61" s="1"/>
  <c r="T131" i="61" s="1"/>
  <c r="G130" i="61"/>
  <c r="Q130" i="61" s="1"/>
  <c r="G129" i="61"/>
  <c r="Q129" i="61" s="1"/>
  <c r="G128" i="61"/>
  <c r="Q128" i="61" s="1"/>
  <c r="G127" i="61"/>
  <c r="Q127" i="61" s="1"/>
  <c r="G126" i="61"/>
  <c r="Q126" i="61" s="1"/>
  <c r="G125" i="61"/>
  <c r="Q125" i="61" s="1"/>
  <c r="G124" i="61"/>
  <c r="Q124" i="61" s="1"/>
  <c r="G123" i="61"/>
  <c r="Q123" i="61" s="1"/>
  <c r="G122" i="61"/>
  <c r="Q122" i="61" s="1"/>
  <c r="G121" i="61"/>
  <c r="Q121" i="61" s="1"/>
  <c r="G120" i="61"/>
  <c r="Q120" i="61" s="1"/>
  <c r="G119" i="61"/>
  <c r="Q119" i="61" s="1"/>
  <c r="T119" i="61" s="1"/>
  <c r="G118" i="61"/>
  <c r="Q118" i="61" s="1"/>
  <c r="G117" i="61"/>
  <c r="Q117" i="61" s="1"/>
  <c r="G116" i="61"/>
  <c r="Q116" i="61" s="1"/>
  <c r="G115" i="61"/>
  <c r="Q115" i="61" s="1"/>
  <c r="T115" i="61" s="1"/>
  <c r="AG115" i="61" s="1"/>
  <c r="G114" i="61"/>
  <c r="Q114" i="61" s="1"/>
  <c r="G113" i="61"/>
  <c r="Q113" i="61" s="1"/>
  <c r="G112" i="61"/>
  <c r="Q112" i="61" s="1"/>
  <c r="G111" i="61"/>
  <c r="Q111" i="61" s="1"/>
  <c r="G110" i="61"/>
  <c r="Q110" i="61" s="1"/>
  <c r="G109" i="61"/>
  <c r="Q109" i="61" s="1"/>
  <c r="G108" i="61"/>
  <c r="Q108" i="61" s="1"/>
  <c r="G107" i="61"/>
  <c r="Q107" i="61" s="1"/>
  <c r="G106" i="61"/>
  <c r="Q106" i="61" s="1"/>
  <c r="G105" i="61"/>
  <c r="Q105" i="61" s="1"/>
  <c r="G104" i="61"/>
  <c r="Q104" i="61" s="1"/>
  <c r="G103" i="61"/>
  <c r="Q103" i="61" s="1"/>
  <c r="G102" i="61"/>
  <c r="Q102" i="61" s="1"/>
  <c r="G101" i="61"/>
  <c r="Q101" i="61" s="1"/>
  <c r="G100" i="61"/>
  <c r="Q100" i="61" s="1"/>
  <c r="G99" i="61"/>
  <c r="Q99" i="61" s="1"/>
  <c r="G98" i="61"/>
  <c r="Q98" i="61" s="1"/>
  <c r="G97" i="61"/>
  <c r="Q97" i="61" s="1"/>
  <c r="G96" i="61"/>
  <c r="Q96" i="61" s="1"/>
  <c r="G95" i="61"/>
  <c r="Q95" i="61" s="1"/>
  <c r="G94" i="61"/>
  <c r="Q94" i="61" s="1"/>
  <c r="G93" i="61"/>
  <c r="Q93" i="61" s="1"/>
  <c r="G92" i="61"/>
  <c r="Q92" i="61" s="1"/>
  <c r="G91" i="61"/>
  <c r="Q91" i="61" s="1"/>
  <c r="T91" i="61" s="1"/>
  <c r="AG91" i="61" s="1"/>
  <c r="G90" i="61"/>
  <c r="Q90" i="61" s="1"/>
  <c r="G89" i="61"/>
  <c r="Q89" i="61" s="1"/>
  <c r="G88" i="61"/>
  <c r="Q88" i="61" s="1"/>
  <c r="G87" i="61"/>
  <c r="Q87" i="61" s="1"/>
  <c r="G86" i="61"/>
  <c r="Q86" i="61" s="1"/>
  <c r="G85" i="61"/>
  <c r="Q85" i="61" s="1"/>
  <c r="G84" i="61"/>
  <c r="Q84" i="61" s="1"/>
  <c r="G83" i="61"/>
  <c r="Q83" i="61" s="1"/>
  <c r="G82" i="61"/>
  <c r="Q82" i="61" s="1"/>
  <c r="G81" i="61"/>
  <c r="Q81" i="61" s="1"/>
  <c r="G80" i="61"/>
  <c r="Q80" i="61" s="1"/>
  <c r="G79" i="61"/>
  <c r="Q79" i="61" s="1"/>
  <c r="G78" i="61"/>
  <c r="Q78" i="61" s="1"/>
  <c r="G77" i="61"/>
  <c r="Q77" i="61" s="1"/>
  <c r="G76" i="61"/>
  <c r="Q76" i="61" s="1"/>
  <c r="G75" i="61"/>
  <c r="Q75" i="61" s="1"/>
  <c r="G74" i="61"/>
  <c r="Q74" i="61" s="1"/>
  <c r="G73" i="61"/>
  <c r="Q73" i="61" s="1"/>
  <c r="G72" i="61"/>
  <c r="Q72" i="61" s="1"/>
  <c r="G71" i="61"/>
  <c r="Q71" i="61" s="1"/>
  <c r="G70" i="61"/>
  <c r="Q70" i="61" s="1"/>
  <c r="G69" i="61"/>
  <c r="Q69" i="61" s="1"/>
  <c r="G68" i="61"/>
  <c r="Q68" i="61" s="1"/>
  <c r="G67" i="61"/>
  <c r="Q67" i="61" s="1"/>
  <c r="G66" i="61"/>
  <c r="Q66" i="61" s="1"/>
  <c r="G65" i="61"/>
  <c r="Q65" i="61" s="1"/>
  <c r="G64" i="61"/>
  <c r="Q64" i="61" s="1"/>
  <c r="G63" i="61"/>
  <c r="Q63" i="61" s="1"/>
  <c r="G62" i="61"/>
  <c r="Q62" i="61" s="1"/>
  <c r="G61" i="61"/>
  <c r="Q61" i="61" s="1"/>
  <c r="G60" i="61"/>
  <c r="Q60" i="61" s="1"/>
  <c r="G59" i="61"/>
  <c r="Q59" i="61" s="1"/>
  <c r="G58" i="61"/>
  <c r="Q58" i="61" s="1"/>
  <c r="G57" i="61"/>
  <c r="Q57" i="61" s="1"/>
  <c r="G56" i="61"/>
  <c r="Q56" i="61" s="1"/>
  <c r="G55" i="61"/>
  <c r="Q55" i="61" s="1"/>
  <c r="G54" i="61"/>
  <c r="Q54" i="61" s="1"/>
  <c r="G53" i="61"/>
  <c r="Q53" i="61" s="1"/>
  <c r="G52" i="61"/>
  <c r="Q52" i="61" s="1"/>
  <c r="G51" i="61"/>
  <c r="Q51" i="61" s="1"/>
  <c r="G50" i="61"/>
  <c r="Q50" i="61" s="1"/>
  <c r="G49" i="61"/>
  <c r="Q49" i="61" s="1"/>
  <c r="G48" i="61"/>
  <c r="Q48" i="61" s="1"/>
  <c r="G47" i="61"/>
  <c r="Q47" i="61" s="1"/>
  <c r="G46" i="61"/>
  <c r="Q46" i="61" s="1"/>
  <c r="G45" i="61"/>
  <c r="Q45" i="61" s="1"/>
  <c r="G44" i="61"/>
  <c r="Q44" i="61" s="1"/>
  <c r="G43" i="61"/>
  <c r="Q43" i="61" s="1"/>
  <c r="G42" i="61"/>
  <c r="Q42" i="61" s="1"/>
  <c r="G41" i="61"/>
  <c r="Q41" i="61" s="1"/>
  <c r="G40" i="61"/>
  <c r="Q40" i="61" s="1"/>
  <c r="G39" i="61"/>
  <c r="Q39" i="61" s="1"/>
  <c r="G38" i="61"/>
  <c r="Q38" i="61" s="1"/>
  <c r="G37" i="61"/>
  <c r="Q37" i="61" s="1"/>
  <c r="G36" i="61"/>
  <c r="Q36" i="61" s="1"/>
  <c r="G35" i="61"/>
  <c r="Q35" i="61" s="1"/>
  <c r="G34" i="61"/>
  <c r="Q34" i="61" s="1"/>
  <c r="G33" i="61"/>
  <c r="Q33" i="61" s="1"/>
  <c r="G32" i="61"/>
  <c r="Q32" i="61" s="1"/>
  <c r="G31" i="61"/>
  <c r="Q31" i="61" s="1"/>
  <c r="G30" i="61"/>
  <c r="Q30" i="61" s="1"/>
  <c r="G29" i="61"/>
  <c r="Q29" i="61" s="1"/>
  <c r="G28" i="61"/>
  <c r="Q28" i="61" s="1"/>
  <c r="G27" i="61"/>
  <c r="Q27" i="61" s="1"/>
  <c r="G26" i="61"/>
  <c r="Q26" i="61" s="1"/>
  <c r="G25" i="61"/>
  <c r="Q25" i="61" s="1"/>
  <c r="G24" i="61"/>
  <c r="Q24" i="61" s="1"/>
  <c r="G23" i="61"/>
  <c r="Q23" i="61" s="1"/>
  <c r="G22" i="61"/>
  <c r="Q22" i="61" s="1"/>
  <c r="G21" i="61"/>
  <c r="Q21" i="61" s="1"/>
  <c r="G20" i="61"/>
  <c r="Q20" i="61" s="1"/>
  <c r="G19" i="61"/>
  <c r="Q19" i="61" s="1"/>
  <c r="G18" i="61"/>
  <c r="Q18" i="61" s="1"/>
  <c r="G17" i="61"/>
  <c r="Q17" i="61" s="1"/>
  <c r="G16" i="61"/>
  <c r="Q16" i="61" s="1"/>
  <c r="G15" i="61"/>
  <c r="Q15" i="61" s="1"/>
  <c r="G14" i="61"/>
  <c r="Q14" i="61" s="1"/>
  <c r="T14" i="61" s="1"/>
  <c r="G13" i="61"/>
  <c r="Q13" i="61" s="1"/>
  <c r="T13" i="61" s="1"/>
  <c r="G12" i="61"/>
  <c r="Q12" i="61" s="1"/>
  <c r="G11" i="61"/>
  <c r="Q11" i="61" s="1"/>
  <c r="G10" i="61"/>
  <c r="Q10" i="61" s="1"/>
  <c r="G9" i="61"/>
  <c r="Q9" i="61" s="1"/>
  <c r="G8" i="61"/>
  <c r="Q8" i="61" s="1"/>
  <c r="T8" i="61" s="1"/>
  <c r="G7" i="61"/>
  <c r="Q7" i="61" s="1"/>
  <c r="G6" i="61"/>
  <c r="Q6" i="61" s="1"/>
  <c r="T6" i="61" s="1"/>
  <c r="G5" i="61"/>
  <c r="Q5" i="61" s="1"/>
  <c r="T5" i="61" s="1"/>
  <c r="F28" i="54"/>
  <c r="F25" i="54"/>
  <c r="F23" i="54"/>
  <c r="F22" i="54"/>
  <c r="F20" i="54"/>
  <c r="F19" i="54"/>
  <c r="F31" i="54"/>
  <c r="V200" i="61"/>
  <c r="V199" i="61"/>
  <c r="V198" i="61"/>
  <c r="V197" i="61"/>
  <c r="V196" i="61"/>
  <c r="V195" i="61"/>
  <c r="V194" i="61"/>
  <c r="V193" i="61"/>
  <c r="V192" i="61"/>
  <c r="V191" i="61"/>
  <c r="V190" i="61"/>
  <c r="V189" i="61"/>
  <c r="V188" i="61"/>
  <c r="V187" i="61"/>
  <c r="V186" i="61"/>
  <c r="V185" i="61"/>
  <c r="V184" i="61"/>
  <c r="V183" i="61"/>
  <c r="V182" i="61"/>
  <c r="V181" i="61"/>
  <c r="V180" i="61"/>
  <c r="V179" i="61"/>
  <c r="V178" i="61"/>
  <c r="V177" i="61"/>
  <c r="V176" i="61"/>
  <c r="V175" i="61"/>
  <c r="V174" i="61"/>
  <c r="V173" i="61"/>
  <c r="V172" i="61"/>
  <c r="V171" i="61"/>
  <c r="V170" i="61"/>
  <c r="V169" i="61"/>
  <c r="V168" i="61"/>
  <c r="V167" i="61"/>
  <c r="V166" i="61"/>
  <c r="V165" i="61"/>
  <c r="V164" i="61"/>
  <c r="V163" i="61"/>
  <c r="V162" i="61"/>
  <c r="V161" i="61"/>
  <c r="V160" i="61"/>
  <c r="V159" i="61"/>
  <c r="V158" i="61"/>
  <c r="V157" i="61"/>
  <c r="V156" i="61"/>
  <c r="V155" i="61"/>
  <c r="V154" i="61"/>
  <c r="V153" i="61"/>
  <c r="V152" i="61"/>
  <c r="V151" i="61"/>
  <c r="V150" i="61"/>
  <c r="V149" i="61"/>
  <c r="V148" i="61"/>
  <c r="V147" i="61"/>
  <c r="V146" i="61"/>
  <c r="V145" i="61"/>
  <c r="V144" i="61"/>
  <c r="V143" i="61"/>
  <c r="V142" i="61"/>
  <c r="V141" i="61"/>
  <c r="V140" i="61"/>
  <c r="V139" i="61"/>
  <c r="V138" i="61"/>
  <c r="V137" i="61"/>
  <c r="V136" i="61"/>
  <c r="V135" i="61"/>
  <c r="V134" i="61"/>
  <c r="V133" i="61"/>
  <c r="V132" i="61"/>
  <c r="V131" i="61"/>
  <c r="V130" i="61"/>
  <c r="V129" i="61"/>
  <c r="V128" i="61"/>
  <c r="V127" i="61"/>
  <c r="V126" i="61"/>
  <c r="V125" i="61"/>
  <c r="V124" i="61"/>
  <c r="V123" i="61"/>
  <c r="V122" i="61"/>
  <c r="V121" i="61"/>
  <c r="V120" i="61"/>
  <c r="V119" i="61"/>
  <c r="V118" i="61"/>
  <c r="V117" i="61"/>
  <c r="V116" i="61"/>
  <c r="V115" i="61"/>
  <c r="V114" i="61"/>
  <c r="V113" i="61"/>
  <c r="V112" i="61"/>
  <c r="V111" i="61"/>
  <c r="V110" i="61"/>
  <c r="V109" i="61"/>
  <c r="V108" i="61"/>
  <c r="V107" i="61"/>
  <c r="V106" i="61"/>
  <c r="V105" i="61"/>
  <c r="V104" i="61"/>
  <c r="V103" i="61"/>
  <c r="V102" i="61"/>
  <c r="V101" i="61"/>
  <c r="V100" i="61"/>
  <c r="V99" i="61"/>
  <c r="V98" i="61"/>
  <c r="V97" i="61"/>
  <c r="V96" i="61"/>
  <c r="V95" i="61"/>
  <c r="V94" i="61"/>
  <c r="V93" i="61"/>
  <c r="V92" i="61"/>
  <c r="V91" i="61"/>
  <c r="V90" i="61"/>
  <c r="V89" i="61"/>
  <c r="V88" i="61"/>
  <c r="V87" i="61"/>
  <c r="V86" i="61"/>
  <c r="V85" i="61"/>
  <c r="V84" i="61"/>
  <c r="V83" i="61"/>
  <c r="V82" i="61"/>
  <c r="V81" i="61"/>
  <c r="V80" i="61"/>
  <c r="V79" i="61"/>
  <c r="V78" i="61"/>
  <c r="V77" i="61"/>
  <c r="V76" i="61"/>
  <c r="V75" i="61"/>
  <c r="V74" i="61"/>
  <c r="V73" i="61"/>
  <c r="V72" i="61"/>
  <c r="V71" i="61"/>
  <c r="V70" i="61"/>
  <c r="V69" i="61"/>
  <c r="V68" i="61"/>
  <c r="V67" i="61"/>
  <c r="V66" i="61"/>
  <c r="V65" i="61"/>
  <c r="V64" i="61"/>
  <c r="V63" i="61"/>
  <c r="V62" i="61"/>
  <c r="V61" i="61"/>
  <c r="V60" i="61"/>
  <c r="V59" i="61"/>
  <c r="V58" i="61"/>
  <c r="V57" i="61"/>
  <c r="V56" i="61"/>
  <c r="V55" i="61"/>
  <c r="V54" i="61"/>
  <c r="V53" i="61"/>
  <c r="V52" i="61"/>
  <c r="V51" i="61"/>
  <c r="V50" i="61"/>
  <c r="V49" i="61"/>
  <c r="V48" i="61"/>
  <c r="V47" i="61"/>
  <c r="V46" i="61"/>
  <c r="V45" i="61"/>
  <c r="V44" i="61"/>
  <c r="V43" i="61"/>
  <c r="V42" i="61"/>
  <c r="V41" i="61"/>
  <c r="V40" i="61"/>
  <c r="V39" i="61"/>
  <c r="V38" i="61"/>
  <c r="V37" i="61"/>
  <c r="V36" i="61"/>
  <c r="V35" i="61"/>
  <c r="V34" i="61"/>
  <c r="V33" i="61"/>
  <c r="V32" i="61"/>
  <c r="V31" i="61"/>
  <c r="V30" i="61"/>
  <c r="V29" i="61"/>
  <c r="V28" i="61"/>
  <c r="V27" i="61"/>
  <c r="V26" i="61"/>
  <c r="V25" i="61"/>
  <c r="V24" i="61"/>
  <c r="V23" i="61"/>
  <c r="V22" i="61"/>
  <c r="V21" i="61"/>
  <c r="V20" i="61"/>
  <c r="V19" i="61"/>
  <c r="V18" i="61"/>
  <c r="V17" i="61"/>
  <c r="V16" i="61"/>
  <c r="V15" i="61"/>
  <c r="V14" i="61"/>
  <c r="V13" i="61"/>
  <c r="V12" i="61"/>
  <c r="V11" i="61"/>
  <c r="V10" i="61"/>
  <c r="V9" i="61"/>
  <c r="V8" i="61"/>
  <c r="V7" i="61"/>
  <c r="V6" i="61"/>
  <c r="V5" i="61"/>
  <c r="O63" i="62"/>
  <c r="S62" i="62"/>
  <c r="Q61" i="62"/>
  <c r="U60" i="62"/>
  <c r="S58" i="62"/>
  <c r="T57" i="62"/>
  <c r="U56" i="62"/>
  <c r="O55" i="62"/>
  <c r="T54" i="62"/>
  <c r="T53" i="62"/>
  <c r="U52" i="62"/>
  <c r="S50" i="62"/>
  <c r="U49" i="62"/>
  <c r="U48" i="62"/>
  <c r="O47" i="62"/>
  <c r="U46" i="62"/>
  <c r="U45" i="62"/>
  <c r="U44" i="62"/>
  <c r="O42" i="62"/>
  <c r="U41" i="62"/>
  <c r="U40" i="62"/>
  <c r="T39" i="62"/>
  <c r="S38" i="62"/>
  <c r="C20" i="60"/>
  <c r="B20" i="60"/>
  <c r="C19" i="60"/>
  <c r="B19" i="60"/>
  <c r="L19" i="60" s="1"/>
  <c r="C23" i="60"/>
  <c r="B23" i="60"/>
  <c r="K23" i="60" s="1"/>
  <c r="C22" i="60"/>
  <c r="B22" i="60"/>
  <c r="C21" i="60"/>
  <c r="B21" i="60"/>
  <c r="K21" i="60" s="1"/>
  <c r="B18" i="60"/>
  <c r="L18" i="60" s="1"/>
  <c r="C17" i="60"/>
  <c r="B17" i="60"/>
  <c r="H17" i="60" s="1"/>
  <c r="C16" i="60"/>
  <c r="B16" i="60"/>
  <c r="U200" i="61"/>
  <c r="U199" i="61"/>
  <c r="U198" i="61"/>
  <c r="W198" i="61" s="1"/>
  <c r="X198" i="61" s="1"/>
  <c r="Y198" i="61" s="1"/>
  <c r="Z198" i="61" s="1"/>
  <c r="AA198" i="61" s="1"/>
  <c r="AB198" i="61" s="1"/>
  <c r="AC198" i="61" s="1"/>
  <c r="AM198" i="61" s="1"/>
  <c r="U197" i="61"/>
  <c r="W197" i="61" s="1"/>
  <c r="X197" i="61" s="1"/>
  <c r="U196" i="61"/>
  <c r="W196" i="61" s="1"/>
  <c r="X196" i="61" s="1"/>
  <c r="AH196" i="61" s="1"/>
  <c r="U195" i="61"/>
  <c r="W195" i="61" s="1"/>
  <c r="X195" i="61" s="1"/>
  <c r="Y195" i="61" s="1"/>
  <c r="Z195" i="61" s="1"/>
  <c r="U194" i="61"/>
  <c r="U193" i="61"/>
  <c r="W193" i="61" s="1"/>
  <c r="X193" i="61" s="1"/>
  <c r="U192" i="61"/>
  <c r="W192" i="61" s="1"/>
  <c r="U191" i="61"/>
  <c r="W191" i="61" s="1"/>
  <c r="U190" i="61"/>
  <c r="W190" i="61" s="1"/>
  <c r="X190" i="61" s="1"/>
  <c r="Y190" i="61" s="1"/>
  <c r="Z190" i="61" s="1"/>
  <c r="AA190" i="61" s="1"/>
  <c r="AB190" i="61" s="1"/>
  <c r="AC190" i="61" s="1"/>
  <c r="AM190" i="61" s="1"/>
  <c r="U189" i="61"/>
  <c r="W189" i="61" s="1"/>
  <c r="X189" i="61" s="1"/>
  <c r="U188" i="61"/>
  <c r="W188" i="61" s="1"/>
  <c r="X188" i="61" s="1"/>
  <c r="U187" i="61"/>
  <c r="W187" i="61" s="1"/>
  <c r="X187" i="61" s="1"/>
  <c r="Y187" i="61" s="1"/>
  <c r="AI187" i="61" s="1"/>
  <c r="U186" i="61"/>
  <c r="U185" i="61"/>
  <c r="W185" i="61" s="1"/>
  <c r="X185" i="61" s="1"/>
  <c r="U184" i="61"/>
  <c r="U183" i="61"/>
  <c r="U182" i="61"/>
  <c r="W182" i="61" s="1"/>
  <c r="X182" i="61" s="1"/>
  <c r="Y182" i="61" s="1"/>
  <c r="Z182" i="61" s="1"/>
  <c r="AA182" i="61" s="1"/>
  <c r="AB182" i="61" s="1"/>
  <c r="U181" i="61"/>
  <c r="W181" i="61" s="1"/>
  <c r="X181" i="61" s="1"/>
  <c r="Y181" i="61" s="1"/>
  <c r="U180" i="61"/>
  <c r="W180" i="61" s="1"/>
  <c r="X180" i="61" s="1"/>
  <c r="AH180" i="61" s="1"/>
  <c r="U179" i="61"/>
  <c r="W179" i="61" s="1"/>
  <c r="X179" i="61" s="1"/>
  <c r="Y179" i="61" s="1"/>
  <c r="U178" i="61"/>
  <c r="U177" i="61"/>
  <c r="W177" i="61" s="1"/>
  <c r="X177" i="61" s="1"/>
  <c r="AH177" i="61" s="1"/>
  <c r="U176" i="61"/>
  <c r="U175" i="61"/>
  <c r="U174" i="61"/>
  <c r="W174" i="61" s="1"/>
  <c r="X174" i="61" s="1"/>
  <c r="AH174" i="61" s="1"/>
  <c r="U173" i="61"/>
  <c r="W173" i="61" s="1"/>
  <c r="X173" i="61" s="1"/>
  <c r="U172" i="61"/>
  <c r="W172" i="61" s="1"/>
  <c r="X172" i="61" s="1"/>
  <c r="U171" i="61"/>
  <c r="W171" i="61" s="1"/>
  <c r="X171" i="61" s="1"/>
  <c r="U170" i="61"/>
  <c r="U169" i="61"/>
  <c r="W169" i="61" s="1"/>
  <c r="X169" i="61" s="1"/>
  <c r="U168" i="61"/>
  <c r="U167" i="61"/>
  <c r="U166" i="61"/>
  <c r="W166" i="61" s="1"/>
  <c r="U165" i="61"/>
  <c r="W165" i="61" s="1"/>
  <c r="X165" i="61" s="1"/>
  <c r="U164" i="61"/>
  <c r="W164" i="61" s="1"/>
  <c r="X164" i="61" s="1"/>
  <c r="U163" i="61"/>
  <c r="W163" i="61" s="1"/>
  <c r="X163" i="61" s="1"/>
  <c r="U162" i="61"/>
  <c r="U161" i="61"/>
  <c r="W161" i="61" s="1"/>
  <c r="X161" i="61" s="1"/>
  <c r="U160" i="61"/>
  <c r="U159" i="61"/>
  <c r="U158" i="61"/>
  <c r="W158" i="61" s="1"/>
  <c r="X158" i="61" s="1"/>
  <c r="Y158" i="61" s="1"/>
  <c r="Z158" i="61" s="1"/>
  <c r="U157" i="61"/>
  <c r="W157" i="61" s="1"/>
  <c r="X157" i="61" s="1"/>
  <c r="U156" i="61"/>
  <c r="W156" i="61" s="1"/>
  <c r="X156" i="61" s="1"/>
  <c r="U155" i="61"/>
  <c r="W155" i="61" s="1"/>
  <c r="X155" i="61" s="1"/>
  <c r="U154" i="61"/>
  <c r="U153" i="61"/>
  <c r="W153" i="61" s="1"/>
  <c r="X153" i="61" s="1"/>
  <c r="U152" i="61"/>
  <c r="U151" i="61"/>
  <c r="U150" i="61"/>
  <c r="W150" i="61" s="1"/>
  <c r="X150" i="61" s="1"/>
  <c r="Y150" i="61" s="1"/>
  <c r="U149" i="61"/>
  <c r="W149" i="61" s="1"/>
  <c r="X149" i="61" s="1"/>
  <c r="Y149" i="61" s="1"/>
  <c r="U148" i="61"/>
  <c r="W148" i="61" s="1"/>
  <c r="X148" i="61" s="1"/>
  <c r="U147" i="61"/>
  <c r="W147" i="61" s="1"/>
  <c r="X147" i="61" s="1"/>
  <c r="Y147" i="61" s="1"/>
  <c r="Z147" i="61" s="1"/>
  <c r="AA147" i="61" s="1"/>
  <c r="AB147" i="61" s="1"/>
  <c r="AC147" i="61" s="1"/>
  <c r="AM147" i="61" s="1"/>
  <c r="U146" i="61"/>
  <c r="U145" i="61"/>
  <c r="W145" i="61" s="1"/>
  <c r="X145" i="61" s="1"/>
  <c r="AH145" i="61" s="1"/>
  <c r="U144" i="61"/>
  <c r="U143" i="61"/>
  <c r="W143" i="61" s="1"/>
  <c r="U142" i="61"/>
  <c r="W142" i="61" s="1"/>
  <c r="X142" i="61" s="1"/>
  <c r="U141" i="61"/>
  <c r="W141" i="61" s="1"/>
  <c r="X141" i="61" s="1"/>
  <c r="U140" i="61"/>
  <c r="W140" i="61" s="1"/>
  <c r="X140" i="61" s="1"/>
  <c r="U139" i="61"/>
  <c r="W139" i="61" s="1"/>
  <c r="X139" i="61" s="1"/>
  <c r="U138" i="61"/>
  <c r="U137" i="61"/>
  <c r="W137" i="61" s="1"/>
  <c r="X137" i="61" s="1"/>
  <c r="AH137" i="61" s="1"/>
  <c r="U136" i="61"/>
  <c r="U135" i="61"/>
  <c r="U134" i="61"/>
  <c r="W134" i="61" s="1"/>
  <c r="X134" i="61" s="1"/>
  <c r="Y134" i="61" s="1"/>
  <c r="Z134" i="61" s="1"/>
  <c r="AA134" i="61" s="1"/>
  <c r="AB134" i="61" s="1"/>
  <c r="AC134" i="61" s="1"/>
  <c r="AM134" i="61" s="1"/>
  <c r="U133" i="61"/>
  <c r="W133" i="61" s="1"/>
  <c r="X133" i="61" s="1"/>
  <c r="U132" i="61"/>
  <c r="W132" i="61" s="1"/>
  <c r="X132" i="61" s="1"/>
  <c r="U131" i="61"/>
  <c r="W131" i="61" s="1"/>
  <c r="X131" i="61" s="1"/>
  <c r="U130" i="61"/>
  <c r="U129" i="61"/>
  <c r="W129" i="61" s="1"/>
  <c r="X129" i="61" s="1"/>
  <c r="Y129" i="61" s="1"/>
  <c r="Z129" i="61" s="1"/>
  <c r="U128" i="61"/>
  <c r="U127" i="61"/>
  <c r="U126" i="61"/>
  <c r="W126" i="61" s="1"/>
  <c r="X126" i="61" s="1"/>
  <c r="U125" i="61"/>
  <c r="W125" i="61" s="1"/>
  <c r="X125" i="61" s="1"/>
  <c r="U124" i="61"/>
  <c r="W124" i="61" s="1"/>
  <c r="X124" i="61" s="1"/>
  <c r="Y124" i="61" s="1"/>
  <c r="U123" i="61"/>
  <c r="W123" i="61" s="1"/>
  <c r="X123" i="61" s="1"/>
  <c r="U122" i="61"/>
  <c r="U121" i="61"/>
  <c r="W121" i="61" s="1"/>
  <c r="X121" i="61" s="1"/>
  <c r="Y121" i="61" s="1"/>
  <c r="Z121" i="61" s="1"/>
  <c r="AA121" i="61" s="1"/>
  <c r="U120" i="61"/>
  <c r="U119" i="61"/>
  <c r="U118" i="61"/>
  <c r="W118" i="61" s="1"/>
  <c r="X118" i="61" s="1"/>
  <c r="Y118" i="61" s="1"/>
  <c r="Z118" i="61" s="1"/>
  <c r="AA118" i="61" s="1"/>
  <c r="AB118" i="61" s="1"/>
  <c r="AC118" i="61" s="1"/>
  <c r="AM118" i="61" s="1"/>
  <c r="U117" i="61"/>
  <c r="W117" i="61" s="1"/>
  <c r="X117" i="61" s="1"/>
  <c r="U116" i="61"/>
  <c r="W116" i="61" s="1"/>
  <c r="X116" i="61" s="1"/>
  <c r="U115" i="61"/>
  <c r="W115" i="61" s="1"/>
  <c r="X115" i="61" s="1"/>
  <c r="Y115" i="61" s="1"/>
  <c r="U114" i="61"/>
  <c r="U113" i="61"/>
  <c r="W113" i="61" s="1"/>
  <c r="X113" i="61" s="1"/>
  <c r="U112" i="61"/>
  <c r="U111" i="61"/>
  <c r="U110" i="61"/>
  <c r="W110" i="61" s="1"/>
  <c r="X110" i="61" s="1"/>
  <c r="Y110" i="61" s="1"/>
  <c r="Z110" i="61" s="1"/>
  <c r="AA110" i="61" s="1"/>
  <c r="AB110" i="61" s="1"/>
  <c r="AC110" i="61" s="1"/>
  <c r="AM110" i="61" s="1"/>
  <c r="U109" i="61"/>
  <c r="W109" i="61" s="1"/>
  <c r="X109" i="61" s="1"/>
  <c r="U108" i="61"/>
  <c r="W108" i="61" s="1"/>
  <c r="X108" i="61" s="1"/>
  <c r="U107" i="61"/>
  <c r="W107" i="61" s="1"/>
  <c r="X107" i="61" s="1"/>
  <c r="U106" i="61"/>
  <c r="U105" i="61"/>
  <c r="W105" i="61" s="1"/>
  <c r="X105" i="61" s="1"/>
  <c r="Y105" i="61" s="1"/>
  <c r="U104" i="61"/>
  <c r="U103" i="61"/>
  <c r="U102" i="61"/>
  <c r="W102" i="61" s="1"/>
  <c r="X102" i="61" s="1"/>
  <c r="Y102" i="61" s="1"/>
  <c r="U101" i="61"/>
  <c r="W101" i="61" s="1"/>
  <c r="X101" i="61" s="1"/>
  <c r="Y101" i="61" s="1"/>
  <c r="U100" i="61"/>
  <c r="W100" i="61" s="1"/>
  <c r="X100" i="61" s="1"/>
  <c r="Y100" i="61" s="1"/>
  <c r="U99" i="61"/>
  <c r="W99" i="61" s="1"/>
  <c r="X99" i="61" s="1"/>
  <c r="Y99" i="61" s="1"/>
  <c r="U98" i="61"/>
  <c r="U97" i="61"/>
  <c r="W97" i="61" s="1"/>
  <c r="X97" i="61" s="1"/>
  <c r="Y97" i="61" s="1"/>
  <c r="Z97" i="61" s="1"/>
  <c r="U96" i="61"/>
  <c r="U95" i="61"/>
  <c r="U94" i="61"/>
  <c r="W94" i="61" s="1"/>
  <c r="X94" i="61" s="1"/>
  <c r="Y94" i="61" s="1"/>
  <c r="Z94" i="61" s="1"/>
  <c r="AA94" i="61" s="1"/>
  <c r="AB94" i="61" s="1"/>
  <c r="U93" i="61"/>
  <c r="W93" i="61" s="1"/>
  <c r="X93" i="61" s="1"/>
  <c r="Y93" i="61" s="1"/>
  <c r="U92" i="61"/>
  <c r="W92" i="61" s="1"/>
  <c r="X92" i="61" s="1"/>
  <c r="Y92" i="61" s="1"/>
  <c r="AI92" i="61" s="1"/>
  <c r="U91" i="61"/>
  <c r="W91" i="61" s="1"/>
  <c r="X91" i="61" s="1"/>
  <c r="U90" i="61"/>
  <c r="U89" i="61"/>
  <c r="W89" i="61" s="1"/>
  <c r="X89" i="61" s="1"/>
  <c r="U88" i="61"/>
  <c r="U87" i="61"/>
  <c r="U86" i="61"/>
  <c r="W86" i="61" s="1"/>
  <c r="X86" i="61" s="1"/>
  <c r="Y86" i="61" s="1"/>
  <c r="Z86" i="61" s="1"/>
  <c r="U85" i="61"/>
  <c r="W85" i="61" s="1"/>
  <c r="X85" i="61" s="1"/>
  <c r="U84" i="61"/>
  <c r="W84" i="61" s="1"/>
  <c r="X84" i="61" s="1"/>
  <c r="Y84" i="61" s="1"/>
  <c r="Z84" i="61" s="1"/>
  <c r="U83" i="61"/>
  <c r="W83" i="61" s="1"/>
  <c r="X83" i="61" s="1"/>
  <c r="U82" i="61"/>
  <c r="U81" i="61"/>
  <c r="W81" i="61" s="1"/>
  <c r="X81" i="61" s="1"/>
  <c r="U80" i="61"/>
  <c r="U79" i="61"/>
  <c r="U78" i="61"/>
  <c r="W78" i="61" s="1"/>
  <c r="X78" i="61" s="1"/>
  <c r="Y78" i="61" s="1"/>
  <c r="U77" i="61"/>
  <c r="W77" i="61" s="1"/>
  <c r="X77" i="61" s="1"/>
  <c r="U76" i="61"/>
  <c r="W76" i="61" s="1"/>
  <c r="X76" i="61" s="1"/>
  <c r="Y76" i="61" s="1"/>
  <c r="AI76" i="61" s="1"/>
  <c r="U75" i="61"/>
  <c r="W75" i="61" s="1"/>
  <c r="X75" i="61" s="1"/>
  <c r="AH75" i="61" s="1"/>
  <c r="U74" i="61"/>
  <c r="U73" i="61"/>
  <c r="W73" i="61" s="1"/>
  <c r="X73" i="61" s="1"/>
  <c r="AH73" i="61" s="1"/>
  <c r="U72" i="61"/>
  <c r="U71" i="61"/>
  <c r="U70" i="61"/>
  <c r="W70" i="61" s="1"/>
  <c r="X70" i="61" s="1"/>
  <c r="AH70" i="61" s="1"/>
  <c r="U69" i="61"/>
  <c r="W69" i="61" s="1"/>
  <c r="X69" i="61" s="1"/>
  <c r="U68" i="61"/>
  <c r="W68" i="61" s="1"/>
  <c r="X68" i="61" s="1"/>
  <c r="U67" i="61"/>
  <c r="W67" i="61" s="1"/>
  <c r="X67" i="61" s="1"/>
  <c r="U66" i="61"/>
  <c r="U65" i="61"/>
  <c r="W65" i="61" s="1"/>
  <c r="X65" i="61" s="1"/>
  <c r="U64" i="61"/>
  <c r="U63" i="61"/>
  <c r="U62" i="61"/>
  <c r="W62" i="61" s="1"/>
  <c r="X62" i="61" s="1"/>
  <c r="Y62" i="61" s="1"/>
  <c r="U61" i="61"/>
  <c r="W61" i="61" s="1"/>
  <c r="X61" i="61" s="1"/>
  <c r="Y61" i="61" s="1"/>
  <c r="U60" i="61"/>
  <c r="W60" i="61" s="1"/>
  <c r="X60" i="61" s="1"/>
  <c r="Y60" i="61" s="1"/>
  <c r="U59" i="61"/>
  <c r="W59" i="61" s="1"/>
  <c r="X59" i="61" s="1"/>
  <c r="U58" i="61"/>
  <c r="U57" i="61"/>
  <c r="W57" i="61" s="1"/>
  <c r="U56" i="61"/>
  <c r="U55" i="61"/>
  <c r="U54" i="61"/>
  <c r="W54" i="61" s="1"/>
  <c r="X54" i="61" s="1"/>
  <c r="U53" i="61"/>
  <c r="W53" i="61" s="1"/>
  <c r="X53" i="61" s="1"/>
  <c r="U52" i="61"/>
  <c r="W52" i="61" s="1"/>
  <c r="X52" i="61" s="1"/>
  <c r="U51" i="61"/>
  <c r="W51" i="61" s="1"/>
  <c r="X51" i="61" s="1"/>
  <c r="U50" i="61"/>
  <c r="U49" i="61"/>
  <c r="W49" i="61" s="1"/>
  <c r="X49" i="61" s="1"/>
  <c r="AH49" i="61" s="1"/>
  <c r="U48" i="61"/>
  <c r="U47" i="61"/>
  <c r="U46" i="61"/>
  <c r="U45" i="61"/>
  <c r="W45" i="61" s="1"/>
  <c r="X45" i="61" s="1"/>
  <c r="U44" i="61"/>
  <c r="W44" i="61" s="1"/>
  <c r="X44" i="61" s="1"/>
  <c r="Y44" i="61" s="1"/>
  <c r="Z44" i="61" s="1"/>
  <c r="AA44" i="61" s="1"/>
  <c r="AB44" i="61" s="1"/>
  <c r="AC44" i="61" s="1"/>
  <c r="AM44" i="61" s="1"/>
  <c r="U43" i="61"/>
  <c r="W43" i="61" s="1"/>
  <c r="X43" i="61" s="1"/>
  <c r="U42" i="61"/>
  <c r="U41" i="61"/>
  <c r="W41" i="61" s="1"/>
  <c r="X41" i="61" s="1"/>
  <c r="U40" i="61"/>
  <c r="U39" i="61"/>
  <c r="U38" i="61"/>
  <c r="W38" i="61" s="1"/>
  <c r="X38" i="61" s="1"/>
  <c r="AH38" i="61" s="1"/>
  <c r="U37" i="61"/>
  <c r="W37" i="61" s="1"/>
  <c r="X37" i="61" s="1"/>
  <c r="U36" i="61"/>
  <c r="W36" i="61" s="1"/>
  <c r="X36" i="61" s="1"/>
  <c r="Y36" i="61" s="1"/>
  <c r="Z36" i="61" s="1"/>
  <c r="AA36" i="61" s="1"/>
  <c r="AB36" i="61" s="1"/>
  <c r="U35" i="61"/>
  <c r="W35" i="61" s="1"/>
  <c r="X35" i="61" s="1"/>
  <c r="AH35" i="61" s="1"/>
  <c r="U34" i="61"/>
  <c r="U33" i="61"/>
  <c r="W33" i="61" s="1"/>
  <c r="X33" i="61" s="1"/>
  <c r="Y33" i="61" s="1"/>
  <c r="AI33" i="61" s="1"/>
  <c r="U32" i="61"/>
  <c r="U31" i="61"/>
  <c r="U30" i="61"/>
  <c r="W30" i="61" s="1"/>
  <c r="X30" i="61" s="1"/>
  <c r="U29" i="61"/>
  <c r="W29" i="61" s="1"/>
  <c r="X29" i="61" s="1"/>
  <c r="U28" i="61"/>
  <c r="W28" i="61" s="1"/>
  <c r="X28" i="61" s="1"/>
  <c r="U27" i="61"/>
  <c r="W27" i="61" s="1"/>
  <c r="X27" i="61" s="1"/>
  <c r="Y27" i="61" s="1"/>
  <c r="Z27" i="61" s="1"/>
  <c r="U26" i="61"/>
  <c r="U25" i="61"/>
  <c r="W25" i="61" s="1"/>
  <c r="X25" i="61" s="1"/>
  <c r="Y25" i="61" s="1"/>
  <c r="Z25" i="61" s="1"/>
  <c r="AA25" i="61" s="1"/>
  <c r="AB25" i="61" s="1"/>
  <c r="U24" i="61"/>
  <c r="U23" i="61"/>
  <c r="U22" i="61"/>
  <c r="W22" i="61" s="1"/>
  <c r="X22" i="61" s="1"/>
  <c r="U21" i="61"/>
  <c r="W21" i="61" s="1"/>
  <c r="X21" i="61" s="1"/>
  <c r="U20" i="61"/>
  <c r="W20" i="61" s="1"/>
  <c r="X20" i="61" s="1"/>
  <c r="Y20" i="61" s="1"/>
  <c r="Z20" i="61" s="1"/>
  <c r="AA20" i="61" s="1"/>
  <c r="U19" i="61"/>
  <c r="W19" i="61" s="1"/>
  <c r="X19" i="61" s="1"/>
  <c r="U18" i="61"/>
  <c r="U17" i="61"/>
  <c r="W17" i="61" s="1"/>
  <c r="X17" i="61" s="1"/>
  <c r="U16" i="61"/>
  <c r="U15" i="61"/>
  <c r="U14" i="61"/>
  <c r="W14" i="61" s="1"/>
  <c r="X14" i="61" s="1"/>
  <c r="Y14" i="61" s="1"/>
  <c r="Z14" i="61" s="1"/>
  <c r="U13" i="61"/>
  <c r="W13" i="61" s="1"/>
  <c r="X13" i="61" s="1"/>
  <c r="Y13" i="61" s="1"/>
  <c r="Z13" i="61" s="1"/>
  <c r="AA13" i="61" s="1"/>
  <c r="AB13" i="61" s="1"/>
  <c r="AC13" i="61" s="1"/>
  <c r="U12" i="61"/>
  <c r="W12" i="61" s="1"/>
  <c r="X12" i="61" s="1"/>
  <c r="U11" i="61"/>
  <c r="W11" i="61" s="1"/>
  <c r="X11" i="61" s="1"/>
  <c r="U10" i="61"/>
  <c r="U9" i="61"/>
  <c r="W9" i="61" s="1"/>
  <c r="X9" i="61" s="1"/>
  <c r="Y9" i="61" s="1"/>
  <c r="U8" i="61"/>
  <c r="U7" i="61"/>
  <c r="W7" i="61" s="1"/>
  <c r="X7" i="61" s="1"/>
  <c r="U6" i="61"/>
  <c r="W6" i="61" s="1"/>
  <c r="X6" i="61" s="1"/>
  <c r="Y6" i="61" s="1"/>
  <c r="Z6" i="61" s="1"/>
  <c r="U5" i="61"/>
  <c r="W5" i="61" s="1"/>
  <c r="X5" i="61" s="1"/>
  <c r="N33" i="62"/>
  <c r="T4" i="63"/>
  <c r="S4" i="63"/>
  <c r="R4" i="63"/>
  <c r="C15" i="60"/>
  <c r="C14" i="60"/>
  <c r="B15" i="60"/>
  <c r="H15" i="60" s="1"/>
  <c r="B14" i="60"/>
  <c r="H14" i="60" s="1"/>
  <c r="H4" i="64"/>
  <c r="AE4" i="61"/>
  <c r="AD4" i="61"/>
  <c r="Q4" i="61"/>
  <c r="J8" i="60"/>
  <c r="G8" i="60"/>
  <c r="M33" i="62"/>
  <c r="L33" i="62"/>
  <c r="O48" i="62"/>
  <c r="Q51" i="62"/>
  <c r="P53" i="62"/>
  <c r="S51" i="62"/>
  <c r="U53" i="62"/>
  <c r="S46" i="62"/>
  <c r="Q47" i="62"/>
  <c r="U50" i="62"/>
  <c r="U61" i="62"/>
  <c r="N63" i="62"/>
  <c r="N60" i="62"/>
  <c r="N50" i="62"/>
  <c r="N35" i="62"/>
  <c r="Q39" i="62"/>
  <c r="R46" i="62"/>
  <c r="L46" i="62" s="1"/>
  <c r="T46" i="62"/>
  <c r="P47" i="62"/>
  <c r="T50" i="62"/>
  <c r="U51" i="62"/>
  <c r="Q53" i="62"/>
  <c r="T61" i="62"/>
  <c r="T63" i="62"/>
  <c r="N61" i="62"/>
  <c r="N57" i="62"/>
  <c r="N46" i="62"/>
  <c r="F19" i="60"/>
  <c r="N62" i="62"/>
  <c r="U62" i="62"/>
  <c r="S60" i="62"/>
  <c r="N59" i="62"/>
  <c r="N58" i="62"/>
  <c r="T58" i="62"/>
  <c r="Q57" i="62"/>
  <c r="P56" i="62"/>
  <c r="Q56" i="62"/>
  <c r="R56" i="62"/>
  <c r="N56" i="62"/>
  <c r="N55" i="62"/>
  <c r="R55" i="62"/>
  <c r="R54" i="62"/>
  <c r="L54" i="62" s="1"/>
  <c r="U54" i="62"/>
  <c r="N54" i="62"/>
  <c r="N53" i="62"/>
  <c r="O52" i="62"/>
  <c r="N52" i="62"/>
  <c r="N51" i="62"/>
  <c r="O49" i="62"/>
  <c r="P49" i="62"/>
  <c r="Q49" i="62"/>
  <c r="N49" i="62"/>
  <c r="T49" i="62"/>
  <c r="N48" i="62"/>
  <c r="T47" i="62"/>
  <c r="N47" i="62"/>
  <c r="O45" i="62"/>
  <c r="N45" i="62"/>
  <c r="O44" i="62"/>
  <c r="N44" i="62"/>
  <c r="Q44" i="62"/>
  <c r="P44" i="62"/>
  <c r="S44" i="62"/>
  <c r="N43" i="62"/>
  <c r="P43" i="62"/>
  <c r="S43" i="62"/>
  <c r="T43" i="62"/>
  <c r="U43" i="62"/>
  <c r="S42" i="62"/>
  <c r="T42" i="62"/>
  <c r="R42" i="62"/>
  <c r="L42" i="62" s="1"/>
  <c r="O41" i="62"/>
  <c r="P41" i="62"/>
  <c r="S39" i="62"/>
  <c r="U39" i="62"/>
  <c r="O39" i="62"/>
  <c r="P39" i="62"/>
  <c r="O40" i="62"/>
  <c r="Q41" i="62"/>
  <c r="U42" i="62"/>
  <c r="P45" i="62"/>
  <c r="P48" i="62"/>
  <c r="P52" i="62"/>
  <c r="S55" i="62"/>
  <c r="S56" i="62"/>
  <c r="S59" i="62"/>
  <c r="U63" i="62"/>
  <c r="N42" i="62"/>
  <c r="P40" i="62"/>
  <c r="T41" i="62"/>
  <c r="Q45" i="62"/>
  <c r="Q48" i="62"/>
  <c r="Q52" i="62"/>
  <c r="T55" i="62"/>
  <c r="T59" i="62"/>
  <c r="N41" i="62"/>
  <c r="Q40" i="62"/>
  <c r="T45" i="62"/>
  <c r="R48" i="62"/>
  <c r="L48" i="62" s="1"/>
  <c r="R52" i="62"/>
  <c r="L52" i="62" s="1"/>
  <c r="U55" i="62"/>
  <c r="N40" i="62"/>
  <c r="O35" i="62"/>
  <c r="R40" i="62"/>
  <c r="L40" i="62" s="1"/>
  <c r="Q43" i="62"/>
  <c r="R47" i="62"/>
  <c r="L47" i="62" s="1"/>
  <c r="S48" i="62"/>
  <c r="O50" i="62"/>
  <c r="S52" i="62"/>
  <c r="S54" i="62"/>
  <c r="O60" i="62"/>
  <c r="N39" i="62"/>
  <c r="Q35" i="62"/>
  <c r="R39" i="62"/>
  <c r="S40" i="62"/>
  <c r="R43" i="62"/>
  <c r="L43" i="62" s="1"/>
  <c r="R44" i="62"/>
  <c r="O46" i="62"/>
  <c r="S47" i="62"/>
  <c r="R50" i="62"/>
  <c r="L50" i="62" s="1"/>
  <c r="T51" i="62"/>
  <c r="O56" i="62"/>
  <c r="P60" i="62"/>
  <c r="T62" i="62"/>
  <c r="N38" i="62"/>
  <c r="Q60" i="62"/>
  <c r="N37" i="62"/>
  <c r="R60" i="62"/>
  <c r="Q38" i="62"/>
  <c r="R38" i="62"/>
  <c r="L38" i="62" s="1"/>
  <c r="S37" i="62"/>
  <c r="O36" i="62"/>
  <c r="Q36" i="62"/>
  <c r="U36" i="62"/>
  <c r="P35" i="62"/>
  <c r="R35" i="62"/>
  <c r="S35" i="62"/>
  <c r="M35" i="62" s="1"/>
  <c r="U35" i="62"/>
  <c r="S57" i="62"/>
  <c r="R57" i="62"/>
  <c r="L57" i="62" s="1"/>
  <c r="O37" i="62"/>
  <c r="U38" i="62"/>
  <c r="S53" i="62"/>
  <c r="R53" i="62"/>
  <c r="Q54" i="62"/>
  <c r="P54" i="62"/>
  <c r="P63" i="62"/>
  <c r="Q58" i="62"/>
  <c r="P58" i="62"/>
  <c r="P37" i="62"/>
  <c r="U47" i="62"/>
  <c r="S49" i="62"/>
  <c r="R49" i="62"/>
  <c r="M49" i="62" s="1"/>
  <c r="Q50" i="62"/>
  <c r="P50" i="62"/>
  <c r="P59" i="62"/>
  <c r="O61" i="62"/>
  <c r="O62" i="62"/>
  <c r="Q63" i="62"/>
  <c r="Q37" i="62"/>
  <c r="O38" i="62"/>
  <c r="S45" i="62"/>
  <c r="R45" i="62"/>
  <c r="M45" i="62" s="1"/>
  <c r="Q46" i="62"/>
  <c r="P46" i="62"/>
  <c r="P55" i="62"/>
  <c r="O57" i="62"/>
  <c r="O58" i="62"/>
  <c r="Q59" i="62"/>
  <c r="P61" i="62"/>
  <c r="R62" i="62"/>
  <c r="R63" i="62"/>
  <c r="M63" i="62" s="1"/>
  <c r="T37" i="62"/>
  <c r="T38" i="62"/>
  <c r="R37" i="62"/>
  <c r="L37" i="62" s="1"/>
  <c r="P38" i="62"/>
  <c r="S41" i="62"/>
  <c r="R41" i="62"/>
  <c r="Q42" i="62"/>
  <c r="P42" i="62"/>
  <c r="P51" i="62"/>
  <c r="O53" i="62"/>
  <c r="O54" i="62"/>
  <c r="Q55" i="62"/>
  <c r="P57" i="62"/>
  <c r="R58" i="62"/>
  <c r="R59" i="62"/>
  <c r="S63" i="62"/>
  <c r="U57" i="62"/>
  <c r="U58" i="62"/>
  <c r="U59" i="62"/>
  <c r="S61" i="62"/>
  <c r="R61" i="62"/>
  <c r="M61" i="62" s="1"/>
  <c r="Q62" i="62"/>
  <c r="P62" i="62"/>
  <c r="T40" i="62"/>
  <c r="T44" i="62"/>
  <c r="T48" i="62"/>
  <c r="T52" i="62"/>
  <c r="T56" i="62"/>
  <c r="T60" i="62"/>
  <c r="K22" i="60"/>
  <c r="K19" i="60"/>
  <c r="F23" i="60"/>
  <c r="H22" i="60"/>
  <c r="H23" i="60"/>
  <c r="I22" i="60"/>
  <c r="M55" i="62"/>
  <c r="L55" i="62"/>
  <c r="M46" i="62"/>
  <c r="M50" i="62"/>
  <c r="M48" i="62"/>
  <c r="M39" i="62"/>
  <c r="L39" i="62"/>
  <c r="M42" i="62"/>
  <c r="L63" i="62"/>
  <c r="M54" i="62"/>
  <c r="M43" i="62"/>
  <c r="M40" i="62"/>
  <c r="M52" i="62"/>
  <c r="M44" i="62"/>
  <c r="L44" i="62"/>
  <c r="L49" i="62"/>
  <c r="M57" i="62"/>
  <c r="M53" i="62"/>
  <c r="L53" i="62"/>
  <c r="B25" i="62"/>
  <c r="H25" i="62" s="1"/>
  <c r="AF100" i="63"/>
  <c r="AF99" i="63"/>
  <c r="AF98" i="63"/>
  <c r="AF97" i="63"/>
  <c r="AF96" i="63"/>
  <c r="AF95" i="63"/>
  <c r="AF94" i="63"/>
  <c r="AF93" i="63"/>
  <c r="AF92" i="63"/>
  <c r="AF91" i="63"/>
  <c r="AF90" i="63"/>
  <c r="AF89" i="63"/>
  <c r="AF88" i="63"/>
  <c r="AF87" i="63"/>
  <c r="AF86" i="63"/>
  <c r="AF85" i="63"/>
  <c r="AF84" i="63"/>
  <c r="AF83" i="63"/>
  <c r="AF82" i="63"/>
  <c r="AF81" i="63"/>
  <c r="AF80" i="63"/>
  <c r="AF79" i="63"/>
  <c r="AF78" i="63"/>
  <c r="AF77" i="63"/>
  <c r="AF76" i="63"/>
  <c r="AF75" i="63"/>
  <c r="AF74" i="63"/>
  <c r="AF73" i="63"/>
  <c r="AF72" i="63"/>
  <c r="AF71" i="63"/>
  <c r="AF70" i="63"/>
  <c r="AF69" i="63"/>
  <c r="AF68" i="63"/>
  <c r="AF67" i="63"/>
  <c r="AF66" i="63"/>
  <c r="AF65" i="63"/>
  <c r="AF64" i="63"/>
  <c r="AF63" i="63"/>
  <c r="AF62" i="63"/>
  <c r="AF61" i="63"/>
  <c r="AF60" i="63"/>
  <c r="AF59" i="63"/>
  <c r="AF58" i="63"/>
  <c r="AF57" i="63"/>
  <c r="AF56" i="63"/>
  <c r="AF55" i="63"/>
  <c r="AF54" i="63"/>
  <c r="AF53" i="63"/>
  <c r="AF52" i="63"/>
  <c r="AF51" i="63"/>
  <c r="AF50" i="63"/>
  <c r="AF49" i="63"/>
  <c r="AF48" i="63"/>
  <c r="AF47" i="63"/>
  <c r="AF46" i="63"/>
  <c r="AF45" i="63"/>
  <c r="AF44" i="63"/>
  <c r="AF43" i="63"/>
  <c r="AF42" i="63"/>
  <c r="AF41" i="63"/>
  <c r="AF40" i="63"/>
  <c r="AF39" i="63"/>
  <c r="AF38" i="63"/>
  <c r="AF37" i="63"/>
  <c r="AF36" i="63"/>
  <c r="AF35" i="63"/>
  <c r="AF34" i="63"/>
  <c r="AF33" i="63"/>
  <c r="AF32" i="63"/>
  <c r="AF31" i="63"/>
  <c r="AF30" i="63"/>
  <c r="AF29" i="63"/>
  <c r="AF28" i="63"/>
  <c r="AF27" i="63"/>
  <c r="AF26" i="63"/>
  <c r="AF25" i="63"/>
  <c r="AF24" i="63"/>
  <c r="AF23" i="63"/>
  <c r="AF22" i="63"/>
  <c r="AF21" i="63"/>
  <c r="AF20" i="63"/>
  <c r="AF19" i="63"/>
  <c r="AF18" i="63"/>
  <c r="AF17" i="63"/>
  <c r="AF16" i="63"/>
  <c r="AF15" i="63"/>
  <c r="AF14" i="63"/>
  <c r="AF13" i="63"/>
  <c r="AF12" i="63"/>
  <c r="AF11" i="63"/>
  <c r="AF10" i="63"/>
  <c r="AF9" i="63"/>
  <c r="AF8" i="63"/>
  <c r="AF7" i="63"/>
  <c r="AF6" i="63"/>
  <c r="AF5" i="63"/>
  <c r="T2" i="63"/>
  <c r="S2" i="63"/>
  <c r="R2" i="63"/>
  <c r="Q2" i="63"/>
  <c r="P2" i="63"/>
  <c r="O2" i="63"/>
  <c r="N2" i="63"/>
  <c r="D2" i="63"/>
  <c r="C2" i="63"/>
  <c r="B2" i="63"/>
  <c r="A2" i="63"/>
  <c r="W200" i="61"/>
  <c r="X200" i="61" s="1"/>
  <c r="Y200" i="61" s="1"/>
  <c r="W199" i="61"/>
  <c r="X199" i="61" s="1"/>
  <c r="T199" i="61"/>
  <c r="T198" i="61"/>
  <c r="T197" i="61"/>
  <c r="T196" i="61"/>
  <c r="T195" i="61"/>
  <c r="W194" i="61"/>
  <c r="X194" i="61" s="1"/>
  <c r="AH194" i="61" s="1"/>
  <c r="T194" i="61"/>
  <c r="AG194" i="61"/>
  <c r="T193" i="61"/>
  <c r="X192" i="61"/>
  <c r="T192" i="61"/>
  <c r="X191" i="61"/>
  <c r="Y191" i="61" s="1"/>
  <c r="T191" i="61"/>
  <c r="AG191" i="61"/>
  <c r="T190" i="61"/>
  <c r="T189" i="61"/>
  <c r="AG189" i="61" s="1"/>
  <c r="T188" i="61"/>
  <c r="W186" i="61"/>
  <c r="X186" i="61" s="1"/>
  <c r="AH186" i="61" s="1"/>
  <c r="T186" i="61"/>
  <c r="AG186" i="61" s="1"/>
  <c r="T185" i="61"/>
  <c r="AG185" i="61" s="1"/>
  <c r="W184" i="61"/>
  <c r="X184" i="61" s="1"/>
  <c r="Y184" i="61" s="1"/>
  <c r="T184" i="61"/>
  <c r="W183" i="61"/>
  <c r="X183" i="61" s="1"/>
  <c r="AH183" i="61" s="1"/>
  <c r="AG183" i="61"/>
  <c r="T182" i="61"/>
  <c r="AG182" i="61" s="1"/>
  <c r="T181" i="61"/>
  <c r="T180" i="61"/>
  <c r="W178" i="61"/>
  <c r="X178" i="61" s="1"/>
  <c r="Y178" i="61" s="1"/>
  <c r="Z178" i="61" s="1"/>
  <c r="T178" i="61"/>
  <c r="AG178" i="61" s="1"/>
  <c r="T177" i="61"/>
  <c r="W176" i="61"/>
  <c r="X176" i="61" s="1"/>
  <c r="T176" i="61"/>
  <c r="W175" i="61"/>
  <c r="X175" i="61" s="1"/>
  <c r="Y175" i="61" s="1"/>
  <c r="Z175" i="61" s="1"/>
  <c r="AA175" i="61" s="1"/>
  <c r="AB175" i="61" s="1"/>
  <c r="T174" i="61"/>
  <c r="AG174" i="61" s="1"/>
  <c r="T173" i="61"/>
  <c r="T172" i="61"/>
  <c r="T171" i="61"/>
  <c r="W170" i="61"/>
  <c r="X170" i="61" s="1"/>
  <c r="T170" i="61"/>
  <c r="T169" i="61"/>
  <c r="W168" i="61"/>
  <c r="X168" i="61" s="1"/>
  <c r="T168" i="61"/>
  <c r="W167" i="61"/>
  <c r="X167" i="61" s="1"/>
  <c r="Y167" i="61" s="1"/>
  <c r="AI167" i="61" s="1"/>
  <c r="T167" i="61"/>
  <c r="X166" i="61"/>
  <c r="T166" i="61"/>
  <c r="AG166" i="61"/>
  <c r="T165" i="61"/>
  <c r="T164" i="61"/>
  <c r="AG164" i="61" s="1"/>
  <c r="W162" i="61"/>
  <c r="X162" i="61" s="1"/>
  <c r="T162" i="61"/>
  <c r="AG162" i="61"/>
  <c r="T161" i="61"/>
  <c r="W160" i="61"/>
  <c r="X160" i="61" s="1"/>
  <c r="Y160" i="61" s="1"/>
  <c r="T160" i="61"/>
  <c r="W159" i="61"/>
  <c r="X159" i="61" s="1"/>
  <c r="Y159" i="61" s="1"/>
  <c r="Z159" i="61" s="1"/>
  <c r="AA159" i="61" s="1"/>
  <c r="T159" i="61"/>
  <c r="T158" i="61"/>
  <c r="T157" i="61"/>
  <c r="AG157" i="61"/>
  <c r="T156" i="61"/>
  <c r="W154" i="61"/>
  <c r="X154" i="61" s="1"/>
  <c r="T154" i="61"/>
  <c r="T153" i="61"/>
  <c r="AG153" i="61"/>
  <c r="W152" i="61"/>
  <c r="X152" i="61" s="1"/>
  <c r="Y152" i="61" s="1"/>
  <c r="T152" i="61"/>
  <c r="W151" i="61"/>
  <c r="X151" i="61" s="1"/>
  <c r="T151" i="61"/>
  <c r="AG151" i="61" s="1"/>
  <c r="T150" i="61"/>
  <c r="T149" i="61"/>
  <c r="T148" i="61"/>
  <c r="T147" i="61"/>
  <c r="AG147" i="61" s="1"/>
  <c r="W146" i="61"/>
  <c r="X146" i="61" s="1"/>
  <c r="T146" i="61"/>
  <c r="T145" i="61"/>
  <c r="W144" i="61"/>
  <c r="X144" i="61" s="1"/>
  <c r="T144" i="61"/>
  <c r="X143" i="61"/>
  <c r="Y143" i="61" s="1"/>
  <c r="T143" i="61"/>
  <c r="AG143" i="61" s="1"/>
  <c r="T142" i="61"/>
  <c r="T141" i="61"/>
  <c r="T140" i="61"/>
  <c r="W138" i="61"/>
  <c r="X138" i="61" s="1"/>
  <c r="T138" i="61"/>
  <c r="T137" i="61"/>
  <c r="W136" i="61"/>
  <c r="X136" i="61" s="1"/>
  <c r="Y136" i="61" s="1"/>
  <c r="Z136" i="61" s="1"/>
  <c r="AA136" i="61" s="1"/>
  <c r="AB136" i="61" s="1"/>
  <c r="T136" i="61"/>
  <c r="AG136" i="61"/>
  <c r="W135" i="61"/>
  <c r="X135" i="61" s="1"/>
  <c r="Y135" i="61" s="1"/>
  <c r="Z135" i="61" s="1"/>
  <c r="AA135" i="61" s="1"/>
  <c r="AB135" i="61" s="1"/>
  <c r="AC135" i="61" s="1"/>
  <c r="T135" i="61"/>
  <c r="T134" i="61"/>
  <c r="T133" i="61"/>
  <c r="T132" i="61"/>
  <c r="AG132" i="61"/>
  <c r="W130" i="61"/>
  <c r="X130" i="61" s="1"/>
  <c r="T130" i="61"/>
  <c r="T129" i="61"/>
  <c r="W128" i="61"/>
  <c r="X128" i="61" s="1"/>
  <c r="T128" i="61"/>
  <c r="AG128" i="61"/>
  <c r="W127" i="61"/>
  <c r="X127" i="61" s="1"/>
  <c r="T127" i="61"/>
  <c r="T126" i="61"/>
  <c r="AG126" i="61"/>
  <c r="T125" i="61"/>
  <c r="T124" i="61"/>
  <c r="T123" i="61"/>
  <c r="AG123" i="61" s="1"/>
  <c r="W122" i="61"/>
  <c r="X122" i="61" s="1"/>
  <c r="T122" i="61"/>
  <c r="T121" i="61"/>
  <c r="W120" i="61"/>
  <c r="X120" i="61" s="1"/>
  <c r="T120" i="61"/>
  <c r="W119" i="61"/>
  <c r="X119" i="61" s="1"/>
  <c r="Y119" i="61" s="1"/>
  <c r="T118" i="61"/>
  <c r="AG118" i="61"/>
  <c r="T117" i="61"/>
  <c r="T116" i="61"/>
  <c r="AG116" i="61" s="1"/>
  <c r="W114" i="61"/>
  <c r="X114" i="61" s="1"/>
  <c r="T114" i="61"/>
  <c r="T113" i="61"/>
  <c r="W112" i="61"/>
  <c r="X112" i="61" s="1"/>
  <c r="T112" i="61"/>
  <c r="AG112" i="61"/>
  <c r="W111" i="61"/>
  <c r="X111" i="61" s="1"/>
  <c r="T111" i="61"/>
  <c r="T110" i="61"/>
  <c r="AG110" i="61" s="1"/>
  <c r="T109" i="61"/>
  <c r="T108" i="61"/>
  <c r="T107" i="61"/>
  <c r="W106" i="61"/>
  <c r="X106" i="61" s="1"/>
  <c r="T106" i="61"/>
  <c r="AG106" i="61"/>
  <c r="T105" i="61"/>
  <c r="AG105" i="61" s="1"/>
  <c r="W104" i="61"/>
  <c r="X104" i="61" s="1"/>
  <c r="Y104" i="61" s="1"/>
  <c r="Z104" i="61" s="1"/>
  <c r="AA104" i="61" s="1"/>
  <c r="AK104" i="61" s="1"/>
  <c r="AF104" i="61" s="1"/>
  <c r="T104" i="61"/>
  <c r="AG104" i="61" s="1"/>
  <c r="W103" i="61"/>
  <c r="X103" i="61" s="1"/>
  <c r="T103" i="61"/>
  <c r="T102" i="61"/>
  <c r="AG102" i="61"/>
  <c r="T101" i="61"/>
  <c r="T100" i="61"/>
  <c r="T99" i="61"/>
  <c r="AG99" i="61" s="1"/>
  <c r="W98" i="61"/>
  <c r="X98" i="61" s="1"/>
  <c r="T98" i="61"/>
  <c r="AG98" i="61" s="1"/>
  <c r="T97" i="61"/>
  <c r="AG97" i="61" s="1"/>
  <c r="W96" i="61"/>
  <c r="X96" i="61" s="1"/>
  <c r="T96" i="61"/>
  <c r="AG96" i="61"/>
  <c r="W95" i="61"/>
  <c r="X95" i="61" s="1"/>
  <c r="T95" i="61"/>
  <c r="T94" i="61"/>
  <c r="AG94" i="61" s="1"/>
  <c r="T93" i="61"/>
  <c r="T92" i="61"/>
  <c r="W90" i="61"/>
  <c r="X90" i="61" s="1"/>
  <c r="T90" i="61"/>
  <c r="AG90" i="61"/>
  <c r="T89" i="61"/>
  <c r="W88" i="61"/>
  <c r="X88" i="61" s="1"/>
  <c r="Y88" i="61" s="1"/>
  <c r="Z88" i="61" s="1"/>
  <c r="AA88" i="61" s="1"/>
  <c r="AK88" i="61" s="1"/>
  <c r="AF88" i="61" s="1"/>
  <c r="T88" i="61"/>
  <c r="AG88" i="61" s="1"/>
  <c r="W87" i="61"/>
  <c r="X87" i="61" s="1"/>
  <c r="Y87" i="61" s="1"/>
  <c r="Z87" i="61" s="1"/>
  <c r="AA87" i="61" s="1"/>
  <c r="AB87" i="61" s="1"/>
  <c r="AC87" i="61" s="1"/>
  <c r="AM87" i="61" s="1"/>
  <c r="T87" i="61"/>
  <c r="T86" i="61"/>
  <c r="T85" i="61"/>
  <c r="T84" i="61"/>
  <c r="T83" i="61"/>
  <c r="AG83" i="61" s="1"/>
  <c r="W82" i="61"/>
  <c r="X82" i="61" s="1"/>
  <c r="T82" i="61"/>
  <c r="AG82" i="61" s="1"/>
  <c r="T81" i="61"/>
  <c r="W80" i="61"/>
  <c r="X80" i="61" s="1"/>
  <c r="Y80" i="61" s="1"/>
  <c r="T80" i="61"/>
  <c r="W79" i="61"/>
  <c r="X79" i="61" s="1"/>
  <c r="T79" i="61"/>
  <c r="T78" i="61"/>
  <c r="T77" i="61"/>
  <c r="AG77" i="61"/>
  <c r="T76" i="61"/>
  <c r="T75" i="61"/>
  <c r="W74" i="61"/>
  <c r="X74" i="61" s="1"/>
  <c r="AH74" i="61" s="1"/>
  <c r="T74" i="61"/>
  <c r="AG74" i="61" s="1"/>
  <c r="T73" i="61"/>
  <c r="W72" i="61"/>
  <c r="X72" i="61" s="1"/>
  <c r="T72" i="61"/>
  <c r="AG72" i="61" s="1"/>
  <c r="W71" i="61"/>
  <c r="X71" i="61" s="1"/>
  <c r="Y71" i="61" s="1"/>
  <c r="T71" i="61"/>
  <c r="T70" i="61"/>
  <c r="AG70" i="61" s="1"/>
  <c r="T69" i="61"/>
  <c r="T68" i="61"/>
  <c r="AG68" i="61" s="1"/>
  <c r="T67" i="61"/>
  <c r="AG67" i="61" s="1"/>
  <c r="W66" i="61"/>
  <c r="X66" i="61" s="1"/>
  <c r="Y66" i="61" s="1"/>
  <c r="Z66" i="61" s="1"/>
  <c r="T66" i="61"/>
  <c r="T65" i="61"/>
  <c r="AG65" i="61"/>
  <c r="W64" i="61"/>
  <c r="X64" i="61" s="1"/>
  <c r="AH64" i="61" s="1"/>
  <c r="T64" i="61"/>
  <c r="W63" i="61"/>
  <c r="X63" i="61" s="1"/>
  <c r="T63" i="61"/>
  <c r="T62" i="61"/>
  <c r="T61" i="61"/>
  <c r="T60" i="61"/>
  <c r="AG60" i="61" s="1"/>
  <c r="T59" i="61"/>
  <c r="W58" i="61"/>
  <c r="X58" i="61" s="1"/>
  <c r="T58" i="61"/>
  <c r="X57" i="61"/>
  <c r="T57" i="61"/>
  <c r="W56" i="61"/>
  <c r="X56" i="61" s="1"/>
  <c r="Y56" i="61" s="1"/>
  <c r="Z56" i="61" s="1"/>
  <c r="AA56" i="61" s="1"/>
  <c r="AB56" i="61" s="1"/>
  <c r="AC56" i="61" s="1"/>
  <c r="T56" i="61"/>
  <c r="W55" i="61"/>
  <c r="X55" i="61" s="1"/>
  <c r="Y55" i="61" s="1"/>
  <c r="T55" i="61"/>
  <c r="T54" i="61"/>
  <c r="T53" i="61"/>
  <c r="T52" i="61"/>
  <c r="AG52" i="61"/>
  <c r="T51" i="61"/>
  <c r="W50" i="61"/>
  <c r="X50" i="61" s="1"/>
  <c r="T50" i="61"/>
  <c r="AG50" i="61"/>
  <c r="T49" i="61"/>
  <c r="AG49" i="61" s="1"/>
  <c r="W48" i="61"/>
  <c r="X48" i="61" s="1"/>
  <c r="Y48" i="61" s="1"/>
  <c r="AI48" i="61" s="1"/>
  <c r="T48" i="61"/>
  <c r="W47" i="61"/>
  <c r="X47" i="61" s="1"/>
  <c r="Y47" i="61" s="1"/>
  <c r="AI47" i="61" s="1"/>
  <c r="T47" i="61"/>
  <c r="W46" i="61"/>
  <c r="X46" i="61" s="1"/>
  <c r="Y46" i="61" s="1"/>
  <c r="AI46" i="61" s="1"/>
  <c r="T46" i="61"/>
  <c r="T45" i="61"/>
  <c r="AG45" i="61" s="1"/>
  <c r="T44" i="61"/>
  <c r="T43" i="61"/>
  <c r="AG43" i="61" s="1"/>
  <c r="W42" i="61"/>
  <c r="X42" i="61" s="1"/>
  <c r="T42" i="61"/>
  <c r="T41" i="61"/>
  <c r="W40" i="61"/>
  <c r="X40" i="61" s="1"/>
  <c r="Y40" i="61" s="1"/>
  <c r="Z40" i="61" s="1"/>
  <c r="AA40" i="61" s="1"/>
  <c r="T40" i="61"/>
  <c r="W39" i="61"/>
  <c r="X39" i="61" s="1"/>
  <c r="Y39" i="61" s="1"/>
  <c r="T39" i="61"/>
  <c r="T38" i="61"/>
  <c r="T37" i="61"/>
  <c r="T36" i="61"/>
  <c r="T35" i="61"/>
  <c r="AG35" i="61"/>
  <c r="W34" i="61"/>
  <c r="X34" i="61" s="1"/>
  <c r="T34" i="61"/>
  <c r="T33" i="61"/>
  <c r="W32" i="61"/>
  <c r="X32" i="61" s="1"/>
  <c r="Y32" i="61" s="1"/>
  <c r="Z32" i="61" s="1"/>
  <c r="AA32" i="61" s="1"/>
  <c r="T32" i="61"/>
  <c r="AG32" i="61" s="1"/>
  <c r="W31" i="61"/>
  <c r="X31" i="61" s="1"/>
  <c r="T31" i="61"/>
  <c r="AG31" i="61"/>
  <c r="T30" i="61"/>
  <c r="T29" i="61"/>
  <c r="AG29" i="61"/>
  <c r="T28" i="61"/>
  <c r="T27" i="61"/>
  <c r="W26" i="61"/>
  <c r="X26" i="61" s="1"/>
  <c r="T26" i="61"/>
  <c r="T25" i="61"/>
  <c r="W24" i="61"/>
  <c r="X24" i="61" s="1"/>
  <c r="Y24" i="61" s="1"/>
  <c r="Z24" i="61" s="1"/>
  <c r="AA24" i="61" s="1"/>
  <c r="AB24" i="61" s="1"/>
  <c r="AC24" i="61" s="1"/>
  <c r="AM24" i="61" s="1"/>
  <c r="T24" i="61"/>
  <c r="AG24" i="61" s="1"/>
  <c r="W23" i="61"/>
  <c r="X23" i="61" s="1"/>
  <c r="Y23" i="61" s="1"/>
  <c r="T23" i="61"/>
  <c r="AG23" i="61"/>
  <c r="T22" i="61"/>
  <c r="T21" i="61"/>
  <c r="AG21" i="61"/>
  <c r="T20" i="61"/>
  <c r="T19" i="61"/>
  <c r="W18" i="61"/>
  <c r="X18" i="61" s="1"/>
  <c r="Y18" i="61" s="1"/>
  <c r="T18" i="61"/>
  <c r="T17" i="61"/>
  <c r="W16" i="61"/>
  <c r="X16" i="61" s="1"/>
  <c r="Y16" i="61" s="1"/>
  <c r="T16" i="61"/>
  <c r="AG16" i="61"/>
  <c r="W15" i="61"/>
  <c r="X15" i="61" s="1"/>
  <c r="T15" i="61"/>
  <c r="AG15" i="61" s="1"/>
  <c r="T12" i="61"/>
  <c r="T11" i="61"/>
  <c r="W10" i="61"/>
  <c r="X10" i="61" s="1"/>
  <c r="T10" i="61"/>
  <c r="T9" i="61"/>
  <c r="W8" i="61"/>
  <c r="X8" i="61" s="1"/>
  <c r="Y8" i="61" s="1"/>
  <c r="Z8" i="61" s="1"/>
  <c r="AA8" i="61" s="1"/>
  <c r="AB8" i="61" s="1"/>
  <c r="AC8" i="61" s="1"/>
  <c r="T7" i="61"/>
  <c r="AM2" i="61"/>
  <c r="AL2" i="61"/>
  <c r="AK2" i="61"/>
  <c r="AJ2" i="61"/>
  <c r="AI2" i="61"/>
  <c r="AH2" i="61"/>
  <c r="AG2" i="61"/>
  <c r="AF2" i="61"/>
  <c r="AE2" i="61"/>
  <c r="AD2" i="61"/>
  <c r="AC2" i="61"/>
  <c r="AB2" i="61"/>
  <c r="AA2" i="61"/>
  <c r="Z2" i="61"/>
  <c r="Y2" i="61"/>
  <c r="X2" i="61"/>
  <c r="W2" i="61"/>
  <c r="V2" i="61"/>
  <c r="U2" i="61"/>
  <c r="T2" i="61"/>
  <c r="R2" i="61"/>
  <c r="Q2" i="61"/>
  <c r="P2" i="61"/>
  <c r="N2" i="61"/>
  <c r="C2" i="61"/>
  <c r="B2" i="61"/>
  <c r="A2" i="61"/>
  <c r="B24" i="62"/>
  <c r="H24" i="62" s="1"/>
  <c r="G25" i="62"/>
  <c r="K14" i="60"/>
  <c r="AG33" i="61"/>
  <c r="AG59" i="61"/>
  <c r="AG41" i="61"/>
  <c r="AG17" i="61"/>
  <c r="AG22" i="61"/>
  <c r="AA66" i="61"/>
  <c r="AG30" i="61"/>
  <c r="AG18" i="61"/>
  <c r="AG84" i="61"/>
  <c r="AG100" i="61"/>
  <c r="AG135" i="61"/>
  <c r="AG28" i="61"/>
  <c r="AG53" i="61"/>
  <c r="AG93" i="61"/>
  <c r="AG42" i="61"/>
  <c r="AG51" i="61"/>
  <c r="AG64" i="61"/>
  <c r="AG69" i="61"/>
  <c r="AG73" i="61"/>
  <c r="AG80" i="61"/>
  <c r="AG89" i="61"/>
  <c r="AG139" i="61"/>
  <c r="AG27" i="61"/>
  <c r="AG37" i="61"/>
  <c r="AG57" i="61"/>
  <c r="AG79" i="61"/>
  <c r="AG26" i="61"/>
  <c r="AG75" i="61"/>
  <c r="AG54" i="61"/>
  <c r="AG20" i="61"/>
  <c r="AG78" i="61"/>
  <c r="AG38" i="61"/>
  <c r="AG55" i="61"/>
  <c r="AG56" i="61"/>
  <c r="AG58" i="61"/>
  <c r="AG71" i="61"/>
  <c r="AG19" i="61"/>
  <c r="AG46" i="61"/>
  <c r="AG62" i="61"/>
  <c r="AG66" i="61"/>
  <c r="AI66" i="61"/>
  <c r="AH105" i="61"/>
  <c r="AG155" i="61"/>
  <c r="AG48" i="61"/>
  <c r="AG63" i="61"/>
  <c r="AG85" i="61"/>
  <c r="AG95" i="61"/>
  <c r="AG101" i="61"/>
  <c r="AG114" i="61"/>
  <c r="AG81" i="61"/>
  <c r="AG124" i="61"/>
  <c r="AG141" i="61"/>
  <c r="AI121" i="61"/>
  <c r="AG109" i="61"/>
  <c r="AG120" i="61"/>
  <c r="AG92" i="61"/>
  <c r="AG134" i="61"/>
  <c r="AG142" i="61"/>
  <c r="AG113" i="61"/>
  <c r="AG117" i="61"/>
  <c r="AG130" i="61"/>
  <c r="AG133" i="61"/>
  <c r="AG121" i="61"/>
  <c r="AG127" i="61"/>
  <c r="AG129" i="61"/>
  <c r="AG137" i="61"/>
  <c r="AG138" i="61"/>
  <c r="AG149" i="61"/>
  <c r="AG150" i="61"/>
  <c r="AG168" i="61"/>
  <c r="AG172" i="61"/>
  <c r="AG177" i="61"/>
  <c r="AG122" i="61"/>
  <c r="AG87" i="61"/>
  <c r="AG103" i="61"/>
  <c r="AG108" i="61"/>
  <c r="AH119" i="61"/>
  <c r="AH152" i="61"/>
  <c r="AG107" i="61"/>
  <c r="AG111" i="61"/>
  <c r="AG156" i="61"/>
  <c r="AG158" i="61"/>
  <c r="AG119" i="61"/>
  <c r="AG145" i="61"/>
  <c r="AG152" i="61"/>
  <c r="AG165" i="61"/>
  <c r="AG180" i="61"/>
  <c r="AG131" i="61"/>
  <c r="AG140" i="61"/>
  <c r="AH143" i="61"/>
  <c r="AG160" i="61"/>
  <c r="AG163" i="61"/>
  <c r="AI182" i="61"/>
  <c r="AG167" i="61"/>
  <c r="AG170" i="61"/>
  <c r="AG173" i="61"/>
  <c r="AG175" i="61"/>
  <c r="AH175" i="61"/>
  <c r="AI175" i="61"/>
  <c r="AG190" i="61"/>
  <c r="AH190" i="61"/>
  <c r="AG125" i="61"/>
  <c r="AG148" i="61"/>
  <c r="AG198" i="61"/>
  <c r="AG187" i="61"/>
  <c r="AG146" i="61"/>
  <c r="AG161" i="61"/>
  <c r="AG171" i="61"/>
  <c r="AG192" i="61"/>
  <c r="AG193" i="61"/>
  <c r="AG181" i="61"/>
  <c r="AG195" i="61"/>
  <c r="AG196" i="61"/>
  <c r="AG144" i="61"/>
  <c r="AG169" i="61"/>
  <c r="AG179" i="61"/>
  <c r="AG200" i="61"/>
  <c r="AG154" i="61"/>
  <c r="AG159" i="61"/>
  <c r="AG184" i="61"/>
  <c r="AG176" i="61"/>
  <c r="AG197" i="61"/>
  <c r="AG188" i="61"/>
  <c r="AH191" i="61"/>
  <c r="AG199" i="61"/>
  <c r="B23" i="62"/>
  <c r="H23" i="62" s="1"/>
  <c r="G24" i="62"/>
  <c r="AK198" i="61"/>
  <c r="AF198" i="61" s="1"/>
  <c r="AK118" i="61"/>
  <c r="AJ182" i="61"/>
  <c r="AK182" i="61"/>
  <c r="AJ175" i="61"/>
  <c r="AK175" i="61"/>
  <c r="AF175" i="61" s="1"/>
  <c r="AE175" i="61" s="1"/>
  <c r="AD175" i="61" s="1"/>
  <c r="AJ66" i="61"/>
  <c r="AM135" i="61"/>
  <c r="AJ56" i="61"/>
  <c r="AK56" i="61"/>
  <c r="AM56" i="61"/>
  <c r="AK36" i="61"/>
  <c r="AF56" i="61"/>
  <c r="B22" i="62"/>
  <c r="G23" i="62"/>
  <c r="B1" i="55"/>
  <c r="B1" i="52"/>
  <c r="B1" i="41"/>
  <c r="B1" i="38"/>
  <c r="B1" i="36"/>
  <c r="B11" i="57"/>
  <c r="D108" i="55"/>
  <c r="D99" i="55"/>
  <c r="D90" i="55"/>
  <c r="D86" i="55"/>
  <c r="D67" i="55"/>
  <c r="D62" i="55"/>
  <c r="D61" i="55"/>
  <c r="D58" i="55"/>
  <c r="D56" i="55"/>
  <c r="D44" i="55"/>
  <c r="D36" i="55"/>
  <c r="D34" i="55"/>
  <c r="D33" i="55" s="1"/>
  <c r="D26" i="55"/>
  <c r="D105" i="55" s="1"/>
  <c r="D113" i="55" s="1"/>
  <c r="D116" i="55" s="1"/>
  <c r="D6" i="55"/>
  <c r="D11" i="38"/>
  <c r="C11" i="38"/>
  <c r="D3" i="36"/>
  <c r="C13" i="36"/>
  <c r="C10" i="36"/>
  <c r="C7" i="36"/>
  <c r="E8" i="52"/>
  <c r="E6" i="57"/>
  <c r="D12" i="36"/>
  <c r="D9" i="36"/>
  <c r="D6" i="36" s="1"/>
  <c r="G27" i="41"/>
  <c r="G44" i="41"/>
  <c r="G61" i="41"/>
  <c r="G78" i="41"/>
  <c r="G80" i="41"/>
  <c r="G79" i="41"/>
  <c r="G63" i="41"/>
  <c r="G62" i="41"/>
  <c r="G46" i="41"/>
  <c r="G45" i="41"/>
  <c r="G29" i="41"/>
  <c r="G28" i="41"/>
  <c r="G12" i="41"/>
  <c r="G11" i="41"/>
  <c r="G10" i="41"/>
  <c r="G90" i="41"/>
  <c r="G93" i="41" s="1"/>
  <c r="E4" i="57" s="1"/>
  <c r="K17" i="60" l="1"/>
  <c r="L17" i="60"/>
  <c r="P34" i="62"/>
  <c r="I17" i="60"/>
  <c r="AL56" i="61"/>
  <c r="AH56" i="61"/>
  <c r="AI159" i="61"/>
  <c r="AH150" i="61"/>
  <c r="AH159" i="61"/>
  <c r="AI94" i="61"/>
  <c r="AH66" i="61"/>
  <c r="AJ24" i="61"/>
  <c r="AJ118" i="61"/>
  <c r="AH78" i="61"/>
  <c r="AH94" i="61"/>
  <c r="Y174" i="61"/>
  <c r="Z174" i="61" s="1"/>
  <c r="AI134" i="61"/>
  <c r="AJ198" i="61"/>
  <c r="AE198" i="61" s="1"/>
  <c r="AD198" i="61" s="1"/>
  <c r="AH179" i="61"/>
  <c r="AH182" i="61"/>
  <c r="AH134" i="61"/>
  <c r="AB88" i="61"/>
  <c r="AC88" i="61" s="1"/>
  <c r="AM88" i="61" s="1"/>
  <c r="Y128" i="61"/>
  <c r="AH128" i="61"/>
  <c r="AL24" i="61"/>
  <c r="AK24" i="61"/>
  <c r="AF24" i="61" s="1"/>
  <c r="AL118" i="61"/>
  <c r="AL198" i="61"/>
  <c r="AI190" i="61"/>
  <c r="AI88" i="61"/>
  <c r="AI110" i="61"/>
  <c r="Y183" i="61"/>
  <c r="AI183" i="61" s="1"/>
  <c r="AG6" i="61"/>
  <c r="AG14" i="61"/>
  <c r="Z46" i="61"/>
  <c r="AA46" i="61" s="1"/>
  <c r="AB46" i="61" s="1"/>
  <c r="AC46" i="61" s="1"/>
  <c r="AM46" i="61" s="1"/>
  <c r="AL135" i="61"/>
  <c r="AJ94" i="61"/>
  <c r="AI198" i="61"/>
  <c r="AI118" i="61"/>
  <c r="AH71" i="61"/>
  <c r="AK135" i="61"/>
  <c r="AF135" i="61" s="1"/>
  <c r="AL110" i="61"/>
  <c r="AJ88" i="61"/>
  <c r="AL190" i="61"/>
  <c r="AL134" i="61"/>
  <c r="AH198" i="61"/>
  <c r="AH118" i="61"/>
  <c r="AB104" i="61"/>
  <c r="AH135" i="61"/>
  <c r="Y74" i="61"/>
  <c r="Z74" i="61" s="1"/>
  <c r="AJ135" i="61"/>
  <c r="AK110" i="61"/>
  <c r="AF110" i="61" s="1"/>
  <c r="AE110" i="61" s="1"/>
  <c r="AD110" i="61" s="1"/>
  <c r="AK190" i="61"/>
  <c r="AK134" i="61"/>
  <c r="AF134" i="61" s="1"/>
  <c r="AI104" i="61"/>
  <c r="AH104" i="61"/>
  <c r="AJ110" i="61"/>
  <c r="AJ104" i="61"/>
  <c r="AJ190" i="61"/>
  <c r="AJ134" i="61"/>
  <c r="Y194" i="61"/>
  <c r="AH88" i="61"/>
  <c r="AH195" i="61"/>
  <c r="Y35" i="61"/>
  <c r="Z149" i="61"/>
  <c r="AI149" i="61"/>
  <c r="Y75" i="61"/>
  <c r="AI75" i="61" s="1"/>
  <c r="AH187" i="61"/>
  <c r="AI195" i="61"/>
  <c r="AF118" i="61"/>
  <c r="AG11" i="61"/>
  <c r="AH11" i="61" s="1"/>
  <c r="AJ32" i="61"/>
  <c r="AH115" i="61"/>
  <c r="AH23" i="61"/>
  <c r="AI74" i="61"/>
  <c r="Z187" i="61"/>
  <c r="AB20" i="61"/>
  <c r="AL20" i="61" s="1"/>
  <c r="AK20" i="61"/>
  <c r="AH52" i="61"/>
  <c r="Y52" i="61"/>
  <c r="Z52" i="61" s="1"/>
  <c r="AA52" i="61" s="1"/>
  <c r="Y164" i="61"/>
  <c r="AH164" i="61"/>
  <c r="AH21" i="61"/>
  <c r="Y21" i="61"/>
  <c r="Z21" i="61" s="1"/>
  <c r="AH29" i="61"/>
  <c r="Y29" i="61"/>
  <c r="AH53" i="61"/>
  <c r="Y53" i="61"/>
  <c r="Z53" i="61" s="1"/>
  <c r="Z61" i="61"/>
  <c r="AI61" i="61"/>
  <c r="Y69" i="61"/>
  <c r="Z69" i="61" s="1"/>
  <c r="AH69" i="61"/>
  <c r="Y85" i="61"/>
  <c r="Z85" i="61" s="1"/>
  <c r="AH85" i="61"/>
  <c r="Z101" i="61"/>
  <c r="AI101" i="61"/>
  <c r="Y109" i="61"/>
  <c r="AH109" i="61"/>
  <c r="Y125" i="61"/>
  <c r="AH125" i="61"/>
  <c r="Y157" i="61"/>
  <c r="Z157" i="61" s="1"/>
  <c r="AH157" i="61"/>
  <c r="Y165" i="61"/>
  <c r="AH165" i="61"/>
  <c r="Y173" i="61"/>
  <c r="AH173" i="61"/>
  <c r="Y189" i="61"/>
  <c r="Z189" i="61" s="1"/>
  <c r="AA189" i="61" s="1"/>
  <c r="AK189" i="61" s="1"/>
  <c r="AH189" i="61"/>
  <c r="Y197" i="61"/>
  <c r="AH197" i="61"/>
  <c r="Y116" i="61"/>
  <c r="AH116" i="61"/>
  <c r="Y172" i="61"/>
  <c r="AH172" i="61"/>
  <c r="Z76" i="61"/>
  <c r="Y63" i="61"/>
  <c r="AH63" i="61"/>
  <c r="Y54" i="61"/>
  <c r="AH54" i="61"/>
  <c r="Z102" i="61"/>
  <c r="AJ102" i="61" s="1"/>
  <c r="AI102" i="61"/>
  <c r="Z47" i="61"/>
  <c r="AA47" i="61" s="1"/>
  <c r="AB47" i="61" s="1"/>
  <c r="Y45" i="61"/>
  <c r="AI45" i="61" s="1"/>
  <c r="AH45" i="61"/>
  <c r="Y141" i="61"/>
  <c r="AH141" i="61"/>
  <c r="AH146" i="61"/>
  <c r="Y146" i="61"/>
  <c r="Y170" i="61"/>
  <c r="AH170" i="61"/>
  <c r="Y196" i="61"/>
  <c r="Z196" i="61" s="1"/>
  <c r="Z184" i="61"/>
  <c r="AI184" i="61"/>
  <c r="Y111" i="61"/>
  <c r="AH111" i="61"/>
  <c r="Y166" i="61"/>
  <c r="AH166" i="61"/>
  <c r="Y192" i="61"/>
  <c r="AH192" i="61"/>
  <c r="Y132" i="61"/>
  <c r="AH132" i="61"/>
  <c r="Y156" i="61"/>
  <c r="AH156" i="61"/>
  <c r="Y98" i="61"/>
  <c r="AH98" i="61"/>
  <c r="AG12" i="61"/>
  <c r="Z60" i="61"/>
  <c r="AI60" i="61"/>
  <c r="Y140" i="61"/>
  <c r="AH140" i="61"/>
  <c r="Y82" i="61"/>
  <c r="AH82" i="61"/>
  <c r="AC94" i="61"/>
  <c r="AM94" i="61" s="1"/>
  <c r="AL94" i="61"/>
  <c r="AH184" i="61"/>
  <c r="AC182" i="61"/>
  <c r="AM182" i="61" s="1"/>
  <c r="AL182" i="61"/>
  <c r="AG8" i="61"/>
  <c r="AJ87" i="61"/>
  <c r="AF190" i="61"/>
  <c r="AE190" i="61" s="1"/>
  <c r="AD190" i="61" s="1"/>
  <c r="AG5" i="61"/>
  <c r="AH5" i="61" s="1"/>
  <c r="AF182" i="61"/>
  <c r="AJ159" i="61"/>
  <c r="AH102" i="61"/>
  <c r="AH167" i="61"/>
  <c r="AG7" i="61"/>
  <c r="AH7" i="61" s="1"/>
  <c r="Y177" i="61"/>
  <c r="Z177" i="61" s="1"/>
  <c r="AH149" i="61"/>
  <c r="AL46" i="61"/>
  <c r="AL88" i="61"/>
  <c r="AH160" i="61"/>
  <c r="AH16" i="61"/>
  <c r="Z167" i="61"/>
  <c r="AH48" i="61"/>
  <c r="AH93" i="61"/>
  <c r="AH101" i="61"/>
  <c r="Y186" i="61"/>
  <c r="AK136" i="61"/>
  <c r="AF136" i="61" s="1"/>
  <c r="AE136" i="61" s="1"/>
  <c r="AD136" i="61" s="1"/>
  <c r="AI174" i="61"/>
  <c r="AI27" i="61"/>
  <c r="AJ136" i="61"/>
  <c r="AH200" i="61"/>
  <c r="AI136" i="61"/>
  <c r="AI158" i="61"/>
  <c r="AI129" i="61"/>
  <c r="AH178" i="61"/>
  <c r="AG9" i="61"/>
  <c r="AH9" i="61" s="1"/>
  <c r="AI9" i="61" s="1"/>
  <c r="AI87" i="61"/>
  <c r="AH136" i="61"/>
  <c r="AG10" i="61"/>
  <c r="AH10" i="61" s="1"/>
  <c r="AG13" i="61"/>
  <c r="AA14" i="61"/>
  <c r="I23" i="60"/>
  <c r="L23" i="60"/>
  <c r="F22" i="60"/>
  <c r="H20" i="60"/>
  <c r="I18" i="60"/>
  <c r="F18" i="60"/>
  <c r="F17" i="60"/>
  <c r="I16" i="60"/>
  <c r="F16" i="60"/>
  <c r="H16" i="60"/>
  <c r="T34" i="62"/>
  <c r="S36" i="62"/>
  <c r="M36" i="62" s="1"/>
  <c r="Q34" i="62"/>
  <c r="P36" i="62"/>
  <c r="T36" i="62"/>
  <c r="R36" i="62"/>
  <c r="S34" i="62"/>
  <c r="L34" i="62" s="1"/>
  <c r="R34" i="62"/>
  <c r="N34" i="62"/>
  <c r="U34" i="62"/>
  <c r="F14" i="60"/>
  <c r="E28" i="62"/>
  <c r="L35" i="62"/>
  <c r="L51" i="62"/>
  <c r="M51" i="62"/>
  <c r="L61" i="62"/>
  <c r="O51" i="62"/>
  <c r="M38" i="62"/>
  <c r="M47" i="62"/>
  <c r="L45" i="62"/>
  <c r="AE118" i="61"/>
  <c r="AD118" i="61" s="1"/>
  <c r="AK47" i="61"/>
  <c r="Y89" i="61"/>
  <c r="Z89" i="61" s="1"/>
  <c r="AH89" i="61"/>
  <c r="AA97" i="61"/>
  <c r="AJ97" i="61"/>
  <c r="Z29" i="61"/>
  <c r="AA29" i="61" s="1"/>
  <c r="AI29" i="61"/>
  <c r="Y95" i="61"/>
  <c r="AH95" i="61"/>
  <c r="Y106" i="61"/>
  <c r="AH106" i="61"/>
  <c r="Y148" i="61"/>
  <c r="AH148" i="61"/>
  <c r="Z160" i="61"/>
  <c r="AI160" i="61"/>
  <c r="Z181" i="61"/>
  <c r="AI181" i="61"/>
  <c r="Y185" i="61"/>
  <c r="AH185" i="61"/>
  <c r="Y193" i="61"/>
  <c r="AH193" i="61"/>
  <c r="Y113" i="61"/>
  <c r="Z113" i="61" s="1"/>
  <c r="AH113" i="61"/>
  <c r="AA102" i="61"/>
  <c r="AK94" i="61"/>
  <c r="AF94" i="61" s="1"/>
  <c r="AE94" i="61" s="1"/>
  <c r="AD94" i="61" s="1"/>
  <c r="AH124" i="61"/>
  <c r="Z54" i="61"/>
  <c r="AI54" i="61"/>
  <c r="AA84" i="61"/>
  <c r="AJ84" i="61"/>
  <c r="Y145" i="61"/>
  <c r="Z152" i="61"/>
  <c r="AI152" i="61"/>
  <c r="AH168" i="61"/>
  <c r="Y168" i="61"/>
  <c r="AA86" i="61"/>
  <c r="AJ86" i="61"/>
  <c r="Z9" i="61"/>
  <c r="AH65" i="61"/>
  <c r="Y65" i="61"/>
  <c r="AB121" i="61"/>
  <c r="AC121" i="61" s="1"/>
  <c r="AM121" i="61" s="1"/>
  <c r="AK121" i="61"/>
  <c r="Y161" i="61"/>
  <c r="AH161" i="61"/>
  <c r="AJ47" i="61"/>
  <c r="AI178" i="61"/>
  <c r="AH27" i="61"/>
  <c r="Y37" i="61"/>
  <c r="AH37" i="61"/>
  <c r="AA74" i="61"/>
  <c r="AJ74" i="61"/>
  <c r="AH120" i="61"/>
  <c r="Y120" i="61"/>
  <c r="AH19" i="61"/>
  <c r="Y19" i="61"/>
  <c r="AI19" i="61" s="1"/>
  <c r="Y59" i="61"/>
  <c r="AH59" i="61"/>
  <c r="Y67" i="61"/>
  <c r="AH67" i="61"/>
  <c r="Y83" i="61"/>
  <c r="AH83" i="61"/>
  <c r="Y107" i="61"/>
  <c r="AH107" i="61"/>
  <c r="Y123" i="61"/>
  <c r="AH123" i="61"/>
  <c r="AH131" i="61"/>
  <c r="Y131" i="61"/>
  <c r="Y139" i="61"/>
  <c r="AH139" i="61"/>
  <c r="Y155" i="61"/>
  <c r="AH155" i="61"/>
  <c r="AH163" i="61"/>
  <c r="Y163" i="61"/>
  <c r="Z163" i="61" s="1"/>
  <c r="Z179" i="61"/>
  <c r="AI179" i="61"/>
  <c r="AA195" i="61"/>
  <c r="AJ195" i="61"/>
  <c r="AK40" i="61"/>
  <c r="AB40" i="61"/>
  <c r="Z105" i="61"/>
  <c r="AI105" i="61"/>
  <c r="AA158" i="61"/>
  <c r="AJ158" i="61"/>
  <c r="AA27" i="61"/>
  <c r="AJ27" i="61"/>
  <c r="Y34" i="61"/>
  <c r="Z34" i="61" s="1"/>
  <c r="AH34" i="61"/>
  <c r="Y42" i="61"/>
  <c r="Z42" i="61" s="1"/>
  <c r="AH42" i="61"/>
  <c r="Y49" i="61"/>
  <c r="Z49" i="61" s="1"/>
  <c r="Y77" i="61"/>
  <c r="AH77" i="61"/>
  <c r="Y108" i="61"/>
  <c r="AH108" i="61"/>
  <c r="Y112" i="61"/>
  <c r="Z112" i="61" s="1"/>
  <c r="AH112" i="61"/>
  <c r="Z128" i="61"/>
  <c r="AI128" i="61"/>
  <c r="Y57" i="61"/>
  <c r="AH57" i="61"/>
  <c r="Y127" i="61"/>
  <c r="AH127" i="61"/>
  <c r="Y169" i="61"/>
  <c r="AH169" i="61"/>
  <c r="AJ36" i="61"/>
  <c r="AF36" i="61" s="1"/>
  <c r="AJ40" i="61"/>
  <c r="AI36" i="61"/>
  <c r="AH18" i="61"/>
  <c r="Y117" i="61"/>
  <c r="AI117" i="61" s="1"/>
  <c r="AH117" i="61"/>
  <c r="Y133" i="61"/>
  <c r="AH133" i="61"/>
  <c r="Y137" i="61"/>
  <c r="AA187" i="61"/>
  <c r="AJ187" i="61"/>
  <c r="Z191" i="61"/>
  <c r="AI191" i="61"/>
  <c r="AJ52" i="61"/>
  <c r="AK147" i="61"/>
  <c r="AH129" i="61"/>
  <c r="Y28" i="61"/>
  <c r="Z28" i="61" s="1"/>
  <c r="AH28" i="61"/>
  <c r="Y43" i="61"/>
  <c r="Z43" i="61" s="1"/>
  <c r="AH43" i="61"/>
  <c r="Y64" i="61"/>
  <c r="AH72" i="61"/>
  <c r="Y72" i="61"/>
  <c r="Y122" i="61"/>
  <c r="AH122" i="61"/>
  <c r="AH162" i="61"/>
  <c r="Y162" i="61"/>
  <c r="Y180" i="61"/>
  <c r="Y199" i="61"/>
  <c r="AH199" i="61"/>
  <c r="AJ178" i="61"/>
  <c r="AA178" i="61"/>
  <c r="AB178" i="61" s="1"/>
  <c r="AH15" i="61"/>
  <c r="Y15" i="61"/>
  <c r="Z15" i="61" s="1"/>
  <c r="AA15" i="61" s="1"/>
  <c r="AK15" i="61" s="1"/>
  <c r="Y50" i="61"/>
  <c r="AI50" i="61" s="1"/>
  <c r="AH50" i="61"/>
  <c r="Y138" i="61"/>
  <c r="Z138" i="61" s="1"/>
  <c r="AH138" i="61"/>
  <c r="Y154" i="61"/>
  <c r="AH154" i="61"/>
  <c r="AB159" i="61"/>
  <c r="AK159" i="61"/>
  <c r="AF159" i="61" s="1"/>
  <c r="Y176" i="61"/>
  <c r="AH176" i="61"/>
  <c r="AH188" i="61"/>
  <c r="Y188" i="61"/>
  <c r="AL87" i="61"/>
  <c r="AK87" i="61"/>
  <c r="AJ174" i="61"/>
  <c r="AA174" i="61"/>
  <c r="Y7" i="61"/>
  <c r="Z7" i="61" s="1"/>
  <c r="Y73" i="61"/>
  <c r="Y90" i="61"/>
  <c r="AH90" i="61"/>
  <c r="AI115" i="61"/>
  <c r="Z115" i="61"/>
  <c r="Z119" i="61"/>
  <c r="AI119" i="61"/>
  <c r="Y130" i="61"/>
  <c r="AH130" i="61"/>
  <c r="Y144" i="61"/>
  <c r="Z144" i="61" s="1"/>
  <c r="AH144" i="61"/>
  <c r="Y151" i="61"/>
  <c r="AH151" i="61"/>
  <c r="Z200" i="61"/>
  <c r="AI200" i="61"/>
  <c r="AH80" i="61"/>
  <c r="AI89" i="61"/>
  <c r="AH36" i="61"/>
  <c r="D9" i="70"/>
  <c r="F9" i="70" s="1"/>
  <c r="D12" i="70"/>
  <c r="F12" i="70" s="1"/>
  <c r="D11" i="70"/>
  <c r="F11" i="70" s="1"/>
  <c r="Y5" i="61"/>
  <c r="Z5" i="61" s="1"/>
  <c r="AA6" i="61"/>
  <c r="AE88" i="61"/>
  <c r="AD88" i="61" s="1"/>
  <c r="AJ121" i="61"/>
  <c r="AF121" i="61" s="1"/>
  <c r="AE121" i="61" s="1"/>
  <c r="AD121" i="61" s="1"/>
  <c r="AH121" i="61"/>
  <c r="E18" i="36"/>
  <c r="D25" i="36" s="1"/>
  <c r="E25" i="36" s="1"/>
  <c r="D5" i="36"/>
  <c r="D10" i="38"/>
  <c r="Z99" i="61"/>
  <c r="AI99" i="61"/>
  <c r="Y26" i="61"/>
  <c r="Z26" i="61" s="1"/>
  <c r="AH26" i="61"/>
  <c r="Z39" i="61"/>
  <c r="AI39" i="61"/>
  <c r="AL36" i="61"/>
  <c r="AC36" i="61"/>
  <c r="AM36" i="61" s="1"/>
  <c r="AB15" i="61"/>
  <c r="E8" i="38"/>
  <c r="F8" i="38" s="1"/>
  <c r="H22" i="62"/>
  <c r="G22" i="62"/>
  <c r="B21" i="62"/>
  <c r="AJ15" i="61"/>
  <c r="AB66" i="61"/>
  <c r="AK66" i="61"/>
  <c r="AF66" i="61" s="1"/>
  <c r="AC25" i="61"/>
  <c r="AM25" i="61" s="1"/>
  <c r="AL25" i="61"/>
  <c r="AJ20" i="61"/>
  <c r="AF20" i="61" s="1"/>
  <c r="AL147" i="61"/>
  <c r="AE104" i="61"/>
  <c r="AD104" i="61" s="1"/>
  <c r="AC136" i="61"/>
  <c r="AM136" i="61" s="1"/>
  <c r="AL136" i="61"/>
  <c r="AH55" i="61"/>
  <c r="AK97" i="61"/>
  <c r="AB97" i="61"/>
  <c r="AC97" i="61" s="1"/>
  <c r="AM97" i="61" s="1"/>
  <c r="AB32" i="61"/>
  <c r="AK32" i="61"/>
  <c r="AF32" i="61" s="1"/>
  <c r="Z75" i="61"/>
  <c r="L58" i="62"/>
  <c r="M58" i="62"/>
  <c r="L41" i="62"/>
  <c r="M41" i="62"/>
  <c r="M56" i="62"/>
  <c r="L56" i="62"/>
  <c r="AE182" i="61"/>
  <c r="AD182" i="61" s="1"/>
  <c r="Z35" i="61"/>
  <c r="AI35" i="61"/>
  <c r="Y68" i="61"/>
  <c r="AH68" i="61"/>
  <c r="Y126" i="61"/>
  <c r="AH126" i="61"/>
  <c r="Y10" i="61"/>
  <c r="AI44" i="61"/>
  <c r="AH44" i="61"/>
  <c r="AJ44" i="61"/>
  <c r="AK44" i="61"/>
  <c r="AL44" i="61"/>
  <c r="AG44" i="61"/>
  <c r="Y103" i="61"/>
  <c r="AH103" i="61"/>
  <c r="Z19" i="61"/>
  <c r="Z16" i="61"/>
  <c r="AI16" i="61"/>
  <c r="Y30" i="61"/>
  <c r="AH30" i="61"/>
  <c r="AH41" i="61"/>
  <c r="Y41" i="61"/>
  <c r="Y51" i="61"/>
  <c r="AH51" i="61"/>
  <c r="Z55" i="61"/>
  <c r="AI55" i="61"/>
  <c r="Y58" i="61"/>
  <c r="AH58" i="61"/>
  <c r="Y79" i="61"/>
  <c r="AH79" i="61"/>
  <c r="Z141" i="61"/>
  <c r="AI141" i="61"/>
  <c r="Y171" i="61"/>
  <c r="AH171" i="61"/>
  <c r="AC175" i="61"/>
  <c r="AM175" i="61" s="1"/>
  <c r="AL175" i="61"/>
  <c r="Y11" i="61"/>
  <c r="AH22" i="61"/>
  <c r="Y22" i="61"/>
  <c r="Z22" i="61" s="1"/>
  <c r="Z109" i="61"/>
  <c r="AI109" i="61"/>
  <c r="Z80" i="61"/>
  <c r="AI80" i="61"/>
  <c r="AI83" i="61"/>
  <c r="Z83" i="61"/>
  <c r="Z169" i="61"/>
  <c r="AI169" i="61"/>
  <c r="AG61" i="61"/>
  <c r="AH61" i="61"/>
  <c r="Y70" i="61"/>
  <c r="Z93" i="61"/>
  <c r="AI93" i="61"/>
  <c r="Y96" i="61"/>
  <c r="AH96" i="61"/>
  <c r="Z124" i="61"/>
  <c r="AI124" i="61"/>
  <c r="Z143" i="61"/>
  <c r="AI143" i="61"/>
  <c r="Z173" i="61"/>
  <c r="AI173" i="61"/>
  <c r="Z62" i="61"/>
  <c r="AI62" i="61"/>
  <c r="Z78" i="61"/>
  <c r="AI78" i="61"/>
  <c r="Y142" i="61"/>
  <c r="AH142" i="61"/>
  <c r="Z150" i="61"/>
  <c r="AI150" i="61"/>
  <c r="Z18" i="61"/>
  <c r="AI18" i="61"/>
  <c r="AH25" i="61"/>
  <c r="AI25" i="61"/>
  <c r="AG25" i="61"/>
  <c r="L59" i="62"/>
  <c r="M59" i="62"/>
  <c r="M62" i="62"/>
  <c r="L62" i="62"/>
  <c r="AJ147" i="61"/>
  <c r="AK25" i="61"/>
  <c r="AI147" i="61"/>
  <c r="AH99" i="61"/>
  <c r="Z33" i="61"/>
  <c r="AH40" i="61"/>
  <c r="AI40" i="61"/>
  <c r="AG40" i="61"/>
  <c r="AI56" i="61"/>
  <c r="AE56" i="61" s="1"/>
  <c r="AD56" i="61" s="1"/>
  <c r="Z71" i="61"/>
  <c r="AI71" i="61"/>
  <c r="AJ25" i="61"/>
  <c r="AH147" i="61"/>
  <c r="AI52" i="61"/>
  <c r="AI97" i="61"/>
  <c r="AH24" i="61"/>
  <c r="AH14" i="61"/>
  <c r="AI14" i="61" s="1"/>
  <c r="AJ14" i="61" s="1"/>
  <c r="Y12" i="61"/>
  <c r="Z12" i="61" s="1"/>
  <c r="AH12" i="61"/>
  <c r="AG47" i="61"/>
  <c r="AH47" i="61"/>
  <c r="AG76" i="61"/>
  <c r="AH76" i="61"/>
  <c r="Z92" i="61"/>
  <c r="Y153" i="61"/>
  <c r="AH153" i="61"/>
  <c r="Z156" i="61"/>
  <c r="AI156" i="61"/>
  <c r="AH97" i="61"/>
  <c r="AH17" i="61"/>
  <c r="Y17" i="61"/>
  <c r="AI20" i="61"/>
  <c r="AI23" i="61"/>
  <c r="Z23" i="61"/>
  <c r="Y31" i="61"/>
  <c r="AH31" i="61"/>
  <c r="AG34" i="61"/>
  <c r="Y81" i="61"/>
  <c r="AH81" i="61"/>
  <c r="AI100" i="61"/>
  <c r="Z100" i="61"/>
  <c r="Z117" i="61"/>
  <c r="Z48" i="61"/>
  <c r="AH20" i="61"/>
  <c r="AI84" i="61"/>
  <c r="AH13" i="61"/>
  <c r="AI13" i="61" s="1"/>
  <c r="AJ13" i="61" s="1"/>
  <c r="AK13" i="61" s="1"/>
  <c r="Y38" i="61"/>
  <c r="Z57" i="61"/>
  <c r="AI57" i="61"/>
  <c r="AG86" i="61"/>
  <c r="AH86" i="61"/>
  <c r="AI86" i="61"/>
  <c r="Y114" i="61"/>
  <c r="AH114" i="61"/>
  <c r="AI24" i="61"/>
  <c r="AH84" i="61"/>
  <c r="AH8" i="61"/>
  <c r="AI8" i="61" s="1"/>
  <c r="AJ8" i="61" s="1"/>
  <c r="AK8" i="61" s="1"/>
  <c r="AH32" i="61"/>
  <c r="AI32" i="61"/>
  <c r="AH87" i="61"/>
  <c r="F15" i="60"/>
  <c r="K15" i="60"/>
  <c r="I15" i="60"/>
  <c r="L15" i="60"/>
  <c r="AH33" i="61"/>
  <c r="AG36" i="61"/>
  <c r="AG39" i="61"/>
  <c r="AH39" i="61"/>
  <c r="AH46" i="61"/>
  <c r="AH62" i="61"/>
  <c r="AH6" i="61"/>
  <c r="AI6" i="61" s="1"/>
  <c r="AJ6" i="61" s="1"/>
  <c r="AI22" i="61"/>
  <c r="AA129" i="61"/>
  <c r="AJ129" i="61"/>
  <c r="AI15" i="61"/>
  <c r="AH100" i="61"/>
  <c r="AH60" i="61"/>
  <c r="AI53" i="61"/>
  <c r="AH91" i="61"/>
  <c r="Y91" i="61"/>
  <c r="AI135" i="61"/>
  <c r="AH158" i="61"/>
  <c r="AH181" i="61"/>
  <c r="AH92" i="61"/>
  <c r="I72" i="67"/>
  <c r="AH110" i="61"/>
  <c r="I20" i="60"/>
  <c r="K20" i="60"/>
  <c r="L20" i="60"/>
  <c r="F20" i="60"/>
  <c r="M60" i="62"/>
  <c r="L60" i="62"/>
  <c r="H21" i="60"/>
  <c r="K18" i="60"/>
  <c r="H18" i="60"/>
  <c r="I28" i="67"/>
  <c r="F21" i="60"/>
  <c r="I21" i="60"/>
  <c r="L21" i="60"/>
  <c r="D28" i="67"/>
  <c r="M37" i="62"/>
  <c r="L22" i="60"/>
  <c r="H19" i="60"/>
  <c r="I33" i="67"/>
  <c r="I10" i="67"/>
  <c r="I5" i="67" s="1"/>
  <c r="M4" i="62"/>
  <c r="E8" i="57" s="1"/>
  <c r="K16" i="60"/>
  <c r="I19" i="60"/>
  <c r="D7" i="70"/>
  <c r="J5" i="67"/>
  <c r="D50" i="67"/>
  <c r="D10" i="70"/>
  <c r="F10" i="70" s="1"/>
  <c r="F72" i="67"/>
  <c r="I77" i="67"/>
  <c r="D4" i="69"/>
  <c r="D6" i="69" s="1"/>
  <c r="E5" i="57" s="1"/>
  <c r="D8" i="70"/>
  <c r="F8" i="70" s="1"/>
  <c r="L16" i="60"/>
  <c r="AE24" i="61" l="1"/>
  <c r="AD24" i="61" s="1"/>
  <c r="Z183" i="61"/>
  <c r="AE134" i="61"/>
  <c r="AD134" i="61" s="1"/>
  <c r="AI34" i="61"/>
  <c r="AK46" i="61"/>
  <c r="AF46" i="61" s="1"/>
  <c r="Z194" i="61"/>
  <c r="AI194" i="61"/>
  <c r="AF44" i="61"/>
  <c r="AE44" i="61" s="1"/>
  <c r="AD44" i="61" s="1"/>
  <c r="AE135" i="61"/>
  <c r="AD135" i="61" s="1"/>
  <c r="AI12" i="61"/>
  <c r="AJ46" i="61"/>
  <c r="AC104" i="61"/>
  <c r="AM104" i="61" s="1"/>
  <c r="AL104" i="61"/>
  <c r="AI43" i="61"/>
  <c r="AL97" i="61"/>
  <c r="AI196" i="61"/>
  <c r="AI28" i="61"/>
  <c r="AI42" i="61"/>
  <c r="Z45" i="61"/>
  <c r="AF40" i="61"/>
  <c r="AE40" i="61" s="1"/>
  <c r="AD40" i="61" s="1"/>
  <c r="AJ29" i="61"/>
  <c r="AI113" i="61"/>
  <c r="AI157" i="61"/>
  <c r="AF87" i="61"/>
  <c r="AE87" i="61" s="1"/>
  <c r="AD87" i="61" s="1"/>
  <c r="AC20" i="61"/>
  <c r="AM20" i="61" s="1"/>
  <c r="AI85" i="61"/>
  <c r="AI7" i="61"/>
  <c r="AJ7" i="61" s="1"/>
  <c r="AF147" i="61"/>
  <c r="AK178" i="61"/>
  <c r="AF178" i="61" s="1"/>
  <c r="AE178" i="61" s="1"/>
  <c r="AD178" i="61" s="1"/>
  <c r="AF15" i="61"/>
  <c r="AE159" i="61"/>
  <c r="AD159" i="61" s="1"/>
  <c r="AA149" i="61"/>
  <c r="AJ149" i="61"/>
  <c r="AA177" i="61"/>
  <c r="AK177" i="61" s="1"/>
  <c r="AJ177" i="61"/>
  <c r="AE66" i="61"/>
  <c r="AD66" i="61" s="1"/>
  <c r="Z98" i="61"/>
  <c r="AI98" i="61"/>
  <c r="Z166" i="61"/>
  <c r="AI166" i="61"/>
  <c r="Z146" i="61"/>
  <c r="AI146" i="61"/>
  <c r="AI144" i="61"/>
  <c r="AA167" i="61"/>
  <c r="AJ167" i="61"/>
  <c r="Z82" i="61"/>
  <c r="AI82" i="61"/>
  <c r="AA76" i="61"/>
  <c r="AJ76" i="61"/>
  <c r="Z125" i="61"/>
  <c r="AI125" i="61"/>
  <c r="AA69" i="61"/>
  <c r="AJ69" i="61"/>
  <c r="AI49" i="61"/>
  <c r="AI21" i="61"/>
  <c r="AJ189" i="61"/>
  <c r="AF189" i="61" s="1"/>
  <c r="AE189" i="61" s="1"/>
  <c r="AD189" i="61" s="1"/>
  <c r="Z111" i="61"/>
  <c r="AI111" i="61"/>
  <c r="AF47" i="61"/>
  <c r="AE47" i="61" s="1"/>
  <c r="AI140" i="61"/>
  <c r="Z140" i="61"/>
  <c r="Z172" i="61"/>
  <c r="AI172" i="61"/>
  <c r="AA61" i="61"/>
  <c r="AJ61" i="61"/>
  <c r="Z164" i="61"/>
  <c r="AI164" i="61"/>
  <c r="AB189" i="61"/>
  <c r="AF97" i="61"/>
  <c r="AE97" i="61" s="1"/>
  <c r="AD97" i="61" s="1"/>
  <c r="AE46" i="61"/>
  <c r="AD46" i="61" s="1"/>
  <c r="Z132" i="61"/>
  <c r="AI132" i="61"/>
  <c r="AA184" i="61"/>
  <c r="AJ184" i="61"/>
  <c r="AA53" i="61"/>
  <c r="AJ53" i="61"/>
  <c r="AK52" i="61"/>
  <c r="AF52" i="61" s="1"/>
  <c r="AE52" i="61" s="1"/>
  <c r="AD52" i="61" s="1"/>
  <c r="AB52" i="61"/>
  <c r="AF25" i="61"/>
  <c r="AE25" i="61" s="1"/>
  <c r="AD25" i="61" s="1"/>
  <c r="AL121" i="61"/>
  <c r="AI189" i="61"/>
  <c r="Z186" i="61"/>
  <c r="AI186" i="61"/>
  <c r="AA60" i="61"/>
  <c r="AJ60" i="61"/>
  <c r="Z116" i="61"/>
  <c r="AI116" i="61"/>
  <c r="Z165" i="61"/>
  <c r="AI165" i="61"/>
  <c r="AA101" i="61"/>
  <c r="AJ101" i="61"/>
  <c r="Z63" i="61"/>
  <c r="AI63" i="61"/>
  <c r="AI177" i="61"/>
  <c r="AI69" i="61"/>
  <c r="Z192" i="61"/>
  <c r="AI192" i="61"/>
  <c r="AE32" i="61"/>
  <c r="AD32" i="61" s="1"/>
  <c r="AI5" i="61"/>
  <c r="Z170" i="61"/>
  <c r="AI170" i="61"/>
  <c r="Z197" i="61"/>
  <c r="AI197" i="61"/>
  <c r="AF8" i="61"/>
  <c r="J17" i="60" s="1"/>
  <c r="AL8" i="61"/>
  <c r="AM8" i="61" s="1"/>
  <c r="AF13" i="61"/>
  <c r="J22" i="60" s="1"/>
  <c r="AL13" i="61"/>
  <c r="AM13" i="61" s="1"/>
  <c r="AK6" i="61"/>
  <c r="AF6" i="61" s="1"/>
  <c r="J15" i="60" s="1"/>
  <c r="AB14" i="61"/>
  <c r="AK14" i="61"/>
  <c r="AF14" i="61" s="1"/>
  <c r="H10" i="60"/>
  <c r="L36" i="62"/>
  <c r="I14" i="60"/>
  <c r="I10" i="60" s="1"/>
  <c r="M34" i="62"/>
  <c r="L14" i="60" s="1"/>
  <c r="K10" i="60"/>
  <c r="AA115" i="61"/>
  <c r="AJ115" i="61"/>
  <c r="Z176" i="61"/>
  <c r="AI176" i="61"/>
  <c r="AI162" i="61"/>
  <c r="Z162" i="61"/>
  <c r="Z64" i="61"/>
  <c r="AI64" i="61"/>
  <c r="Z137" i="61"/>
  <c r="AI137" i="61"/>
  <c r="Z127" i="61"/>
  <c r="AI127" i="61"/>
  <c r="AC40" i="61"/>
  <c r="AM40" i="61" s="1"/>
  <c r="AL40" i="61"/>
  <c r="Z120" i="61"/>
  <c r="AI120" i="61"/>
  <c r="AB6" i="61"/>
  <c r="AC6" i="61" s="1"/>
  <c r="Z151" i="61"/>
  <c r="AI151" i="61"/>
  <c r="AJ34" i="61"/>
  <c r="AA34" i="61"/>
  <c r="AI155" i="61"/>
  <c r="Z155" i="61"/>
  <c r="Z107" i="61"/>
  <c r="AI107" i="61"/>
  <c r="AA9" i="61"/>
  <c r="AJ9" i="61"/>
  <c r="AA152" i="61"/>
  <c r="AJ152" i="61"/>
  <c r="Z185" i="61"/>
  <c r="AI185" i="61"/>
  <c r="Z148" i="61"/>
  <c r="AI148" i="61"/>
  <c r="AI72" i="61"/>
  <c r="Z72" i="61"/>
  <c r="AA128" i="61"/>
  <c r="AJ128" i="61"/>
  <c r="Z168" i="61"/>
  <c r="AI168" i="61"/>
  <c r="AI163" i="61"/>
  <c r="AC159" i="61"/>
  <c r="AM159" i="61" s="1"/>
  <c r="AL159" i="61"/>
  <c r="AA43" i="61"/>
  <c r="AJ43" i="61"/>
  <c r="Z133" i="61"/>
  <c r="AI133" i="61"/>
  <c r="AE36" i="61"/>
  <c r="AD36" i="61" s="1"/>
  <c r="Z108" i="61"/>
  <c r="AI108" i="61"/>
  <c r="Z145" i="61"/>
  <c r="AI145" i="61"/>
  <c r="AC189" i="61"/>
  <c r="AM189" i="61" s="1"/>
  <c r="AL189" i="61"/>
  <c r="AI199" i="61"/>
  <c r="Z199" i="61"/>
  <c r="AI138" i="61"/>
  <c r="AI112" i="61"/>
  <c r="Z50" i="61"/>
  <c r="AA50" i="61" s="1"/>
  <c r="Z90" i="61"/>
  <c r="AI90" i="61"/>
  <c r="Z122" i="61"/>
  <c r="AI122" i="61"/>
  <c r="AB27" i="61"/>
  <c r="AK27" i="61"/>
  <c r="AF27" i="61" s="1"/>
  <c r="AE27" i="61" s="1"/>
  <c r="AD27" i="61" s="1"/>
  <c r="AB195" i="61"/>
  <c r="AK195" i="61"/>
  <c r="AF195" i="61" s="1"/>
  <c r="AE195" i="61" s="1"/>
  <c r="AD195" i="61" s="1"/>
  <c r="Z139" i="61"/>
  <c r="AI139" i="61"/>
  <c r="AB74" i="61"/>
  <c r="AK74" i="61"/>
  <c r="AF74" i="61" s="1"/>
  <c r="Z161" i="61"/>
  <c r="AI161" i="61"/>
  <c r="AB86" i="61"/>
  <c r="AK86" i="61"/>
  <c r="AF86" i="61" s="1"/>
  <c r="AE86" i="61" s="1"/>
  <c r="AD86" i="61" s="1"/>
  <c r="AK102" i="61"/>
  <c r="AF102" i="61" s="1"/>
  <c r="AE102" i="61" s="1"/>
  <c r="AD102" i="61" s="1"/>
  <c r="AB102" i="61"/>
  <c r="AA181" i="61"/>
  <c r="AJ181" i="61"/>
  <c r="Z106" i="61"/>
  <c r="AI106" i="61"/>
  <c r="AA7" i="61"/>
  <c r="AA21" i="61"/>
  <c r="AJ21" i="61"/>
  <c r="AA54" i="61"/>
  <c r="AJ54" i="61"/>
  <c r="AI26" i="61"/>
  <c r="Z73" i="61"/>
  <c r="AI73" i="61"/>
  <c r="AA196" i="61"/>
  <c r="AJ196" i="61"/>
  <c r="Z154" i="61"/>
  <c r="AI154" i="61"/>
  <c r="AA157" i="61"/>
  <c r="AJ157" i="61"/>
  <c r="Z77" i="61"/>
  <c r="AI77" i="61"/>
  <c r="AI131" i="61"/>
  <c r="Z131" i="61"/>
  <c r="AB84" i="61"/>
  <c r="AK84" i="61"/>
  <c r="AF84" i="61" s="1"/>
  <c r="AE84" i="61" s="1"/>
  <c r="AD84" i="61" s="1"/>
  <c r="Z130" i="61"/>
  <c r="AI130" i="61"/>
  <c r="AI188" i="61"/>
  <c r="Z188" i="61"/>
  <c r="AA191" i="61"/>
  <c r="AJ191" i="61"/>
  <c r="AB158" i="61"/>
  <c r="AK158" i="61"/>
  <c r="AF158" i="61" s="1"/>
  <c r="AA179" i="61"/>
  <c r="AJ179" i="61"/>
  <c r="Z67" i="61"/>
  <c r="AI67" i="61"/>
  <c r="Z37" i="61"/>
  <c r="AI37" i="61"/>
  <c r="AA113" i="61"/>
  <c r="AJ113" i="61"/>
  <c r="Z95" i="61"/>
  <c r="AI95" i="61"/>
  <c r="AA89" i="61"/>
  <c r="AJ89" i="61"/>
  <c r="AL47" i="61"/>
  <c r="AC47" i="61"/>
  <c r="AM47" i="61" s="1"/>
  <c r="AA85" i="61"/>
  <c r="AJ85" i="61"/>
  <c r="AA163" i="61"/>
  <c r="AJ163" i="61"/>
  <c r="Z65" i="61"/>
  <c r="AI65" i="61"/>
  <c r="AD47" i="61"/>
  <c r="AJ200" i="61"/>
  <c r="AA200" i="61"/>
  <c r="AA119" i="61"/>
  <c r="AJ119" i="61"/>
  <c r="AB174" i="61"/>
  <c r="AK174" i="61"/>
  <c r="AF174" i="61" s="1"/>
  <c r="AE174" i="61" s="1"/>
  <c r="AD174" i="61" s="1"/>
  <c r="Z180" i="61"/>
  <c r="AI180" i="61"/>
  <c r="AB187" i="61"/>
  <c r="AK187" i="61"/>
  <c r="AF187" i="61" s="1"/>
  <c r="AE187" i="61" s="1"/>
  <c r="AD187" i="61" s="1"/>
  <c r="AA42" i="61"/>
  <c r="AJ42" i="61"/>
  <c r="AA105" i="61"/>
  <c r="AJ105" i="61"/>
  <c r="AI123" i="61"/>
  <c r="Z123" i="61"/>
  <c r="Z59" i="61"/>
  <c r="AI59" i="61"/>
  <c r="Z193" i="61"/>
  <c r="AI193" i="61"/>
  <c r="AA160" i="61"/>
  <c r="AJ160" i="61"/>
  <c r="AE20" i="61"/>
  <c r="AD20" i="61" s="1"/>
  <c r="AE15" i="61"/>
  <c r="AD15" i="61" s="1"/>
  <c r="Z17" i="61"/>
  <c r="AI17" i="61"/>
  <c r="F7" i="70"/>
  <c r="F13" i="70" s="1"/>
  <c r="R13" i="70" s="1"/>
  <c r="S13" i="70" s="1"/>
  <c r="D13" i="70"/>
  <c r="AA100" i="61"/>
  <c r="AJ100" i="61"/>
  <c r="Z153" i="61"/>
  <c r="AI153" i="61"/>
  <c r="AA33" i="61"/>
  <c r="AJ33" i="61"/>
  <c r="AE147" i="61"/>
  <c r="AD147" i="61" s="1"/>
  <c r="AA83" i="61"/>
  <c r="AJ83" i="61"/>
  <c r="AA22" i="61"/>
  <c r="AJ22" i="61"/>
  <c r="AA57" i="61"/>
  <c r="AJ57" i="61"/>
  <c r="F10" i="60"/>
  <c r="AA48" i="61"/>
  <c r="AJ48" i="61"/>
  <c r="AA92" i="61"/>
  <c r="AJ92" i="61"/>
  <c r="AA12" i="61"/>
  <c r="AJ12" i="61"/>
  <c r="AA138" i="61"/>
  <c r="AJ138" i="61"/>
  <c r="AA5" i="61"/>
  <c r="AJ5" i="61"/>
  <c r="AA150" i="61"/>
  <c r="AJ150" i="61"/>
  <c r="AA173" i="61"/>
  <c r="AJ173" i="61"/>
  <c r="AA93" i="61"/>
  <c r="AJ93" i="61"/>
  <c r="AA141" i="61"/>
  <c r="AJ141" i="61"/>
  <c r="AI58" i="61"/>
  <c r="Z58" i="61"/>
  <c r="Z30" i="61"/>
  <c r="AI30" i="61"/>
  <c r="Z68" i="61"/>
  <c r="AI68" i="61"/>
  <c r="AC66" i="61"/>
  <c r="AM66" i="61" s="1"/>
  <c r="AL66" i="61"/>
  <c r="AL15" i="61"/>
  <c r="AC15" i="61"/>
  <c r="AM15" i="61" s="1"/>
  <c r="AA39" i="61"/>
  <c r="AJ39" i="61"/>
  <c r="AA45" i="61"/>
  <c r="AJ45" i="61"/>
  <c r="AA71" i="61"/>
  <c r="AJ71" i="61"/>
  <c r="Z142" i="61"/>
  <c r="AI142" i="61"/>
  <c r="AA143" i="61"/>
  <c r="AJ143" i="61"/>
  <c r="AA80" i="61"/>
  <c r="AJ80" i="61"/>
  <c r="Z11" i="61"/>
  <c r="AI11" i="61"/>
  <c r="AA55" i="61"/>
  <c r="AJ55" i="61"/>
  <c r="AA28" i="61"/>
  <c r="AJ28" i="61"/>
  <c r="AB177" i="61"/>
  <c r="AC32" i="61"/>
  <c r="AM32" i="61" s="1"/>
  <c r="AL32" i="61"/>
  <c r="AA26" i="61"/>
  <c r="AJ26" i="61"/>
  <c r="Z81" i="61"/>
  <c r="AI81" i="61"/>
  <c r="AA112" i="61"/>
  <c r="AJ112" i="61"/>
  <c r="Z70" i="61"/>
  <c r="AI70" i="61"/>
  <c r="H21" i="62"/>
  <c r="B20" i="62"/>
  <c r="G21" i="62"/>
  <c r="Z38" i="61"/>
  <c r="AI38" i="61"/>
  <c r="AC178" i="61"/>
  <c r="AM178" i="61" s="1"/>
  <c r="AL178" i="61"/>
  <c r="Z91" i="61"/>
  <c r="AI91" i="61"/>
  <c r="Z114" i="61"/>
  <c r="AI114" i="61"/>
  <c r="AA49" i="61"/>
  <c r="AJ49" i="61"/>
  <c r="AA78" i="61"/>
  <c r="AJ78" i="61"/>
  <c r="AA124" i="61"/>
  <c r="AJ124" i="61"/>
  <c r="Z79" i="61"/>
  <c r="AI79" i="61"/>
  <c r="Z51" i="61"/>
  <c r="AI51" i="61"/>
  <c r="AA16" i="61"/>
  <c r="AJ16" i="61"/>
  <c r="Z103" i="61"/>
  <c r="AI103" i="61"/>
  <c r="AA35" i="61"/>
  <c r="AJ35" i="61"/>
  <c r="AA144" i="61"/>
  <c r="AJ144" i="61"/>
  <c r="AB29" i="61"/>
  <c r="AK29" i="61"/>
  <c r="AF29" i="61" s="1"/>
  <c r="AE29" i="61" s="1"/>
  <c r="AD29" i="61" s="1"/>
  <c r="AA99" i="61"/>
  <c r="AJ99" i="61"/>
  <c r="AA117" i="61"/>
  <c r="AJ117" i="61"/>
  <c r="Z31" i="61"/>
  <c r="AI31" i="61"/>
  <c r="AA156" i="61"/>
  <c r="AJ156" i="61"/>
  <c r="Z41" i="61"/>
  <c r="AI41" i="61"/>
  <c r="C9" i="38"/>
  <c r="AB129" i="61"/>
  <c r="AK129" i="61"/>
  <c r="AF129" i="61" s="1"/>
  <c r="AA23" i="61"/>
  <c r="AJ23" i="61"/>
  <c r="AJ18" i="61"/>
  <c r="AA18" i="61"/>
  <c r="AA62" i="61"/>
  <c r="AJ62" i="61"/>
  <c r="Z96" i="61"/>
  <c r="AI96" i="61"/>
  <c r="AA169" i="61"/>
  <c r="AJ169" i="61"/>
  <c r="AA109" i="61"/>
  <c r="AJ109" i="61"/>
  <c r="AI171" i="61"/>
  <c r="Z171" i="61"/>
  <c r="AA19" i="61"/>
  <c r="AJ19" i="61"/>
  <c r="Z10" i="61"/>
  <c r="AI10" i="61"/>
  <c r="Z126" i="61"/>
  <c r="AI126" i="61"/>
  <c r="AA75" i="61"/>
  <c r="AJ75" i="61"/>
  <c r="AA183" i="61" l="1"/>
  <c r="AJ183" i="61"/>
  <c r="AE13" i="61"/>
  <c r="AD13" i="61" s="1"/>
  <c r="G22" i="60" s="1"/>
  <c r="M22" i="60" s="1"/>
  <c r="N22" i="60" s="1"/>
  <c r="AA194" i="61"/>
  <c r="AJ194" i="61"/>
  <c r="AE8" i="61"/>
  <c r="AD8" i="61" s="1"/>
  <c r="G17" i="60" s="1"/>
  <c r="M17" i="60" s="1"/>
  <c r="N17" i="60" s="1"/>
  <c r="AJ50" i="61"/>
  <c r="E22" i="60"/>
  <c r="D22" i="60" s="1"/>
  <c r="AB149" i="61"/>
  <c r="AK149" i="61"/>
  <c r="AF149" i="61" s="1"/>
  <c r="AE149" i="61" s="1"/>
  <c r="AD149" i="61" s="1"/>
  <c r="AE158" i="61"/>
  <c r="AD158" i="61" s="1"/>
  <c r="AE74" i="61"/>
  <c r="AD74" i="61" s="1"/>
  <c r="AE129" i="61"/>
  <c r="AD129" i="61" s="1"/>
  <c r="AB101" i="61"/>
  <c r="AK101" i="61"/>
  <c r="AF101" i="61" s="1"/>
  <c r="AE101" i="61" s="1"/>
  <c r="AD101" i="61" s="1"/>
  <c r="AA186" i="61"/>
  <c r="AJ186" i="61"/>
  <c r="AA164" i="61"/>
  <c r="AJ164" i="61"/>
  <c r="AB69" i="61"/>
  <c r="AK69" i="61"/>
  <c r="AA82" i="61"/>
  <c r="AJ82" i="61"/>
  <c r="AA166" i="61"/>
  <c r="AJ166" i="61"/>
  <c r="AA192" i="61"/>
  <c r="AJ192" i="61"/>
  <c r="AC52" i="61"/>
  <c r="AM52" i="61" s="1"/>
  <c r="AL52" i="61"/>
  <c r="AJ132" i="61"/>
  <c r="AA132" i="61"/>
  <c r="AA170" i="61"/>
  <c r="AJ170" i="61"/>
  <c r="AA165" i="61"/>
  <c r="AJ165" i="61"/>
  <c r="AB61" i="61"/>
  <c r="AK61" i="61"/>
  <c r="AF61" i="61" s="1"/>
  <c r="AE61" i="61" s="1"/>
  <c r="AD61" i="61" s="1"/>
  <c r="AA125" i="61"/>
  <c r="AJ125" i="61"/>
  <c r="AB167" i="61"/>
  <c r="AK167" i="61"/>
  <c r="AF167" i="61" s="1"/>
  <c r="AE167" i="61" s="1"/>
  <c r="AD167" i="61" s="1"/>
  <c r="AA98" i="61"/>
  <c r="AJ98" i="61"/>
  <c r="AL6" i="61"/>
  <c r="AM6" i="61" s="1"/>
  <c r="AA111" i="61"/>
  <c r="AJ111" i="61"/>
  <c r="AA116" i="61"/>
  <c r="AJ116" i="61"/>
  <c r="AB53" i="61"/>
  <c r="AK53" i="61"/>
  <c r="AF53" i="61" s="1"/>
  <c r="AE53" i="61" s="1"/>
  <c r="AD53" i="61" s="1"/>
  <c r="AA172" i="61"/>
  <c r="AJ172" i="61"/>
  <c r="AB76" i="61"/>
  <c r="AK76" i="61"/>
  <c r="AF76" i="61" s="1"/>
  <c r="AE76" i="61" s="1"/>
  <c r="AD76" i="61" s="1"/>
  <c r="AA140" i="61"/>
  <c r="AJ140" i="61"/>
  <c r="AA197" i="61"/>
  <c r="AJ197" i="61"/>
  <c r="AJ63" i="61"/>
  <c r="AA63" i="61"/>
  <c r="AB60" i="61"/>
  <c r="AK60" i="61"/>
  <c r="AF60" i="61" s="1"/>
  <c r="AE60" i="61" s="1"/>
  <c r="AD60" i="61" s="1"/>
  <c r="AJ146" i="61"/>
  <c r="AA146" i="61"/>
  <c r="AF177" i="61"/>
  <c r="AE177" i="61" s="1"/>
  <c r="AD177" i="61" s="1"/>
  <c r="AB184" i="61"/>
  <c r="AK184" i="61"/>
  <c r="AF184" i="61" s="1"/>
  <c r="AE184" i="61" s="1"/>
  <c r="AD184" i="61" s="1"/>
  <c r="AF69" i="61"/>
  <c r="AE69" i="61" s="1"/>
  <c r="AD69" i="61" s="1"/>
  <c r="E17" i="60"/>
  <c r="D17" i="60" s="1"/>
  <c r="AE6" i="61"/>
  <c r="AD6" i="61" s="1"/>
  <c r="G15" i="60" s="1"/>
  <c r="M15" i="60" s="1"/>
  <c r="O15" i="60" s="1"/>
  <c r="J23" i="60"/>
  <c r="AE14" i="61"/>
  <c r="E23" i="60" s="1"/>
  <c r="D23" i="60" s="1"/>
  <c r="AC14" i="61"/>
  <c r="AL14" i="61"/>
  <c r="L10" i="60"/>
  <c r="AB119" i="61"/>
  <c r="AK119" i="61"/>
  <c r="AF119" i="61" s="1"/>
  <c r="AE119" i="61" s="1"/>
  <c r="AD119" i="61" s="1"/>
  <c r="AA106" i="61"/>
  <c r="AJ106" i="61"/>
  <c r="AC195" i="61"/>
  <c r="AM195" i="61" s="1"/>
  <c r="AL195" i="61"/>
  <c r="AB152" i="61"/>
  <c r="AK152" i="61"/>
  <c r="AF152" i="61" s="1"/>
  <c r="AE152" i="61" s="1"/>
  <c r="AD152" i="61" s="1"/>
  <c r="AA59" i="61"/>
  <c r="AJ59" i="61"/>
  <c r="AC187" i="61"/>
  <c r="AM187" i="61" s="1"/>
  <c r="AL187" i="61"/>
  <c r="AB113" i="61"/>
  <c r="AK113" i="61"/>
  <c r="AF113" i="61" s="1"/>
  <c r="AE113" i="61" s="1"/>
  <c r="AD113" i="61" s="1"/>
  <c r="AA67" i="61"/>
  <c r="AJ67" i="61"/>
  <c r="AA154" i="61"/>
  <c r="AJ154" i="61"/>
  <c r="AB54" i="61"/>
  <c r="AK54" i="61"/>
  <c r="AF54" i="61" s="1"/>
  <c r="AE54" i="61" s="1"/>
  <c r="AD54" i="61" s="1"/>
  <c r="AB181" i="61"/>
  <c r="AK181" i="61"/>
  <c r="AF181" i="61" s="1"/>
  <c r="AE181" i="61" s="1"/>
  <c r="AD181" i="61" s="1"/>
  <c r="AC74" i="61"/>
  <c r="AM74" i="61" s="1"/>
  <c r="AL74" i="61"/>
  <c r="AC27" i="61"/>
  <c r="AM27" i="61" s="1"/>
  <c r="AL27" i="61"/>
  <c r="AA199" i="61"/>
  <c r="AJ199" i="61"/>
  <c r="AA108" i="61"/>
  <c r="AJ108" i="61"/>
  <c r="AA127" i="61"/>
  <c r="AJ127" i="61"/>
  <c r="AA176" i="61"/>
  <c r="AJ176" i="61"/>
  <c r="AB200" i="61"/>
  <c r="AK200" i="61"/>
  <c r="AF200" i="61" s="1"/>
  <c r="AE200" i="61" s="1"/>
  <c r="AD200" i="61" s="1"/>
  <c r="AJ131" i="61"/>
  <c r="AA131" i="61"/>
  <c r="AA123" i="61"/>
  <c r="AJ123" i="61"/>
  <c r="AA188" i="61"/>
  <c r="AJ188" i="61"/>
  <c r="AL102" i="61"/>
  <c r="AC102" i="61"/>
  <c r="AM102" i="61" s="1"/>
  <c r="AB9" i="61"/>
  <c r="AK9" i="61"/>
  <c r="AF9" i="61" s="1"/>
  <c r="AE9" i="61" s="1"/>
  <c r="AD9" i="61" s="1"/>
  <c r="AA151" i="61"/>
  <c r="AJ151" i="61"/>
  <c r="AJ193" i="61"/>
  <c r="AA193" i="61"/>
  <c r="AK191" i="61"/>
  <c r="AF191" i="61" s="1"/>
  <c r="AE191" i="61" s="1"/>
  <c r="AD191" i="61" s="1"/>
  <c r="AB191" i="61"/>
  <c r="AA145" i="61"/>
  <c r="AJ145" i="61"/>
  <c r="AA180" i="61"/>
  <c r="AJ180" i="61"/>
  <c r="AB179" i="61"/>
  <c r="AK179" i="61"/>
  <c r="AF179" i="61" s="1"/>
  <c r="AE179" i="61" s="1"/>
  <c r="AD179" i="61" s="1"/>
  <c r="AA77" i="61"/>
  <c r="AJ77" i="61"/>
  <c r="AB196" i="61"/>
  <c r="AK196" i="61"/>
  <c r="AF196" i="61" s="1"/>
  <c r="AE196" i="61" s="1"/>
  <c r="AD196" i="61" s="1"/>
  <c r="AB21" i="61"/>
  <c r="AK21" i="61"/>
  <c r="AF21" i="61" s="1"/>
  <c r="AE21" i="61" s="1"/>
  <c r="AD21" i="61" s="1"/>
  <c r="AA122" i="61"/>
  <c r="AJ122" i="61"/>
  <c r="AJ168" i="61"/>
  <c r="AA168" i="61"/>
  <c r="AA137" i="61"/>
  <c r="AJ137" i="61"/>
  <c r="AB115" i="61"/>
  <c r="AK115" i="61"/>
  <c r="AF115" i="61" s="1"/>
  <c r="AE115" i="61" s="1"/>
  <c r="AD115" i="61" s="1"/>
  <c r="AB42" i="61"/>
  <c r="AK42" i="61"/>
  <c r="AF42" i="61" s="1"/>
  <c r="AE42" i="61" s="1"/>
  <c r="AD42" i="61" s="1"/>
  <c r="AB34" i="61"/>
  <c r="AK34" i="61"/>
  <c r="AF34" i="61" s="1"/>
  <c r="AE34" i="61" s="1"/>
  <c r="AD34" i="61" s="1"/>
  <c r="AA65" i="61"/>
  <c r="AJ65" i="61"/>
  <c r="AJ133" i="61"/>
  <c r="AA133" i="61"/>
  <c r="AA148" i="61"/>
  <c r="AJ148" i="61"/>
  <c r="AA107" i="61"/>
  <c r="AJ107" i="61"/>
  <c r="AA95" i="61"/>
  <c r="AJ95" i="61"/>
  <c r="AC84" i="61"/>
  <c r="AM84" i="61" s="1"/>
  <c r="AL84" i="61"/>
  <c r="AA161" i="61"/>
  <c r="AJ161" i="61"/>
  <c r="AB85" i="61"/>
  <c r="AK85" i="61"/>
  <c r="AF85" i="61" s="1"/>
  <c r="AE85" i="61" s="1"/>
  <c r="AD85" i="61" s="1"/>
  <c r="AB160" i="61"/>
  <c r="AK160" i="61"/>
  <c r="AF160" i="61" s="1"/>
  <c r="AE160" i="61" s="1"/>
  <c r="AD160" i="61" s="1"/>
  <c r="AB105" i="61"/>
  <c r="AK105" i="61"/>
  <c r="AF105" i="61" s="1"/>
  <c r="AE105" i="61" s="1"/>
  <c r="AD105" i="61" s="1"/>
  <c r="AC174" i="61"/>
  <c r="AM174" i="61" s="1"/>
  <c r="AL174" i="61"/>
  <c r="AB89" i="61"/>
  <c r="AK89" i="61"/>
  <c r="AF89" i="61" s="1"/>
  <c r="AE89" i="61" s="1"/>
  <c r="AD89" i="61" s="1"/>
  <c r="AJ37" i="61"/>
  <c r="AA37" i="61"/>
  <c r="AC158" i="61"/>
  <c r="AM158" i="61" s="1"/>
  <c r="AL158" i="61"/>
  <c r="AJ130" i="61"/>
  <c r="AA130" i="61"/>
  <c r="AB157" i="61"/>
  <c r="AK157" i="61"/>
  <c r="AF157" i="61" s="1"/>
  <c r="AE157" i="61" s="1"/>
  <c r="AD157" i="61" s="1"/>
  <c r="AA73" i="61"/>
  <c r="AJ73" i="61"/>
  <c r="AK7" i="61"/>
  <c r="AF7" i="61" s="1"/>
  <c r="AB7" i="61"/>
  <c r="AC86" i="61"/>
  <c r="AM86" i="61" s="1"/>
  <c r="AL86" i="61"/>
  <c r="AA139" i="61"/>
  <c r="AJ139" i="61"/>
  <c r="AA90" i="61"/>
  <c r="AJ90" i="61"/>
  <c r="AB128" i="61"/>
  <c r="AK128" i="61"/>
  <c r="AF128" i="61" s="1"/>
  <c r="AE128" i="61" s="1"/>
  <c r="AD128" i="61" s="1"/>
  <c r="AA155" i="61"/>
  <c r="AJ155" i="61"/>
  <c r="AA120" i="61"/>
  <c r="AJ120" i="61"/>
  <c r="AA64" i="61"/>
  <c r="AJ64" i="61"/>
  <c r="AB163" i="61"/>
  <c r="AK163" i="61"/>
  <c r="AF163" i="61" s="1"/>
  <c r="AE163" i="61" s="1"/>
  <c r="AD163" i="61" s="1"/>
  <c r="AB43" i="61"/>
  <c r="AK43" i="61"/>
  <c r="AF43" i="61" s="1"/>
  <c r="AE43" i="61" s="1"/>
  <c r="AD43" i="61" s="1"/>
  <c r="AA72" i="61"/>
  <c r="AJ72" i="61"/>
  <c r="AA185" i="61"/>
  <c r="AJ185" i="61"/>
  <c r="AA162" i="61"/>
  <c r="AJ162" i="61"/>
  <c r="AA171" i="61"/>
  <c r="AJ171" i="61"/>
  <c r="AA114" i="61"/>
  <c r="AJ114" i="61"/>
  <c r="AB50" i="61"/>
  <c r="AK50" i="61"/>
  <c r="AF50" i="61" s="1"/>
  <c r="AE50" i="61" s="1"/>
  <c r="AB75" i="61"/>
  <c r="AK75" i="61"/>
  <c r="AF75" i="61" s="1"/>
  <c r="AB150" i="61"/>
  <c r="AK150" i="61"/>
  <c r="AF150" i="61" s="1"/>
  <c r="AE150" i="61" s="1"/>
  <c r="AD150" i="61" s="1"/>
  <c r="AA153" i="61"/>
  <c r="AJ153" i="61"/>
  <c r="AB100" i="61"/>
  <c r="AK100" i="61"/>
  <c r="AF100" i="61" s="1"/>
  <c r="AC129" i="61"/>
  <c r="AM129" i="61" s="1"/>
  <c r="AL129" i="61"/>
  <c r="AB78" i="61"/>
  <c r="AK78" i="61"/>
  <c r="AF78" i="61" s="1"/>
  <c r="AE78" i="61" s="1"/>
  <c r="AD78" i="61" s="1"/>
  <c r="AA38" i="61"/>
  <c r="AJ38" i="61"/>
  <c r="AB141" i="61"/>
  <c r="AK141" i="61"/>
  <c r="AF141" i="61" s="1"/>
  <c r="AE141" i="61" s="1"/>
  <c r="AD141" i="61" s="1"/>
  <c r="AB92" i="61"/>
  <c r="AK92" i="61"/>
  <c r="AF92" i="61" s="1"/>
  <c r="AE92" i="61" s="1"/>
  <c r="AD92" i="61" s="1"/>
  <c r="AA79" i="61"/>
  <c r="AJ79" i="61"/>
  <c r="AA81" i="61"/>
  <c r="AJ81" i="61"/>
  <c r="AA11" i="61"/>
  <c r="AJ11" i="61"/>
  <c r="AB109" i="61"/>
  <c r="AK109" i="61"/>
  <c r="AF109" i="61" s="1"/>
  <c r="AK49" i="61"/>
  <c r="AF49" i="61" s="1"/>
  <c r="AB49" i="61"/>
  <c r="AA70" i="61"/>
  <c r="AJ70" i="61"/>
  <c r="AA68" i="61"/>
  <c r="AJ68" i="61"/>
  <c r="AB5" i="61"/>
  <c r="AK5" i="61"/>
  <c r="AF5" i="61" s="1"/>
  <c r="AB48" i="61"/>
  <c r="AK48" i="61"/>
  <c r="AF48" i="61" s="1"/>
  <c r="AE48" i="61" s="1"/>
  <c r="AD48" i="61" s="1"/>
  <c r="AB57" i="61"/>
  <c r="AK57" i="61"/>
  <c r="AF57" i="61" s="1"/>
  <c r="AE57" i="61" s="1"/>
  <c r="AD57" i="61" s="1"/>
  <c r="AB22" i="61"/>
  <c r="AK22" i="61"/>
  <c r="AF22" i="61" s="1"/>
  <c r="AB39" i="61"/>
  <c r="AK39" i="61"/>
  <c r="AF39" i="61" s="1"/>
  <c r="AJ103" i="61"/>
  <c r="AA103" i="61"/>
  <c r="AJ91" i="61"/>
  <c r="AA91" i="61"/>
  <c r="AC177" i="61"/>
  <c r="AM177" i="61" s="1"/>
  <c r="AL177" i="61"/>
  <c r="AB45" i="61"/>
  <c r="AK45" i="61"/>
  <c r="AF45" i="61" s="1"/>
  <c r="AE45" i="61" s="1"/>
  <c r="AD45" i="61" s="1"/>
  <c r="AK156" i="61"/>
  <c r="AF156" i="61" s="1"/>
  <c r="AB156" i="61"/>
  <c r="AK144" i="61"/>
  <c r="AF144" i="61" s="1"/>
  <c r="AE144" i="61" s="1"/>
  <c r="AB144" i="61"/>
  <c r="AB16" i="61"/>
  <c r="AK16" i="61"/>
  <c r="AF16" i="61" s="1"/>
  <c r="AE16" i="61" s="1"/>
  <c r="AD16" i="61" s="1"/>
  <c r="H20" i="62"/>
  <c r="B19" i="62"/>
  <c r="G20" i="62"/>
  <c r="AB28" i="61"/>
  <c r="AK28" i="61"/>
  <c r="AF28" i="61" s="1"/>
  <c r="AE28" i="61" s="1"/>
  <c r="AD28" i="61" s="1"/>
  <c r="AB143" i="61"/>
  <c r="AK143" i="61"/>
  <c r="AF143" i="61" s="1"/>
  <c r="AB93" i="61"/>
  <c r="AK93" i="61"/>
  <c r="AF93" i="61" s="1"/>
  <c r="AE93" i="61" s="1"/>
  <c r="AD93" i="61" s="1"/>
  <c r="AB117" i="61"/>
  <c r="AK117" i="61"/>
  <c r="AF117" i="61" s="1"/>
  <c r="AE117" i="61" s="1"/>
  <c r="AD117" i="61" s="1"/>
  <c r="AA126" i="61"/>
  <c r="AJ126" i="61"/>
  <c r="AB62" i="61"/>
  <c r="AK62" i="61"/>
  <c r="AF62" i="61" s="1"/>
  <c r="AE62" i="61" s="1"/>
  <c r="AD62" i="61" s="1"/>
  <c r="AC29" i="61"/>
  <c r="AM29" i="61" s="1"/>
  <c r="AL29" i="61"/>
  <c r="AK18" i="61"/>
  <c r="AF18" i="61" s="1"/>
  <c r="AB18" i="61"/>
  <c r="AB112" i="61"/>
  <c r="AK112" i="61"/>
  <c r="AF112" i="61" s="1"/>
  <c r="AE112" i="61" s="1"/>
  <c r="AD112" i="61" s="1"/>
  <c r="AA30" i="61"/>
  <c r="AJ30" i="61"/>
  <c r="AB138" i="61"/>
  <c r="AK138" i="61"/>
  <c r="AF138" i="61" s="1"/>
  <c r="AE138" i="61" s="1"/>
  <c r="AD138" i="61" s="1"/>
  <c r="AB83" i="61"/>
  <c r="AK83" i="61"/>
  <c r="AF83" i="61" s="1"/>
  <c r="AB33" i="61"/>
  <c r="AK33" i="61"/>
  <c r="AF33" i="61" s="1"/>
  <c r="AE33" i="61" s="1"/>
  <c r="AD33" i="61" s="1"/>
  <c r="AA17" i="61"/>
  <c r="AJ17" i="61"/>
  <c r="AB124" i="61"/>
  <c r="AK124" i="61"/>
  <c r="AF124" i="61" s="1"/>
  <c r="AK12" i="61"/>
  <c r="AF12" i="61" s="1"/>
  <c r="AB12" i="61"/>
  <c r="AA96" i="61"/>
  <c r="AJ96" i="61"/>
  <c r="AB71" i="61"/>
  <c r="AK71" i="61"/>
  <c r="AF71" i="61" s="1"/>
  <c r="AE71" i="61" s="1"/>
  <c r="AD71" i="61" s="1"/>
  <c r="AB26" i="61"/>
  <c r="AK26" i="61"/>
  <c r="AF26" i="61" s="1"/>
  <c r="AE26" i="61" s="1"/>
  <c r="AD26" i="61" s="1"/>
  <c r="AB80" i="61"/>
  <c r="AK80" i="61"/>
  <c r="AF80" i="61" s="1"/>
  <c r="AE80" i="61" s="1"/>
  <c r="AD80" i="61" s="1"/>
  <c r="AA10" i="61"/>
  <c r="AJ10" i="61"/>
  <c r="AB19" i="61"/>
  <c r="AK19" i="61"/>
  <c r="AF19" i="61" s="1"/>
  <c r="AB169" i="61"/>
  <c r="AK169" i="61"/>
  <c r="AF169" i="61" s="1"/>
  <c r="C12" i="38"/>
  <c r="C13" i="38" s="1"/>
  <c r="AA41" i="61"/>
  <c r="AJ41" i="61"/>
  <c r="AJ31" i="61"/>
  <c r="AA31" i="61"/>
  <c r="AK99" i="61"/>
  <c r="AF99" i="61" s="1"/>
  <c r="AB99" i="61"/>
  <c r="AB35" i="61"/>
  <c r="AK35" i="61"/>
  <c r="AF35" i="61" s="1"/>
  <c r="AA51" i="61"/>
  <c r="AJ51" i="61"/>
  <c r="AB55" i="61"/>
  <c r="AK55" i="61"/>
  <c r="AF55" i="61" s="1"/>
  <c r="AA142" i="61"/>
  <c r="AJ142" i="61"/>
  <c r="AA58" i="61"/>
  <c r="AJ58" i="61"/>
  <c r="AB173" i="61"/>
  <c r="AK173" i="61"/>
  <c r="AF173" i="61" s="1"/>
  <c r="AB23" i="61"/>
  <c r="AK23" i="61"/>
  <c r="AF23" i="61" s="1"/>
  <c r="O22" i="60" l="1"/>
  <c r="P22" i="60" s="1"/>
  <c r="O17" i="60"/>
  <c r="AK183" i="61"/>
  <c r="AF183" i="61" s="1"/>
  <c r="AE183" i="61" s="1"/>
  <c r="AD183" i="61" s="1"/>
  <c r="AB183" i="61"/>
  <c r="AB194" i="61"/>
  <c r="AK194" i="61"/>
  <c r="AF194" i="61" s="1"/>
  <c r="AE194" i="61" s="1"/>
  <c r="AD194" i="61" s="1"/>
  <c r="AE83" i="61"/>
  <c r="AD83" i="61" s="1"/>
  <c r="AC149" i="61"/>
  <c r="AM149" i="61" s="1"/>
  <c r="AL149" i="61"/>
  <c r="AE169" i="61"/>
  <c r="AD169" i="61" s="1"/>
  <c r="AE124" i="61"/>
  <c r="AD124" i="61" s="1"/>
  <c r="AE39" i="61"/>
  <c r="AD39" i="61" s="1"/>
  <c r="AE109" i="61"/>
  <c r="AD109" i="61" s="1"/>
  <c r="AE49" i="61"/>
  <c r="AD49" i="61" s="1"/>
  <c r="AE75" i="61"/>
  <c r="AD75" i="61" s="1"/>
  <c r="AE35" i="61"/>
  <c r="AD35" i="61" s="1"/>
  <c r="AE18" i="61"/>
  <c r="AD18" i="61" s="1"/>
  <c r="AE99" i="61"/>
  <c r="AD99" i="61" s="1"/>
  <c r="AE19" i="61"/>
  <c r="AD19" i="61" s="1"/>
  <c r="AE22" i="61"/>
  <c r="AD22" i="61" s="1"/>
  <c r="AE100" i="61"/>
  <c r="AD100" i="61" s="1"/>
  <c r="AE55" i="61"/>
  <c r="AD55" i="61" s="1"/>
  <c r="AE143" i="61"/>
  <c r="AD143" i="61" s="1"/>
  <c r="AE23" i="61"/>
  <c r="AD23" i="61" s="1"/>
  <c r="AE173" i="61"/>
  <c r="AD173" i="61" s="1"/>
  <c r="AE156" i="61"/>
  <c r="AD156" i="61" s="1"/>
  <c r="AK125" i="61"/>
  <c r="AB125" i="61"/>
  <c r="AL60" i="61"/>
  <c r="AC60" i="61"/>
  <c r="AM60" i="61" s="1"/>
  <c r="AB140" i="61"/>
  <c r="AK140" i="61"/>
  <c r="AF140" i="61" s="1"/>
  <c r="AE140" i="61" s="1"/>
  <c r="AD140" i="61" s="1"/>
  <c r="AC53" i="61"/>
  <c r="AM53" i="61" s="1"/>
  <c r="AL53" i="61"/>
  <c r="AK166" i="61"/>
  <c r="AF166" i="61" s="1"/>
  <c r="AB166" i="61"/>
  <c r="AB186" i="61"/>
  <c r="AK186" i="61"/>
  <c r="AF186" i="61" s="1"/>
  <c r="AD50" i="61"/>
  <c r="AB63" i="61"/>
  <c r="AK63" i="61"/>
  <c r="AF63" i="61" s="1"/>
  <c r="AE63" i="61" s="1"/>
  <c r="AD63" i="61" s="1"/>
  <c r="AC61" i="61"/>
  <c r="AM61" i="61" s="1"/>
  <c r="AL61" i="61"/>
  <c r="AB192" i="61"/>
  <c r="AK192" i="61"/>
  <c r="AF192" i="61" s="1"/>
  <c r="AE192" i="61" s="1"/>
  <c r="AD192" i="61" s="1"/>
  <c r="AB116" i="61"/>
  <c r="AK116" i="61"/>
  <c r="AF116" i="61" s="1"/>
  <c r="AE116" i="61" s="1"/>
  <c r="AD116" i="61" s="1"/>
  <c r="AB111" i="61"/>
  <c r="AK111" i="61"/>
  <c r="AF111" i="61" s="1"/>
  <c r="AE111" i="61" s="1"/>
  <c r="AD111" i="61" s="1"/>
  <c r="AB82" i="61"/>
  <c r="AK82" i="61"/>
  <c r="AF82" i="61" s="1"/>
  <c r="AE82" i="61" s="1"/>
  <c r="AD82" i="61" s="1"/>
  <c r="AC101" i="61"/>
  <c r="AM101" i="61" s="1"/>
  <c r="AL101" i="61"/>
  <c r="AK146" i="61"/>
  <c r="AF146" i="61" s="1"/>
  <c r="AE146" i="61" s="1"/>
  <c r="AD146" i="61" s="1"/>
  <c r="AB146" i="61"/>
  <c r="AB98" i="61"/>
  <c r="AK98" i="61"/>
  <c r="AF98" i="61" s="1"/>
  <c r="AB165" i="61"/>
  <c r="AK165" i="61"/>
  <c r="AF165" i="61" s="1"/>
  <c r="AE165" i="61" s="1"/>
  <c r="AD165" i="61" s="1"/>
  <c r="AC184" i="61"/>
  <c r="AM184" i="61" s="1"/>
  <c r="AL184" i="61"/>
  <c r="AB197" i="61"/>
  <c r="AK197" i="61"/>
  <c r="AF197" i="61" s="1"/>
  <c r="AE197" i="61" s="1"/>
  <c r="AD197" i="61" s="1"/>
  <c r="AC76" i="61"/>
  <c r="AM76" i="61" s="1"/>
  <c r="AL76" i="61"/>
  <c r="AB132" i="61"/>
  <c r="AK132" i="61"/>
  <c r="AF132" i="61" s="1"/>
  <c r="AE132" i="61" s="1"/>
  <c r="AD132" i="61" s="1"/>
  <c r="AC69" i="61"/>
  <c r="AM69" i="61" s="1"/>
  <c r="AL69" i="61"/>
  <c r="P17" i="60"/>
  <c r="AL167" i="61"/>
  <c r="AC167" i="61"/>
  <c r="AM167" i="61" s="1"/>
  <c r="AB170" i="61"/>
  <c r="AK170" i="61"/>
  <c r="AF170" i="61" s="1"/>
  <c r="AE170" i="61" s="1"/>
  <c r="AD170" i="61" s="1"/>
  <c r="AD144" i="61"/>
  <c r="E15" i="60"/>
  <c r="D15" i="60" s="1"/>
  <c r="AB172" i="61"/>
  <c r="AK172" i="61"/>
  <c r="AF172" i="61" s="1"/>
  <c r="AF125" i="61"/>
  <c r="AE125" i="61" s="1"/>
  <c r="AD125" i="61" s="1"/>
  <c r="AB164" i="61"/>
  <c r="AK164" i="61"/>
  <c r="AF164" i="61" s="1"/>
  <c r="AE164" i="61" s="1"/>
  <c r="AD164" i="61" s="1"/>
  <c r="AM14" i="61"/>
  <c r="N15" i="60"/>
  <c r="AE7" i="61"/>
  <c r="E16" i="60" s="1"/>
  <c r="D16" i="60" s="1"/>
  <c r="J16" i="60"/>
  <c r="J21" i="60"/>
  <c r="J20" i="60"/>
  <c r="AE12" i="61"/>
  <c r="E20" i="60" s="1"/>
  <c r="D20" i="60" s="1"/>
  <c r="AD14" i="61"/>
  <c r="G23" i="60" s="1"/>
  <c r="M23" i="60" s="1"/>
  <c r="AE5" i="61"/>
  <c r="J14" i="60"/>
  <c r="AB90" i="61"/>
  <c r="AK90" i="61"/>
  <c r="AF90" i="61" s="1"/>
  <c r="AE90" i="61" s="1"/>
  <c r="AD90" i="61" s="1"/>
  <c r="AB107" i="61"/>
  <c r="AK107" i="61"/>
  <c r="AF107" i="61" s="1"/>
  <c r="AE107" i="61" s="1"/>
  <c r="AD107" i="61" s="1"/>
  <c r="AC34" i="61"/>
  <c r="AM34" i="61" s="1"/>
  <c r="AL34" i="61"/>
  <c r="AC196" i="61"/>
  <c r="AM196" i="61" s="1"/>
  <c r="AL196" i="61"/>
  <c r="AB123" i="61"/>
  <c r="AK123" i="61"/>
  <c r="AF123" i="61" s="1"/>
  <c r="AE123" i="61" s="1"/>
  <c r="AD123" i="61" s="1"/>
  <c r="AB176" i="61"/>
  <c r="AK176" i="61"/>
  <c r="AF176" i="61" s="1"/>
  <c r="AE176" i="61" s="1"/>
  <c r="AD176" i="61" s="1"/>
  <c r="AB199" i="61"/>
  <c r="AK199" i="61"/>
  <c r="AF199" i="61" s="1"/>
  <c r="AE199" i="61" s="1"/>
  <c r="AD199" i="61" s="1"/>
  <c r="AC54" i="61"/>
  <c r="AM54" i="61" s="1"/>
  <c r="AL54" i="61"/>
  <c r="AC152" i="61"/>
  <c r="AM152" i="61" s="1"/>
  <c r="AL152" i="61"/>
  <c r="AB64" i="61"/>
  <c r="AK64" i="61"/>
  <c r="AF64" i="61" s="1"/>
  <c r="AE64" i="61" s="1"/>
  <c r="AD64" i="61" s="1"/>
  <c r="AB120" i="61"/>
  <c r="AK120" i="61"/>
  <c r="AF120" i="61" s="1"/>
  <c r="AE120" i="61" s="1"/>
  <c r="AD120" i="61" s="1"/>
  <c r="AB139" i="61"/>
  <c r="AK139" i="61"/>
  <c r="AF139" i="61" s="1"/>
  <c r="AE139" i="61" s="1"/>
  <c r="AD139" i="61" s="1"/>
  <c r="AC157" i="61"/>
  <c r="AM157" i="61" s="1"/>
  <c r="AL157" i="61"/>
  <c r="AC89" i="61"/>
  <c r="AM89" i="61" s="1"/>
  <c r="AL89" i="61"/>
  <c r="AB148" i="61"/>
  <c r="AK148" i="61"/>
  <c r="AF148" i="61" s="1"/>
  <c r="AE148" i="61" s="1"/>
  <c r="AD148" i="61" s="1"/>
  <c r="AC42" i="61"/>
  <c r="AM42" i="61" s="1"/>
  <c r="AL42" i="61"/>
  <c r="AB151" i="61"/>
  <c r="AK151" i="61"/>
  <c r="AF151" i="61" s="1"/>
  <c r="AE151" i="61" s="1"/>
  <c r="AD151" i="61" s="1"/>
  <c r="AB131" i="61"/>
  <c r="AK131" i="61"/>
  <c r="AF131" i="61" s="1"/>
  <c r="AE131" i="61" s="1"/>
  <c r="AD131" i="61" s="1"/>
  <c r="AB185" i="61"/>
  <c r="AK185" i="61"/>
  <c r="AF185" i="61" s="1"/>
  <c r="AE185" i="61" s="1"/>
  <c r="AD185" i="61" s="1"/>
  <c r="AB130" i="61"/>
  <c r="AK130" i="61"/>
  <c r="AF130" i="61" s="1"/>
  <c r="AE130" i="61" s="1"/>
  <c r="AD130" i="61" s="1"/>
  <c r="AC85" i="61"/>
  <c r="AM85" i="61" s="1"/>
  <c r="AL85" i="61"/>
  <c r="AB122" i="61"/>
  <c r="AK122" i="61"/>
  <c r="AF122" i="61" s="1"/>
  <c r="AE122" i="61" s="1"/>
  <c r="AD122" i="61" s="1"/>
  <c r="AK77" i="61"/>
  <c r="AF77" i="61" s="1"/>
  <c r="AE77" i="61" s="1"/>
  <c r="AD77" i="61" s="1"/>
  <c r="AB77" i="61"/>
  <c r="AB145" i="61"/>
  <c r="AK145" i="61"/>
  <c r="AF145" i="61" s="1"/>
  <c r="AE145" i="61" s="1"/>
  <c r="AD145" i="61" s="1"/>
  <c r="AB127" i="61"/>
  <c r="AK127" i="61"/>
  <c r="AF127" i="61" s="1"/>
  <c r="AE127" i="61" s="1"/>
  <c r="AD127" i="61" s="1"/>
  <c r="AK154" i="61"/>
  <c r="AF154" i="61" s="1"/>
  <c r="AE154" i="61" s="1"/>
  <c r="AD154" i="61" s="1"/>
  <c r="AB154" i="61"/>
  <c r="AC163" i="61"/>
  <c r="AM163" i="61" s="1"/>
  <c r="AL163" i="61"/>
  <c r="AB155" i="61"/>
  <c r="AK155" i="61"/>
  <c r="AF155" i="61" s="1"/>
  <c r="AE155" i="61" s="1"/>
  <c r="AD155" i="61" s="1"/>
  <c r="AB95" i="61"/>
  <c r="AK95" i="61"/>
  <c r="AF95" i="61" s="1"/>
  <c r="AE95" i="61" s="1"/>
  <c r="AD95" i="61" s="1"/>
  <c r="AK65" i="61"/>
  <c r="AF65" i="61" s="1"/>
  <c r="AE65" i="61" s="1"/>
  <c r="AD65" i="61" s="1"/>
  <c r="AB65" i="61"/>
  <c r="AL115" i="61"/>
  <c r="AC115" i="61"/>
  <c r="AM115" i="61" s="1"/>
  <c r="AL191" i="61"/>
  <c r="AC191" i="61"/>
  <c r="AM191" i="61" s="1"/>
  <c r="AC9" i="61"/>
  <c r="AL9" i="61"/>
  <c r="AB168" i="61"/>
  <c r="AK168" i="61"/>
  <c r="AF168" i="61" s="1"/>
  <c r="AE168" i="61" s="1"/>
  <c r="AD168" i="61" s="1"/>
  <c r="AK72" i="61"/>
  <c r="AF72" i="61" s="1"/>
  <c r="AE72" i="61" s="1"/>
  <c r="AD72" i="61" s="1"/>
  <c r="AB72" i="61"/>
  <c r="AC7" i="61"/>
  <c r="AL7" i="61"/>
  <c r="AB133" i="61"/>
  <c r="AK133" i="61"/>
  <c r="AF133" i="61" s="1"/>
  <c r="AE133" i="61" s="1"/>
  <c r="AD133" i="61" s="1"/>
  <c r="AL179" i="61"/>
  <c r="AC179" i="61"/>
  <c r="AM179" i="61" s="1"/>
  <c r="AC200" i="61"/>
  <c r="AM200" i="61" s="1"/>
  <c r="AL200" i="61"/>
  <c r="AB67" i="61"/>
  <c r="AK67" i="61"/>
  <c r="AF67" i="61" s="1"/>
  <c r="AE67" i="61" s="1"/>
  <c r="AD67" i="61" s="1"/>
  <c r="AB59" i="61"/>
  <c r="AK59" i="61"/>
  <c r="AF59" i="61" s="1"/>
  <c r="AE59" i="61" s="1"/>
  <c r="AD59" i="61" s="1"/>
  <c r="AB106" i="61"/>
  <c r="AK106" i="61"/>
  <c r="AF106" i="61" s="1"/>
  <c r="AE106" i="61" s="1"/>
  <c r="AD106" i="61" s="1"/>
  <c r="AB73" i="61"/>
  <c r="AK73" i="61"/>
  <c r="AF73" i="61" s="1"/>
  <c r="AE73" i="61" s="1"/>
  <c r="AD73" i="61" s="1"/>
  <c r="AC160" i="61"/>
  <c r="AM160" i="61" s="1"/>
  <c r="AL160" i="61"/>
  <c r="AC128" i="61"/>
  <c r="AM128" i="61" s="1"/>
  <c r="AL128" i="61"/>
  <c r="AC105" i="61"/>
  <c r="AM105" i="61" s="1"/>
  <c r="AL105" i="61"/>
  <c r="AB161" i="61"/>
  <c r="AK161" i="61"/>
  <c r="AF161" i="61" s="1"/>
  <c r="AB137" i="61"/>
  <c r="AK137" i="61"/>
  <c r="AF137" i="61" s="1"/>
  <c r="AE137" i="61" s="1"/>
  <c r="AD137" i="61" s="1"/>
  <c r="AB193" i="61"/>
  <c r="AK193" i="61"/>
  <c r="AF193" i="61" s="1"/>
  <c r="AE193" i="61" s="1"/>
  <c r="AD193" i="61" s="1"/>
  <c r="AB162" i="61"/>
  <c r="AK162" i="61"/>
  <c r="AF162" i="61" s="1"/>
  <c r="AE162" i="61" s="1"/>
  <c r="AD162" i="61" s="1"/>
  <c r="AC43" i="61"/>
  <c r="AM43" i="61" s="1"/>
  <c r="AL43" i="61"/>
  <c r="AB37" i="61"/>
  <c r="AK37" i="61"/>
  <c r="AF37" i="61" s="1"/>
  <c r="AE37" i="61" s="1"/>
  <c r="AD37" i="61" s="1"/>
  <c r="AC21" i="61"/>
  <c r="AM21" i="61" s="1"/>
  <c r="AL21" i="61"/>
  <c r="AK180" i="61"/>
  <c r="AF180" i="61" s="1"/>
  <c r="AE180" i="61" s="1"/>
  <c r="AD180" i="61" s="1"/>
  <c r="AB180" i="61"/>
  <c r="AK188" i="61"/>
  <c r="AF188" i="61" s="1"/>
  <c r="AE188" i="61" s="1"/>
  <c r="AD188" i="61" s="1"/>
  <c r="AB188" i="61"/>
  <c r="AB108" i="61"/>
  <c r="AK108" i="61"/>
  <c r="AF108" i="61" s="1"/>
  <c r="AE108" i="61" s="1"/>
  <c r="AD108" i="61" s="1"/>
  <c r="AC181" i="61"/>
  <c r="AM181" i="61" s="1"/>
  <c r="AL181" i="61"/>
  <c r="AC113" i="61"/>
  <c r="AM113" i="61" s="1"/>
  <c r="AL113" i="61"/>
  <c r="AC119" i="61"/>
  <c r="AM119" i="61" s="1"/>
  <c r="AL119" i="61"/>
  <c r="AL99" i="61"/>
  <c r="AC99" i="61"/>
  <c r="AM99" i="61" s="1"/>
  <c r="AL109" i="61"/>
  <c r="AC109" i="61"/>
  <c r="AM109" i="61" s="1"/>
  <c r="AC62" i="61"/>
  <c r="AM62" i="61" s="1"/>
  <c r="AL62" i="61"/>
  <c r="AC5" i="61"/>
  <c r="AL5" i="61"/>
  <c r="AC75" i="61"/>
  <c r="AM75" i="61" s="1"/>
  <c r="AL75" i="61"/>
  <c r="AB31" i="61"/>
  <c r="AK31" i="61"/>
  <c r="AF31" i="61" s="1"/>
  <c r="AE31" i="61" s="1"/>
  <c r="AD31" i="61" s="1"/>
  <c r="AC169" i="61"/>
  <c r="AM169" i="61" s="1"/>
  <c r="AL169" i="61"/>
  <c r="AC33" i="61"/>
  <c r="AM33" i="61" s="1"/>
  <c r="AL33" i="61"/>
  <c r="H19" i="62"/>
  <c r="B18" i="62"/>
  <c r="G19" i="62"/>
  <c r="AB91" i="61"/>
  <c r="AK91" i="61"/>
  <c r="AF91" i="61" s="1"/>
  <c r="AK11" i="61"/>
  <c r="AF11" i="61" s="1"/>
  <c r="AB11" i="61"/>
  <c r="AL78" i="61"/>
  <c r="AC78" i="61"/>
  <c r="AM78" i="61" s="1"/>
  <c r="AB17" i="61"/>
  <c r="AK17" i="61"/>
  <c r="AF17" i="61" s="1"/>
  <c r="AC19" i="61"/>
  <c r="AM19" i="61" s="1"/>
  <c r="AL19" i="61"/>
  <c r="AC124" i="61"/>
  <c r="AM124" i="61" s="1"/>
  <c r="AL124" i="61"/>
  <c r="AB103" i="61"/>
  <c r="AK103" i="61"/>
  <c r="AF103" i="61" s="1"/>
  <c r="AE103" i="61" s="1"/>
  <c r="AB68" i="61"/>
  <c r="AK68" i="61"/>
  <c r="AF68" i="61" s="1"/>
  <c r="AC92" i="61"/>
  <c r="AM92" i="61" s="1"/>
  <c r="AL92" i="61"/>
  <c r="AC50" i="61"/>
  <c r="AM50" i="61" s="1"/>
  <c r="AL50" i="61"/>
  <c r="AC23" i="61"/>
  <c r="AM23" i="61" s="1"/>
  <c r="AL23" i="61"/>
  <c r="AC173" i="61"/>
  <c r="AM173" i="61" s="1"/>
  <c r="AL173" i="61"/>
  <c r="AB30" i="61"/>
  <c r="AK30" i="61"/>
  <c r="AF30" i="61" s="1"/>
  <c r="AC22" i="61"/>
  <c r="AM22" i="61" s="1"/>
  <c r="AL22" i="61"/>
  <c r="AL49" i="61"/>
  <c r="AC49" i="61"/>
  <c r="AM49" i="61" s="1"/>
  <c r="AC100" i="61"/>
  <c r="AM100" i="61" s="1"/>
  <c r="AL100" i="61"/>
  <c r="AC71" i="61"/>
  <c r="AM71" i="61" s="1"/>
  <c r="AL71" i="61"/>
  <c r="AL83" i="61"/>
  <c r="AC83" i="61"/>
  <c r="AM83" i="61" s="1"/>
  <c r="AB51" i="61"/>
  <c r="AK51" i="61"/>
  <c r="AF51" i="61" s="1"/>
  <c r="AK41" i="61"/>
  <c r="AF41" i="61" s="1"/>
  <c r="AE41" i="61" s="1"/>
  <c r="AD41" i="61" s="1"/>
  <c r="AB41" i="61"/>
  <c r="AC80" i="61"/>
  <c r="AM80" i="61" s="1"/>
  <c r="AL80" i="61"/>
  <c r="AC117" i="61"/>
  <c r="AM117" i="61" s="1"/>
  <c r="AL117" i="61"/>
  <c r="AC143" i="61"/>
  <c r="AM143" i="61" s="1"/>
  <c r="AL143" i="61"/>
  <c r="AC16" i="61"/>
  <c r="AM16" i="61" s="1"/>
  <c r="AL16" i="61"/>
  <c r="AC45" i="61"/>
  <c r="AM45" i="61" s="1"/>
  <c r="AL45" i="61"/>
  <c r="AC57" i="61"/>
  <c r="AM57" i="61" s="1"/>
  <c r="AL57" i="61"/>
  <c r="AB81" i="61"/>
  <c r="AK81" i="61"/>
  <c r="AF81" i="61" s="1"/>
  <c r="AB38" i="61"/>
  <c r="AK38" i="61"/>
  <c r="AF38" i="61" s="1"/>
  <c r="AB153" i="61"/>
  <c r="AK153" i="61"/>
  <c r="AF153" i="61" s="1"/>
  <c r="AC156" i="61"/>
  <c r="AM156" i="61" s="1"/>
  <c r="AL156" i="61"/>
  <c r="AC93" i="61"/>
  <c r="AM93" i="61" s="1"/>
  <c r="AL93" i="61"/>
  <c r="AC138" i="61"/>
  <c r="AM138" i="61" s="1"/>
  <c r="AL138" i="61"/>
  <c r="AC112" i="61"/>
  <c r="AM112" i="61" s="1"/>
  <c r="AL112" i="61"/>
  <c r="AL144" i="61"/>
  <c r="AC144" i="61"/>
  <c r="AM144" i="61" s="1"/>
  <c r="AC141" i="61"/>
  <c r="AM141" i="61" s="1"/>
  <c r="AL141" i="61"/>
  <c r="D9" i="38"/>
  <c r="E7" i="38"/>
  <c r="F7" i="38" s="1"/>
  <c r="AL150" i="61"/>
  <c r="AC150" i="61"/>
  <c r="AM150" i="61" s="1"/>
  <c r="AB114" i="61"/>
  <c r="AK114" i="61"/>
  <c r="AF114" i="61" s="1"/>
  <c r="AE114" i="61" s="1"/>
  <c r="AC12" i="61"/>
  <c r="AL12" i="61"/>
  <c r="AB70" i="61"/>
  <c r="AK70" i="61"/>
  <c r="AF70" i="61" s="1"/>
  <c r="AB58" i="61"/>
  <c r="AK58" i="61"/>
  <c r="AF58" i="61" s="1"/>
  <c r="AB126" i="61"/>
  <c r="AK126" i="61"/>
  <c r="AF126" i="61" s="1"/>
  <c r="AB142" i="61"/>
  <c r="AK142" i="61"/>
  <c r="AF142" i="61" s="1"/>
  <c r="AL35" i="61"/>
  <c r="AC35" i="61"/>
  <c r="AM35" i="61" s="1"/>
  <c r="AB10" i="61"/>
  <c r="AK10" i="61"/>
  <c r="AF10" i="61" s="1"/>
  <c r="AC26" i="61"/>
  <c r="AM26" i="61" s="1"/>
  <c r="AL26" i="61"/>
  <c r="AB96" i="61"/>
  <c r="AK96" i="61"/>
  <c r="AF96" i="61" s="1"/>
  <c r="AE96" i="61" s="1"/>
  <c r="AD96" i="61" s="1"/>
  <c r="AC28" i="61"/>
  <c r="AM28" i="61" s="1"/>
  <c r="AL28" i="61"/>
  <c r="AL39" i="61"/>
  <c r="AC39" i="61"/>
  <c r="AM39" i="61" s="1"/>
  <c r="AC48" i="61"/>
  <c r="AM48" i="61" s="1"/>
  <c r="AL48" i="61"/>
  <c r="AB79" i="61"/>
  <c r="AK79" i="61"/>
  <c r="AF79" i="61" s="1"/>
  <c r="AC55" i="61"/>
  <c r="AM55" i="61" s="1"/>
  <c r="AL55" i="61"/>
  <c r="AC18" i="61"/>
  <c r="AM18" i="61" s="1"/>
  <c r="AL18" i="61"/>
  <c r="AB171" i="61"/>
  <c r="AK171" i="61"/>
  <c r="AF171" i="61" s="1"/>
  <c r="AD7" i="61" l="1"/>
  <c r="G16" i="60" s="1"/>
  <c r="M16" i="60" s="1"/>
  <c r="E14" i="60"/>
  <c r="AL183" i="61"/>
  <c r="AC183" i="61"/>
  <c r="AM183" i="61" s="1"/>
  <c r="AM12" i="61"/>
  <c r="AC194" i="61"/>
  <c r="AM194" i="61" s="1"/>
  <c r="AL194" i="61"/>
  <c r="AE58" i="61"/>
  <c r="AD58" i="61" s="1"/>
  <c r="AE91" i="61"/>
  <c r="AD91" i="61" s="1"/>
  <c r="AE70" i="61"/>
  <c r="AD70" i="61" s="1"/>
  <c r="AE68" i="61"/>
  <c r="AD68" i="61" s="1"/>
  <c r="AE17" i="61"/>
  <c r="AD17" i="61" s="1"/>
  <c r="AE38" i="61"/>
  <c r="AD38" i="61" s="1"/>
  <c r="AE153" i="61"/>
  <c r="AD153" i="61" s="1"/>
  <c r="AE79" i="61"/>
  <c r="AD79" i="61" s="1"/>
  <c r="AE30" i="61"/>
  <c r="AD30" i="61" s="1"/>
  <c r="AE81" i="61"/>
  <c r="AD81" i="61" s="1"/>
  <c r="AE51" i="61"/>
  <c r="AD51" i="61" s="1"/>
  <c r="AE142" i="61"/>
  <c r="AD142" i="61" s="1"/>
  <c r="AE171" i="61"/>
  <c r="AD171" i="61" s="1"/>
  <c r="AE126" i="61"/>
  <c r="AD126" i="61" s="1"/>
  <c r="AE161" i="61"/>
  <c r="AD161" i="61" s="1"/>
  <c r="AM7" i="61"/>
  <c r="AM9" i="61"/>
  <c r="AC170" i="61"/>
  <c r="AM170" i="61" s="1"/>
  <c r="AL170" i="61"/>
  <c r="AC111" i="61"/>
  <c r="AM111" i="61" s="1"/>
  <c r="AL111" i="61"/>
  <c r="AC63" i="61"/>
  <c r="AM63" i="61" s="1"/>
  <c r="AL63" i="61"/>
  <c r="AE166" i="61"/>
  <c r="AD166" i="61" s="1"/>
  <c r="AC164" i="61"/>
  <c r="AM164" i="61" s="1"/>
  <c r="AL164" i="61"/>
  <c r="AC197" i="61"/>
  <c r="AM197" i="61" s="1"/>
  <c r="AL197" i="61"/>
  <c r="AL146" i="61"/>
  <c r="AC146" i="61"/>
  <c r="AM146" i="61" s="1"/>
  <c r="AC166" i="61"/>
  <c r="AM166" i="61" s="1"/>
  <c r="AL166" i="61"/>
  <c r="AD114" i="61"/>
  <c r="AC116" i="61"/>
  <c r="AM116" i="61" s="1"/>
  <c r="AL116" i="61"/>
  <c r="AC192" i="61"/>
  <c r="AM192" i="61" s="1"/>
  <c r="AL192" i="61"/>
  <c r="AE186" i="61"/>
  <c r="AD186" i="61" s="1"/>
  <c r="AL125" i="61"/>
  <c r="AC125" i="61"/>
  <c r="AM125" i="61" s="1"/>
  <c r="AD103" i="61"/>
  <c r="AE172" i="61"/>
  <c r="AD172" i="61" s="1"/>
  <c r="AC132" i="61"/>
  <c r="AM132" i="61" s="1"/>
  <c r="AL132" i="61"/>
  <c r="AL172" i="61"/>
  <c r="AC172" i="61"/>
  <c r="AM172" i="61" s="1"/>
  <c r="AC165" i="61"/>
  <c r="AM165" i="61" s="1"/>
  <c r="AL165" i="61"/>
  <c r="AC82" i="61"/>
  <c r="AM82" i="61" s="1"/>
  <c r="AL82" i="61"/>
  <c r="AE98" i="61"/>
  <c r="AD98" i="61" s="1"/>
  <c r="AL140" i="61"/>
  <c r="AC140" i="61"/>
  <c r="AM140" i="61" s="1"/>
  <c r="P15" i="60"/>
  <c r="AC98" i="61"/>
  <c r="AM98" i="61" s="1"/>
  <c r="AL98" i="61"/>
  <c r="AC186" i="61"/>
  <c r="AM186" i="61" s="1"/>
  <c r="AL186" i="61"/>
  <c r="AM5" i="61"/>
  <c r="E21" i="60"/>
  <c r="D21" i="60" s="1"/>
  <c r="AD12" i="61"/>
  <c r="G21" i="60" s="1"/>
  <c r="M21" i="60" s="1"/>
  <c r="AD5" i="61"/>
  <c r="G14" i="60" s="1"/>
  <c r="M14" i="60" s="1"/>
  <c r="J19" i="60"/>
  <c r="AE11" i="61"/>
  <c r="AD11" i="61" s="1"/>
  <c r="G19" i="60" s="1"/>
  <c r="AE10" i="61"/>
  <c r="E18" i="60" s="1"/>
  <c r="D18" i="60" s="1"/>
  <c r="J18" i="60"/>
  <c r="N23" i="60"/>
  <c r="O23" i="60"/>
  <c r="D14" i="60"/>
  <c r="O16" i="60"/>
  <c r="N16" i="60"/>
  <c r="AC162" i="61"/>
  <c r="AM162" i="61" s="1"/>
  <c r="AL162" i="61"/>
  <c r="AL67" i="61"/>
  <c r="AC67" i="61"/>
  <c r="AM67" i="61" s="1"/>
  <c r="AL154" i="61"/>
  <c r="AC154" i="61"/>
  <c r="AM154" i="61" s="1"/>
  <c r="AL188" i="61"/>
  <c r="AC188" i="61"/>
  <c r="AM188" i="61" s="1"/>
  <c r="AC37" i="61"/>
  <c r="AM37" i="61" s="1"/>
  <c r="AL37" i="61"/>
  <c r="AL161" i="61"/>
  <c r="AC161" i="61"/>
  <c r="AM161" i="61" s="1"/>
  <c r="AC73" i="61"/>
  <c r="AM73" i="61" s="1"/>
  <c r="AL73" i="61"/>
  <c r="AC72" i="61"/>
  <c r="AM72" i="61" s="1"/>
  <c r="AL72" i="61"/>
  <c r="AL180" i="61"/>
  <c r="AC180" i="61"/>
  <c r="AM180" i="61" s="1"/>
  <c r="AL95" i="61"/>
  <c r="AC95" i="61"/>
  <c r="AM95" i="61" s="1"/>
  <c r="AC127" i="61"/>
  <c r="AM127" i="61" s="1"/>
  <c r="AL127" i="61"/>
  <c r="AC131" i="61"/>
  <c r="AM131" i="61" s="1"/>
  <c r="AL131" i="61"/>
  <c r="AC65" i="61"/>
  <c r="AM65" i="61" s="1"/>
  <c r="AL65" i="61"/>
  <c r="AL193" i="61"/>
  <c r="AC193" i="61"/>
  <c r="AM193" i="61" s="1"/>
  <c r="AC168" i="61"/>
  <c r="AM168" i="61" s="1"/>
  <c r="AL168" i="61"/>
  <c r="AC155" i="61"/>
  <c r="AM155" i="61" s="1"/>
  <c r="AL155" i="61"/>
  <c r="AC145" i="61"/>
  <c r="AM145" i="61" s="1"/>
  <c r="AL145" i="61"/>
  <c r="AL151" i="61"/>
  <c r="AC151" i="61"/>
  <c r="AM151" i="61" s="1"/>
  <c r="AC199" i="61"/>
  <c r="AM199" i="61" s="1"/>
  <c r="AL199" i="61"/>
  <c r="AC106" i="61"/>
  <c r="AM106" i="61" s="1"/>
  <c r="AL106" i="61"/>
  <c r="AC137" i="61"/>
  <c r="AM137" i="61" s="1"/>
  <c r="AL137" i="61"/>
  <c r="AL59" i="61"/>
  <c r="AC59" i="61"/>
  <c r="AM59" i="61" s="1"/>
  <c r="AC133" i="61"/>
  <c r="AM133" i="61" s="1"/>
  <c r="AL133" i="61"/>
  <c r="AL77" i="61"/>
  <c r="AC77" i="61"/>
  <c r="AM77" i="61" s="1"/>
  <c r="AC108" i="61"/>
  <c r="AM108" i="61" s="1"/>
  <c r="AL108" i="61"/>
  <c r="AC130" i="61"/>
  <c r="AM130" i="61" s="1"/>
  <c r="AL130" i="61"/>
  <c r="AC139" i="61"/>
  <c r="AM139" i="61" s="1"/>
  <c r="AL139" i="61"/>
  <c r="AC64" i="61"/>
  <c r="AM64" i="61" s="1"/>
  <c r="AL64" i="61"/>
  <c r="AC176" i="61"/>
  <c r="AM176" i="61" s="1"/>
  <c r="AL176" i="61"/>
  <c r="AC107" i="61"/>
  <c r="AM107" i="61" s="1"/>
  <c r="AL107" i="61"/>
  <c r="AC122" i="61"/>
  <c r="AM122" i="61" s="1"/>
  <c r="AL122" i="61"/>
  <c r="AC185" i="61"/>
  <c r="AM185" i="61" s="1"/>
  <c r="AL185" i="61"/>
  <c r="AL148" i="61"/>
  <c r="AC148" i="61"/>
  <c r="AM148" i="61" s="1"/>
  <c r="AC120" i="61"/>
  <c r="AM120" i="61" s="1"/>
  <c r="AL120" i="61"/>
  <c r="AC123" i="61"/>
  <c r="AM123" i="61" s="1"/>
  <c r="AL123" i="61"/>
  <c r="AC90" i="61"/>
  <c r="AM90" i="61" s="1"/>
  <c r="AL90" i="61"/>
  <c r="AC91" i="61"/>
  <c r="AM91" i="61" s="1"/>
  <c r="AL91" i="61"/>
  <c r="AC51" i="61"/>
  <c r="AM51" i="61" s="1"/>
  <c r="AL51" i="61"/>
  <c r="AC30" i="61"/>
  <c r="AM30" i="61" s="1"/>
  <c r="AL30" i="61"/>
  <c r="AC103" i="61"/>
  <c r="AM103" i="61" s="1"/>
  <c r="AL103" i="61"/>
  <c r="AL31" i="61"/>
  <c r="AC31" i="61"/>
  <c r="AM31" i="61" s="1"/>
  <c r="AC153" i="61"/>
  <c r="AM153" i="61" s="1"/>
  <c r="AL153" i="61"/>
  <c r="AC142" i="61"/>
  <c r="AM142" i="61" s="1"/>
  <c r="AL142" i="61"/>
  <c r="AC126" i="61"/>
  <c r="AM126" i="61" s="1"/>
  <c r="AL126" i="61"/>
  <c r="AC114" i="61"/>
  <c r="AM114" i="61" s="1"/>
  <c r="AL114" i="61"/>
  <c r="AC10" i="61"/>
  <c r="AL10" i="61"/>
  <c r="AL11" i="61"/>
  <c r="AC11" i="61"/>
  <c r="AC96" i="61"/>
  <c r="AM96" i="61" s="1"/>
  <c r="AL96" i="61"/>
  <c r="H18" i="62"/>
  <c r="G18" i="62"/>
  <c r="B17" i="62"/>
  <c r="AC79" i="61"/>
  <c r="AM79" i="61" s="1"/>
  <c r="AL79" i="61"/>
  <c r="AC58" i="61"/>
  <c r="AM58" i="61" s="1"/>
  <c r="AL58" i="61"/>
  <c r="AC38" i="61"/>
  <c r="AM38" i="61" s="1"/>
  <c r="AL38" i="61"/>
  <c r="AC171" i="61"/>
  <c r="AM171" i="61" s="1"/>
  <c r="AL171" i="61"/>
  <c r="AC41" i="61"/>
  <c r="AM41" i="61" s="1"/>
  <c r="AL41" i="61"/>
  <c r="AC17" i="61"/>
  <c r="AM17" i="61" s="1"/>
  <c r="AL17" i="61"/>
  <c r="AC70" i="61"/>
  <c r="AM70" i="61" s="1"/>
  <c r="AL70" i="61"/>
  <c r="D12" i="38"/>
  <c r="E9" i="38"/>
  <c r="F9" i="38" s="1"/>
  <c r="AC81" i="61"/>
  <c r="AM81" i="61" s="1"/>
  <c r="AL81" i="61"/>
  <c r="AL68" i="61"/>
  <c r="AC68" i="61"/>
  <c r="AM68" i="61" s="1"/>
  <c r="AM10" i="61" l="1"/>
  <c r="AM11" i="61"/>
  <c r="P16" i="60"/>
  <c r="P23" i="60"/>
  <c r="E19" i="60"/>
  <c r="D19" i="60" s="1"/>
  <c r="D10" i="60" s="1"/>
  <c r="G20" i="60"/>
  <c r="M20" i="60" s="1"/>
  <c r="O20" i="60" s="1"/>
  <c r="J10" i="60"/>
  <c r="AD10" i="61"/>
  <c r="G18" i="60" s="1"/>
  <c r="M19" i="60"/>
  <c r="N19" i="60" s="1"/>
  <c r="N21" i="60"/>
  <c r="O21" i="60"/>
  <c r="N14" i="60"/>
  <c r="O14" i="60"/>
  <c r="D13" i="38"/>
  <c r="F15" i="38"/>
  <c r="E3" i="57" s="1"/>
  <c r="H17" i="62"/>
  <c r="G17" i="62"/>
  <c r="B16" i="62"/>
  <c r="E10" i="60" l="1"/>
  <c r="N20" i="60"/>
  <c r="P20" i="60" s="1"/>
  <c r="P14" i="60"/>
  <c r="O19" i="60"/>
  <c r="P19" i="60" s="1"/>
  <c r="M18" i="60"/>
  <c r="G10" i="60"/>
  <c r="P21" i="60"/>
  <c r="H16" i="62"/>
  <c r="B15" i="62"/>
  <c r="G16" i="62"/>
  <c r="N18" i="60" l="1"/>
  <c r="O18" i="60"/>
  <c r="O10" i="60" s="1"/>
  <c r="M10" i="60"/>
  <c r="H15" i="62"/>
  <c r="G15" i="62"/>
  <c r="B14" i="62"/>
  <c r="P18" i="60" l="1"/>
  <c r="P10" i="60" s="1"/>
  <c r="D4" i="60" s="1"/>
  <c r="D6" i="60" s="1"/>
  <c r="E9" i="57" s="1"/>
  <c r="N10" i="60"/>
  <c r="H14" i="62"/>
  <c r="B13" i="62"/>
  <c r="G14" i="62"/>
  <c r="E11" i="57" l="1"/>
  <c r="C19" i="57" s="1"/>
  <c r="H13" i="62"/>
  <c r="B12" i="62"/>
  <c r="G13" i="62"/>
  <c r="G28" i="62" s="1"/>
  <c r="C21" i="57" l="1"/>
  <c r="C23" i="57" s="1"/>
  <c r="C24" i="57" s="1"/>
  <c r="E27" i="57" s="1"/>
  <c r="H12" i="62"/>
  <c r="G12" i="62"/>
  <c r="B11" i="62"/>
  <c r="E28" i="57" l="1"/>
  <c r="E29" i="57"/>
  <c r="E30" i="57" s="1"/>
  <c r="G33" i="57" s="1"/>
  <c r="H11" i="62"/>
  <c r="B10" i="62"/>
  <c r="G11" i="62"/>
  <c r="E33" i="57" l="1"/>
  <c r="F33" i="57"/>
  <c r="H10" i="62"/>
  <c r="B9" i="62"/>
  <c r="G10" i="62"/>
  <c r="H9" i="62" l="1"/>
  <c r="B8" i="62"/>
  <c r="G9" i="62"/>
  <c r="H8" i="62" l="1"/>
  <c r="G8" i="62"/>
</calcChain>
</file>

<file path=xl/sharedStrings.xml><?xml version="1.0" encoding="utf-8"?>
<sst xmlns="http://schemas.openxmlformats.org/spreadsheetml/2006/main" count="2550" uniqueCount="927">
  <si>
    <t>Erlöse</t>
  </si>
  <si>
    <t>Höchstspannung (HöS)</t>
  </si>
  <si>
    <t>Hochspannung (HS)</t>
  </si>
  <si>
    <t>Mittelspannung (MS)</t>
  </si>
  <si>
    <t>Niederspannung (NS)</t>
  </si>
  <si>
    <t>Kunden</t>
  </si>
  <si>
    <t>Anzahl</t>
  </si>
  <si>
    <t>Monatsleistungspreissystem</t>
  </si>
  <si>
    <t>Netzreservekapazität</t>
  </si>
  <si>
    <t>HS - Hochspannung (einschließlich Umspannung HöS/HS)</t>
  </si>
  <si>
    <t>MS - Mittelspannung (einschließlich Umspannung HS/MS)</t>
  </si>
  <si>
    <t>NS - Niederspannung (einschließlich Umspannung MS/NS)</t>
  </si>
  <si>
    <t>Eintarifzähler</t>
  </si>
  <si>
    <t>Zweitarifzähler</t>
  </si>
  <si>
    <t>Mehrtarifzähler(&gt;=3)</t>
  </si>
  <si>
    <t>Zweitarif-2-Richtungszähler</t>
  </si>
  <si>
    <t>Maximumzähler (Ein- oder Zweitarifzähler)</t>
  </si>
  <si>
    <t>LZ 96h-Zähler</t>
  </si>
  <si>
    <t>Prepaymentzähler</t>
  </si>
  <si>
    <t>Pauschalanlage</t>
  </si>
  <si>
    <t>Blindstrom</t>
  </si>
  <si>
    <t>Summe</t>
  </si>
  <si>
    <t>Arbeit</t>
  </si>
  <si>
    <t>Leistung</t>
  </si>
  <si>
    <t>Einheit</t>
  </si>
  <si>
    <t>kW</t>
  </si>
  <si>
    <t>1. vorgelagerter Netzbetreiber</t>
  </si>
  <si>
    <t>Anschlussebene</t>
  </si>
  <si>
    <t>von</t>
  </si>
  <si>
    <t>bis</t>
  </si>
  <si>
    <t>€/kW</t>
  </si>
  <si>
    <t>kWh</t>
  </si>
  <si>
    <t>ct/kWh</t>
  </si>
  <si>
    <t>Sonstiges:</t>
  </si>
  <si>
    <t>2. vorgelagerter Netzbetreiber</t>
  </si>
  <si>
    <t>bitte wählen</t>
  </si>
  <si>
    <t xml:space="preserve"> </t>
  </si>
  <si>
    <t xml:space="preserve"> Alle Spannungsebenen (HS / MS / NS) - Preisabschlag für:</t>
  </si>
  <si>
    <t>Wandler</t>
  </si>
  <si>
    <t>Schaltgerät</t>
  </si>
  <si>
    <t>Telekommunikationskomponente Funk-Modem (z.B. GSM)</t>
  </si>
  <si>
    <t>Telekommunikationskomponente Festnetz-Modem</t>
  </si>
  <si>
    <t xml:space="preserve"> Preisabschlag für kundenseitig gestellten Wandlersatz</t>
  </si>
  <si>
    <t>€</t>
  </si>
  <si>
    <t>Firma des Stromnetzbetreibers</t>
  </si>
  <si>
    <t>Netzbetreibernummer bei der LRegB</t>
  </si>
  <si>
    <t>Verantwortliche Person
für die Richtigkeit und Vollständigkeit</t>
  </si>
  <si>
    <t>Telefonnummer der verantwortlichen Person</t>
  </si>
  <si>
    <t>E-Mailadresse der verantwortlichen Person</t>
  </si>
  <si>
    <t>Jahresleistungspreissystem</t>
  </si>
  <si>
    <t>Erlöse Netzentgelte mit LM</t>
  </si>
  <si>
    <t>Jahresbenutzungsdauer</t>
  </si>
  <si>
    <t>&lt; 2.500 h/a</t>
  </si>
  <si>
    <t>≥ 2.500 h/a</t>
  </si>
  <si>
    <t>&lt; 2500 h/a</t>
  </si>
  <si>
    <t>Leistungspreis</t>
  </si>
  <si>
    <t>Arbeitspreis</t>
  </si>
  <si>
    <t>Jahreshöchstlast</t>
  </si>
  <si>
    <t>Jahresarbeit</t>
  </si>
  <si>
    <t>€ / kWa</t>
  </si>
  <si>
    <t>Umspannung Höchst- / Hochspannung (USp. HöS/HS)</t>
  </si>
  <si>
    <t>Umspannung Hoch- / Mittelspannung (USp. HS/MS)</t>
  </si>
  <si>
    <t>Umspannung Mittel- / Niederspannung (USp. MS/NS)</t>
  </si>
  <si>
    <t>Jahrespreissystem</t>
  </si>
  <si>
    <t>Erlöse Netzentgelte ohne LM</t>
  </si>
  <si>
    <t>Grundpreis</t>
  </si>
  <si>
    <t>Netzentgelte o. LM</t>
  </si>
  <si>
    <t>€/a</t>
  </si>
  <si>
    <t>Erlöse
Speicherheizung</t>
  </si>
  <si>
    <t>-</t>
  </si>
  <si>
    <t>Erlöse
Wärmepumpe</t>
  </si>
  <si>
    <t>Erlöse Monatsleistung</t>
  </si>
  <si>
    <t>Ø Monatshöchstlast</t>
  </si>
  <si>
    <t>NE / Monat</t>
  </si>
  <si>
    <t>€ / kW u. Monat</t>
  </si>
  <si>
    <t>ct / kWh</t>
  </si>
  <si>
    <t>Erlöse Reservekapazität</t>
  </si>
  <si>
    <t xml:space="preserve">0 bis 200 h/a </t>
  </si>
  <si>
    <t>200 h/a bis 400 h/a</t>
  </si>
  <si>
    <t>400 h/a bis 600 h/a</t>
  </si>
  <si>
    <t>Preis je Messeinrichtung bzw. Kunde</t>
  </si>
  <si>
    <t>Mengenbezug</t>
  </si>
  <si>
    <t>Messeinrichtung</t>
  </si>
  <si>
    <t xml:space="preserve">      - kundenseitig gestellte Telekommunikationseinrichtung</t>
  </si>
  <si>
    <t xml:space="preserve">      - statt täglicher nur monatliche Datenbereitstellung</t>
  </si>
  <si>
    <t>Erlöse abweichende Spannungsebene</t>
  </si>
  <si>
    <t>Vorgangsart:
jährliche
Messung</t>
  </si>
  <si>
    <t>Vorgangsart:
halbjährliche
Messung</t>
  </si>
  <si>
    <t>Vorgangsart:
vierteljährliche
Messung</t>
  </si>
  <si>
    <t>Vorgangsart:
monatliche
Messung</t>
  </si>
  <si>
    <t>2-Tarif-2-Richtungszähler</t>
  </si>
  <si>
    <t>Erlöse - Blindstrom</t>
  </si>
  <si>
    <t>Induktiv 1</t>
  </si>
  <si>
    <t>Induktiv 2</t>
  </si>
  <si>
    <t>Kapazitiv 1</t>
  </si>
  <si>
    <t>Kapazitiv 2</t>
  </si>
  <si>
    <t>ct/kvarh</t>
  </si>
  <si>
    <t>kvarh</t>
  </si>
  <si>
    <t>Grenzen für Entgeltberechnung</t>
  </si>
  <si>
    <t>Erlöse aus Entgelten mit Preisnachlässen gemäß § 3 KAV</t>
  </si>
  <si>
    <t>Erlöse aus individuellen Netzentgelten gemäß § 19 Abs. 2 Satz 1 StromNEV</t>
  </si>
  <si>
    <t>Erlöse aus individuellen Netzentgelten gemäß § 19 Abs. 2 Satz 2 StromNEV</t>
  </si>
  <si>
    <t>Zusammenfassung</t>
  </si>
  <si>
    <t>Netzebenen</t>
  </si>
  <si>
    <t>1.</t>
  </si>
  <si>
    <t>2.</t>
  </si>
  <si>
    <t>3.</t>
  </si>
  <si>
    <t>4.</t>
  </si>
  <si>
    <t>5.</t>
  </si>
  <si>
    <t>6.</t>
  </si>
  <si>
    <t>7.</t>
  </si>
  <si>
    <t>Erlösobergrenze [in €]</t>
  </si>
  <si>
    <t>8.</t>
  </si>
  <si>
    <t>9.</t>
  </si>
  <si>
    <t>Version des Erhebungsbogens</t>
  </si>
  <si>
    <t>Kalenderjahr</t>
  </si>
  <si>
    <t>Erlöse aus erhobenen Konzessionsabgaben</t>
  </si>
  <si>
    <t>Erlöse aus EEG</t>
  </si>
  <si>
    <t>Erlöse aus KWKG</t>
  </si>
  <si>
    <t>lfd. Nr.</t>
  </si>
  <si>
    <t>Grund</t>
  </si>
  <si>
    <t>Datum des
Schreibens der LRegB</t>
  </si>
  <si>
    <t>Aktenzeichen des
Schreibens der LRegB</t>
  </si>
  <si>
    <t>erstmaliges Kalenderjahr
in dem der Betrag angefallen ist</t>
  </si>
  <si>
    <t>Betrag
[in €]</t>
  </si>
  <si>
    <t>10.</t>
  </si>
  <si>
    <t>Erlöse (Plan)
[in €]</t>
  </si>
  <si>
    <t>Erlöse (Ist)
[in €]</t>
  </si>
  <si>
    <t>Abweichung</t>
  </si>
  <si>
    <t>absolut</t>
  </si>
  <si>
    <t>relativ</t>
  </si>
  <si>
    <t>rechnerische Erlöse aus Netzentgelten</t>
  </si>
  <si>
    <t>Erlöse aus Netzentgelten lt. Tätigkeitsabschluss</t>
  </si>
  <si>
    <t>Erlösobergrenze</t>
  </si>
  <si>
    <t>Abweichung (absolut)</t>
  </si>
  <si>
    <t>Abweichung (relativ)</t>
  </si>
  <si>
    <t>Differenz gemäß § 5 Abs. 1 Satz 1 ARegV</t>
  </si>
  <si>
    <r>
      <t xml:space="preserve">Im </t>
    </r>
    <r>
      <rPr>
        <u/>
        <sz val="12"/>
        <rFont val="Arial"/>
        <family val="2"/>
      </rPr>
      <t>Kalenderjahr</t>
    </r>
    <r>
      <rPr>
        <sz val="12"/>
        <rFont val="Arial"/>
        <family val="2"/>
      </rPr>
      <t xml:space="preserve"> tatsächlich entstandene Kosten nach § 11 Abs. 2 Satz 1 Nr. 4 ARegV [in €]</t>
    </r>
  </si>
  <si>
    <r>
      <t xml:space="preserve">In der </t>
    </r>
    <r>
      <rPr>
        <u/>
        <sz val="12"/>
        <rFont val="Arial"/>
        <family val="2"/>
      </rPr>
      <t>Erlösobergrenze des Kalenderjahres</t>
    </r>
    <r>
      <rPr>
        <sz val="12"/>
        <rFont val="Arial"/>
        <family val="2"/>
      </rPr>
      <t xml:space="preserve"> bezüglich der Kosten nach § 11 Abs. 2 Satz 1 Nr. 4 ARegV enthaltene Ansätze [in €]</t>
    </r>
  </si>
  <si>
    <t>[tt.mm.jjjj]</t>
  </si>
  <si>
    <t>Entgelt</t>
  </si>
  <si>
    <t xml:space="preserve">tatsächliche </t>
  </si>
  <si>
    <t>(Ist-Mengen)</t>
  </si>
  <si>
    <t>Bezugsmenge</t>
  </si>
  <si>
    <t>Ist-Kosten nach</t>
  </si>
  <si>
    <t>Zeitraum*</t>
  </si>
  <si>
    <t>3. vorgelagerter Netzbetreiber</t>
  </si>
  <si>
    <t>4. vorgelagerter Netzbetreiber</t>
  </si>
  <si>
    <t>5. vorgelagerter Netzbetreiber</t>
  </si>
  <si>
    <t>*Bei unterjährigen Entgeltänderungen des vorgelagerten Netzbetreibers, ist für jede Entgeltperiode dies separat einzutragen. Die Entgelte sind entsprechend zeitanteilig aufzuteilen.</t>
  </si>
  <si>
    <t>Erlöse - Plan</t>
  </si>
  <si>
    <t>Differenz vorgelagerte Netzkosten [in €]</t>
  </si>
  <si>
    <t>Differenz</t>
  </si>
  <si>
    <t>Personalkosten</t>
  </si>
  <si>
    <t>Umsatzerlöse</t>
  </si>
  <si>
    <t>1.1.a</t>
  </si>
  <si>
    <t>1.1.b</t>
  </si>
  <si>
    <t>1.1.2.a</t>
  </si>
  <si>
    <t>1.1.2.b</t>
  </si>
  <si>
    <t>1.1.3.a</t>
  </si>
  <si>
    <t>1.1.3.b</t>
  </si>
  <si>
    <t>Sonstiges</t>
  </si>
  <si>
    <t>Stimmen die oben dargestellten Umsatzerlöse mit dem (testierten) Tätigkeitsabschluss nach § 6b EnWG überein?
Wenn nein, sind die Gründe hierfür darzulegen.</t>
  </si>
  <si>
    <t>Sind in den Erlösen aus Netzentgelten erlösmindernde Buchungen (z. B. aufgrund Forderungsausfalls) vorgenommen worden?
Wenn ja, sind diese Buchungen detailiert darzulegen und ggf. zu erläutern.</t>
  </si>
  <si>
    <t>Übersteigen die sonstigen Umsatzerlöse 1 % der Erlöse aus Netzentgelten?
Wenn ja, sind die sonstigen Umsatzerlöse detailiert darzulegen und ggf. zu erläutern.</t>
  </si>
  <si>
    <t>Mitteilung der für die Führung des Regulierungskontos notwendigen Daten des Kalenderjahres</t>
  </si>
  <si>
    <t xml:space="preserve">   davon aus den Vorjahren</t>
  </si>
  <si>
    <t>Sind in den sonstigen Umsatzerlösen erlösmindernde Buchungen (z. B. aufgrund Forderungsausfalls) vorgenommen worden?
Wenn ja, sind die sonstigen Umsatzerlöse detailiert darzulegen und ggf. zu erläutern.</t>
  </si>
  <si>
    <t>tatsächlich entstandene Kosten</t>
  </si>
  <si>
    <t>in der Erlösobergrenze enthaltener Ansatz</t>
  </si>
  <si>
    <t>Elektrische Messeinrichtungen, die keine modernen Messeinrichtungen im Sinne des § 2 Nr. 15 MsbG sind</t>
  </si>
  <si>
    <t>Messsysteme nach §§ 21 c, d EnWG a.F., die keine modernen Messeinrichtungen im Sinne des § 2 Nr. 15 MsbG sind</t>
  </si>
  <si>
    <t>Erlöse aus Speicherentgelt gemäß § 19 Abs. 4 StromNEV</t>
  </si>
  <si>
    <t>Messstellenbetrieb (inkl. Messung)</t>
  </si>
  <si>
    <t>Erlöse aus Netzentgelten (mit Messstellenbetrieb (inkl. Messung))</t>
  </si>
  <si>
    <t>Jahr</t>
  </si>
  <si>
    <t>Erlöse
Messstellenbetrieb (inkl. Messung)</t>
  </si>
  <si>
    <t>KWK-Anlagen</t>
  </si>
  <si>
    <t>Sonstige Anlagen</t>
  </si>
  <si>
    <t>Rückspeisung</t>
  </si>
  <si>
    <t>Erlöse Messstellenbetrieb (inkl. Messung)</t>
  </si>
  <si>
    <t xml:space="preserve">Messstellenbetrieb </t>
  </si>
  <si>
    <t>(inkl. Messung)</t>
  </si>
  <si>
    <t>Aufschlag bei abweichender Spannungsebene
von Entnahme und Messung</t>
  </si>
  <si>
    <t>Entgelte für Blindstrom</t>
  </si>
  <si>
    <t>Erlöse aus individuellen Netzentgeltvereinbarungen (§§ 14 Abs. 2, 19 Abs. 2 und 3 StromNEV)</t>
  </si>
  <si>
    <t>Sonstiges (Netzentgelte)</t>
  </si>
  <si>
    <t>1.1</t>
  </si>
  <si>
    <t>1.1.2</t>
  </si>
  <si>
    <t>1.1.3</t>
  </si>
  <si>
    <t>1.2</t>
  </si>
  <si>
    <t>1.3</t>
  </si>
  <si>
    <t>1.4</t>
  </si>
  <si>
    <t>1.5</t>
  </si>
  <si>
    <t>§ 5 Abs. 1 S. 2 ARegV [€]</t>
  </si>
  <si>
    <t>[€]</t>
  </si>
  <si>
    <t>Differenz [€]</t>
  </si>
  <si>
    <t>Sonstige Messeinrichtungen, die keine modernen Messeinrichtungen im Sinne des § 2 Nr. 15 MsbG sind:</t>
  </si>
  <si>
    <t>Sonstige:</t>
  </si>
  <si>
    <t>Ermittlung der Differenz für § 5 Abs. 1 S. 2 ARegV (hier nach § 11 Abs. 2 S. 1 Nr. 8 ARegV)</t>
  </si>
  <si>
    <t>USp. Höchst- / Hochspannung (HöS/HS)</t>
  </si>
  <si>
    <t>USp. Hoch- / Mittelspannung (HS/MS)</t>
  </si>
  <si>
    <t>USp. Mittel- / Niederspannung (MS/NS)</t>
  </si>
  <si>
    <t>Niederspannung (NS )</t>
  </si>
  <si>
    <t>maximale Netzlast
[kW]</t>
  </si>
  <si>
    <t>maximale Bezugslast
[kW]</t>
  </si>
  <si>
    <t>EE-Anlagen - Bestand sowie Neu nicht volatil</t>
  </si>
  <si>
    <t>Ermittlung der Differenz gemäß § 5 Abs. 1 S.3 ARegV</t>
  </si>
  <si>
    <t>Für das Kalenderjahr bei effizienter Leistungserbringung entstehende Kosten des konventionellen Messstellenbetriebs (einschließlich Messung) (§ 5 Abs. 1 S. 3 ARegV).
Dies entspricht den zulässigen Erlösen des konventionellen Messstellenbetriebs (einschließlich Messung) im Kalenderjahr unter Berücksichtigung der Abgänge von Anschlussnutzern, die zu anderen Messstellenbetreibern wechseln oder vom grundzuständigen Messstellenbetreiber für moderne Messeinrichtungen und intelligente Messsysteme (gMSB für mME und iMSys) betreut werden.</t>
  </si>
  <si>
    <t>Ausfüllhilfe</t>
  </si>
  <si>
    <t>Die in diesem Tabellenblatt abgefragten Daten dienen der Ermittlung der Kostendifferenz gemäß § 5 Abs. 1 S. 3 u. 4 ARegV.</t>
  </si>
  <si>
    <t>§ 5 Abs.1 Satz 3 ARegV:</t>
  </si>
  <si>
    <t xml:space="preserve">
Zelle E4:
</t>
  </si>
  <si>
    <t>In dieser Zelle sind die Kosten des Netzbetreibers anzugeben, die auf die Veränderung der Zahl der Anschlussnutzer mit konventionellen Messeinrichtungen zurückzuführen sind, insbesondere durch Wechsel des Messstellenbetreibers.</t>
  </si>
  <si>
    <t xml:space="preserve">In diesen Zellen ist die Gesamtzahl der in Betrieb befindlichen konventionellen Messeinrichtungen zum jeweiligen Stichtag einzutragen. </t>
  </si>
  <si>
    <t>In diesen Zellen ist die Gesamtzahl der in Betrieb befindlichen modernen Messeinrichtungen und intelligenten Messsysteme einzutragen.</t>
  </si>
  <si>
    <t xml:space="preserve">In dieser Zelle sind die Kosten anzugeben, die auf Veränderungen in der Zahl der Anschlussnutzer mit konventionellen Messeinrichtungen zurückzuführen sind, dadurch dass der gMsb für mME oder iMSys eine mME oder ein iMSys einbaut. Diese Kosten des grundzuständigen Messstellenbetriebs für mME und iMSys sind gemäß § 7 Abs. 2 MsbG nicht mehr in den Netzentgelten zu berücksichtigen, sondern dem gMsb für mME und iMSys zuzuordnen. </t>
  </si>
  <si>
    <t>§ 5 Abs.1 Satz 4 ARegV:</t>
  </si>
  <si>
    <t>In diesem Tabellenblatt ist der Tätigkeitsabschluss für den grundzuständigen Messstellenbetrieb von modernen Messeinrichtungen und intelligenten Messsystem gemäß § 3 Abs. 4 MsbG darzustellen.</t>
  </si>
  <si>
    <t>§ 3 Abs. 4 MsbG:</t>
  </si>
  <si>
    <t>Gemäß § 3 Abs. 4 MsbG sind für den grundzuständigen Messstellenbetrieb von modernen Messeinrichtungen und intelligenten Messsystemen eigene Konten zu führen und ein eigener Tätigkeitsabschluss zu erstellen. 
Bitte befüllen Sie im Tätigkeitsabschluss nur die relevanten Positionen für den grundzuständigen Messstellenbetrieb von modernen Messeinrichtungen und intelligenten Messsystemen.</t>
  </si>
  <si>
    <t>Mengenabgleich</t>
  </si>
  <si>
    <t>Erforderliche Inanspruchnahme vorgelagerter Netzebenen 
gemäß §11 Abs. 2 Satz 1 Nr. 4 ARegV</t>
  </si>
  <si>
    <t>Baukostenzuschüsse/ Netzanschlusskostenbeiträge</t>
  </si>
  <si>
    <t>Vermiedene Netzentgelte gemäß § 11 Abs. 2 Satz 1 Nr. 8 ARegV</t>
  </si>
  <si>
    <t>Kostenveränderung im Bereich Messstellenbetrieb (inkl. Messung)</t>
  </si>
  <si>
    <t>MSB (inkl. Messung)</t>
  </si>
  <si>
    <t>Die Kostendifferenzen, die laut § 5 Abs. 1 S. 4 ARegV auf Grund eines Wechsels des Messstellenbetreibers für konventionelle Zähler, einer Schätzung des Verbrauches im Vorjahr auf Grund nicht vorhandener Verbrauchsdaten oder Mehrfachablesung auf Wunsch des Kunden entstehen, sind im Tabellenblatt "Sonstiges" anzugeben. Dies gilt ebenfalls nur, in soweit es sich nicht um Kosten für den Messstellenbetrieb von modernen Messeinrichtungen und intelligenten Messsystemen im Sinne des Messstellenbetriebsgesetzes handelt.</t>
  </si>
  <si>
    <t>tatsächlich entstandene Erlöse</t>
  </si>
  <si>
    <t>Ziffer</t>
  </si>
  <si>
    <t>Position</t>
  </si>
  <si>
    <t>Messstellen-
betrieb
(§ 3 Abs. 4 MsbG)
davon Elektrizität
[EUR]</t>
  </si>
  <si>
    <t>1.1.</t>
  </si>
  <si>
    <t>Erlöse aus Netzentgelten Elektrizität (inkl. Messung und Messstellenbetrieb)</t>
  </si>
  <si>
    <t>1.2.</t>
  </si>
  <si>
    <t>Erlöse aus Vereinbarungen gemäß § 14 Abs. 2 StromNEV</t>
  </si>
  <si>
    <t>1.3.</t>
  </si>
  <si>
    <t>Erlöse gemäß § 3 KAV</t>
  </si>
  <si>
    <t>1.4.</t>
  </si>
  <si>
    <t>Erlöse aus Vereinbarungen gemäß § 19 Abs. 2 S. 1 StromNEV</t>
  </si>
  <si>
    <t>1.5.</t>
  </si>
  <si>
    <t>Erlöse aus Vereinbarungen gemäß § 19 Abs. 2 S. 2 StromNEV</t>
  </si>
  <si>
    <t>1.6.</t>
  </si>
  <si>
    <t>Erlöse aus der Überlassung singulär genutzter Betriebsmittel gemäß § 19 Abs. 3 StromNEV</t>
  </si>
  <si>
    <t>1.7.</t>
  </si>
  <si>
    <t>Erlöse aus Vereinbarungen gemäß § 19 Abs. 4 StromNEV</t>
  </si>
  <si>
    <t>1.8.</t>
  </si>
  <si>
    <t>Erlöse aus Rückspeisung an den vorgelagerten Netzbetreiber</t>
  </si>
  <si>
    <t>1.9.</t>
  </si>
  <si>
    <t>sonstige Erlöse aus Netzentgelten Elektrizität</t>
  </si>
  <si>
    <t>1.10.</t>
  </si>
  <si>
    <t>Erlöse aus sonstigen Netzentgelten (z. B. Gas)</t>
  </si>
  <si>
    <t>1.11.</t>
  </si>
  <si>
    <t>erhobene Konzessionsabgaben</t>
  </si>
  <si>
    <t>1.12.</t>
  </si>
  <si>
    <t>1.12.a.</t>
  </si>
  <si>
    <t xml:space="preserve"> davon aus Weitergabe des aufgenommenen EEG-Stroms</t>
  </si>
  <si>
    <t>1.13.</t>
  </si>
  <si>
    <t>1.13.a.</t>
  </si>
  <si>
    <t xml:space="preserve"> davon aus KWK-Stromverkauf (§ 4 Abs. 2 KWKG)</t>
  </si>
  <si>
    <t>1.13.b.</t>
  </si>
  <si>
    <t xml:space="preserve"> davon aus Ausgleichszahlungen von ÜNB (§ 28 Abs. 1 KWKG)</t>
  </si>
  <si>
    <t>1.14.</t>
  </si>
  <si>
    <t>sonstige Erlöse (nicht aus Netzentgelten)</t>
  </si>
  <si>
    <t>Bestandsveränderungen</t>
  </si>
  <si>
    <t>aktivierte Eigenleistungen</t>
  </si>
  <si>
    <t>sonstige betriebliche Erträge</t>
  </si>
  <si>
    <t>4.1.</t>
  </si>
  <si>
    <t>Erträge aus der Auflösung von Netzanschlusskostenbeiträgen</t>
  </si>
  <si>
    <t>4.2.</t>
  </si>
  <si>
    <t>Erträge aus der Auflösung von Baukostenzuschüssen</t>
  </si>
  <si>
    <t>4.3.</t>
  </si>
  <si>
    <t>Erträge aus Auflösungen von Rückstellungen</t>
  </si>
  <si>
    <t>4.4.</t>
  </si>
  <si>
    <t>Erträge aus Blindstrom</t>
  </si>
  <si>
    <t>4.5.</t>
  </si>
  <si>
    <t>Erträge aus der Auflösung von Wertberichtigungen auf Forderungen</t>
  </si>
  <si>
    <t>4.6.</t>
  </si>
  <si>
    <t>andere sonstige betriebliche Erträge</t>
  </si>
  <si>
    <t>Materialkosten</t>
  </si>
  <si>
    <t>5.1.</t>
  </si>
  <si>
    <t>Aufwendungen für Roh-, Hilfs- und Betriebsstoffe</t>
  </si>
  <si>
    <t>5.1.1.</t>
  </si>
  <si>
    <t>Aufwendungen für die Beschaffung von Verlustenergie</t>
  </si>
  <si>
    <t>5.1.2.</t>
  </si>
  <si>
    <t>Aufwendungen für Stromeinspeisung durch Betreiber dezentraler Erzeugungsanlagen</t>
  </si>
  <si>
    <t>5.1.2.1.</t>
  </si>
  <si>
    <t>nach EEG (exklusive Einspeisemanagement-Maßnahmen)</t>
  </si>
  <si>
    <t>5.1.2.2.</t>
  </si>
  <si>
    <t>nach KWKG</t>
  </si>
  <si>
    <t>5.1.2.3.</t>
  </si>
  <si>
    <t>nach § 18 StromNEV</t>
  </si>
  <si>
    <t>5.1.2.4.</t>
  </si>
  <si>
    <t>Einspeisemanagement-Maßnahmen</t>
  </si>
  <si>
    <t>5.1.3.</t>
  </si>
  <si>
    <t>Betriebsverbrauch</t>
  </si>
  <si>
    <t>5.1.4.</t>
  </si>
  <si>
    <t>Aufwendungen für Differenz-Bilanzkreise bzw. Aufwendungen für den Ausgleich von Abweichungen bei Standardlastprofilen</t>
  </si>
  <si>
    <t>5.1.5.</t>
  </si>
  <si>
    <t>5.2.</t>
  </si>
  <si>
    <t>Aufwendungen für bezogene Leistungen</t>
  </si>
  <si>
    <t>5.2.1.</t>
  </si>
  <si>
    <t>Aufwendungen an vorgelagerten Netzbetreiber</t>
  </si>
  <si>
    <t>5.2.1.a.</t>
  </si>
  <si>
    <t xml:space="preserve"> davon Aufwendungen für Netzreservekapazität</t>
  </si>
  <si>
    <t>5.2.1.b.</t>
  </si>
  <si>
    <t xml:space="preserve"> davon Aufwendungen gemäß § 14 Abs. 2 StromNEV (Pancaking)</t>
  </si>
  <si>
    <t>5.2.1.c.</t>
  </si>
  <si>
    <t xml:space="preserve"> davon Aufwendungen für unterspannungsseitige Messung</t>
  </si>
  <si>
    <t>5.2.1.d.</t>
  </si>
  <si>
    <t xml:space="preserve"> davon Aufwendungen für Blindstrom gegenüber dem vorgelagerten Netzbetreiber</t>
  </si>
  <si>
    <t>5.2.1.e.</t>
  </si>
  <si>
    <t xml:space="preserve"> davon Aufwendungen für singulär genutzte Betriebsmittel gemäß § 19 Abs. 3 StromNEV</t>
  </si>
  <si>
    <t>5.2.2.</t>
  </si>
  <si>
    <t>Aufwendungen für Blindstrom gegenüber Dritten</t>
  </si>
  <si>
    <t>5.2.3.</t>
  </si>
  <si>
    <t>Aufwendungen für überlassene Netzinfrastruktur</t>
  </si>
  <si>
    <t>5.2.4.</t>
  </si>
  <si>
    <t>Aufwendungen für durch Dritte erbrachte Betriebsführung</t>
  </si>
  <si>
    <t>5.2.5.</t>
  </si>
  <si>
    <t>Aufwendungen für durch Dritte erbrachte Wartungs- und Instandhaltungsleistungen</t>
  </si>
  <si>
    <t>5.2.6.</t>
  </si>
  <si>
    <t>6.1.</t>
  </si>
  <si>
    <t>Löhne und Gehälter</t>
  </si>
  <si>
    <t>6.2.</t>
  </si>
  <si>
    <t>Soziale Abgaben und Aufwendungen für Altersversorgung und für Unterstützung</t>
  </si>
  <si>
    <t>6.2.1.</t>
  </si>
  <si>
    <t>Altersversorgung</t>
  </si>
  <si>
    <t>6.2.2.</t>
  </si>
  <si>
    <t>soziale Abgaben und sonstige Aufwendungen</t>
  </si>
  <si>
    <t>Abschreibungen</t>
  </si>
  <si>
    <t>7.1.</t>
  </si>
  <si>
    <t>Abschreibungen immaterielles Anlagevermögen</t>
  </si>
  <si>
    <t>7.1.1.</t>
  </si>
  <si>
    <t>Konzessionen, gewerbliche Schutzrechte und ähnliche Rechte und Werte sowie Lizenzen an solchen Rechten und Werten</t>
  </si>
  <si>
    <t>7.1.2.</t>
  </si>
  <si>
    <t>7.2.</t>
  </si>
  <si>
    <t>Abschreibungen Sachanlagevermögen</t>
  </si>
  <si>
    <t>7.3.</t>
  </si>
  <si>
    <t>Abschreibungen Umlaufvermögen</t>
  </si>
  <si>
    <t>Sonstige betriebliche Aufwendungen</t>
  </si>
  <si>
    <t>8.1.</t>
  </si>
  <si>
    <t>Konzessionsabgaben</t>
  </si>
  <si>
    <t>8.2.</t>
  </si>
  <si>
    <t>Mieten, sonstige Pachtzinsen, sonstige Leasingraten, Gebühren und Beiträge</t>
  </si>
  <si>
    <t>8.3.</t>
  </si>
  <si>
    <t>Versicherungen</t>
  </si>
  <si>
    <t>8.4.</t>
  </si>
  <si>
    <t>Bürobedarf, Drucksachen und Zeitschriften</t>
  </si>
  <si>
    <t>8.5.</t>
  </si>
  <si>
    <t>Postkosten, Frachtkosten und ähnliche Kosten</t>
  </si>
  <si>
    <t>8.6.</t>
  </si>
  <si>
    <t>Rechts- und Beratungskosten</t>
  </si>
  <si>
    <t>8.7.</t>
  </si>
  <si>
    <t>Sponsoring, Werbung, Spenden</t>
  </si>
  <si>
    <t>8.8.</t>
  </si>
  <si>
    <t>Reisekosten und Auslösungen</t>
  </si>
  <si>
    <t>8.9.</t>
  </si>
  <si>
    <t>Bewirtung und Geschenke</t>
  </si>
  <si>
    <t>8.10.</t>
  </si>
  <si>
    <t>Wartung und Instandsetzung</t>
  </si>
  <si>
    <t>8.11.</t>
  </si>
  <si>
    <t>Einzelwertberichtigungen auf Forderungen</t>
  </si>
  <si>
    <t>8.12.</t>
  </si>
  <si>
    <t>Pauschalwertberichtigungen auf Forderungen</t>
  </si>
  <si>
    <t>8.13.</t>
  </si>
  <si>
    <t>Zahlungen an Städte oder Gemeinden nach Maßgabe von § 5 Abs. 4 StromNEV</t>
  </si>
  <si>
    <t>8.14.</t>
  </si>
  <si>
    <t>Erträge aus Beteiligungen</t>
  </si>
  <si>
    <t>9.a.</t>
  </si>
  <si>
    <t xml:space="preserve"> davon aus verbundenen Unternehmen</t>
  </si>
  <si>
    <t>Erträge aus anderen Wertpapieren und Ausleihungen des Finanzanlagevermögens</t>
  </si>
  <si>
    <t>10.a.</t>
  </si>
  <si>
    <t>11.</t>
  </si>
  <si>
    <t>Sonstige Zinsen und ähnliche Erträge</t>
  </si>
  <si>
    <t>11.1.</t>
  </si>
  <si>
    <t>Erträge aus Finanzanlagen</t>
  </si>
  <si>
    <t>11.1.a.</t>
  </si>
  <si>
    <t xml:space="preserve"> davon Erträge aus verzinslichen Finanzanlagen</t>
  </si>
  <si>
    <t>11.1.b.</t>
  </si>
  <si>
    <t xml:space="preserve"> davon Erträge aus Cash-Pooling</t>
  </si>
  <si>
    <t>11.2.</t>
  </si>
  <si>
    <t>Erträge aus Forderungen und sonstigen Vermögensgegenständen</t>
  </si>
  <si>
    <t>11.2.1.</t>
  </si>
  <si>
    <t>Erträge aus Forderungen aus Lieferungen und Leistungen</t>
  </si>
  <si>
    <t>11.2.2.</t>
  </si>
  <si>
    <t>Erträge aus Forderungen gegen verbundene Unternehmen (z.B. Cash-Pooling)</t>
  </si>
  <si>
    <t>11.2.3.</t>
  </si>
  <si>
    <t>Erträge aus Forderungen gegen Unternehmen, mit denen ein Beteiligungsverhältnis besteht</t>
  </si>
  <si>
    <t>11.2.4.</t>
  </si>
  <si>
    <t>Erträge aus sonstigen Vermögensgegenständen</t>
  </si>
  <si>
    <t>11.3.</t>
  </si>
  <si>
    <t>Erträge aus Wertpapieren</t>
  </si>
  <si>
    <t>11.4.</t>
  </si>
  <si>
    <t>Erträge aus Kassenbestand, Guthaben bei Bundesbank und Kreditinstituten</t>
  </si>
  <si>
    <t>11.5.</t>
  </si>
  <si>
    <t>andere sonstige Zinsen und ähnliche Erträge</t>
  </si>
  <si>
    <t>12.</t>
  </si>
  <si>
    <t>Abschreibungen auf Finanzanlagen und auf Wertpapiere des Umlaufvermögens</t>
  </si>
  <si>
    <t>13.</t>
  </si>
  <si>
    <t>Zinsen und ähnliche Aufwendungen</t>
  </si>
  <si>
    <t>13.1.</t>
  </si>
  <si>
    <t>gegenüber verbundenen Unternehmen</t>
  </si>
  <si>
    <t>13.2.</t>
  </si>
  <si>
    <t>gegenüber Unternehmen, mit denen ein Beteiligungsverhältnis besteht</t>
  </si>
  <si>
    <t>13.3.</t>
  </si>
  <si>
    <t>gegenüber Kreditinstituten</t>
  </si>
  <si>
    <t>13.4.</t>
  </si>
  <si>
    <t>Zinszuführungen zu Rückstellungen</t>
  </si>
  <si>
    <t>13.5.</t>
  </si>
  <si>
    <t>14.</t>
  </si>
  <si>
    <t>Ergebnis der gewöhnlichen Geschäftstätigkeit</t>
  </si>
  <si>
    <t>15.</t>
  </si>
  <si>
    <t>Außerordentliche Erträge</t>
  </si>
  <si>
    <t>16.</t>
  </si>
  <si>
    <t>Außerordentliche Aufwendungen</t>
  </si>
  <si>
    <t>17.</t>
  </si>
  <si>
    <t>Außerordentliches Ergebnis</t>
  </si>
  <si>
    <t>18.</t>
  </si>
  <si>
    <t>Steuern vom Einkommen und vom Ertrag</t>
  </si>
  <si>
    <t>19.</t>
  </si>
  <si>
    <t>Sonstige Steuern</t>
  </si>
  <si>
    <t>20.</t>
  </si>
  <si>
    <t>Erträge aus Verlustübernahme</t>
  </si>
  <si>
    <t>21.</t>
  </si>
  <si>
    <t>Aufwendungen aus Gewinnabführung</t>
  </si>
  <si>
    <t>22.</t>
  </si>
  <si>
    <t>Jahresüberschuss/Jahresfehlbetrag</t>
  </si>
  <si>
    <t>23.</t>
  </si>
  <si>
    <t>Gewinnvortrag aus dem Vorjahr</t>
  </si>
  <si>
    <t>24.</t>
  </si>
  <si>
    <t>Einstellung in Gewinnrücklagen</t>
  </si>
  <si>
    <t>25.</t>
  </si>
  <si>
    <t>Bilanzgewinn</t>
  </si>
  <si>
    <t>GuV MSB</t>
  </si>
  <si>
    <t xml:space="preserve">
[€]</t>
  </si>
  <si>
    <r>
      <t xml:space="preserve">In der Erlösobergrenze 2019 enthaltener Ansatz der Kosten des </t>
    </r>
    <r>
      <rPr>
        <u/>
        <sz val="10"/>
        <rFont val="Arial"/>
        <family val="2"/>
      </rPr>
      <t>Messstellenbetriebs (einschließlich Messung)</t>
    </r>
  </si>
  <si>
    <t>Antrag auf Auflösung des Regulierungskontos</t>
  </si>
  <si>
    <t>Bestimmung des Regulierungskontosaldos</t>
  </si>
  <si>
    <t>Vorjahressaldo (Anfangsbestand)</t>
  </si>
  <si>
    <t>Mittelwert aus Anfangs- und Endbestand</t>
  </si>
  <si>
    <t>Zinssatz gemäß § 5 Abs. 2 ARegV</t>
  </si>
  <si>
    <t>Verzinsung des Saldos</t>
  </si>
  <si>
    <t>Gesamtsaldo nach Verzinsung</t>
  </si>
  <si>
    <t>Bestimmung der Annuität</t>
  </si>
  <si>
    <t>Barwert (zu verteilender Betrag)</t>
  </si>
  <si>
    <t>Verteilung</t>
  </si>
  <si>
    <t>Umlaufsrenditen festverzinslicher Wertpapiere inländischer Emittenten</t>
  </si>
  <si>
    <t>Anwendung</t>
  </si>
  <si>
    <t>Mittelwert</t>
  </si>
  <si>
    <t>Quelle :</t>
  </si>
  <si>
    <t>Antrag auf Anpassung der Erlösobergrenze nach Maßgabe des § 5 ARegV i.V.m. § 34 Abs. 4 ARegV</t>
  </si>
  <si>
    <t>Bestimmung der Jahresdifferenz</t>
  </si>
  <si>
    <r>
      <t>Anpassungsbetrag S</t>
    </r>
    <r>
      <rPr>
        <b/>
        <vertAlign val="subscript"/>
        <sz val="11"/>
        <rFont val="Arial"/>
        <family val="2"/>
      </rPr>
      <t>t</t>
    </r>
  </si>
  <si>
    <t xml:space="preserve">Erhebungsbogen nach § 5 ARegV "Regulierungskonto (Strom)" </t>
  </si>
  <si>
    <t>kalkulatorische Abschreibungen</t>
  </si>
  <si>
    <t>davon Sachanlage-vermögen</t>
  </si>
  <si>
    <t>davon weitere Anlagevermögen</t>
  </si>
  <si>
    <t>Sachanlage-vermögen</t>
  </si>
  <si>
    <t>weitere Anlagevermögen</t>
  </si>
  <si>
    <t>BKZ/NAKB</t>
  </si>
  <si>
    <t>kalkulatorische Verzinsungsbasis</t>
  </si>
  <si>
    <t>kalkulatorische Verzinsung</t>
  </si>
  <si>
    <t>kalkulatorische Gewerbesteuer</t>
  </si>
  <si>
    <t>Kapitalkostenaufschlag</t>
  </si>
  <si>
    <t>NetzID</t>
  </si>
  <si>
    <t>Netzbezeichnung</t>
  </si>
  <si>
    <t>Angaben zur Anlage/Anlagengruppe</t>
  </si>
  <si>
    <t>Angaben zu den (erwarteten) Anschaffungs- und Herstellungskosten</t>
  </si>
  <si>
    <t>Angaben zu den Nutzungsdauern</t>
  </si>
  <si>
    <t>Zu berücksichtigende Werte</t>
  </si>
  <si>
    <t>Restwerte zum 31.12.</t>
  </si>
  <si>
    <t>Anlagengruppe</t>
  </si>
  <si>
    <t>Anschaffungs-jahr</t>
  </si>
  <si>
    <t>Hinzurechnungen</t>
  </si>
  <si>
    <t>davon Investitions-maßnahmen (nicht in KKAuf)</t>
  </si>
  <si>
    <t>(Erwartete) historische AK/HK zum Stand 31.12.2019  bereinigt um Investitionsmaßnahmen</t>
  </si>
  <si>
    <t>Nutzungs-dauer Unterer Rand</t>
  </si>
  <si>
    <t>Nutzungs-dauer Oberer Rand</t>
  </si>
  <si>
    <t>Zugänge von Baukostenzuschüssen, Netzanschlusskostenbeiträgen und SoPo Investitionszuschüsse</t>
  </si>
  <si>
    <t>Zugangsjahr</t>
  </si>
  <si>
    <t>Kategorie</t>
  </si>
  <si>
    <t>Kürzungen</t>
  </si>
  <si>
    <t>Vermögensgegenstand</t>
  </si>
  <si>
    <t>Erläuterung</t>
  </si>
  <si>
    <t>Nutzungsdauer (handelsrechtlich)</t>
  </si>
  <si>
    <t>Verfahrensart</t>
  </si>
  <si>
    <t>Kapitalkostenaufschlag nach §10a ARegV</t>
  </si>
  <si>
    <t>1. Baukostenzuschüsse und Netzanschlusskostenbeiträge - historische Zugänge bis zum Basisjahr 2016</t>
  </si>
  <si>
    <t>Zugang Netzanschlusskostenbeiträge/Baukostenzuschüsse/SoPo Investitionszuschüsse
[€]</t>
  </si>
  <si>
    <t>Auflösung Netzanschlusskostenbeiträge/Baukostenzuschüsse/SoPo Investitionszuschüsse
[€]</t>
  </si>
  <si>
    <t>Restwert Netzanschlusskostenbeiträge/Baukostenzuschüsse/SoPo Investitionszuschüsse
[€]</t>
  </si>
  <si>
    <t>Anlagengruppen</t>
  </si>
  <si>
    <t>Unterer Rand</t>
  </si>
  <si>
    <t>Oberer Rand</t>
  </si>
  <si>
    <t>Jahre</t>
  </si>
  <si>
    <t>WAV-Positionen</t>
  </si>
  <si>
    <t>EK-Zins</t>
  </si>
  <si>
    <t>Investitionsjahre</t>
  </si>
  <si>
    <t>Zeitreihe_1</t>
  </si>
  <si>
    <t>Zeitreihe_2</t>
  </si>
  <si>
    <t>Kategorie_2</t>
  </si>
  <si>
    <t>Kabel 220 kV</t>
  </si>
  <si>
    <t>Verpächter</t>
  </si>
  <si>
    <t>Selbst geschaffene gewerbliche Schutzrechte und ähnliche Rechte und Werte</t>
  </si>
  <si>
    <t>nach § 7 Abs. 6 NEV</t>
  </si>
  <si>
    <t>Baukostenzuschüsse</t>
  </si>
  <si>
    <t>Kabel 110 kV</t>
  </si>
  <si>
    <t>anderer Netzbereich</t>
  </si>
  <si>
    <t>entgeltlich erworbene Konzessionen, gewerbliche Schutzrechte und ähnliche Rechte und Werte sowie Lizenzen an solchen Rechten und Werten</t>
  </si>
  <si>
    <t>nach § 7 Abs. 7 NEV</t>
  </si>
  <si>
    <t>Netzanschlusskostenbeiträge</t>
  </si>
  <si>
    <t>Kabel Mittelspannungsnetz</t>
  </si>
  <si>
    <t>Voll-Netzzugang (§ 26 I ARegV) nach dem Basisjahr</t>
  </si>
  <si>
    <t>Geschäfts- oder Firmenwert</t>
  </si>
  <si>
    <t>gewichtet</t>
  </si>
  <si>
    <t>SoPo Investitionszuschüsse</t>
  </si>
  <si>
    <t>Kabel 1 kV</t>
  </si>
  <si>
    <t>Teil-Netzzugang (§ 26 II, III ARegV) nach dem Basisjahr</t>
  </si>
  <si>
    <t>geleistete Anzahlungen auf immaterielle Vermögensgegenstände</t>
  </si>
  <si>
    <t>Kabel Abnehmeranschlüsse</t>
  </si>
  <si>
    <t>Teil-Netzabgang (§ 26 II, III ARegV) nach dem Basisjahr</t>
  </si>
  <si>
    <t>geleistete Anzahlungen und Anlagen im Bau des Sachanlagevermögens</t>
  </si>
  <si>
    <t>Freileitungen 110-380kV</t>
  </si>
  <si>
    <t>Ehemalige Investitionsmaßnahmen (§ 34 Abs. 7 ARegV)</t>
  </si>
  <si>
    <t>Grundstücke</t>
  </si>
  <si>
    <t>Freileitungen Mittelspannungsnetz</t>
  </si>
  <si>
    <t>sonstiger Zu- bzw. Abgang</t>
  </si>
  <si>
    <t>grundstücksgleiche Rechte</t>
  </si>
  <si>
    <t>Freileitungen 1 kV</t>
  </si>
  <si>
    <t>Freileitungen Abnehmeranschlüsse</t>
  </si>
  <si>
    <t>Stationseinrichtungen und Hilfsanlagen inklusive Trafo und Schalter</t>
  </si>
  <si>
    <t>Schutz-, Mess- und Überspannungsschutzeinrichtungen, Fernsteuer-, Fernmelde-, Fernmess- und Automatikanlagen sowie Rundsteuerungsanlagen einschließlich Kopplungs-, Trafo- und Schaltanlagen</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</si>
  <si>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</si>
  <si>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</si>
  <si>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</si>
  <si>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</si>
  <si>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</si>
  <si>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</si>
  <si>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</si>
  <si>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</si>
  <si>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</si>
  <si>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Ortsnetz-Transformatoren, Kabelverteilerschränke</t>
  </si>
  <si>
    <t>Zähler, Messeinrichtungen, Uhren, TFR-Empfänger</t>
  </si>
  <si>
    <t>Telefonleitungen</t>
  </si>
  <si>
    <t>Fahrbare Stromaggregate</t>
  </si>
  <si>
    <t>Grundstücksanlagen, Bauten für Transportwesen</t>
  </si>
  <si>
    <t>Betriebsgebäude</t>
  </si>
  <si>
    <t>Verwaltungsgebäude</t>
  </si>
  <si>
    <t>Geschäftsausstattung (ohne EDV, Werkzeuge/Geräte); Vermittlungseinrichtungen</t>
  </si>
  <si>
    <t>Werkzeuge/ Geräte</t>
  </si>
  <si>
    <t>Lagereinrichtung</t>
  </si>
  <si>
    <t>Hardware</t>
  </si>
  <si>
    <t>Software</t>
  </si>
  <si>
    <t>Leichtfahrzeuge</t>
  </si>
  <si>
    <t>Schwerfahrzeuge</t>
  </si>
  <si>
    <t>moderne Messeinrichtungen</t>
  </si>
  <si>
    <t>Smart-Meter-Gateway</t>
  </si>
  <si>
    <t>GewSt-Hebesatz
(Basisjahr 2016)</t>
  </si>
  <si>
    <t>originäres Netz</t>
  </si>
  <si>
    <t>1. Sind seit dem Basisjahr 2016 Netzteile durch den Netzbetreiber aufgenommen worden?</t>
  </si>
  <si>
    <t>1.a Werden für diese Netzaufnahmen Beträge geltend gemacht, die ursprünglich nicht beim Antragsteller angefallen sind?</t>
  </si>
  <si>
    <t>2. Werden Netzteile im Antragsjahr voraussichtlich aufgenommen?</t>
  </si>
  <si>
    <t>2.a Werden für diese voraussichtlichen Netzaufnahmen Beträge als Planwerte geltend gemacht?</t>
  </si>
  <si>
    <t>3. Sind seit dem Basisjahr 2016 Netzteile durch den Netzbetreiber abgegeben worden?</t>
  </si>
  <si>
    <t>3.a Werden Beträge für das abgegebene Netzteil in Abzug gebracht?</t>
  </si>
  <si>
    <t>Darstellung des Energieflusses</t>
  </si>
  <si>
    <t>Netz- bzw. Umspannebene</t>
  </si>
  <si>
    <t>Einspeisungen</t>
  </si>
  <si>
    <t>Ausspeisungen</t>
  </si>
  <si>
    <t>Summe der Vergütungen aus dezentralen Einspeisungen</t>
  </si>
  <si>
    <t>Netz- bzw. Umspannebene,
in die eingespeist wird</t>
  </si>
  <si>
    <t>Aufstellung der dezentralen Einspeisungen</t>
  </si>
  <si>
    <t>Stammdaten</t>
  </si>
  <si>
    <t>ungekürzte Menge</t>
  </si>
  <si>
    <t>Netzentgelte der vorgelagerten Netz- bzw. Umspannebene</t>
  </si>
  <si>
    <t>Netzbetreiber, dessen Netzentgelte angewendet werden</t>
  </si>
  <si>
    <t>Vergütung für die Vermeidungsleistung</t>
  </si>
  <si>
    <t>Vergütung für die Vermeidungsarbeit</t>
  </si>
  <si>
    <t>Summe Vergütung</t>
  </si>
  <si>
    <t>Einspeiseart</t>
  </si>
  <si>
    <t>Vermeidungs-leistung
[kW]</t>
  </si>
  <si>
    <t>Vermeidungs-arbeit
[kWh]</t>
  </si>
  <si>
    <t>Arbeitspreis
[Cent/kWh]</t>
  </si>
  <si>
    <t>Netzbetreiber</t>
  </si>
  <si>
    <t>Korrektur- bzw. Skalierungs-faktor</t>
  </si>
  <si>
    <t>Bitte wählen</t>
  </si>
  <si>
    <t>HöS/HS</t>
  </si>
  <si>
    <t>HS</t>
  </si>
  <si>
    <t>HS/MS</t>
  </si>
  <si>
    <t>MS</t>
  </si>
  <si>
    <t>MS/NS</t>
  </si>
  <si>
    <t>NS</t>
  </si>
  <si>
    <t>Netz/-Umspannebenen</t>
  </si>
  <si>
    <t>Sind in den Anschaffungs- und Herstellungskosten aktivierte Eigenleistungen enthalten, die Personalzusatzkosten nach § 11 Abs. 2 S. 1 Nr. 9 ARegV enthalten?</t>
  </si>
  <si>
    <t>(Erwartete) historische AK/HK im Anschaffungsjahr in der Sparte Stromnetz</t>
  </si>
  <si>
    <t>Zugänge auf Grund von Netzübergängen gemäß § 26 II ARegV nach dem Basisjahr</t>
  </si>
  <si>
    <t>Abgänge auf Grund von Netzübergängen nach § 26 II ARegV nach dem Basisjahr</t>
  </si>
  <si>
    <t>Zugänge auf Grund von Netzübergängen gemäß § 26 I ARegV nach dem Basisjahr</t>
  </si>
  <si>
    <t>Zugänge, soweit sie nicht Netzübergänge betreffen</t>
  </si>
  <si>
    <t>Abgänge, soweit sie nicht Netzübergänge betreffen</t>
  </si>
  <si>
    <t xml:space="preserve">(Erwartete) historische AK/HK im Anschaffungsjahr im Gesamtunternehmen
</t>
  </si>
  <si>
    <t>Anteil (Schlüssel) Sparte Stromnetz [%]</t>
  </si>
  <si>
    <t>Ermittlung der Differenz für § 5 Abs. 1 S. 2 ARegV (hier nach § 11 Abs. 2 S. 1 Nr. 13 ARegV)</t>
  </si>
  <si>
    <t>2. Auflösung von Baukostenzuschüssen/Netzanschlusskostenbeiträgen und SoPo Investitionszuschüsse in Verbindung mit der StromNEV (für Zugänge ab 2017)</t>
  </si>
  <si>
    <t xml:space="preserve">Zugänge im Zugangsjahr
</t>
  </si>
  <si>
    <t xml:space="preserve">Historische AK/HK seit dem 01.01.2017 im Gesamtunternehmen
</t>
  </si>
  <si>
    <t xml:space="preserve">     davon CAPEX</t>
  </si>
  <si>
    <t>Zelle F9 und G9:</t>
  </si>
  <si>
    <t>Zelle F10 und G10:</t>
  </si>
  <si>
    <t>Zelle E6:</t>
  </si>
  <si>
    <t xml:space="preserve">Zelle E9:
</t>
  </si>
  <si>
    <t>In dieser Zelle sind die Kosten des Netzbetreibers anzusetzen, die für den Messstellenbetrieb und die Messung von konventionellen Messeinrichtungen in dem jeweiligen Kalenderjahr entstanden sind. Im Vergleich zu den in der verprobten EOG enthaltenen Ansätzen (Zelle E6) können sich diese Kosten des jeweiligen Kalenderjahres durch Veränderungen der Zahl der Anschlussnutzer verringert oder erhöht haben. Die Zahl der Anschlussnutzer verändert sich dabei insbesondere wenn Anschlussnutzer zu anderen Messstellenbetreibern wechseln oder durch den Einbau einer mME oder eines iMSys auf den gMSB für mME und iMSys übergehen.</t>
  </si>
  <si>
    <t xml:space="preserve">Zelle E10:
</t>
  </si>
  <si>
    <t>Allgemeines</t>
  </si>
  <si>
    <t>Allgemeine Daten zum Netzbetreiber sowie den betriebenen Netzteilen werden in diesem Tabellenblatt abgefragt.</t>
  </si>
  <si>
    <t>I. Angaben zum Netzbetreiber</t>
  </si>
  <si>
    <t>Einige ergänzende Fragen zur Erläuterung des aktuellen Netzes. Diese Fragen sind zwingend zu beantworten.</t>
  </si>
  <si>
    <t>III. Informationen über Netzeigentümer / Verpächter / Netzveränderungen</t>
  </si>
  <si>
    <t>III. Informationen über Netzeigentümer / Verpächter / Netzveränderungen / Investmaßnahmen</t>
  </si>
  <si>
    <t>Zusammenfassung + Annuität</t>
  </si>
  <si>
    <t xml:space="preserve">Hier sind keine Eintragungen vorzunehmen. </t>
  </si>
  <si>
    <t>Dezentrale Einspeisung</t>
  </si>
  <si>
    <t>KKAuf</t>
  </si>
  <si>
    <t>In dieser Tabelle werden die Ergebnisse der eingetragenen Werte zusammengefasst und der Kapitalkostenaufschlag ermittelt.</t>
  </si>
  <si>
    <t>SAV</t>
  </si>
  <si>
    <t>Das Tabellenblatt dient der Eingabe der Anschaffungs- und Herstellungskosten je Anschaffungsjahr, Anlagengruppe und NetzID.</t>
  </si>
  <si>
    <t>BKZ_NAKB_SoPo</t>
  </si>
  <si>
    <t>Sofern ein Netzbetreiber im vereinfachten Verfahren nach § 24 ARegV im Rahmen eines Netzübergangs nach § 26 ARegV ein Netz oder ein Netzteil von einem Netzbetreiber aus dem Regelverfahren übernommen hat und im Rahmen dieses Netzübergangs in der Vergangenheit vereinnahmte Baukostenzuschüsse und/oder Netzanschlusskostenbeiträge übertragen worden sind, so ist für den übernommenen Netzteil die 1. Tabelle analog zum Regelverfahren zu befüllen.</t>
  </si>
  <si>
    <r>
      <rPr>
        <u/>
        <sz val="11"/>
        <rFont val="Arial"/>
        <family val="2"/>
      </rPr>
      <t>Netzbetreiber im Regelverfahren</t>
    </r>
    <r>
      <rPr>
        <sz val="11"/>
        <rFont val="Arial"/>
        <family val="2"/>
      </rPr>
      <t xml:space="preserve"> haben, unabhängig davon, ob ein Kapitalkostenaufschlag nach § 10a ARegV beantragt bzw. genehmigt wurde, zur Ermittlung der Auflösungserträge die 1. und 2. Tabelle vollständig zu befüllen. Sofern ein Kapitalkostenaufschlag nach §10a ARegV beantragt bzw. genehmigt wurde, dient die 2. Tabelle auch zur Bestimmung der Restwerte der Baukostenzuschüsse und Netzanschlusskostenbeiträge im Rahmen der Abrechnung des Kapitalkostenaufschlages.</t>
    </r>
  </si>
  <si>
    <r>
      <rPr>
        <u/>
        <sz val="11"/>
        <rFont val="Arial"/>
        <family val="2"/>
      </rPr>
      <t>Netzbetreiber im vereinfachten Verfahren</t>
    </r>
    <r>
      <rPr>
        <sz val="11"/>
        <rFont val="Arial"/>
        <family val="2"/>
      </rPr>
      <t xml:space="preserve"> nach § 24 ARegV, die einen Kapitalkostenaufschlag nach § 10a ARegV beantragt haben bzw. denen ein Kapitalkostenaufschlag nach § 10a ARegV  genehmigt wurde, haben lediglich die 2. Tabelle zu befüllen. Sofern kein Kapitalkostenaufschlag nach § 10a ARegV beantragt bzw. genehmigt wurde, sind in diesem Tabellenblatt keinerlei Angaben erforderlich. </t>
    </r>
  </si>
  <si>
    <t xml:space="preserve">Sofern nach dem Netzübergang in dem übernommenen Netzteil Baukostenzuschüsse und/oder Netzanschlusskostenbeiträge vereinnahmt worden sind, so sind die sich daraus ergebenden Auflösungserträge, unabhängig von den Ansätzen zur Restwertermittlung im Rahmen des Plan-Ist-Abgleichs des Kapitalkostenaufschlags, separat in der Spalte D ab Zelle D32 anzugeben. </t>
  </si>
  <si>
    <t xml:space="preserve">Auflösung von Zugängen in einem aus einem Regelverfahren übernommenen Netzteil </t>
  </si>
  <si>
    <t>Zugänge auf Grund von Netzübergängen gemäß § 26 ARegV</t>
  </si>
  <si>
    <t>Abgänge auf Grund von Netzübergängen nach § 26 ARegV</t>
  </si>
  <si>
    <t>WAV</t>
  </si>
  <si>
    <r>
      <t xml:space="preserve">4. Sofern die Anlagengruppe "Zähler …" berücksichtigt ist, bestätigen sie das hierbei </t>
    </r>
    <r>
      <rPr>
        <u/>
        <sz val="11"/>
        <color indexed="8"/>
        <rFont val="Calibri"/>
        <family val="2"/>
      </rPr>
      <t>keine</t>
    </r>
    <r>
      <rPr>
        <sz val="10"/>
        <rFont val="Arial"/>
        <family val="2"/>
      </rPr>
      <t xml:space="preserve"> Werte für moderne Messsysteme/-einrichtungen (MsbG-Sachverhalte) enthalten sind.</t>
    </r>
  </si>
  <si>
    <t>5. Bei Teilnahme am Regelverfahren:</t>
  </si>
  <si>
    <t>II. Fragen zum Plan-ist-Abgleich KKauf</t>
  </si>
  <si>
    <t>Bezeichnung</t>
  </si>
  <si>
    <t>Anschaffungs- bzw. Herstellungs-
kosten 
[EUR]</t>
  </si>
  <si>
    <t>Zugänge
[EUR]</t>
  </si>
  <si>
    <t>Abgänge
[EUR]</t>
  </si>
  <si>
    <t>Umbuchungen
[EUR]</t>
  </si>
  <si>
    <t>Zuschreibungen 
[EUR]</t>
  </si>
  <si>
    <t>Abschreibungen (kumuliert)
[EUR]</t>
  </si>
  <si>
    <t>Restbuchwert zum 31.12.
[EUR]</t>
  </si>
  <si>
    <t>Restbuchwert zum 31.12. des Vorjahres
[EUR]</t>
  </si>
  <si>
    <t>Abschreibungen des Jahres
[EUR]</t>
  </si>
  <si>
    <t>1. Anlagevermögen</t>
  </si>
  <si>
    <t>1.1. Immaterielle Vermögensgegenstände</t>
  </si>
  <si>
    <t>1.1.1. Konzessionen, gewerbliche Schutzrechte und ähnliche Rechte und Werte sowie Lizenzen an solchen Rechten und Werten</t>
  </si>
  <si>
    <t>1.1.2. Geschäfts- oder Firmenwert</t>
  </si>
  <si>
    <t>1.1.3. geleistete Anzahlungen</t>
  </si>
  <si>
    <t>1.2. Sachanlagen</t>
  </si>
  <si>
    <t>1.2.1. Grundstücke, grundstücksgleiche Rechte und Bauten einschließlich der Bauten auf fremden Grundstücken</t>
  </si>
  <si>
    <t>1.2.2. technische Anlagen und Maschinen</t>
  </si>
  <si>
    <t>1.2.3. andere Anlagen, Betriebs- und Geschäftsausstattung</t>
  </si>
  <si>
    <t>1.2.4. geleistete Anzahlungen und Anlagen im Bau</t>
  </si>
  <si>
    <t>1.2.5. erhaltene Baukostenzuschüsse/ /Netzanschlusskostenbeiträge</t>
  </si>
  <si>
    <t>1.3. Finanzanlagen</t>
  </si>
  <si>
    <t>1.3.1. Anteile an verbundenen Unternehmen</t>
  </si>
  <si>
    <t>1.3.2. Ausleihungen an verbundene Unternehmen</t>
  </si>
  <si>
    <t>1.3.3. Beteiligungen</t>
  </si>
  <si>
    <t>1.3.4. Ausleihungen an Unternehmen, mit denen ein Beteiligungsverhältnis besteht</t>
  </si>
  <si>
    <t>1.3.5. Wertpapiere des Anlagevermögens</t>
  </si>
  <si>
    <t>1.3.6. sonstige Ausleihungen</t>
  </si>
  <si>
    <t xml:space="preserve">  davon außerordentliche Abschreibungen</t>
  </si>
  <si>
    <t>Anlagespiegel</t>
  </si>
  <si>
    <t xml:space="preserve">Brutto-Anlagenspiegel des Tätigkeitsbereichs Stromverteilung (Netz) für </t>
  </si>
  <si>
    <t xml:space="preserve">Auf diesem Tabellenblatt sind der Anlagenspiegel des Gesamtunternehmens und der Tätigkeit Stromverteilung des Netzbetreibers anzugeben. Sofern Verpächter oder Subverpächter vorhanden sind, sind hier auch die jeweiligen Anlagenspiegel der Tätigkeit Stromverteilung für jeden Verpächter bzw. Subverpächter ab der Zeile 26 getrennt anzugeben. </t>
  </si>
  <si>
    <t>!!! Eingabe nur bei Netzteilen im Regelverfahren !!!</t>
  </si>
  <si>
    <t>Netzübergänge nach § 26 ARegV</t>
  </si>
  <si>
    <r>
      <t>NetzID:</t>
    </r>
    <r>
      <rPr>
        <sz val="11"/>
        <rFont val="Arial"/>
        <family val="2"/>
      </rPr>
      <t xml:space="preserve"> Wählen Sie die NetzID aus der Auswahlliste aus. Die Auswahlliste besteht aus den Angaben in dem Tabellenblatt "A_Stammdaten".</t>
    </r>
  </si>
  <si>
    <r>
      <t>Zugangsjahr:</t>
    </r>
    <r>
      <rPr>
        <sz val="11"/>
        <rFont val="Arial"/>
        <family val="2"/>
      </rPr>
      <t xml:space="preserve"> Wählen Sie das Zugangsjahr aus der Auswahlliste aus.</t>
    </r>
  </si>
  <si>
    <r>
      <t>Kategorie:</t>
    </r>
    <r>
      <rPr>
        <sz val="11"/>
        <rFont val="Arial"/>
        <family val="2"/>
      </rPr>
      <t xml:space="preserve"> Wählen Sie die zu erfassende Kategorie (Baukostenzuschüsse, Netzanschlusskostenbeiträge oder SoPo Investitionszuschüsse) aus der Auswahlliste aus.</t>
    </r>
  </si>
  <si>
    <r>
      <t>Zugänge im Zugangsjahr:</t>
    </r>
    <r>
      <rPr>
        <sz val="11"/>
        <rFont val="Arial"/>
        <family val="2"/>
      </rPr>
      <t xml:space="preserve"> Tragen Sie die Zugänge an BKZ / NAKB ein.</t>
    </r>
  </si>
  <si>
    <r>
      <t>NetzID:</t>
    </r>
    <r>
      <rPr>
        <sz val="11"/>
        <rFont val="Arial"/>
        <family val="2"/>
      </rPr>
      <t xml:space="preserve"> Wählen Sie die NetzID aus der Auswahlliste aus. Die Auswahlliste besteht aus den Angaben in dem Tabellenblatt "Allgemeines".</t>
    </r>
  </si>
  <si>
    <r>
      <t>Anlagengruppe:</t>
    </r>
    <r>
      <rPr>
        <sz val="11"/>
        <rFont val="Arial"/>
        <family val="2"/>
      </rPr>
      <t xml:space="preserve"> Wählen Sie die Anlagengruppe aus der Auswahlliste aus.</t>
    </r>
  </si>
  <si>
    <r>
      <t>Anschaffungsjahr:</t>
    </r>
    <r>
      <rPr>
        <sz val="11"/>
        <rFont val="Arial"/>
        <family val="2"/>
      </rPr>
      <t xml:space="preserve"> Wählen Sie das Anschaffungsjahr aus der Auswahlliste aus.</t>
    </r>
  </si>
  <si>
    <r>
      <t xml:space="preserve">Zugänge, soweit sie nicht Netzübergänge betreffen: </t>
    </r>
    <r>
      <rPr>
        <sz val="11"/>
        <rFont val="Arial"/>
        <family val="2"/>
      </rPr>
      <t>Hierunter sind bspw. Nachaktivierungen und /oder Zugänge (z.B.  Anlagenkäufe) aus dem nicht-regulierten Bereich darzustellen. Nachaktivierungen sind im  Jahr der Nachaktivierung zu erfassen. Die Position ist zu erläutern.</t>
    </r>
  </si>
  <si>
    <r>
      <t xml:space="preserve">Abgänge, soweit sie nicht Netzübergänge betreffen: </t>
    </r>
    <r>
      <rPr>
        <sz val="11"/>
        <rFont val="Arial"/>
        <family val="2"/>
      </rPr>
      <t>Hierunter sind bspw. außerplanmäßige Anlagenabgänge zu erfassen (Verschrottungen, Havarieren usw.). Die Position ist zu erläutern.</t>
    </r>
  </si>
  <si>
    <r>
      <t>Hinzurechnungen:</t>
    </r>
    <r>
      <rPr>
        <sz val="11"/>
        <rFont val="Arial"/>
        <family val="2"/>
      </rPr>
      <t xml:space="preserve"> Eintragungen in diesen Spalten sind im Antrag zu erläutern.</t>
    </r>
  </si>
  <si>
    <r>
      <t>Kürzungen:</t>
    </r>
    <r>
      <rPr>
        <sz val="11"/>
        <rFont val="Arial"/>
        <family val="2"/>
      </rPr>
      <t xml:space="preserve"> Eintragungen in diesen Spalten sind im Antrag zu erläutern.</t>
    </r>
  </si>
  <si>
    <r>
      <t xml:space="preserve">2017: </t>
    </r>
    <r>
      <rPr>
        <sz val="11"/>
        <rFont val="Arial"/>
        <family val="2"/>
      </rPr>
      <t>Es ist die Nutzungsdauer aus dem letztjährigen Antrag anzugeben.</t>
    </r>
  </si>
  <si>
    <r>
      <t xml:space="preserve">2018: </t>
    </r>
    <r>
      <rPr>
        <sz val="11"/>
        <rFont val="Arial"/>
        <family val="2"/>
      </rPr>
      <t>Es ist die Nutzungsdauer aus dem letztjährigen Antrag anzugeben.</t>
    </r>
  </si>
  <si>
    <r>
      <t xml:space="preserve">2019: </t>
    </r>
    <r>
      <rPr>
        <sz val="11"/>
        <rFont val="Arial"/>
        <family val="2"/>
      </rPr>
      <t>Es ist die Nutzungsdauer aus dem letztjährigen Antrag anzugeben.</t>
    </r>
  </si>
  <si>
    <r>
      <t>Vermögensgegenstand:</t>
    </r>
    <r>
      <rPr>
        <sz val="11"/>
        <rFont val="Arial"/>
        <family val="2"/>
      </rPr>
      <t xml:space="preserve"> Wählen Sie aus der Auswahlliste den entsprechenden Vermögensgegenstand aus.</t>
    </r>
  </si>
  <si>
    <r>
      <t>Erläuterung:</t>
    </r>
    <r>
      <rPr>
        <sz val="11"/>
        <rFont val="Arial"/>
        <family val="2"/>
      </rPr>
      <t xml:space="preserve"> Das Feld dient der näheren Erläuterung des zu berücksichtigenden Vermögengegenstandes und ist zwingend zu befüllen. Hier ist bspw. eine genauere Bezeichnung einzutragen, um welche Art immatereille Vermögensgegenstände es sich handelt.</t>
    </r>
  </si>
  <si>
    <r>
      <t>Historische AK/HK seit dem 01.01.2017 im Gesamtunternehmen:</t>
    </r>
    <r>
      <rPr>
        <sz val="11"/>
        <rFont val="Arial"/>
        <family val="2"/>
      </rPr>
      <t xml:space="preserve"> Tragen Sie die AK/HK der Investitionen seit dem 01.01.2017 ein. Hierbei sind lediglich die AK/HK nach dem Basisjahr (2016) einzutragen. Dieser Wert ist in Folgeanträgen unverändert beizubehalten. </t>
    </r>
  </si>
  <si>
    <r>
      <t>Nutzungsdauer (handelsrechtlich):</t>
    </r>
    <r>
      <rPr>
        <sz val="11"/>
        <rFont val="Arial"/>
        <family val="2"/>
      </rPr>
      <t xml:space="preserve"> Die handelsrechtliche Nutzungsdauer des Vermögensgegenstandes ist anzugeben.</t>
    </r>
  </si>
  <si>
    <r>
      <t>handelsrechtlicher Wertansatz zum 01.01.20xx:</t>
    </r>
    <r>
      <rPr>
        <sz val="11"/>
        <rFont val="Arial"/>
        <family val="2"/>
      </rPr>
      <t xml:space="preserve"> Es ist der handelsrechtliche Wertansatz zum 01.01. Jahres für den Vermögensgegenstand anzugeben.</t>
    </r>
  </si>
  <si>
    <r>
      <t>Abschreibung 20xx:</t>
    </r>
    <r>
      <rPr>
        <sz val="11"/>
        <rFont val="Arial"/>
        <family val="2"/>
      </rPr>
      <t xml:space="preserve"> Es ist die Abschreibung des Jahres anzugeben.</t>
    </r>
  </si>
  <si>
    <r>
      <t>handelsrechtlicher Wertansatz zum 31.12.20xx:</t>
    </r>
    <r>
      <rPr>
        <sz val="11"/>
        <rFont val="Arial"/>
        <family val="2"/>
      </rPr>
      <t xml:space="preserve"> Es ist der handelsrechtliche Wertansatz zum 31.12. des Jahres für den Vermögensgegenstand anzugeben.</t>
    </r>
  </si>
  <si>
    <r>
      <t xml:space="preserve">Dieses Tabellenblatt müssen Netzbetreiber, die den Bericht zum "Prüfungsschwerpunkt Kostenschlüsselung" gemäß der Festlegung der LRegB vom 02.06.2015 vorlegen, </t>
    </r>
    <r>
      <rPr>
        <b/>
        <u/>
        <sz val="11"/>
        <color indexed="10"/>
        <rFont val="Arial"/>
        <family val="2"/>
      </rPr>
      <t>nicht</t>
    </r>
    <r>
      <rPr>
        <b/>
        <sz val="11"/>
        <color indexed="10"/>
        <rFont val="Arial"/>
        <family val="2"/>
      </rPr>
      <t xml:space="preserve"> ausfüllen.</t>
    </r>
  </si>
  <si>
    <t>bite wählen</t>
  </si>
  <si>
    <t>NetzId</t>
  </si>
  <si>
    <r>
      <rPr>
        <b/>
        <sz val="11"/>
        <rFont val="Arial"/>
        <family val="2"/>
      </rPr>
      <t>NetzID:</t>
    </r>
    <r>
      <rPr>
        <sz val="11"/>
        <rFont val="Arial"/>
        <family val="2"/>
      </rPr>
      <t xml:space="preserve"> Die einzutragende NetzID dient als eindeutige Bezeichnung eines Netzteiles. Diese NetzID muss mit der NetzID des Netzbereiches aus der Kostenprüfung des zu Grunde liegenden Basisjahres übereinstimmen, dem das Anlagengut zugeordnet wurde.  
</t>
    </r>
  </si>
  <si>
    <r>
      <rPr>
        <b/>
        <sz val="11"/>
        <rFont val="Arial"/>
        <family val="2"/>
      </rPr>
      <t>Netzbezeichnung:</t>
    </r>
    <r>
      <rPr>
        <sz val="11"/>
        <rFont val="Arial"/>
        <family val="2"/>
      </rPr>
      <t xml:space="preserve"> Nähere Erläuterung des Netzteiles. </t>
    </r>
  </si>
  <si>
    <r>
      <rPr>
        <b/>
        <sz val="11"/>
        <rFont val="Arial"/>
        <family val="2"/>
      </rPr>
      <t>Kategorie:</t>
    </r>
    <r>
      <rPr>
        <sz val="11"/>
        <rFont val="Arial"/>
        <family val="2"/>
      </rPr>
      <t xml:space="preserve"> Der Netzteil wird einer der vorgegebenen Kategorien zugeordnet. Dabei stehen die nachfolgenden Kategorien zur Auswahl:
- Verpächter
- anderer Netzbereich
- Voll-Netzzugang (§ 26 I ARegV) nach dem Basisjahr
- Teil-Netzzugang (§ 26 II, III ARegV) nach dem Basisjahr
- Teil-Netzabgang (§ 26 II, III ARegV) nach dem Basisjahr
- sonstiger Zu- bzw. Abgang
</t>
    </r>
  </si>
  <si>
    <r>
      <rPr>
        <b/>
        <sz val="11"/>
        <rFont val="Arial"/>
        <family val="2"/>
      </rPr>
      <t>GewSt-Hebesatz (Basisjahr 2016):</t>
    </r>
    <r>
      <rPr>
        <sz val="11"/>
        <rFont val="Arial"/>
        <family val="2"/>
      </rPr>
      <t xml:space="preserve"> Es wird der Gewerbesteuerhebesatz des Basisjahres 2016 abgefragt.</t>
    </r>
  </si>
  <si>
    <r>
      <t>Historische AK/HK im Anschaffungsjahr im Gesamtunternehmen:</t>
    </r>
    <r>
      <rPr>
        <sz val="11"/>
        <rFont val="Arial"/>
        <family val="2"/>
      </rPr>
      <t xml:space="preserve"> Tragen Sie die tatsächlichen AK/HK ein. Hierbei sind lediglich die AK/HK nach dem Basisjahr (2016) einzutragen. Dieser Wert ist in Folgeanträgen unverändert beizubehalten. Veränderungen im Wertansatz der Anlage ausgehend von ursprünglichen Ansatz sind über die Spalten "Hinzurechnungen" und "Kürzungen" abzubilden und im Antragsschreiben zu erläutern.  </t>
    </r>
  </si>
  <si>
    <r>
      <rPr>
        <b/>
        <sz val="11"/>
        <rFont val="Arial"/>
        <family val="2"/>
      </rPr>
      <t>NetzID:</t>
    </r>
    <r>
      <rPr>
        <sz val="11"/>
        <rFont val="Arial"/>
        <family val="2"/>
      </rPr>
      <t xml:space="preserve"> Wählen Sie die NetzID aus der Auswahlliste aus. Die Auswahlliste besteht aus den Angaben in dem Tabellenblatt "Allgemeines".</t>
    </r>
  </si>
  <si>
    <t xml:space="preserve">Ermittlung der Differenz für § 5 Abs. 1a ARegV </t>
  </si>
  <si>
    <t>II. Fragen zum Plan-Ist-Abgleich KKAuf</t>
  </si>
  <si>
    <t>Schlüsselbezeichnung; Jahr auf das sich der Schlüssel bezieht</t>
  </si>
  <si>
    <r>
      <t xml:space="preserve">Schlüsselbezeichnung; Jahr auf das sich der Schlüssel bezieht, Spalte VI: </t>
    </r>
    <r>
      <rPr>
        <sz val="11"/>
        <rFont val="Arial"/>
        <family val="2"/>
      </rPr>
      <t xml:space="preserve">Angabe, welcher Schlüssel verwendet worden ist. Bei Anschaffungs- und Herstellungskosten, die zu 100 % dem Stromnetz zugerechnet werden, kann diese Angabe entfallen. </t>
    </r>
  </si>
  <si>
    <r>
      <t xml:space="preserve">Schlüsselbezeichnung; Jahr auf das sich der Schlüssel bezieht, Spalte VII: </t>
    </r>
    <r>
      <rPr>
        <sz val="11"/>
        <rFont val="Arial"/>
        <family val="2"/>
      </rPr>
      <t xml:space="preserve">Angabe, welcher Schlüssel verwendet worden ist. Bei Anschaffungs- und Herstellungskosten, die zu 100 % dem Stromnetz zugerechnet werden, kann diese Angabe entfallen. </t>
    </r>
  </si>
  <si>
    <t xml:space="preserve">Im Tabellenblatt WAV ist das Anlagelagevermögen darzustellen, welches nicht zum Sachanlagevermögen im Sinne der StromNEV/ARegV gehört. 
Grundsätzlich sind für weiteres Anlagevermögen die für Sachanlagen und Baukostenzuschüssen/Netzanschlusskostenbeiträgen dargestellten Ausführungen zu beachten.
</t>
  </si>
  <si>
    <r>
      <t xml:space="preserve">Anteil (Schlüssel) Sparte Stromnetz [%], Spalte V: </t>
    </r>
    <r>
      <rPr>
        <sz val="11"/>
        <rFont val="Arial"/>
        <family val="2"/>
      </rPr>
      <t xml:space="preserve">Angabe des Schlüsselwertes mit dem die Anschaffungs- und Herstellungskosten der Sparte Stromnetz zugerechnet worden sind. </t>
    </r>
  </si>
  <si>
    <r>
      <t xml:space="preserve">Anteil (Schlüssel) Sparte Stromnetz [%], Spalte VI: </t>
    </r>
    <r>
      <rPr>
        <sz val="11"/>
        <rFont val="Arial"/>
        <family val="2"/>
      </rPr>
      <t xml:space="preserve">Angabe des Schlüsselwertes mit dem die Anschaffungs- und Herstellungskosten der Sparte Stromnetz zugerechnet worden sind.  </t>
    </r>
  </si>
  <si>
    <t>Tabellenblatt</t>
  </si>
  <si>
    <t>Zellbereich</t>
  </si>
  <si>
    <t>Beschreibung</t>
  </si>
  <si>
    <t>alle</t>
  </si>
  <si>
    <t>Release-Version</t>
  </si>
  <si>
    <t>D_SAV</t>
  </si>
  <si>
    <t>Spalte Q</t>
  </si>
  <si>
    <t>neue Spalte für Separierung der Straßenbeleuchtung</t>
  </si>
  <si>
    <t>[EUR]</t>
  </si>
  <si>
    <t>Energieträger (auch zusammengefasste Anlagen)</t>
  </si>
  <si>
    <t>Leistungspreis
[EUR/kW]</t>
  </si>
  <si>
    <t>BNR</t>
  </si>
  <si>
    <t>Betrag
[EUR]</t>
  </si>
  <si>
    <t>Nach Anwendung des Korrekur- bzw. Skalierungs-
faktors
[EUR]</t>
  </si>
  <si>
    <t>Nach Anwendung des Korrekur- bzw. Skalierungs-faktors
[EUR]</t>
  </si>
  <si>
    <t>neu eingefügt</t>
  </si>
  <si>
    <t>Betriebs-
verbrauch
[kWh]</t>
  </si>
  <si>
    <t>Verlustenergie
[kWh]</t>
  </si>
  <si>
    <t>Inanspruch-
nahme vorgelagerter Netzebenen
[kWh]</t>
  </si>
  <si>
    <t>Dezentrale Einspeisungen
[kWh]</t>
  </si>
  <si>
    <t>Sonstige
[kWh]</t>
  </si>
  <si>
    <t>Summe
[kWh]</t>
  </si>
  <si>
    <t>Kunden o. LM
[kWh]</t>
  </si>
  <si>
    <t>nicht abgerechnet
(z.B. Speicher)
[kWh]</t>
  </si>
  <si>
    <t>absolut
[kWh]</t>
  </si>
  <si>
    <t>relativ
[%]</t>
  </si>
  <si>
    <t>Energiefluss</t>
  </si>
  <si>
    <t>BHKW</t>
  </si>
  <si>
    <t>Biogas</t>
  </si>
  <si>
    <t>Biomasse</t>
  </si>
  <si>
    <t>Deponiegas</t>
  </si>
  <si>
    <t>Geothermie</t>
  </si>
  <si>
    <t>Grubengas</t>
  </si>
  <si>
    <t>Klärgas</t>
  </si>
  <si>
    <t>konventionelle Anlagen</t>
  </si>
  <si>
    <t>Müllverbrennung</t>
  </si>
  <si>
    <t>Rückspeisung fremde Netze</t>
  </si>
  <si>
    <t>Solar</t>
  </si>
  <si>
    <t>Wasser</t>
  </si>
  <si>
    <t>Wind</t>
  </si>
  <si>
    <t>Einspeiser</t>
  </si>
  <si>
    <t>Listen</t>
  </si>
  <si>
    <t>Spalte R</t>
  </si>
  <si>
    <t>Formeln abgeändert</t>
  </si>
  <si>
    <t>Ziffer II. Renditen, Tabelle 2a) Umlaufsrenditen nach Wertpapierarten, S. 7</t>
  </si>
  <si>
    <t>http://www.bundesbank.de  → Publikationen  →  Statistiken  →  Statistische Fachreihen → Geld- und Kapitalmärkte → Statistische Fachreihe Kapitalmarktkennzahlen</t>
  </si>
  <si>
    <t>Wurde aufgrund des § 5 Abs. 1 S. 3 ARegV bereits bei der Verprobung eine Korrektur der zulässigen Erlöse für den Messstellenbetrieb (einschließlich Messung) berücksichtigt?</t>
  </si>
  <si>
    <t>Zeile 12</t>
  </si>
  <si>
    <t xml:space="preserve">Für die Verprobung des Kostenträgers Messstellenbetrieb und Messung beim Verteilernetzbetreiber ist die Zahl der Messstellen ohne Berücksichtigung des geplanten Rollouts im eigenen Netzgebiet und je Netzebene im Jahr 2020 durch den - regelmäßig personenidentischen - grundzuständigen Messstellenbetreiber für moderne Messeinrichtungen (gMSB) anzusetzen. Die Berücksichtigung der tatsächlichen Abgänge durch den Übergang auf den gMSB erfolgt über das Regulierungskonto. 
Sollte ein Unternehmen sich entscheiden, schon in der Verprobung aufgrund der Regelung des § 5 Abs. 1 Satz 3 ARegV eine Korrektur der zulässigen Erlöse für Messstellenbetrieb und Messung des Verteilernetzbetreibers einzuplanen, so sind Mengen und Erlöse vollständig zu bereinigen. Die LRegB bewertet eine entsprechend erläuterte Unterverprobung in diesem Fall nicht als gewollten Verzicht. </t>
  </si>
  <si>
    <r>
      <t xml:space="preserve">2020: </t>
    </r>
    <r>
      <rPr>
        <sz val="11"/>
        <rFont val="Arial"/>
        <family val="2"/>
      </rPr>
      <t>Es ist die Nutzungsdauer aus dem letztjährigen Antrag anzugeben.</t>
    </r>
  </si>
  <si>
    <t>Dateienname</t>
  </si>
  <si>
    <t>EHB_Regkonto_Strom_2019_BW_ohne Verknüpfung</t>
  </si>
  <si>
    <t>EHB_Regkonto_Strom_2020_BW</t>
  </si>
  <si>
    <t>Hinzurechnungen aus Schlüsseländerungen</t>
  </si>
  <si>
    <t>Kürzungen aus Schlüsseländerungen</t>
  </si>
  <si>
    <t>Spalte S</t>
  </si>
  <si>
    <t>Spalte M; Spalte O</t>
  </si>
  <si>
    <t>Aufnahme der Spalten zur Abgrenzung der Hinzurechn. und Kürzungen aus Schlüsseländerungen.</t>
  </si>
  <si>
    <t>Anpassung der Formeln aufgrunde der Spalteneinfügungen</t>
  </si>
  <si>
    <r>
      <t xml:space="preserve">davon Straßenbeleuchtung: </t>
    </r>
    <r>
      <rPr>
        <sz val="11"/>
        <rFont val="Arial"/>
        <family val="2"/>
      </rPr>
      <t>Die Spalte ist nur bei neu übernommen Straßenbeleuchtungsnetzen zu befüllen.</t>
    </r>
  </si>
  <si>
    <t>von XVII:
davon Straßen-beleuchtung</t>
  </si>
  <si>
    <t>Kunden 
&lt; 2.500 h/a
[kWh]</t>
  </si>
  <si>
    <t>Kunden 
≥ 2.500 h/a
[kWh]</t>
  </si>
  <si>
    <t>Elektro-Speicherheiz-ungen o. LM
[kWh]</t>
  </si>
  <si>
    <t>Unterbrechbare Verbrauchseinrichtungen o. LM
[kWh]</t>
  </si>
  <si>
    <t>Monatsleistungs-preissystem
[kWh]</t>
  </si>
  <si>
    <t>Hinweise zu den Kosten nach § 34 Abs. 15 ARegV:</t>
  </si>
  <si>
    <t>neu eingefügt und verknüpft</t>
  </si>
  <si>
    <t>Anmerkungen und Hinweise angepasst</t>
  </si>
  <si>
    <t>Zeile 21, 35, 61, 62, 63, 64</t>
  </si>
  <si>
    <t>weitere Hinzurechnungen</t>
  </si>
  <si>
    <t>weitere Kürzungen</t>
  </si>
  <si>
    <r>
      <t>Hinzurechnungen:</t>
    </r>
    <r>
      <rPr>
        <sz val="11"/>
        <rFont val="Arial"/>
        <family val="2"/>
      </rPr>
      <t xml:space="preserve"> Hierunter sind bspw. Abweichungen durch eventuelle Schlüsseländerungen und aufgrund von Planansätzen auszuweisen. Eintragungen in diesen Spalten sind im Antrag zu erläutern.</t>
    </r>
  </si>
  <si>
    <r>
      <t>Kürzungen:</t>
    </r>
    <r>
      <rPr>
        <sz val="11"/>
        <rFont val="Arial"/>
        <family val="2"/>
      </rPr>
      <t xml:space="preserve"> Hierunter sind bspw. Abweichungen durch eventuelle Schlüsseländerungen und aufgrund von Planansätzen auszuweisen. Eintragungen in diesen Spalten sind im Antrag zu erläutern.</t>
    </r>
  </si>
  <si>
    <t>Reg.Konto 2021</t>
  </si>
  <si>
    <t>Statistische Fachreihe Kapitalmarktkennzahlen der Deutschen Bundesbank, Oktober 2022</t>
  </si>
  <si>
    <t>Endbestand (=Saldo der Einzeldifferenzen des Jahres)</t>
  </si>
  <si>
    <t>Regulierungskontosaldo zum 31.12.2021</t>
  </si>
  <si>
    <t>Verzinsung für die zwei Folgejahre</t>
  </si>
  <si>
    <t>jährliche Annuität von 2024 bis 2026</t>
  </si>
  <si>
    <t>EHB_Regkonto_Strom_2021_BW</t>
  </si>
  <si>
    <r>
      <t xml:space="preserve">Leistungspreissystem für Entnahme </t>
    </r>
    <r>
      <rPr>
        <b/>
        <sz val="12"/>
        <color indexed="10"/>
        <rFont val="Calibri"/>
        <family val="2"/>
        <scheme val="minor"/>
      </rPr>
      <t>mit</t>
    </r>
    <r>
      <rPr>
        <b/>
        <sz val="12"/>
        <rFont val="Calibri"/>
        <family val="2"/>
        <scheme val="minor"/>
      </rPr>
      <t xml:space="preserve"> Leistungsmessung</t>
    </r>
  </si>
  <si>
    <r>
      <t xml:space="preserve">Leistungspreissystem für Entnahme </t>
    </r>
    <r>
      <rPr>
        <b/>
        <sz val="12"/>
        <color indexed="10"/>
        <rFont val="Calibri"/>
        <family val="2"/>
        <scheme val="minor"/>
      </rPr>
      <t>ohne</t>
    </r>
    <r>
      <rPr>
        <b/>
        <sz val="12"/>
        <rFont val="Calibri"/>
        <family val="2"/>
        <scheme val="minor"/>
      </rPr>
      <t xml:space="preserve"> Leistungsmessung</t>
    </r>
  </si>
  <si>
    <r>
      <t xml:space="preserve">Entnahme durch Elektro-Speicherheizungen </t>
    </r>
    <r>
      <rPr>
        <b/>
        <sz val="12"/>
        <color indexed="10"/>
        <rFont val="Calibri"/>
        <family val="2"/>
        <scheme val="minor"/>
      </rPr>
      <t>ohne</t>
    </r>
    <r>
      <rPr>
        <b/>
        <sz val="12"/>
        <rFont val="Calibri"/>
        <family val="2"/>
        <scheme val="minor"/>
      </rPr>
      <t xml:space="preserve"> Leistungsmessung</t>
    </r>
  </si>
  <si>
    <r>
      <t xml:space="preserve">Entnahme durch sonstige unterbrechbare Verbrauchseinrichtungen, 
(z.B. Elektro-Wärmepumpen) </t>
    </r>
    <r>
      <rPr>
        <b/>
        <sz val="12"/>
        <color indexed="10"/>
        <rFont val="Calibri"/>
        <family val="2"/>
        <scheme val="minor"/>
      </rPr>
      <t>ohne</t>
    </r>
    <r>
      <rPr>
        <b/>
        <sz val="12"/>
        <rFont val="Calibri"/>
        <family val="2"/>
        <scheme val="minor"/>
      </rPr>
      <t xml:space="preserve"> Leistungsmessung</t>
    </r>
  </si>
  <si>
    <r>
      <t xml:space="preserve">Monatsleistungspreissystem für Entnahme </t>
    </r>
    <r>
      <rPr>
        <b/>
        <sz val="12"/>
        <color indexed="10"/>
        <rFont val="Calibri"/>
        <family val="2"/>
        <scheme val="minor"/>
      </rPr>
      <t>mit</t>
    </r>
    <r>
      <rPr>
        <b/>
        <sz val="12"/>
        <rFont val="Calibri"/>
        <family val="2"/>
        <scheme val="minor"/>
      </rPr>
      <t xml:space="preserve"> Leistungsmessung</t>
    </r>
  </si>
  <si>
    <r>
      <t xml:space="preserve">Jahresleistungspreissystem für Entnahme </t>
    </r>
    <r>
      <rPr>
        <b/>
        <sz val="12"/>
        <color indexed="10"/>
        <rFont val="Calibri"/>
        <family val="2"/>
        <scheme val="minor"/>
      </rPr>
      <t>mit</t>
    </r>
    <r>
      <rPr>
        <b/>
        <sz val="12"/>
        <rFont val="Calibri"/>
        <family val="2"/>
        <scheme val="minor"/>
      </rPr>
      <t xml:space="preserve"> Leistungsmessung - Netzreservekapazität</t>
    </r>
  </si>
  <si>
    <r>
      <t xml:space="preserve">Entgelte - 
Entnahme und Einspeisung </t>
    </r>
    <r>
      <rPr>
        <b/>
        <sz val="12"/>
        <color indexed="10"/>
        <rFont val="Calibri"/>
        <family val="2"/>
        <scheme val="minor"/>
      </rPr>
      <t>mit</t>
    </r>
    <r>
      <rPr>
        <b/>
        <sz val="12"/>
        <rFont val="Calibri"/>
        <family val="2"/>
        <scheme val="minor"/>
      </rPr>
      <t xml:space="preserve"> Lastgangzählung</t>
    </r>
  </si>
  <si>
    <r>
      <t xml:space="preserve">Entgelte - 
Entnahme und Einspeisung </t>
    </r>
    <r>
      <rPr>
        <b/>
        <sz val="12"/>
        <color indexed="10"/>
        <rFont val="Calibri"/>
        <family val="2"/>
        <scheme val="minor"/>
      </rPr>
      <t>ohne</t>
    </r>
    <r>
      <rPr>
        <b/>
        <sz val="12"/>
        <rFont val="Calibri"/>
        <family val="2"/>
        <scheme val="minor"/>
      </rPr>
      <t xml:space="preserve"> Lastgangzählung</t>
    </r>
  </si>
  <si>
    <t>Jahresbenutzungsdauer &lt; 2500 h/a</t>
  </si>
  <si>
    <t>Jahresbenutzungsdauer &gt;= 2500 h/a</t>
  </si>
  <si>
    <t>Erlöse
€</t>
  </si>
  <si>
    <t>Entgelt
Leistungs-/Grundpreis
[€/kWa]</t>
  </si>
  <si>
    <t>Entgelt
Arbeitspreis
[ct/kWh]</t>
  </si>
  <si>
    <t>Entgelt
Leistungspreis
[€/kWa]</t>
  </si>
  <si>
    <t>Entgelt 
Arbeitspreis
[ct/kWh]</t>
  </si>
  <si>
    <t>Kunden
[Anzahl]</t>
  </si>
  <si>
    <t>Jahreshöchstlast
[kW]</t>
  </si>
  <si>
    <t>Jahresarbeit
[kWh]</t>
  </si>
  <si>
    <t>Erlöse sonstige Entgelte</t>
  </si>
  <si>
    <t>Erlöse aus Vereinbarungen gemäß § 3 KAV - RLM-Kunden</t>
  </si>
  <si>
    <t>Erlöse aus Vereinbarungen gemäß § 3 KAV - SLP-Kunden</t>
  </si>
  <si>
    <t>Erlöse aus Vereinbarungen gemäß § 3 KAV - ESH-Kunden</t>
  </si>
  <si>
    <t>Erlöse aus Vereinbarungen gemäß § 3 KAV - Wärmepumpen-Kunden</t>
  </si>
  <si>
    <t>Erlöse aus Vereinbarungen gemäß § 19 Abs. 3 StromNEV
(singulär genutzte Betriebsmittel)</t>
  </si>
  <si>
    <t xml:space="preserve">Erlöse aus sonstigen nicht genehmigungspflichtigen Entgelten </t>
  </si>
  <si>
    <t>z.B. gem. § 14a EnWG</t>
  </si>
  <si>
    <t>zum sonstigen Entgelt</t>
  </si>
  <si>
    <t>Messstellenbetrieb 
(inkl. Messung)</t>
  </si>
  <si>
    <t>Entgelte 2021</t>
  </si>
  <si>
    <t>Mengen 2021 (Plan)</t>
  </si>
  <si>
    <t>Erlöse 2021 (Plan)</t>
  </si>
  <si>
    <t>EE-Anlagen - Bestand sowie Neu volatil</t>
  </si>
  <si>
    <t>Zeilen für EE-Anlagen volatil zusammengefasst und Zellbereiche für "EE-Anlagen - Bestand sowie Neu volatil" grau markiert</t>
  </si>
  <si>
    <t>B8:I47</t>
  </si>
  <si>
    <t>Freifelder eingefügt</t>
  </si>
  <si>
    <t>O53:O152, R53:R152</t>
  </si>
  <si>
    <t>Zeile wird jeweils grau markiert, soweit in Spalte D "EE-Anlagen - Bestand sowie Neu volatil" oder bei bestimmten Energieträgern "Rückspeisung" ausgewählt wird</t>
  </si>
  <si>
    <t>gesamtes Blatt</t>
  </si>
  <si>
    <t>Formelanpassungen infolge der inhaltlichen Änderungen</t>
  </si>
  <si>
    <t>H53:U152</t>
  </si>
  <si>
    <r>
      <t xml:space="preserve">davon durch Änderung der Zahl der Anschlussnutzer mit </t>
    </r>
    <r>
      <rPr>
        <b/>
        <sz val="10"/>
        <rFont val="Arial"/>
        <family val="2"/>
      </rPr>
      <t>konventionellen Messgeräten</t>
    </r>
    <r>
      <rPr>
        <sz val="10"/>
        <rFont val="Arial"/>
        <family val="2"/>
      </rPr>
      <t xml:space="preserve"> verursacht, bei denen der Netzbetreiber Messung oder Messstellenbetrieb durchführt</t>
    </r>
  </si>
  <si>
    <r>
      <t xml:space="preserve">      davon durch Änderung der Zahl der Anschlussnutzer verursacht, bei denen der 
      Zähler durch eine </t>
    </r>
    <r>
      <rPr>
        <b/>
        <sz val="10"/>
        <rFont val="Arial"/>
        <family val="2"/>
      </rPr>
      <t>moderne Messeinrichtung im Sinne des § 2 Nr. 15 MsbG i.V.m. § 61 Abs.1 Nr. 4 MsbG 
      (Speichertiefe f. mME)</t>
    </r>
    <r>
      <rPr>
        <sz val="10"/>
        <rFont val="Arial"/>
        <family val="2"/>
      </rPr>
      <t xml:space="preserve"> oder ein </t>
    </r>
    <r>
      <rPr>
        <b/>
        <sz val="10"/>
        <rFont val="Arial"/>
        <family val="2"/>
      </rPr>
      <t>intelligentes Messsystem im Sinne des § 2 Nr. 7 MsbG</t>
    </r>
    <r>
      <rPr>
        <sz val="10"/>
        <rFont val="Arial"/>
        <family val="2"/>
      </rPr>
      <t xml:space="preserve"> ersetzt wurde</t>
    </r>
  </si>
  <si>
    <r>
      <t xml:space="preserve">Gemäß § 3 Abs. 4 MsbG sind für den grundzuständigen Messstellenbetrieb von modernen Messeinrichtungen und intelligenten Messsystemen eigene Konten zu führen und ein eigener Tätigkeitsabschluss zu erstellen. 
</t>
    </r>
    <r>
      <rPr>
        <b/>
        <sz val="10"/>
        <rFont val="Arial"/>
        <family val="2"/>
      </rPr>
      <t xml:space="preserve">
Bitte befüllen Sie im Tätigkeitsabschluss nur die relevanten Positionen für den grundzuständigen Messstellenbetrieb von modernen Messeinrichtungen und intelligenten Messsystemen.
</t>
    </r>
  </si>
  <si>
    <t>Ermittlung der Differenz für § 5 Abs. 1 S. 2 ARegV</t>
  </si>
  <si>
    <t>Ausfallarbeit</t>
  </si>
  <si>
    <t>Entschädigung</t>
  </si>
  <si>
    <t>Wurde die Ausfallarbeit nach Maßgabe des Einspeisemanagement-Leitfadens der Bundesnetzagentur ermittelt?</t>
  </si>
  <si>
    <t>Dauerhaft nicht beeinflussbare Kostenanteile 
nach § 34 Abs. 8 S. 1 ARegV</t>
  </si>
  <si>
    <t>Bemerkung</t>
  </si>
  <si>
    <t>Finanzieller Ausgleich nach § 13a Abs. 2 EnWG</t>
  </si>
  <si>
    <t>Ort des Netzengpasses</t>
  </si>
  <si>
    <t>Netz-/ Umspannebene</t>
  </si>
  <si>
    <t>Energieträger</t>
  </si>
  <si>
    <r>
      <t>Ausfallarbeit (W</t>
    </r>
    <r>
      <rPr>
        <vertAlign val="subscript"/>
        <sz val="11"/>
        <rFont val="Arial"/>
        <family val="2"/>
      </rPr>
      <t>A</t>
    </r>
    <r>
      <rPr>
        <sz val="11"/>
        <rFont val="Arial"/>
        <family val="2"/>
      </rPr>
      <t>)
[kWh]</t>
    </r>
  </si>
  <si>
    <t>Entschädi-
gungssatz
[ct/kWh]</t>
  </si>
  <si>
    <t>Ist alles zur Optimierung, zur Verstärkung und zum Ausbau des Netzes ausgeschöpft worden?</t>
  </si>
  <si>
    <t>Finanzieller Ausgleich für Redispatchmaßnahmen vom 01.10.2021 bis 31.12.2021</t>
  </si>
  <si>
    <t>Wind onshore</t>
  </si>
  <si>
    <t>Wind offshore</t>
  </si>
  <si>
    <t>Energieträger Fin. Ausgl.</t>
  </si>
  <si>
    <t>Fin. Ausgl.</t>
  </si>
  <si>
    <t>Ort des Netzengpasses:</t>
  </si>
  <si>
    <t>Als Ort des Netzengpasses geben Sie bitte die geographische Bezeichnung des Ortes bzw. der Region der Verursachung an.</t>
  </si>
  <si>
    <t>Netz-/ Umspannebene:</t>
  </si>
  <si>
    <t>Angabe der Netz- / Umspannebene in die die geregelte(n) Anlage(n) einspeist.</t>
  </si>
  <si>
    <t>Ausfallarbeit (WA):</t>
  </si>
  <si>
    <t>Die ermittelte Arbeit, die im Zeitraum der Einspeisemanagement-Maßnahme nicht erzeugt werden konnte. Für die Ermittlung der Ausfallarbeit hat die Bundesnetzagentur im Leitfaden zum EEG-Einspeisemanagement mögliche Berechnungsverfahren vorgestellt.</t>
  </si>
  <si>
    <t>Entschädigungssatz:</t>
  </si>
  <si>
    <t>Als Entschädigungssatz ist der (durchschnittliche) Betrag in ct/kWh anzugeben, welcher den geregelten Anlagen (je Ort, Netz-/Umspannebene und Energieträger) in dem Meldejahr gezahlt wurde.</t>
  </si>
  <si>
    <t>Erzeugungsauslagen [EUR]</t>
  </si>
  <si>
    <t>anteiliger Werteverbrauch [EUR]</t>
  </si>
  <si>
    <t>Entgangene Erlösmöglichkeiten [EUR]</t>
  </si>
  <si>
    <t>Entgangene Wärmeerlöse:</t>
  </si>
  <si>
    <t>Die entgangenen Wärmeerlöse sind entsprechend der Wärmelieferverträge zu ermitteln. Dabei sind auch gegebenenfalls fällige Vertragsstrafen zu berücksichtigen.</t>
  </si>
  <si>
    <t>Auslagen Herstellung 
der Betriebsbereitschaft [EUR]</t>
  </si>
  <si>
    <t>Zusätzliche Aufwendungen</t>
  </si>
  <si>
    <t>Zusätzliche Aufwendungen aufgrund des Stillstands bzw. des gedrosselten Betriebes oder des Hochfahrens der Anlage können angesetzt werden</t>
  </si>
  <si>
    <t>Ersparte Aufwendungen:</t>
  </si>
  <si>
    <t xml:space="preserve">Ersparte Aufwendungen aufgrund des Stillstandes bzw. des gedrosselten Betriebes der Anlage sind in Abzug zu bringen. </t>
  </si>
  <si>
    <t>Erzeugungsauslagen nach Maßgabe der Festlegung zur Feststellung einer wirksamen Verfahrensregulierung der Kosten und Erlöse bzw. Erträge aus der Beschaffung und Vergütung von Redispatch-Maßnahmen nach § 13 Abs. 1 Nr. 2 EnWG vom 19.05.2021 (BK8-18/0007-A)</t>
  </si>
  <si>
    <t>Anteiliger Werteverbrauch nach Maßgabe der Festlegung zur Feststellung einer wirksamen Verfahrensregulierung der Kosten und Erlöse bzw. Erträge aus der Beschaffung und Vergütung von Redispatch-Maßnahmen nach § 13 Abs. 1 Nr. 2 EnWG vom 19.05.2021 (BK8-18/0007-A)</t>
  </si>
  <si>
    <t>Entgangene Erlösmöglichkeiten nach Maßgabe der Festlegung zur Feststellung einer wirksamen Verfahrensregulierung der Kosten und Erlöse bzw. Erträge aus der Beschaffung und Vergütung von Redispatch-Maßnahmen nach § 13 Abs. 1 Nr. 2 EnWG vom 19.05.2021 (BK8-18/0007-A)</t>
  </si>
  <si>
    <t>Auslagen zur Herstellung der Betriebsbereitschaft oder für Revisionsverschiebungen nach Maßgabe der Festlegung zur Feststellung einer wirksamen Verfahrensregulierung der Kosten und Erlöse bzw. Erträge aus der Beschaffung und Vergütung von Redispatch-Maßnahmen nach § 13 Abs. 1 Nr. 2 EnWG vom 19.05.2021 (BK8-18/0007-A)</t>
  </si>
  <si>
    <t>Fin. Ausgl. Redispatch</t>
  </si>
  <si>
    <t>Tabellenblatt eingefügt</t>
  </si>
  <si>
    <t>§ 34 Abs. 15 ARegV</t>
  </si>
  <si>
    <t>SysStabV</t>
  </si>
  <si>
    <t>Weitere</t>
  </si>
  <si>
    <t>a) Kosten aufgrund Redispatch 2.0</t>
  </si>
  <si>
    <t xml:space="preserve"> Effiziente zusätzliche Kosten gem. § 34 Abs. 15 ARegV</t>
  </si>
  <si>
    <t>Effiziente zusätzliche organisatorische Kosten gem. § 34 Abs. 15 S. 1 ARegV, die nicht bereits auf Grund anderer Regelungen in den zulässigen Erlösen nach § 4 berücksichtigt wurden, soweit diese bis zum 30.09.2021 angefallen sind</t>
  </si>
  <si>
    <t>Kosten (abzüglich Erlöse) gem. § 34 Abs. 15 S. 2 ARegV für notwendige Betriebsmittel zur Erfüllung der Kooperationspflichten vom 01.10.2021 bis 31.12.2021</t>
  </si>
  <si>
    <t>b) Kosten nach SysStabV</t>
  </si>
  <si>
    <t>Kosten nach § 10 Abs. 1 und § 22 SysStabV</t>
  </si>
  <si>
    <t>Kosten für die Nachrüstung von Wechselrichtern nach § 10 Abs. 1 und Nachrüstung von Anlagen nach § 34 SysStabV</t>
  </si>
  <si>
    <t>c) Weitere auf dem Regulierungskonto zu verbuchende Beträge</t>
  </si>
  <si>
    <t>tatsächlich entstandene Kosten [€]</t>
  </si>
  <si>
    <t>in der Erlösobergrenze enthaltener Ansatz [€]</t>
  </si>
  <si>
    <t>s. Aufüllhinweise</t>
  </si>
  <si>
    <t>Hinweise zu den Kosten nach SysStabV:</t>
  </si>
  <si>
    <t>Hier können Kosten nach § 10 Abs. 1 und § 22 SysStabV eingetragen werden, die aus Sicht des Netzbetreibers für die Bestimmung des Regulierungskontos relevant sind.</t>
  </si>
  <si>
    <t>Hinweise zu den weiteren Kosten:</t>
  </si>
  <si>
    <t>In dieser Tabelle können Angaben gemacht werden, die aus Sicht des Netzbetreibers für die Bestimmung des Regulierungskontosaldos relevant sind und nicht in anderen Bereichen des Erhebungsbogens erfasst werden können.</t>
  </si>
  <si>
    <t>Nach § 34 Abs. 15 ARegV dürfen Netzbetreiber abweichend von § 5 Absatz 1 Satz 1 ARegV Kosten, die vor dem 1. Oktober 2021 durch die Vorbereitung der Umsetzung der Änderungen in den §§ 13, 13a und 14 Absatz 1c des Energiewirtschaftsgesetzes durch Artikel 1 Nummer 9, 10 und 13 des Gesetzes vom 13. Mai 2019 (BGBl. I S. 706) entstehen, als zusätzliche zulässige Erlöse in das Regulierungskonto einbeziehen. Die sich daraus ergebende zusätzliche Differenz ist nach § 5 Absatz 3 Satz 1 zu genehmigen, wenn die zusätzlichen Kosten effizient sind und nicht bereits auf Grund anderer Regelungen dieser Verordnung in den zulässigen Erlösen nach § 4 berücksichtigt wurden.
Kosten, die aufgrund von Investitionsmaßnahmen, Kapitalkostenaufschlag oder anderen Anpassungen in der Erlösobergrenze bereits berücksichtig sind und für die Implementierung des Redispatch 2.0-Prozesses erforderlich waren, können hier nicht erneut geltend gemacht werden. Die Kosten dürfen ausschließlich im Jahr 2021 angefallen sein. Die geltend gemachten Kosten sind zu erläutern und durch geeignete Nachweise zu belegen.</t>
  </si>
  <si>
    <t>Formel angepasst um den geänderten Antragszeitpunkt ab 2021 und die damit einhergehende geänderte Verteilung der Annuitäten zu berücksichtigen.</t>
  </si>
  <si>
    <t>E28; E29</t>
  </si>
  <si>
    <t>In diesem Tabellenblatt wird die annuitätische Berücksichtigung in den Erlösobergrenzen des Regulierungskontosaldos 2021 verteilt auf 3 Jahre (2024 bis 2026) berechnet.</t>
  </si>
  <si>
    <t xml:space="preserve">Sollten Sie Angaben zur Ermittlung der Differenz gemäß § 5 Abs. 1 S. 4 ARegV machen wollen, geben Sie diese bitte unter dem Tabellenblatt "Sonstiges" an.
</t>
  </si>
  <si>
    <t>Finanzieller Ausgleich für Redispatchmaßnahmen</t>
  </si>
  <si>
    <t>Mengen 2021 (Ist)</t>
  </si>
  <si>
    <t>Zulässige Erlöse nach § 4 ARegV i.V.m. der Verprobungsrechnung nach § 20 Abs. 2 StromNEV (Plan) im Jahr 2021</t>
  </si>
  <si>
    <t>Zulässige Erlöse nach § 4 ARegV i.V.m. der Verprobungsrechnung nach § 20 Abs. 2 StromNEV (Ist) im Jahr 2021</t>
  </si>
  <si>
    <t>Erlöse 2021 (ist)</t>
  </si>
  <si>
    <t>Erlöse - Ist</t>
  </si>
  <si>
    <t>Kosten
[€]</t>
  </si>
  <si>
    <t>Erlöse
[€]</t>
  </si>
  <si>
    <t>Erzeugungs-
auslagen
[€]</t>
  </si>
  <si>
    <t>anteiliger Werteverbrauch
[€]</t>
  </si>
  <si>
    <t>Entgangene
Erlösmöglichkeiten
[€]</t>
  </si>
  <si>
    <t>Entgangene Wärmeerlöse
[€]</t>
  </si>
  <si>
    <t>Auslagen Herstellung der Betriebsbereitschaft
[€]</t>
  </si>
  <si>
    <t>Zusätzliche Aufwendungen
[€]</t>
  </si>
  <si>
    <t>Ersparte Aufwendungen
[€]</t>
  </si>
  <si>
    <t>finanzieller Ausgleich
[€]</t>
  </si>
  <si>
    <t>Anpassung aufgrund neuem Sachverhalt (s. Ausfüllhinweise) sowie Zusammenfassung</t>
  </si>
  <si>
    <t>In diesem Tabellenblatt können Angaben zu den Ist-Kosten nach § 34 Abs. 15 ARegV, nach § 10 Abs. 1 SysStabV, § 22 SysStabV und weitere aus Sicht des Netzbetreibers relevante Angaben zur Bestimmung des Regulierungskontosaldos gemacht werden.</t>
  </si>
  <si>
    <t>In der 1. Tabelle sind im Rahmen von Netzübergängen aufgenommene Baukostenzuschüsse und Netzanschlusskostenbeiträge immer getrennt von den historischen Zugängen mit einem positiven Vorzeichen anzugeben. Dementsprechend sind im Rahmen von Netzübergängen abgegebene Baukostenzuschüsse und Netzanschlusskostenbeiträge in den entsprechenden Zellen immer getrennt von den historischen Zugängen mit negativem Vorzeichen anzugeben. Hierbei sind aufgenommene und abgegebene BKZ und NAKB zu saldieren.</t>
  </si>
  <si>
    <t>Eintragungen in diesem Tabellenblatt sind im Antrag zu erläutern und entsprechende Nachweise vorzulegen.</t>
  </si>
  <si>
    <t>Die in diesem Tabellenblatt abgefragten Daten dienen der Differenzbildung zwischen den in der Erlösobergrenze enthaltenen und den tatsächlich entstandenen Kosten im jeweiligen Jahr für die Vergütung von dezentralen Einspeisern.
In Zelle D5 ist der für das jeweilige Jahr in der Erlösobergrenze enthaltene Betrag einzutragen. Die tatsächlichen Kosten werden anhand der Vermeidungsarbeit und -leistung bestimmt.
Ab Zeile 53 können die dezentralen Erzeugungsanlagen eingetragen werden, dabei können die Einzelanlagen zu Vergütungs- bzw. Einspeisekategorien zusammengefasst werden.
z.B. können die Anlagen, differenziert nach tatsächlicher Vermeidungsleistung („Ist“) oder verstetigter Vermeidungsleistung, erfasst werden.
In der Spalte B „Bezeichnung des Einspeisers (auch zusammengefasste Anlagen)“ sind insbesondere die zusammengefassten Anlagen mit einer sinnvollen Bezeichnung zu versehen. Bitte beachten Sie, dass eine Rückspeisung aus volatilen Erzeugungsanlagen (Wind und Solar) zu keiner Vergütung führt. Die Zeile wird ausgegraut. Lediglich die Leistungs- und Arbeitswerte sind einzutragen.
Die in Spalte „M“ und „P“ angegebenen Korrektur- bzw. Skalierungsfaktoren sind so zu verstehen, dass dort alle relevanten Faktoren zur Berechnung des korrekten Leistungs-/Arbeitspreises aus dem Preis des Referenzpreisblattes multiplikativ verknüpft werden, bspw. der Faktor 2/3 oder 0 für volatile Einspeiser und ein Reduktionsfaktor aufgrund von Rückspeisung zur Reduzierung des Arbeitspreises.
Die Zusammensetzung des Korrektur- bzw. Skalierungsfaktors ist zu erläutern.                                                                                                                                                                                 
Ab Zeile 53 können auch diejenigen dezentralen Erzeugungsnanlagen eingetragen werden, die im Jahr 2016 in Netzteilen angeschlossen waren, die durch einen Netzübergang nach § 26 ARegV aufgenommen wurden.
Für diese dezentralen Erzeugungsanlagen ist das Referenzpreisblatt des abgebenden Netzbetreibers heranzuziehen, soweit der Netzübergang nach dem 31.12.2016 erfolgte.
Rückspeisungen stellen dezentrale Einspeisungen der unterlagerten Netzebene in die jeweilige vorgelagerte Netzebene dar, d.h. die Rückspeisung aus der MS-Ebene wird als dezentrale Einspeisung in die Umspannebene HS/MS eingetragen – analog zu den übrigen dezentralen Erzeugungsanlagen, die in diese Umspannebne einspeisen. 
Soweit nichts anderes nachgewiesen wird, sind Rückspeisungen als volatile Einspeisung zu bewerten. Abweichungen von diesem Regelfall sind zu erläutern.</t>
  </si>
  <si>
    <t>In dieser Zelle sind die in der verprobten EOG 2021 enthaltene Ansätze der Kosten des Messstellenbetriebs (einschließlich Messung) anzugeben.</t>
  </si>
  <si>
    <t xml:space="preserve">Wegen der Veränderung der Zahl der Anschlussnutzer, bei denen der Messstellenbetrieb durch den Netzbetreiber durchgeführt wird, ist die Kostendifferenz in das Regulierungskonto einzustellen.
Dies entspricht gemäß § 5 Abs. 1 S. 3 ARegV der Differenz zwischen den für das Kalenderjahr bei effizienter Leistungsergbringung entstandenen Kosten des Messstellenbetriebs und den in der Erlösobergrenze diesbezüglich enthaltenen Ansätzen. Dies gilt nur, wenn es sich nicht um Kosten für den Messstellenbetrieb von modernen Messeinrichtungen und intelligenten Messsystemen im Sinne des Messstellenbetriebsgesetzes handelt.
Die Kosten für Messung sind mit den Kosten für Messstellenbetrieb zusammen zu fassen.
Die Eintragungen sind so vorzunehmen, dass sich die Änderung der Zahl der Anschlussnutzer auf das gesamte Netzgebiet zum 31.12.2021 bezieht, d.h. inklusive der Netzübergänge (Netzzugänge und Netzabgänge) . </t>
  </si>
  <si>
    <t>…angepasst am 17.11.2022</t>
  </si>
  <si>
    <t>17.11.2022/LRegB BW</t>
  </si>
  <si>
    <t>Formeln geändert: jeweils Bezug auf $C$19 statt vormals auf $E$19</t>
  </si>
  <si>
    <t>E34, F34, G34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</si>
</sst>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0\ &quot;€&quot;;\-#,##0\ &quot;€&quot;"/>
    <numFmt numFmtId="6" formatCode="#,##0\ &quot;€&quot;;[Red]\-#,##0\ &quot;€&quot;"/>
    <numFmt numFmtId="8" formatCode="#,##0.00\ &quot;€&quot;;[Red]\-#,##0.00\ &quot;€&quot;"/>
    <numFmt numFmtId="44" formatCode="_-* #,##0.00\ &quot;€&quot;_-;\-* #,##0.00\ &quot;€&quot;_-;_-* &quot;-&quot;??\ &quot;€&quot;_-;_-@_-"/>
    <numFmt numFmtId="164" formatCode="#,##0.00_ ;[Red]\-#,##0.00\ "/>
    <numFmt numFmtId="165" formatCode="_([$€]* #,##0.00_);_([$€]* \(#,##0.00\);_([$€]* &quot;-&quot;??_);_(@_)"/>
    <numFmt numFmtId="166" formatCode="#,##0_ ;[Red]\-#,##0\ "/>
    <numFmt numFmtId="167" formatCode="#,##0.00\ &quot;€&quot;"/>
    <numFmt numFmtId="168" formatCode="0.000"/>
    <numFmt numFmtId="169" formatCode="_-* #,##0.00\ &quot;DM&quot;_-;\-* #,##0.00\ &quot;DM&quot;_-;_-* &quot;-&quot;??\ &quot;DM&quot;_-;_-@_-"/>
    <numFmt numFmtId="170" formatCode="&quot; &lt; &quot;#,##0&quot; h/a&quot;"/>
    <numFmt numFmtId="171" formatCode="&quot; &gt; &quot;#,##0&quot; h/a&quot;"/>
    <numFmt numFmtId="172" formatCode="#,##0.00_ ;[Red]\-#,##0.00;\-"/>
    <numFmt numFmtId="173" formatCode="#,##0\ &quot;€&quot;"/>
    <numFmt numFmtId="174" formatCode="0.0%"/>
    <numFmt numFmtId="175" formatCode="_-* #,##0.00\ _€_-;\-* #,##0.00\ _€_-;_-* &quot;-&quot;??\ _€_-;_-@_-"/>
    <numFmt numFmtId="176" formatCode="_-* #,##0\ _€_-;\-* #,##0\ _€_-;_-* &quot;-&quot;??\ _€_-;_-@_-"/>
    <numFmt numFmtId="177" formatCode="0_ ;\-0\ "/>
    <numFmt numFmtId="178" formatCode="#,##0\ _€"/>
    <numFmt numFmtId="179" formatCode="&quot;€&quot;#,##0.00_);[Red]\(&quot;€&quot;#,##0.00\)"/>
  </numFmts>
  <fonts count="89" x14ac:knownFonts="1">
    <font>
      <sz val="10"/>
      <name val="Arial"/>
    </font>
    <font>
      <sz val="10"/>
      <name val="Arial"/>
      <family val="2"/>
    </font>
    <font>
      <sz val="11"/>
      <name val="Arial"/>
      <family val="2"/>
    </font>
    <font>
      <sz val="11"/>
      <name val="Arial"/>
      <family val="2"/>
    </font>
    <font>
      <sz val="8"/>
      <name val="Arial"/>
      <family val="2"/>
    </font>
    <font>
      <b/>
      <sz val="11"/>
      <name val="Arial"/>
      <family val="2"/>
    </font>
    <font>
      <b/>
      <sz val="14"/>
      <name val="Arial"/>
      <family val="2"/>
    </font>
    <font>
      <sz val="12"/>
      <name val="Arial"/>
      <family val="2"/>
    </font>
    <font>
      <b/>
      <sz val="12"/>
      <name val="Arial"/>
      <family val="2"/>
    </font>
    <font>
      <b/>
      <sz val="11"/>
      <color indexed="10"/>
      <name val="Arial"/>
      <family val="2"/>
    </font>
    <font>
      <b/>
      <sz val="10"/>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12"/>
      <name val="Arial"/>
      <family val="2"/>
    </font>
    <font>
      <sz val="9"/>
      <name val="Arial"/>
      <family val="2"/>
    </font>
    <font>
      <b/>
      <sz val="14"/>
      <name val="Arial"/>
      <family val="2"/>
    </font>
    <font>
      <u/>
      <sz val="12"/>
      <name val="Arial"/>
      <family val="2"/>
    </font>
    <font>
      <b/>
      <u/>
      <sz val="12"/>
      <name val="Arial"/>
      <family val="2"/>
    </font>
    <font>
      <u/>
      <sz val="11"/>
      <color indexed="12"/>
      <name val="Arial"/>
      <family val="2"/>
    </font>
    <font>
      <i/>
      <sz val="10"/>
      <name val="Arial"/>
      <family val="2"/>
    </font>
    <font>
      <b/>
      <i/>
      <sz val="10"/>
      <name val="Arial"/>
      <family val="2"/>
    </font>
    <font>
      <b/>
      <i/>
      <sz val="9"/>
      <name val="Arial"/>
      <family val="2"/>
    </font>
    <font>
      <b/>
      <sz val="9"/>
      <name val="Arial"/>
      <family val="2"/>
    </font>
    <font>
      <sz val="10"/>
      <name val="Courier"/>
      <family val="3"/>
    </font>
    <font>
      <sz val="18"/>
      <name val="Arial"/>
      <family val="2"/>
    </font>
    <font>
      <b/>
      <u/>
      <sz val="10"/>
      <name val="Arial"/>
      <family val="2"/>
    </font>
    <font>
      <u/>
      <sz val="10"/>
      <name val="Arial"/>
      <family val="2"/>
    </font>
    <font>
      <b/>
      <sz val="14"/>
      <color indexed="63"/>
      <name val="Arial"/>
      <family val="2"/>
    </font>
    <font>
      <b/>
      <sz val="16"/>
      <name val="Arial"/>
      <family val="2"/>
    </font>
    <font>
      <sz val="14"/>
      <name val="Arial"/>
      <family val="2"/>
    </font>
    <font>
      <b/>
      <vertAlign val="subscript"/>
      <sz val="11"/>
      <name val="Arial"/>
      <family val="2"/>
    </font>
    <font>
      <u/>
      <sz val="11"/>
      <color indexed="8"/>
      <name val="Calibri"/>
      <family val="2"/>
    </font>
    <font>
      <u/>
      <sz val="11"/>
      <name val="Arial"/>
      <family val="2"/>
    </font>
    <font>
      <b/>
      <u/>
      <sz val="11"/>
      <name val="Arial"/>
      <family val="2"/>
    </font>
    <font>
      <b/>
      <u/>
      <sz val="11"/>
      <color indexed="10"/>
      <name val="Arial"/>
      <family val="2"/>
    </font>
    <font>
      <sz val="11"/>
      <color theme="1"/>
      <name val="Calibri"/>
      <family val="2"/>
      <scheme val="minor"/>
    </font>
    <font>
      <sz val="11"/>
      <color theme="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6"/>
      <color theme="1"/>
      <name val="Arial"/>
      <family val="2"/>
    </font>
    <font>
      <sz val="11"/>
      <color rgb="FF3F3F76"/>
      <name val="Arial"/>
      <family val="2"/>
    </font>
    <font>
      <sz val="11"/>
      <color theme="1"/>
      <name val="Arial"/>
      <family val="2"/>
    </font>
    <font>
      <b/>
      <sz val="11"/>
      <color theme="1"/>
      <name val="Arial"/>
      <family val="2"/>
    </font>
    <font>
      <b/>
      <sz val="14"/>
      <color rgb="FFFF0000"/>
      <name val="Arial"/>
      <family val="2"/>
    </font>
    <font>
      <b/>
      <sz val="14"/>
      <color theme="1"/>
      <name val="Arial"/>
      <family val="2"/>
    </font>
    <font>
      <b/>
      <sz val="11"/>
      <color rgb="FF3F3F3F"/>
      <name val="Arial"/>
      <family val="2"/>
    </font>
    <font>
      <sz val="10"/>
      <color theme="1"/>
      <name val="Arial"/>
      <family val="2"/>
    </font>
    <font>
      <b/>
      <sz val="10"/>
      <color rgb="FF3F3F3F"/>
      <name val="Arial"/>
      <family val="2"/>
    </font>
    <font>
      <b/>
      <sz val="10"/>
      <color rgb="FFFF0000"/>
      <name val="Arial"/>
      <family val="2"/>
    </font>
    <font>
      <sz val="11"/>
      <color rgb="FFFF0000"/>
      <name val="Arial"/>
      <family val="2"/>
    </font>
    <font>
      <b/>
      <sz val="10"/>
      <name val="Calibri"/>
      <family val="2"/>
      <scheme val="minor"/>
    </font>
    <font>
      <sz val="10"/>
      <name val="Calibri"/>
      <family val="2"/>
      <scheme val="minor"/>
    </font>
    <font>
      <sz val="10"/>
      <color indexed="12"/>
      <name val="Calibri"/>
      <family val="2"/>
      <scheme val="minor"/>
    </font>
    <font>
      <b/>
      <sz val="9"/>
      <name val="Calibri"/>
      <family val="2"/>
      <scheme val="minor"/>
    </font>
    <font>
      <sz val="9"/>
      <name val="Calibri"/>
      <family val="2"/>
      <scheme val="minor"/>
    </font>
    <font>
      <sz val="11"/>
      <name val="Calibri"/>
      <family val="2"/>
      <scheme val="minor"/>
    </font>
    <font>
      <sz val="10"/>
      <color rgb="FFFF0000"/>
      <name val="Arial"/>
      <family val="2"/>
    </font>
    <font>
      <b/>
      <sz val="11"/>
      <color rgb="FFFF0000"/>
      <name val="Arial"/>
      <family val="2"/>
    </font>
    <font>
      <b/>
      <sz val="16"/>
      <name val="Calibri"/>
      <family val="2"/>
      <scheme val="minor"/>
    </font>
    <font>
      <sz val="12"/>
      <name val="Calibri"/>
      <family val="2"/>
      <scheme val="minor"/>
    </font>
    <font>
      <b/>
      <sz val="12"/>
      <name val="Calibri"/>
      <family val="2"/>
      <scheme val="minor"/>
    </font>
    <font>
      <b/>
      <sz val="14"/>
      <name val="Calibri"/>
      <family val="2"/>
      <scheme val="minor"/>
    </font>
    <font>
      <b/>
      <sz val="12"/>
      <color indexed="10"/>
      <name val="Calibri"/>
      <family val="2"/>
      <scheme val="minor"/>
    </font>
    <font>
      <sz val="12"/>
      <color indexed="8"/>
      <name val="Calibri"/>
      <family val="2"/>
      <scheme val="minor"/>
    </font>
    <font>
      <b/>
      <sz val="12"/>
      <color indexed="8"/>
      <name val="Calibri"/>
      <family val="2"/>
      <scheme val="minor"/>
    </font>
    <font>
      <sz val="12"/>
      <color rgb="FFFF0000"/>
      <name val="Calibri"/>
      <family val="2"/>
      <scheme val="minor"/>
    </font>
    <font>
      <b/>
      <sz val="12"/>
      <color rgb="FFFF0000"/>
      <name val="Calibri"/>
      <family val="2"/>
      <scheme val="minor"/>
    </font>
    <font>
      <vertAlign val="superscript"/>
      <sz val="9"/>
      <name val="Calibri"/>
      <family val="2"/>
      <scheme val="minor"/>
    </font>
    <font>
      <vertAlign val="superscript"/>
      <sz val="8"/>
      <name val="Calibri"/>
      <family val="2"/>
      <scheme val="minor"/>
    </font>
    <font>
      <u/>
      <sz val="14"/>
      <name val="Calibri"/>
      <family val="2"/>
      <scheme val="minor"/>
    </font>
    <font>
      <vertAlign val="subscript"/>
      <sz val="11"/>
      <name val="Arial"/>
      <family val="2"/>
    </font>
  </fonts>
  <fills count="5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gray0625">
        <bgColor indexed="43"/>
      </patternFill>
    </fill>
    <fill>
      <patternFill patternType="solid">
        <fgColor theme="4" tint="0.39997558519241921"/>
        <bgColor indexed="65"/>
      </patternFill>
    </fill>
    <fill>
      <patternFill patternType="solid">
        <fgColor rgb="FFFFCC99"/>
      </patternFill>
    </fill>
    <fill>
      <patternFill patternType="solid">
        <fgColor theme="4" tint="0.59999389629810485"/>
        <bgColor indexed="65"/>
      </patternFill>
    </fill>
    <fill>
      <patternFill patternType="solid">
        <fgColor theme="5" tint="0.79998168889431442"/>
        <bgColor indexed="65"/>
      </patternFill>
    </fill>
    <fill>
      <patternFill patternType="solid">
        <fgColor rgb="FFF2F2F2"/>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
      <patternFill patternType="solid">
        <fgColor rgb="FFBFBFBF"/>
        <bgColor indexed="64"/>
      </patternFill>
    </fill>
    <fill>
      <patternFill patternType="solid">
        <fgColor rgb="FFFFFF99"/>
        <bgColor indexed="64"/>
      </patternFill>
    </fill>
    <fill>
      <patternFill patternType="gray0625">
        <bgColor rgb="FFFFFF66"/>
      </patternFill>
    </fill>
    <fill>
      <patternFill patternType="gray0625">
        <fgColor theme="0" tint="-0.499984740745262"/>
        <bgColor rgb="FFFFFF66"/>
      </patternFill>
    </fill>
    <fill>
      <patternFill patternType="gray0625">
        <bgColor rgb="FFFFFF99"/>
      </patternFill>
    </fill>
    <fill>
      <patternFill patternType="solid">
        <fgColor theme="0" tint="-0.24994659260841701"/>
        <bgColor indexed="64"/>
      </patternFill>
    </fill>
    <fill>
      <patternFill patternType="solid">
        <fgColor rgb="FF99CCFF"/>
        <bgColor indexed="64"/>
      </patternFill>
    </fill>
    <fill>
      <patternFill patternType="solid">
        <fgColor theme="2" tint="-9.9978637043366805E-2"/>
        <bgColor indexed="64"/>
      </patternFill>
    </fill>
    <fill>
      <patternFill patternType="gray0625">
        <fgColor rgb="FFFFFF99"/>
        <bgColor indexed="43"/>
      </patternFill>
    </fill>
    <fill>
      <patternFill patternType="solid">
        <fgColor indexed="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6795556505021"/>
        <bgColor rgb="FFFFFF99"/>
      </patternFill>
    </fill>
  </fills>
  <borders count="98">
    <border>
      <left/>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medium">
        <color indexed="64"/>
      </right>
      <top/>
      <bottom style="thin">
        <color indexed="64"/>
      </bottom>
      <diagonal/>
    </border>
    <border>
      <left style="thin">
        <color rgb="FF7F7F7F"/>
      </left>
      <right/>
      <top/>
      <bottom/>
      <diagonal/>
    </border>
    <border>
      <left/>
      <right style="thin">
        <color rgb="FF7F7F7F"/>
      </right>
      <top/>
      <bottom/>
      <diagonal/>
    </border>
  </borders>
  <cellStyleXfs count="358">
    <xf numFmtId="0" fontId="0" fillId="0" borderId="0"/>
    <xf numFmtId="0" fontId="11" fillId="2" borderId="0"/>
    <xf numFmtId="0" fontId="1" fillId="2" borderId="0"/>
    <xf numFmtId="0" fontId="1" fillId="2" borderId="0"/>
    <xf numFmtId="0" fontId="1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 fillId="2" borderId="0"/>
    <xf numFmtId="0" fontId="1" fillId="2" borderId="0"/>
    <xf numFmtId="0" fontId="1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0" fillId="2" borderId="0"/>
    <xf numFmtId="0" fontId="36"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8" fillId="2" borderId="0"/>
    <xf numFmtId="0" fontId="39" fillId="2" borderId="0"/>
    <xf numFmtId="0" fontId="29" fillId="2" borderId="0"/>
    <xf numFmtId="0" fontId="4" fillId="2" borderId="0"/>
    <xf numFmtId="0" fontId="4" fillId="2" borderId="0"/>
    <xf numFmtId="172" fontId="11" fillId="3" borderId="1"/>
    <xf numFmtId="172" fontId="1" fillId="3" borderId="1"/>
    <xf numFmtId="172" fontId="1" fillId="3" borderId="1"/>
    <xf numFmtId="172" fontId="11" fillId="3" borderId="1"/>
    <xf numFmtId="172" fontId="1" fillId="3" borderId="1"/>
    <xf numFmtId="172" fontId="1" fillId="3" borderId="1"/>
    <xf numFmtId="172" fontId="11" fillId="3" borderId="1"/>
    <xf numFmtId="172" fontId="1" fillId="3" borderId="1"/>
    <xf numFmtId="172" fontId="1" fillId="3" borderId="1"/>
    <xf numFmtId="172" fontId="11" fillId="3" borderId="1"/>
    <xf numFmtId="172" fontId="1" fillId="3" borderId="1"/>
    <xf numFmtId="172" fontId="1" fillId="3" borderId="1"/>
    <xf numFmtId="172" fontId="11" fillId="3" borderId="1"/>
    <xf numFmtId="172" fontId="1" fillId="3" borderId="1"/>
    <xf numFmtId="172" fontId="1" fillId="3" borderId="1"/>
    <xf numFmtId="0" fontId="36" fillId="3" borderId="0"/>
    <xf numFmtId="0" fontId="11" fillId="2" borderId="0"/>
    <xf numFmtId="0" fontId="1" fillId="2" borderId="0"/>
    <xf numFmtId="0" fontId="1" fillId="2" borderId="0"/>
    <xf numFmtId="0" fontId="1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 fillId="2" borderId="0"/>
    <xf numFmtId="0" fontId="1" fillId="2" borderId="0"/>
    <xf numFmtId="0" fontId="1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1" fillId="2" borderId="0"/>
    <xf numFmtId="0" fontId="11" fillId="2" borderId="0"/>
    <xf numFmtId="0" fontId="1" fillId="2" borderId="0"/>
    <xf numFmtId="0" fontId="1" fillId="2" borderId="0"/>
    <xf numFmtId="0" fontId="1" fillId="2" borderId="0"/>
    <xf numFmtId="0" fontId="1" fillId="2" borderId="0"/>
    <xf numFmtId="0" fontId="10" fillId="2" borderId="0"/>
    <xf numFmtId="0" fontId="36" fillId="2" borderId="0"/>
    <xf numFmtId="0" fontId="11" fillId="2" borderId="0"/>
    <xf numFmtId="0" fontId="1" fillId="2" borderId="0"/>
    <xf numFmtId="0" fontId="1" fillId="2" borderId="0"/>
    <xf numFmtId="0" fontId="38" fillId="2" borderId="0"/>
    <xf numFmtId="0" fontId="39" fillId="2" borderId="0"/>
    <xf numFmtId="0" fontId="29" fillId="2" borderId="0"/>
    <xf numFmtId="0" fontId="4" fillId="2" borderId="0"/>
    <xf numFmtId="0" fontId="4" fillId="2" borderId="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52" fillId="3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52" fillId="32"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5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22" borderId="2" applyNumberFormat="0" applyAlignment="0" applyProtection="0"/>
    <xf numFmtId="0" fontId="14" fillId="22" borderId="2" applyNumberFormat="0" applyAlignment="0" applyProtection="0"/>
    <xf numFmtId="0" fontId="14" fillId="22" borderId="2" applyNumberFormat="0" applyAlignment="0" applyProtection="0"/>
    <xf numFmtId="0" fontId="55" fillId="34" borderId="94" applyNumberFormat="0" applyAlignment="0" applyProtection="0"/>
    <xf numFmtId="0" fontId="15" fillId="22" borderId="3" applyNumberFormat="0" applyAlignment="0" applyProtection="0"/>
    <xf numFmtId="0" fontId="15" fillId="22" borderId="3" applyNumberFormat="0" applyAlignment="0" applyProtection="0"/>
    <xf numFmtId="0" fontId="15" fillId="22" borderId="3" applyNumberFormat="0" applyAlignment="0" applyProtection="0"/>
    <xf numFmtId="0" fontId="56" fillId="34" borderId="93" applyNumberFormat="0" applyAlignment="0" applyProtection="0"/>
    <xf numFmtId="0" fontId="16" fillId="9" borderId="3" applyNumberFormat="0" applyAlignment="0" applyProtection="0"/>
    <xf numFmtId="0" fontId="16" fillId="9" borderId="3" applyNumberFormat="0" applyAlignment="0" applyProtection="0"/>
    <xf numFmtId="0" fontId="16" fillId="9" borderId="3" applyNumberFormat="0" applyAlignment="0" applyProtection="0"/>
    <xf numFmtId="0" fontId="54" fillId="31" borderId="93" applyNumberFormat="0" applyAlignment="0" applyProtection="0"/>
    <xf numFmtId="0" fontId="17" fillId="0" borderId="4"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75" fontId="1" fillId="0" borderId="0" applyFont="0" applyFill="0" applyBorder="0" applyAlignment="0" applyProtection="0"/>
    <xf numFmtId="0" fontId="35" fillId="0" borderId="0" applyNumberFormat="0" applyFill="0" applyBorder="0" applyAlignment="0" applyProtection="0">
      <alignment vertical="top"/>
      <protection locked="0"/>
    </xf>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49" fontId="1" fillId="0" borderId="0"/>
    <xf numFmtId="0" fontId="3" fillId="24" borderId="5" applyNumberFormat="0" applyFont="0" applyAlignment="0" applyProtection="0"/>
    <xf numFmtId="0" fontId="3" fillId="24" borderId="5" applyNumberFormat="0" applyFont="0" applyAlignment="0" applyProtection="0"/>
    <xf numFmtId="0" fontId="2" fillId="24" borderId="5" applyNumberFormat="0" applyFont="0" applyAlignment="0" applyProtection="0"/>
    <xf numFmtId="0" fontId="2" fillId="24" borderId="5" applyNumberFormat="0" applyFont="0" applyAlignment="0" applyProtection="0"/>
    <xf numFmtId="0" fontId="2" fillId="24" borderId="5" applyNumberFormat="0" applyFont="0" applyAlignment="0" applyProtection="0"/>
    <xf numFmtId="0" fontId="2" fillId="24" borderId="5" applyNumberFormat="0" applyFont="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1" fillId="0" borderId="0"/>
    <xf numFmtId="0" fontId="2" fillId="0" borderId="0"/>
    <xf numFmtId="0" fontId="52" fillId="0" borderId="0"/>
    <xf numFmtId="0" fontId="11" fillId="0" borderId="0"/>
    <xf numFmtId="0" fontId="11" fillId="0" borderId="0"/>
    <xf numFmtId="0" fontId="1" fillId="0" borderId="0"/>
    <xf numFmtId="0" fontId="1" fillId="0" borderId="0"/>
    <xf numFmtId="0" fontId="2" fillId="0" borderId="0"/>
    <xf numFmtId="0" fontId="1" fillId="0" borderId="0"/>
    <xf numFmtId="0" fontId="1" fillId="0" borderId="0"/>
    <xf numFmtId="0" fontId="11" fillId="0" borderId="0"/>
    <xf numFmtId="0" fontId="11" fillId="0" borderId="0"/>
    <xf numFmtId="0" fontId="1" fillId="0" borderId="0"/>
    <xf numFmtId="0" fontId="1"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1" fillId="0" borderId="0"/>
    <xf numFmtId="0" fontId="3" fillId="0" borderId="0"/>
    <xf numFmtId="0" fontId="2" fillId="0" borderId="0"/>
    <xf numFmtId="0" fontId="2" fillId="0" borderId="0"/>
    <xf numFmtId="0" fontId="3"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2" fillId="0" borderId="0" applyNumberFormat="0" applyFill="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44"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2"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25" borderId="10" applyNumberFormat="0" applyAlignment="0" applyProtection="0"/>
    <xf numFmtId="0" fontId="28" fillId="25" borderId="10" applyNumberFormat="0" applyAlignment="0" applyProtection="0"/>
    <xf numFmtId="0" fontId="28" fillId="25" borderId="10" applyNumberFormat="0" applyAlignment="0" applyProtection="0"/>
    <xf numFmtId="0" fontId="52" fillId="0" borderId="0"/>
    <xf numFmtId="0" fontId="1" fillId="0" borderId="0"/>
    <xf numFmtId="0" fontId="1" fillId="0" borderId="0"/>
    <xf numFmtId="0" fontId="1" fillId="0" borderId="0"/>
  </cellStyleXfs>
  <cellXfs count="1298">
    <xf numFmtId="0" fontId="0" fillId="0" borderId="0" xfId="0"/>
    <xf numFmtId="0" fontId="2" fillId="0" borderId="11" xfId="0" applyFont="1" applyBorder="1" applyProtection="1"/>
    <xf numFmtId="0" fontId="0" fillId="26" borderId="0" xfId="0" applyFill="1" applyBorder="1" applyProtection="1"/>
    <xf numFmtId="0" fontId="5" fillId="26" borderId="0" xfId="0" applyFont="1" applyFill="1" applyBorder="1" applyAlignment="1" applyProtection="1">
      <alignment horizontal="left" wrapText="1"/>
    </xf>
    <xf numFmtId="0" fontId="9" fillId="26" borderId="0" xfId="0" applyFont="1" applyFill="1" applyBorder="1" applyAlignment="1" applyProtection="1">
      <alignment horizontal="left" vertical="center" wrapText="1"/>
    </xf>
    <xf numFmtId="0" fontId="8" fillId="26" borderId="24" xfId="310" applyFont="1" applyFill="1" applyBorder="1" applyAlignment="1" applyProtection="1">
      <alignment horizontal="left" vertical="top" wrapText="1"/>
    </xf>
    <xf numFmtId="0" fontId="8" fillId="26" borderId="24" xfId="0" applyFont="1" applyFill="1" applyBorder="1" applyAlignment="1" applyProtection="1">
      <alignment vertical="top" wrapText="1"/>
    </xf>
    <xf numFmtId="0" fontId="8" fillId="26" borderId="30" xfId="0" applyFont="1" applyFill="1" applyBorder="1" applyAlignment="1" applyProtection="1">
      <alignment vertical="center"/>
    </xf>
    <xf numFmtId="0" fontId="31" fillId="26" borderId="0" xfId="0" applyFont="1" applyFill="1" applyBorder="1" applyAlignment="1" applyProtection="1">
      <alignment horizontal="left" wrapText="1"/>
    </xf>
    <xf numFmtId="0" fontId="10" fillId="26" borderId="0" xfId="0" applyFont="1" applyFill="1" applyBorder="1" applyAlignment="1" applyProtection="1">
      <alignment horizontal="right" vertical="center"/>
    </xf>
    <xf numFmtId="0" fontId="32" fillId="0" borderId="0" xfId="0" applyFont="1" applyProtection="1"/>
    <xf numFmtId="0" fontId="7" fillId="0" borderId="0" xfId="0" applyFont="1" applyProtection="1"/>
    <xf numFmtId="0" fontId="30" fillId="26" borderId="0" xfId="0" applyFont="1" applyFill="1" applyBorder="1" applyProtection="1"/>
    <xf numFmtId="0" fontId="30" fillId="26" borderId="0" xfId="0" applyFont="1" applyFill="1" applyBorder="1" applyAlignment="1">
      <alignment vertical="center" wrapText="1"/>
    </xf>
    <xf numFmtId="4" fontId="30" fillId="26" borderId="0" xfId="0" applyNumberFormat="1" applyFont="1" applyFill="1" applyBorder="1" applyAlignment="1" applyProtection="1">
      <alignment vertical="center"/>
      <protection locked="0"/>
    </xf>
    <xf numFmtId="0" fontId="8" fillId="26" borderId="0" xfId="0" applyFont="1" applyFill="1" applyBorder="1" applyAlignment="1">
      <alignment horizontal="left"/>
    </xf>
    <xf numFmtId="0" fontId="6" fillId="26" borderId="0" xfId="0" applyFont="1" applyFill="1" applyBorder="1" applyAlignment="1">
      <alignment vertical="center"/>
    </xf>
    <xf numFmtId="4" fontId="6" fillId="26" borderId="0" xfId="0" applyNumberFormat="1" applyFont="1" applyFill="1" applyBorder="1" applyAlignment="1">
      <alignment vertical="center"/>
    </xf>
    <xf numFmtId="0" fontId="30" fillId="26" borderId="0" xfId="309" applyFont="1" applyFill="1" applyBorder="1"/>
    <xf numFmtId="0" fontId="30" fillId="26" borderId="0" xfId="309" applyFont="1" applyFill="1" applyBorder="1" applyProtection="1"/>
    <xf numFmtId="0" fontId="30" fillId="26" borderId="0" xfId="309" applyFont="1" applyFill="1"/>
    <xf numFmtId="0" fontId="30" fillId="26" borderId="0" xfId="309" applyFont="1" applyFill="1" applyBorder="1" applyAlignment="1" applyProtection="1"/>
    <xf numFmtId="0" fontId="8" fillId="26" borderId="24" xfId="309" applyFont="1" applyFill="1" applyBorder="1" applyAlignment="1" applyProtection="1">
      <alignment horizontal="center"/>
    </xf>
    <xf numFmtId="0" fontId="30" fillId="26" borderId="24" xfId="309" applyFont="1" applyFill="1" applyBorder="1"/>
    <xf numFmtId="0" fontId="30" fillId="26" borderId="24" xfId="309" applyFont="1" applyFill="1" applyBorder="1" applyProtection="1"/>
    <xf numFmtId="10" fontId="30" fillId="26" borderId="24" xfId="260" applyNumberFormat="1" applyFont="1" applyFill="1" applyBorder="1" applyAlignment="1" applyProtection="1">
      <alignment horizontal="right"/>
    </xf>
    <xf numFmtId="0" fontId="8" fillId="26" borderId="24" xfId="309" applyFont="1" applyFill="1" applyBorder="1" applyProtection="1"/>
    <xf numFmtId="10" fontId="8" fillId="26" borderId="24" xfId="260" applyNumberFormat="1" applyFont="1" applyFill="1" applyBorder="1" applyAlignment="1" applyProtection="1">
      <alignment horizontal="right"/>
    </xf>
    <xf numFmtId="167" fontId="8" fillId="26" borderId="0" xfId="309" applyNumberFormat="1" applyFont="1" applyFill="1" applyBorder="1" applyProtection="1"/>
    <xf numFmtId="10" fontId="8" fillId="26" borderId="0" xfId="260" applyNumberFormat="1" applyFont="1" applyFill="1" applyBorder="1" applyAlignment="1" applyProtection="1">
      <alignment horizontal="right"/>
    </xf>
    <xf numFmtId="0" fontId="8" fillId="26" borderId="24" xfId="309" applyFont="1" applyFill="1" applyBorder="1"/>
    <xf numFmtId="167" fontId="30" fillId="26" borderId="0" xfId="260" applyNumberFormat="1" applyFont="1" applyFill="1" applyBorder="1" applyAlignment="1" applyProtection="1">
      <alignment horizontal="right"/>
    </xf>
    <xf numFmtId="167" fontId="8" fillId="26" borderId="0" xfId="260" applyNumberFormat="1" applyFont="1" applyFill="1" applyBorder="1" applyAlignment="1" applyProtection="1">
      <alignment horizontal="right"/>
    </xf>
    <xf numFmtId="10" fontId="30" fillId="26" borderId="24" xfId="260" applyNumberFormat="1" applyFont="1" applyFill="1" applyBorder="1" applyAlignment="1">
      <alignment horizontal="right"/>
    </xf>
    <xf numFmtId="167" fontId="30" fillId="26" borderId="0" xfId="309" applyNumberFormat="1" applyFont="1" applyFill="1"/>
    <xf numFmtId="0" fontId="8" fillId="26" borderId="0" xfId="0" applyFont="1" applyFill="1" applyBorder="1" applyAlignment="1">
      <alignment vertical="center"/>
    </xf>
    <xf numFmtId="0" fontId="30" fillId="26" borderId="11" xfId="0" applyFont="1" applyFill="1" applyBorder="1" applyAlignment="1">
      <alignment vertical="center"/>
    </xf>
    <xf numFmtId="0" fontId="30" fillId="0" borderId="0" xfId="0" applyFont="1" applyBorder="1" applyProtection="1"/>
    <xf numFmtId="0" fontId="30" fillId="0" borderId="11" xfId="0" applyFont="1" applyBorder="1" applyProtection="1"/>
    <xf numFmtId="0" fontId="6" fillId="0" borderId="0" xfId="0" applyFont="1" applyProtection="1"/>
    <xf numFmtId="0" fontId="30" fillId="0" borderId="0" xfId="0" applyFont="1" applyProtection="1"/>
    <xf numFmtId="0" fontId="30" fillId="0" borderId="0" xfId="0" applyFont="1" applyFill="1" applyAlignment="1">
      <alignment horizontal="left"/>
    </xf>
    <xf numFmtId="0" fontId="8" fillId="0" borderId="37" xfId="0" applyFont="1" applyBorder="1" applyProtection="1"/>
    <xf numFmtId="0" fontId="30" fillId="0" borderId="14" xfId="0" applyFont="1" applyFill="1" applyBorder="1" applyProtection="1"/>
    <xf numFmtId="0" fontId="30" fillId="0" borderId="14" xfId="0" applyFont="1" applyBorder="1" applyProtection="1"/>
    <xf numFmtId="0" fontId="8" fillId="0" borderId="11" xfId="0" applyFont="1" applyFill="1" applyBorder="1" applyProtection="1"/>
    <xf numFmtId="0" fontId="30" fillId="0" borderId="0" xfId="0" applyFont="1" applyFill="1" applyBorder="1" applyProtection="1">
      <protection locked="0"/>
    </xf>
    <xf numFmtId="0" fontId="8" fillId="0" borderId="0" xfId="0" applyFont="1" applyBorder="1" applyAlignment="1" applyProtection="1">
      <alignment horizontal="center"/>
    </xf>
    <xf numFmtId="0" fontId="8" fillId="0" borderId="11" xfId="0" applyFont="1" applyBorder="1" applyProtection="1"/>
    <xf numFmtId="164" fontId="30" fillId="0" borderId="0" xfId="0" applyNumberFormat="1" applyFont="1" applyBorder="1" applyProtection="1"/>
    <xf numFmtId="0" fontId="30" fillId="0" borderId="39" xfId="0" applyFont="1" applyBorder="1" applyProtection="1"/>
    <xf numFmtId="0" fontId="30" fillId="0" borderId="40" xfId="0" applyFont="1" applyBorder="1" applyProtection="1"/>
    <xf numFmtId="0" fontId="30" fillId="0" borderId="32" xfId="0" applyFont="1" applyBorder="1" applyProtection="1"/>
    <xf numFmtId="0" fontId="30" fillId="0" borderId="28" xfId="0" applyFont="1" applyBorder="1" applyProtection="1"/>
    <xf numFmtId="0" fontId="30" fillId="0" borderId="37" xfId="0" applyFont="1" applyBorder="1" applyProtection="1"/>
    <xf numFmtId="0" fontId="30" fillId="26" borderId="11" xfId="0" applyFont="1" applyFill="1" applyBorder="1" applyAlignment="1">
      <alignment vertical="center" wrapText="1"/>
    </xf>
    <xf numFmtId="0" fontId="8" fillId="26" borderId="11" xfId="0" applyFont="1" applyFill="1" applyBorder="1" applyAlignment="1">
      <alignment horizontal="left"/>
    </xf>
    <xf numFmtId="0" fontId="30" fillId="0" borderId="38" xfId="0" applyFont="1" applyBorder="1" applyProtection="1"/>
    <xf numFmtId="0" fontId="30" fillId="0" borderId="12" xfId="0" applyFont="1" applyBorder="1" applyProtection="1"/>
    <xf numFmtId="0" fontId="8" fillId="0" borderId="0" xfId="0" applyFont="1" applyBorder="1" applyAlignment="1" applyProtection="1">
      <alignment horizontal="center" vertical="center" wrapText="1"/>
    </xf>
    <xf numFmtId="0" fontId="29" fillId="0" borderId="0" xfId="0" applyFont="1" applyProtection="1"/>
    <xf numFmtId="0" fontId="30" fillId="0" borderId="24" xfId="0" applyFont="1" applyBorder="1" applyProtection="1"/>
    <xf numFmtId="0" fontId="30" fillId="0" borderId="24" xfId="0" applyFont="1" applyFill="1" applyBorder="1" applyProtection="1">
      <protection locked="0"/>
    </xf>
    <xf numFmtId="0" fontId="8" fillId="0" borderId="0" xfId="0" applyFont="1" applyProtection="1"/>
    <xf numFmtId="0" fontId="8" fillId="0" borderId="0" xfId="0" applyFont="1" applyAlignment="1" applyProtection="1">
      <alignment horizontal="center"/>
    </xf>
    <xf numFmtId="0" fontId="8" fillId="0" borderId="24" xfId="304" applyFont="1" applyFill="1" applyBorder="1" applyAlignment="1" applyProtection="1">
      <alignment vertical="top" wrapText="1"/>
    </xf>
    <xf numFmtId="0" fontId="30" fillId="26" borderId="24" xfId="0" applyFont="1" applyFill="1" applyBorder="1" applyAlignment="1" applyProtection="1">
      <alignment vertical="center" wrapText="1"/>
    </xf>
    <xf numFmtId="0" fontId="30" fillId="0" borderId="24" xfId="0" applyFont="1" applyFill="1" applyBorder="1" applyAlignment="1" applyProtection="1">
      <alignment wrapText="1"/>
    </xf>
    <xf numFmtId="0" fontId="8" fillId="0" borderId="0" xfId="0" applyFont="1" applyAlignment="1" applyProtection="1">
      <alignment horizontal="right"/>
    </xf>
    <xf numFmtId="0" fontId="8" fillId="35" borderId="24" xfId="0" applyFont="1" applyFill="1" applyBorder="1" applyAlignment="1" applyProtection="1">
      <alignment horizontal="center" vertical="center"/>
    </xf>
    <xf numFmtId="10" fontId="8" fillId="0" borderId="0" xfId="261" applyNumberFormat="1" applyFont="1" applyFill="1" applyBorder="1" applyAlignment="1" applyProtection="1">
      <alignment horizontal="right"/>
    </xf>
    <xf numFmtId="0" fontId="30" fillId="0" borderId="0" xfId="0" applyFont="1" applyAlignment="1" applyProtection="1">
      <alignment horizontal="left" vertical="top" wrapText="1"/>
    </xf>
    <xf numFmtId="0" fontId="30" fillId="0" borderId="0" xfId="0" applyFont="1" applyBorder="1" applyAlignment="1" applyProtection="1">
      <alignment vertical="top"/>
    </xf>
    <xf numFmtId="0" fontId="30" fillId="0" borderId="0" xfId="0" applyFont="1" applyBorder="1" applyAlignment="1" applyProtection="1">
      <alignment wrapText="1"/>
    </xf>
    <xf numFmtId="44" fontId="30" fillId="0" borderId="0" xfId="336" applyFont="1" applyFill="1" applyBorder="1" applyProtection="1"/>
    <xf numFmtId="0" fontId="2" fillId="0" borderId="0" xfId="0" applyFont="1" applyAlignment="1" applyProtection="1">
      <alignment vertical="center"/>
    </xf>
    <xf numFmtId="0" fontId="2" fillId="35" borderId="50" xfId="0" applyFont="1" applyFill="1" applyBorder="1" applyAlignment="1" applyProtection="1">
      <alignment horizontal="center" vertical="center"/>
    </xf>
    <xf numFmtId="0" fontId="1" fillId="0" borderId="0" xfId="0" applyFont="1" applyAlignment="1" applyProtection="1">
      <alignment vertical="center"/>
    </xf>
    <xf numFmtId="3" fontId="1" fillId="0" borderId="51" xfId="0" applyNumberFormat="1" applyFont="1" applyFill="1" applyBorder="1" applyAlignment="1" applyProtection="1">
      <alignment vertical="center"/>
    </xf>
    <xf numFmtId="3" fontId="1" fillId="0" borderId="52" xfId="0" applyNumberFormat="1" applyFont="1" applyFill="1" applyBorder="1" applyAlignment="1" applyProtection="1">
      <alignment vertical="center"/>
    </xf>
    <xf numFmtId="0" fontId="1" fillId="0" borderId="23" xfId="305" applyFont="1" applyFill="1" applyBorder="1" applyAlignment="1" applyProtection="1">
      <alignment vertical="center"/>
    </xf>
    <xf numFmtId="0" fontId="1" fillId="0" borderId="0" xfId="305" applyFont="1" applyAlignment="1" applyProtection="1">
      <alignment vertical="center"/>
    </xf>
    <xf numFmtId="0" fontId="42" fillId="0" borderId="0" xfId="0" applyFont="1" applyAlignment="1" applyProtection="1">
      <alignment vertical="center"/>
    </xf>
    <xf numFmtId="0" fontId="1" fillId="26" borderId="0" xfId="0" applyFont="1" applyFill="1" applyBorder="1" applyAlignment="1" applyProtection="1">
      <alignment horizontal="left" vertical="center"/>
    </xf>
    <xf numFmtId="8" fontId="1" fillId="0" borderId="0" xfId="0" applyNumberFormat="1" applyFont="1" applyFill="1" applyBorder="1" applyAlignment="1" applyProtection="1">
      <alignment horizontal="right" vertical="center"/>
    </xf>
    <xf numFmtId="0" fontId="0" fillId="0" borderId="0" xfId="0" applyAlignment="1" applyProtection="1">
      <alignment vertical="center"/>
    </xf>
    <xf numFmtId="0" fontId="7" fillId="0" borderId="11" xfId="0" applyFont="1" applyBorder="1" applyProtection="1"/>
    <xf numFmtId="0" fontId="7" fillId="26" borderId="24" xfId="0" applyFont="1" applyFill="1" applyBorder="1" applyAlignment="1" applyProtection="1">
      <alignment vertical="center" wrapText="1"/>
    </xf>
    <xf numFmtId="0" fontId="41" fillId="0" borderId="0" xfId="0" applyFont="1" applyAlignment="1" applyProtection="1">
      <alignment vertical="center"/>
    </xf>
    <xf numFmtId="0" fontId="7" fillId="26" borderId="24" xfId="309" applyFont="1" applyFill="1" applyBorder="1" applyProtection="1"/>
    <xf numFmtId="0" fontId="2" fillId="0" borderId="0" xfId="277" applyFont="1" applyBorder="1" applyAlignment="1" applyProtection="1">
      <alignment vertical="center"/>
    </xf>
    <xf numFmtId="0" fontId="2" fillId="35" borderId="59" xfId="277" applyFont="1" applyFill="1" applyBorder="1" applyAlignment="1" applyProtection="1">
      <alignment horizontal="center" vertical="center"/>
    </xf>
    <xf numFmtId="0" fontId="1" fillId="0" borderId="23" xfId="277" applyFont="1" applyBorder="1" applyAlignment="1" applyProtection="1">
      <alignment horizontal="center" vertical="center"/>
    </xf>
    <xf numFmtId="0" fontId="1" fillId="0" borderId="56" xfId="277" applyFont="1" applyFill="1" applyBorder="1" applyAlignment="1" applyProtection="1">
      <alignment horizontal="center" vertical="center"/>
    </xf>
    <xf numFmtId="166" fontId="1" fillId="0" borderId="60" xfId="277" applyNumberFormat="1" applyFont="1" applyFill="1" applyBorder="1" applyAlignment="1" applyProtection="1">
      <alignment vertical="center"/>
    </xf>
    <xf numFmtId="4" fontId="30" fillId="26" borderId="0" xfId="309" applyNumberFormat="1" applyFont="1" applyFill="1"/>
    <xf numFmtId="166" fontId="1" fillId="0" borderId="52" xfId="277" applyNumberFormat="1" applyFont="1" applyFill="1" applyBorder="1" applyAlignment="1" applyProtection="1">
      <alignment vertical="center"/>
    </xf>
    <xf numFmtId="0" fontId="6" fillId="26" borderId="0" xfId="0" applyFont="1" applyFill="1" applyBorder="1" applyProtection="1"/>
    <xf numFmtId="49" fontId="7" fillId="0" borderId="24" xfId="0" applyNumberFormat="1" applyFont="1" applyBorder="1" applyAlignment="1" applyProtection="1">
      <alignment vertical="top"/>
    </xf>
    <xf numFmtId="49" fontId="30" fillId="0" borderId="24" xfId="0" applyNumberFormat="1" applyFont="1" applyBorder="1" applyProtection="1"/>
    <xf numFmtId="49" fontId="30" fillId="0" borderId="24" xfId="0" applyNumberFormat="1" applyFont="1" applyBorder="1" applyAlignment="1" applyProtection="1">
      <alignment vertical="top"/>
    </xf>
    <xf numFmtId="3" fontId="30" fillId="0" borderId="24" xfId="309" applyNumberFormat="1" applyFont="1" applyFill="1" applyBorder="1" applyProtection="1"/>
    <xf numFmtId="3" fontId="8" fillId="0" borderId="24" xfId="309" applyNumberFormat="1" applyFont="1" applyFill="1" applyBorder="1" applyProtection="1"/>
    <xf numFmtId="3" fontId="8" fillId="26" borderId="24" xfId="309" applyNumberFormat="1" applyFont="1" applyFill="1" applyBorder="1" applyAlignment="1" applyProtection="1">
      <alignment horizontal="right"/>
    </xf>
    <xf numFmtId="3" fontId="30" fillId="26" borderId="24" xfId="309" applyNumberFormat="1" applyFont="1" applyFill="1" applyBorder="1"/>
    <xf numFmtId="3" fontId="8" fillId="26" borderId="24" xfId="309" applyNumberFormat="1" applyFont="1" applyFill="1" applyBorder="1" applyProtection="1"/>
    <xf numFmtId="3" fontId="8" fillId="26" borderId="61" xfId="0" applyNumberFormat="1" applyFont="1" applyFill="1" applyBorder="1"/>
    <xf numFmtId="3" fontId="30" fillId="0" borderId="0" xfId="0" applyNumberFormat="1" applyFont="1" applyProtection="1"/>
    <xf numFmtId="3" fontId="30" fillId="0" borderId="49" xfId="0" applyNumberFormat="1" applyFont="1" applyBorder="1" applyProtection="1"/>
    <xf numFmtId="3" fontId="30" fillId="0" borderId="16" xfId="0" applyNumberFormat="1" applyFont="1" applyBorder="1" applyProtection="1"/>
    <xf numFmtId="3" fontId="8" fillId="0" borderId="16" xfId="0" applyNumberFormat="1" applyFont="1" applyFill="1" applyBorder="1" applyAlignment="1" applyProtection="1">
      <alignment horizontal="center" wrapText="1"/>
    </xf>
    <xf numFmtId="3" fontId="30" fillId="0" borderId="51" xfId="0" applyNumberFormat="1" applyFont="1" applyBorder="1" applyProtection="1"/>
    <xf numFmtId="3" fontId="30" fillId="0" borderId="65" xfId="0" applyNumberFormat="1" applyFont="1" applyBorder="1" applyProtection="1"/>
    <xf numFmtId="3" fontId="30" fillId="0" borderId="65" xfId="0" applyNumberFormat="1" applyFont="1" applyFill="1" applyBorder="1" applyProtection="1">
      <protection locked="0"/>
    </xf>
    <xf numFmtId="3" fontId="30" fillId="0" borderId="66" xfId="0" applyNumberFormat="1" applyFont="1" applyBorder="1" applyProtection="1"/>
    <xf numFmtId="3" fontId="30" fillId="0" borderId="55" xfId="0" applyNumberFormat="1" applyFont="1" applyBorder="1" applyProtection="1"/>
    <xf numFmtId="3" fontId="30" fillId="0" borderId="51" xfId="0" applyNumberFormat="1" applyFont="1" applyFill="1" applyBorder="1" applyAlignment="1" applyProtection="1">
      <alignment vertical="center"/>
      <protection locked="0"/>
    </xf>
    <xf numFmtId="3" fontId="30" fillId="0" borderId="16" xfId="0" applyNumberFormat="1" applyFont="1" applyFill="1" applyBorder="1" applyAlignment="1" applyProtection="1">
      <alignment vertical="center"/>
      <protection locked="0"/>
    </xf>
    <xf numFmtId="3" fontId="6" fillId="26" borderId="67" xfId="0" applyNumberFormat="1" applyFont="1" applyFill="1" applyBorder="1"/>
    <xf numFmtId="3" fontId="30" fillId="0" borderId="64" xfId="0" applyNumberFormat="1" applyFont="1" applyBorder="1" applyProtection="1"/>
    <xf numFmtId="3" fontId="30" fillId="0" borderId="0" xfId="0" applyNumberFormat="1" applyFont="1" applyBorder="1" applyProtection="1"/>
    <xf numFmtId="5" fontId="8" fillId="0" borderId="24" xfId="336" applyNumberFormat="1" applyFont="1" applyBorder="1" applyAlignment="1">
      <alignment vertical="center" wrapText="1"/>
    </xf>
    <xf numFmtId="3" fontId="8" fillId="26" borderId="0" xfId="309" applyNumberFormat="1" applyFont="1" applyFill="1" applyBorder="1" applyProtection="1"/>
    <xf numFmtId="3" fontId="30" fillId="26" borderId="0" xfId="309" applyNumberFormat="1" applyFont="1" applyFill="1" applyBorder="1" applyAlignment="1" applyProtection="1">
      <alignment horizontal="right"/>
    </xf>
    <xf numFmtId="3" fontId="6" fillId="26" borderId="61" xfId="335" applyNumberFormat="1" applyFont="1" applyFill="1" applyBorder="1"/>
    <xf numFmtId="0" fontId="8" fillId="0" borderId="34" xfId="0" applyFont="1" applyBorder="1" applyAlignment="1" applyProtection="1">
      <alignment horizontal="center" wrapText="1"/>
    </xf>
    <xf numFmtId="3" fontId="30" fillId="0" borderId="40" xfId="0" applyNumberFormat="1" applyFont="1" applyBorder="1" applyProtection="1"/>
    <xf numFmtId="3" fontId="30" fillId="0" borderId="14" xfId="0" applyNumberFormat="1" applyFont="1" applyBorder="1" applyProtection="1"/>
    <xf numFmtId="0" fontId="6" fillId="0" borderId="0" xfId="305" applyFont="1" applyBorder="1" applyAlignment="1" applyProtection="1">
      <alignment vertical="center"/>
    </xf>
    <xf numFmtId="0" fontId="8" fillId="0" borderId="0" xfId="305" applyFont="1" applyBorder="1" applyAlignment="1" applyProtection="1">
      <alignment vertical="center"/>
    </xf>
    <xf numFmtId="0" fontId="1" fillId="0" borderId="31" xfId="305" applyFont="1" applyFill="1" applyBorder="1" applyAlignment="1" applyProtection="1">
      <alignment horizontal="left" vertical="center"/>
    </xf>
    <xf numFmtId="0" fontId="6" fillId="0" borderId="0" xfId="0" applyFont="1" applyAlignment="1" applyProtection="1">
      <alignment vertical="center"/>
    </xf>
    <xf numFmtId="0" fontId="2" fillId="35" borderId="59" xfId="0" applyFont="1" applyFill="1" applyBorder="1" applyAlignment="1" applyProtection="1">
      <alignment horizontal="centerContinuous" vertical="center" wrapText="1"/>
    </xf>
    <xf numFmtId="0" fontId="2" fillId="35" borderId="46" xfId="0" applyFont="1" applyFill="1" applyBorder="1" applyAlignment="1" applyProtection="1">
      <alignment horizontal="centerContinuous" vertical="center" wrapText="1"/>
    </xf>
    <xf numFmtId="0" fontId="2" fillId="35" borderId="71" xfId="0" applyFont="1" applyFill="1" applyBorder="1" applyAlignment="1" applyProtection="1">
      <alignment horizontal="center" vertical="center" wrapText="1"/>
    </xf>
    <xf numFmtId="0" fontId="2" fillId="35" borderId="68" xfId="0" applyFont="1" applyFill="1" applyBorder="1" applyAlignment="1" applyProtection="1">
      <alignment horizontal="center" vertical="center" wrapText="1"/>
    </xf>
    <xf numFmtId="3" fontId="1" fillId="28" borderId="24" xfId="280" applyNumberFormat="1" applyFont="1" applyFill="1" applyBorder="1" applyAlignment="1" applyProtection="1">
      <alignment horizontal="right" vertical="center"/>
      <protection locked="0"/>
    </xf>
    <xf numFmtId="3" fontId="1" fillId="38" borderId="28" xfId="0" applyNumberFormat="1" applyFont="1" applyFill="1" applyBorder="1" applyAlignment="1" applyProtection="1">
      <alignment horizontal="right" vertical="center"/>
    </xf>
    <xf numFmtId="3" fontId="1" fillId="38" borderId="55" xfId="0" applyNumberFormat="1" applyFont="1" applyFill="1" applyBorder="1" applyAlignment="1" applyProtection="1">
      <alignment horizontal="right" vertical="center"/>
    </xf>
    <xf numFmtId="3" fontId="1" fillId="38" borderId="0" xfId="0" applyNumberFormat="1" applyFont="1" applyFill="1" applyBorder="1" applyAlignment="1" applyProtection="1">
      <alignment horizontal="right" vertical="center"/>
    </xf>
    <xf numFmtId="3" fontId="1" fillId="38" borderId="16" xfId="0" applyNumberFormat="1" applyFont="1" applyFill="1" applyBorder="1" applyAlignment="1" applyProtection="1">
      <alignment horizontal="right" vertical="center"/>
    </xf>
    <xf numFmtId="3" fontId="10" fillId="26" borderId="24" xfId="0" applyNumberFormat="1" applyFont="1" applyFill="1" applyBorder="1" applyAlignment="1" applyProtection="1">
      <alignment vertical="center"/>
    </xf>
    <xf numFmtId="3" fontId="1" fillId="39" borderId="72" xfId="0" applyNumberFormat="1" applyFont="1" applyFill="1" applyBorder="1" applyAlignment="1" applyProtection="1">
      <alignment horizontal="right" vertical="center"/>
    </xf>
    <xf numFmtId="3" fontId="1" fillId="39" borderId="73" xfId="0" applyNumberFormat="1" applyFont="1" applyFill="1" applyBorder="1" applyAlignment="1" applyProtection="1">
      <alignment horizontal="right" vertical="center"/>
    </xf>
    <xf numFmtId="3" fontId="1" fillId="28" borderId="51" xfId="280" applyNumberFormat="1" applyFont="1" applyFill="1" applyBorder="1" applyAlignment="1" applyProtection="1">
      <alignment horizontal="right" vertical="center"/>
      <protection locked="0"/>
    </xf>
    <xf numFmtId="3" fontId="1" fillId="28" borderId="60" xfId="280" applyNumberFormat="1" applyFont="1" applyFill="1" applyBorder="1" applyAlignment="1" applyProtection="1">
      <alignment horizontal="right" vertical="center"/>
      <protection locked="0"/>
    </xf>
    <xf numFmtId="3" fontId="1" fillId="28" borderId="52" xfId="280" applyNumberFormat="1" applyFont="1" applyFill="1" applyBorder="1" applyAlignment="1" applyProtection="1">
      <alignment horizontal="righ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0" fillId="36" borderId="0" xfId="0" applyFill="1" applyBorder="1" applyAlignment="1" applyProtection="1">
      <alignment vertical="center"/>
    </xf>
    <xf numFmtId="0" fontId="6" fillId="26" borderId="0" xfId="0" applyFont="1" applyFill="1" applyBorder="1" applyAlignment="1" applyProtection="1"/>
    <xf numFmtId="0" fontId="2" fillId="36" borderId="30" xfId="0" applyFont="1" applyFill="1" applyBorder="1" applyAlignment="1" applyProtection="1">
      <alignment vertical="center" wrapText="1"/>
    </xf>
    <xf numFmtId="173" fontId="2" fillId="36" borderId="19" xfId="0" applyNumberFormat="1" applyFont="1" applyFill="1" applyBorder="1" applyAlignment="1" applyProtection="1">
      <alignment horizontal="left" vertical="center"/>
    </xf>
    <xf numFmtId="6" fontId="5" fillId="0" borderId="20" xfId="221" applyNumberFormat="1" applyFont="1" applyFill="1" applyBorder="1" applyAlignment="1" applyProtection="1">
      <alignment vertical="center"/>
    </xf>
    <xf numFmtId="0" fontId="2" fillId="36" borderId="30" xfId="0" applyFont="1" applyFill="1" applyBorder="1" applyAlignment="1" applyProtection="1">
      <alignment horizontal="left" vertical="center" wrapText="1"/>
    </xf>
    <xf numFmtId="173" fontId="2" fillId="36" borderId="0" xfId="0" applyNumberFormat="1" applyFont="1" applyFill="1" applyBorder="1" applyAlignment="1" applyProtection="1">
      <alignment horizontal="left" vertical="center"/>
    </xf>
    <xf numFmtId="173" fontId="2" fillId="36" borderId="0" xfId="0" applyNumberFormat="1" applyFont="1" applyFill="1" applyBorder="1" applyAlignment="1" applyProtection="1">
      <alignment horizontal="left" vertical="center" wrapText="1"/>
    </xf>
    <xf numFmtId="6" fontId="5" fillId="0" borderId="21" xfId="221" applyNumberFormat="1" applyFont="1" applyFill="1" applyBorder="1" applyAlignment="1" applyProtection="1">
      <alignment vertical="center"/>
    </xf>
    <xf numFmtId="0" fontId="6" fillId="36" borderId="72" xfId="0" applyFont="1" applyFill="1" applyBorder="1" applyAlignment="1" applyProtection="1">
      <alignment horizontal="left" vertical="center"/>
    </xf>
    <xf numFmtId="0" fontId="6" fillId="36" borderId="34" xfId="0" applyFont="1" applyFill="1" applyBorder="1" applyAlignment="1" applyProtection="1">
      <alignment horizontal="left" vertical="center"/>
    </xf>
    <xf numFmtId="6" fontId="44" fillId="0" borderId="35" xfId="217" applyNumberFormat="1" applyFont="1" applyFill="1" applyBorder="1" applyAlignment="1" applyProtection="1"/>
    <xf numFmtId="0" fontId="1" fillId="0" borderId="0" xfId="0" applyFont="1" applyFill="1"/>
    <xf numFmtId="0" fontId="6" fillId="0" borderId="0" xfId="306" applyFont="1" applyFill="1" applyBorder="1" applyAlignment="1" applyProtection="1">
      <alignment vertical="center"/>
    </xf>
    <xf numFmtId="0" fontId="1" fillId="0" borderId="0" xfId="280" applyFont="1" applyFill="1" applyBorder="1" applyAlignment="1" applyProtection="1">
      <alignment vertical="center"/>
    </xf>
    <xf numFmtId="0" fontId="1" fillId="0" borderId="0" xfId="280" applyFont="1" applyFill="1" applyAlignment="1" applyProtection="1">
      <alignment vertical="center"/>
    </xf>
    <xf numFmtId="0" fontId="1" fillId="0" borderId="0" xfId="275"/>
    <xf numFmtId="0" fontId="45" fillId="0" borderId="0" xfId="306" applyFont="1" applyFill="1" applyBorder="1" applyAlignment="1" applyProtection="1">
      <alignment vertical="center"/>
    </xf>
    <xf numFmtId="0" fontId="2" fillId="35" borderId="59" xfId="280" applyFont="1" applyFill="1" applyBorder="1" applyAlignment="1" applyProtection="1">
      <alignment horizontal="center" vertical="center"/>
    </xf>
    <xf numFmtId="0" fontId="2" fillId="35" borderId="45" xfId="280" applyFont="1" applyFill="1" applyBorder="1" applyAlignment="1">
      <alignment horizontal="center" vertical="center"/>
    </xf>
    <xf numFmtId="0" fontId="2" fillId="2" borderId="47" xfId="280" applyFont="1" applyFill="1" applyBorder="1" applyAlignment="1" applyProtection="1">
      <alignment horizontal="center" vertical="center" wrapText="1"/>
    </xf>
    <xf numFmtId="0" fontId="10" fillId="0" borderId="23" xfId="280" applyFont="1" applyFill="1" applyBorder="1" applyAlignment="1" applyProtection="1">
      <alignment horizontal="left" vertical="center"/>
    </xf>
    <xf numFmtId="0" fontId="10" fillId="0" borderId="24" xfId="280" applyFont="1" applyFill="1" applyBorder="1" applyAlignment="1" applyProtection="1">
      <alignment vertical="center"/>
    </xf>
    <xf numFmtId="3" fontId="10" fillId="26" borderId="51" xfId="280" applyNumberFormat="1" applyFont="1" applyFill="1" applyBorder="1" applyAlignment="1" applyProtection="1">
      <alignment horizontal="right" vertical="center"/>
    </xf>
    <xf numFmtId="0" fontId="1" fillId="0" borderId="23" xfId="280" applyFont="1" applyFill="1" applyBorder="1" applyAlignment="1" applyProtection="1">
      <alignment horizontal="left" vertical="center"/>
    </xf>
    <xf numFmtId="0" fontId="1" fillId="0" borderId="24" xfId="280" applyFont="1" applyFill="1" applyBorder="1" applyAlignment="1" applyProtection="1">
      <alignment vertical="center"/>
    </xf>
    <xf numFmtId="0" fontId="1" fillId="0" borderId="27" xfId="280" applyFont="1" applyFill="1" applyBorder="1" applyAlignment="1" applyProtection="1">
      <alignment horizontal="left" vertical="center"/>
    </xf>
    <xf numFmtId="0" fontId="1" fillId="0" borderId="36" xfId="280" applyFont="1" applyFill="1" applyBorder="1" applyAlignment="1" applyProtection="1">
      <alignment vertical="center"/>
    </xf>
    <xf numFmtId="3" fontId="10" fillId="28" borderId="51" xfId="280" applyNumberFormat="1" applyFont="1" applyFill="1" applyBorder="1" applyAlignment="1" applyProtection="1">
      <alignment horizontal="right" vertical="center"/>
      <protection locked="0"/>
    </xf>
    <xf numFmtId="3" fontId="10" fillId="0" borderId="51" xfId="280" applyNumberFormat="1" applyFont="1" applyFill="1" applyBorder="1" applyAlignment="1" applyProtection="1">
      <alignment horizontal="right" vertical="center"/>
    </xf>
    <xf numFmtId="3" fontId="10" fillId="0" borderId="65" xfId="280" applyNumberFormat="1" applyFont="1" applyFill="1" applyBorder="1" applyAlignment="1" applyProtection="1">
      <alignment horizontal="right" vertical="center"/>
    </xf>
    <xf numFmtId="3" fontId="1" fillId="0" borderId="51" xfId="280" applyNumberFormat="1" applyFont="1" applyFill="1" applyBorder="1" applyAlignment="1" applyProtection="1">
      <alignment horizontal="right" vertical="center"/>
    </xf>
    <xf numFmtId="0" fontId="1" fillId="0" borderId="24" xfId="307" applyFont="1" applyFill="1" applyBorder="1" applyAlignment="1" applyProtection="1">
      <alignment vertical="center"/>
    </xf>
    <xf numFmtId="0" fontId="1" fillId="0" borderId="24" xfId="280" applyFont="1" applyFill="1" applyBorder="1" applyAlignment="1" applyProtection="1">
      <alignment vertical="center" wrapText="1"/>
    </xf>
    <xf numFmtId="0" fontId="1" fillId="36" borderId="23" xfId="280" applyFont="1" applyFill="1" applyBorder="1" applyAlignment="1" applyProtection="1">
      <alignment horizontal="left" vertical="center"/>
    </xf>
    <xf numFmtId="14" fontId="1" fillId="0" borderId="23" xfId="280" applyNumberFormat="1" applyFont="1" applyFill="1" applyBorder="1" applyAlignment="1" applyProtection="1">
      <alignment horizontal="left" vertical="center"/>
    </xf>
    <xf numFmtId="16" fontId="1" fillId="0" borderId="23" xfId="280" applyNumberFormat="1" applyFont="1" applyFill="1" applyBorder="1" applyAlignment="1" applyProtection="1">
      <alignment horizontal="left" vertical="center"/>
    </xf>
    <xf numFmtId="3" fontId="1" fillId="0" borderId="65" xfId="280" applyNumberFormat="1" applyFont="1" applyFill="1" applyBorder="1" applyAlignment="1" applyProtection="1">
      <alignment horizontal="right" vertical="center"/>
    </xf>
    <xf numFmtId="0" fontId="10" fillId="0" borderId="20" xfId="280" applyFont="1" applyFill="1" applyBorder="1" applyAlignment="1" applyProtection="1">
      <alignment vertical="center"/>
    </xf>
    <xf numFmtId="0" fontId="1" fillId="0" borderId="23" xfId="307" applyFont="1" applyFill="1" applyBorder="1" applyAlignment="1" applyProtection="1">
      <alignment horizontal="left" vertical="center"/>
    </xf>
    <xf numFmtId="0" fontId="1" fillId="0" borderId="42" xfId="280" applyFont="1" applyFill="1" applyBorder="1" applyAlignment="1" applyProtection="1">
      <alignment vertical="center"/>
    </xf>
    <xf numFmtId="0" fontId="1" fillId="0" borderId="18" xfId="280" applyFont="1" applyFill="1" applyBorder="1" applyAlignment="1" applyProtection="1">
      <alignment horizontal="left" vertical="center"/>
    </xf>
    <xf numFmtId="3" fontId="1" fillId="28" borderId="65" xfId="280" applyNumberFormat="1" applyFont="1" applyFill="1" applyBorder="1" applyAlignment="1" applyProtection="1">
      <alignment horizontal="right" vertical="center"/>
      <protection locked="0"/>
    </xf>
    <xf numFmtId="3" fontId="10" fillId="28" borderId="62" xfId="280" applyNumberFormat="1" applyFont="1" applyFill="1" applyBorder="1" applyAlignment="1" applyProtection="1">
      <alignment horizontal="right" vertical="center"/>
      <protection locked="0"/>
    </xf>
    <xf numFmtId="3" fontId="10" fillId="26" borderId="62" xfId="280" applyNumberFormat="1" applyFont="1" applyFill="1" applyBorder="1" applyAlignment="1" applyProtection="1">
      <alignment horizontal="right" vertical="center"/>
    </xf>
    <xf numFmtId="0" fontId="10" fillId="0" borderId="24" xfId="280" applyFont="1" applyFill="1" applyBorder="1" applyAlignment="1" applyProtection="1">
      <alignment horizontal="left" vertical="center"/>
    </xf>
    <xf numFmtId="3" fontId="10" fillId="0" borderId="51" xfId="280" applyNumberFormat="1" applyFont="1" applyFill="1" applyBorder="1" applyAlignment="1" applyProtection="1">
      <alignment vertical="center"/>
    </xf>
    <xf numFmtId="0" fontId="10" fillId="0" borderId="56" xfId="280" applyFont="1" applyFill="1" applyBorder="1" applyAlignment="1" applyProtection="1">
      <alignment horizontal="left" vertical="center"/>
    </xf>
    <xf numFmtId="0" fontId="10" fillId="0" borderId="60" xfId="280" applyFont="1" applyFill="1" applyBorder="1" applyAlignment="1" applyProtection="1">
      <alignment vertical="center"/>
    </xf>
    <xf numFmtId="3" fontId="10" fillId="0" borderId="52" xfId="280" applyNumberFormat="1" applyFont="1" applyFill="1" applyBorder="1" applyAlignment="1" applyProtection="1">
      <alignment vertical="center"/>
    </xf>
    <xf numFmtId="0" fontId="46" fillId="0" borderId="0" xfId="0" applyFont="1" applyAlignment="1" applyProtection="1">
      <alignment vertical="center"/>
    </xf>
    <xf numFmtId="174" fontId="7" fillId="0" borderId="0" xfId="0" applyNumberFormat="1" applyFont="1" applyProtection="1"/>
    <xf numFmtId="5" fontId="8" fillId="0" borderId="24" xfId="336" applyNumberFormat="1" applyFont="1" applyBorder="1" applyAlignment="1">
      <alignment horizontal="right" vertical="center" wrapText="1"/>
    </xf>
    <xf numFmtId="0" fontId="4" fillId="0" borderId="0" xfId="0" applyFont="1"/>
    <xf numFmtId="173" fontId="2" fillId="36" borderId="19" xfId="0" applyNumberFormat="1" applyFont="1" applyFill="1" applyBorder="1" applyAlignment="1" applyProtection="1">
      <alignment horizontal="left" vertical="center" wrapText="1"/>
    </xf>
    <xf numFmtId="0" fontId="1" fillId="0" borderId="0" xfId="0" applyFont="1" applyBorder="1"/>
    <xf numFmtId="0" fontId="1" fillId="0" borderId="0" xfId="0" applyFont="1"/>
    <xf numFmtId="0" fontId="1" fillId="26" borderId="0" xfId="0" applyFont="1" applyFill="1" applyBorder="1" applyAlignment="1" applyProtection="1">
      <alignment horizontal="center"/>
    </xf>
    <xf numFmtId="0" fontId="57" fillId="0" borderId="0" xfId="289" applyFont="1" applyProtection="1"/>
    <xf numFmtId="0" fontId="30" fillId="40" borderId="24" xfId="0" applyFont="1" applyFill="1" applyBorder="1" applyProtection="1">
      <protection locked="0"/>
    </xf>
    <xf numFmtId="0" fontId="0" fillId="40" borderId="24" xfId="0" applyFill="1" applyBorder="1" applyProtection="1">
      <protection locked="0"/>
    </xf>
    <xf numFmtId="14" fontId="30" fillId="40" borderId="24" xfId="0" applyNumberFormat="1" applyFont="1" applyFill="1" applyBorder="1" applyProtection="1">
      <protection locked="0"/>
    </xf>
    <xf numFmtId="164" fontId="30" fillId="40" borderId="24" xfId="0" applyNumberFormat="1" applyFont="1" applyFill="1" applyBorder="1" applyProtection="1">
      <protection locked="0"/>
    </xf>
    <xf numFmtId="3" fontId="30" fillId="40" borderId="24" xfId="0" applyNumberFormat="1" applyFont="1" applyFill="1" applyBorder="1" applyProtection="1">
      <protection locked="0"/>
    </xf>
    <xf numFmtId="0" fontId="30" fillId="40" borderId="23" xfId="0" applyFont="1" applyFill="1" applyBorder="1" applyProtection="1">
      <protection locked="0"/>
    </xf>
    <xf numFmtId="0" fontId="30" fillId="40" borderId="20" xfId="0" applyFont="1" applyFill="1" applyBorder="1" applyProtection="1">
      <protection locked="0"/>
    </xf>
    <xf numFmtId="3" fontId="30" fillId="40" borderId="65" xfId="0" applyNumberFormat="1" applyFont="1" applyFill="1" applyBorder="1" applyProtection="1">
      <protection locked="0"/>
    </xf>
    <xf numFmtId="3" fontId="30" fillId="40" borderId="51" xfId="0" applyNumberFormat="1" applyFont="1" applyFill="1" applyBorder="1" applyAlignment="1" applyProtection="1">
      <alignment vertical="center"/>
      <protection locked="0"/>
    </xf>
    <xf numFmtId="166" fontId="1" fillId="40" borderId="24" xfId="277" applyNumberFormat="1" applyFont="1" applyFill="1" applyBorder="1" applyAlignment="1" applyProtection="1">
      <alignment vertical="center"/>
      <protection locked="0"/>
    </xf>
    <xf numFmtId="0" fontId="8" fillId="40" borderId="24" xfId="0" applyNumberFormat="1" applyFont="1" applyFill="1" applyBorder="1" applyAlignment="1" applyProtection="1">
      <alignment horizontal="center" vertical="center" wrapText="1"/>
      <protection locked="0"/>
    </xf>
    <xf numFmtId="0" fontId="8" fillId="40" borderId="24" xfId="0" applyNumberFormat="1" applyFont="1" applyFill="1" applyBorder="1" applyAlignment="1">
      <alignment horizontal="center" vertical="center"/>
    </xf>
    <xf numFmtId="0" fontId="6" fillId="40" borderId="24" xfId="0" applyNumberFormat="1" applyFont="1" applyFill="1" applyBorder="1" applyAlignment="1" applyProtection="1">
      <alignment horizontal="center" vertical="center"/>
      <protection locked="0"/>
    </xf>
    <xf numFmtId="3" fontId="5" fillId="40" borderId="24" xfId="0" applyNumberFormat="1" applyFont="1" applyFill="1" applyBorder="1" applyAlignment="1" applyProtection="1">
      <alignment horizontal="center" vertical="center"/>
      <protection locked="0"/>
    </xf>
    <xf numFmtId="0" fontId="5" fillId="30" borderId="0" xfId="182" applyFont="1" applyBorder="1"/>
    <xf numFmtId="0" fontId="5" fillId="0" borderId="0" xfId="182" applyFont="1" applyFill="1" applyBorder="1"/>
    <xf numFmtId="0" fontId="5" fillId="0" borderId="46" xfId="275" applyFont="1" applyFill="1" applyBorder="1" applyAlignment="1" applyProtection="1">
      <alignment horizontal="left" vertical="center"/>
    </xf>
    <xf numFmtId="166" fontId="5" fillId="0" borderId="0" xfId="248" applyNumberFormat="1" applyFont="1" applyFill="1" applyBorder="1"/>
    <xf numFmtId="0" fontId="2" fillId="0" borderId="32" xfId="275" applyFont="1" applyFill="1" applyBorder="1" applyAlignment="1" applyProtection="1">
      <alignment horizontal="left" vertical="center"/>
    </xf>
    <xf numFmtId="166" fontId="58" fillId="0" borderId="0" xfId="228" applyNumberFormat="1" applyFont="1" applyFill="1" applyBorder="1"/>
    <xf numFmtId="0" fontId="2" fillId="0" borderId="27" xfId="275" applyFont="1" applyFill="1" applyBorder="1" applyAlignment="1" applyProtection="1">
      <alignment horizontal="left" vertical="center"/>
    </xf>
    <xf numFmtId="0" fontId="2" fillId="0" borderId="18" xfId="275" applyFont="1" applyFill="1" applyBorder="1" applyAlignment="1" applyProtection="1">
      <alignment horizontal="left" vertical="center"/>
    </xf>
    <xf numFmtId="166" fontId="2" fillId="0" borderId="0" xfId="248" applyNumberFormat="1" applyFont="1" applyFill="1" applyBorder="1"/>
    <xf numFmtId="10" fontId="2" fillId="0" borderId="65" xfId="275" applyNumberFormat="1" applyFont="1" applyBorder="1"/>
    <xf numFmtId="10" fontId="2" fillId="0" borderId="0" xfId="275" applyNumberFormat="1" applyFont="1" applyFill="1" applyBorder="1"/>
    <xf numFmtId="0" fontId="5" fillId="0" borderId="39" xfId="275" applyFont="1" applyFill="1" applyBorder="1" applyAlignment="1" applyProtection="1">
      <alignment horizontal="left" vertical="center"/>
    </xf>
    <xf numFmtId="164" fontId="5" fillId="26" borderId="53" xfId="275" applyNumberFormat="1" applyFont="1" applyFill="1" applyBorder="1" applyAlignment="1" applyProtection="1">
      <alignment horizontal="left" vertical="center"/>
    </xf>
    <xf numFmtId="164" fontId="5" fillId="26" borderId="74" xfId="275" applyNumberFormat="1" applyFont="1" applyFill="1" applyBorder="1" applyAlignment="1" applyProtection="1">
      <alignment horizontal="left" vertical="center"/>
    </xf>
    <xf numFmtId="164" fontId="5" fillId="26" borderId="75" xfId="275" applyNumberFormat="1" applyFont="1" applyFill="1" applyBorder="1" applyAlignment="1" applyProtection="1">
      <alignment horizontal="left" vertical="center"/>
    </xf>
    <xf numFmtId="0" fontId="2" fillId="0" borderId="0" xfId="275" applyFont="1"/>
    <xf numFmtId="0" fontId="5" fillId="0" borderId="0" xfId="275" applyFont="1"/>
    <xf numFmtId="0" fontId="2" fillId="0" borderId="73" xfId="275" applyFont="1" applyBorder="1"/>
    <xf numFmtId="0" fontId="2" fillId="0" borderId="0" xfId="275" applyFont="1" applyFill="1" applyBorder="1"/>
    <xf numFmtId="0" fontId="2" fillId="0" borderId="75" xfId="275" applyFont="1" applyBorder="1"/>
    <xf numFmtId="0" fontId="2" fillId="0" borderId="14" xfId="275" applyFont="1" applyBorder="1"/>
    <xf numFmtId="0" fontId="5" fillId="0" borderId="0" xfId="296" applyFont="1"/>
    <xf numFmtId="0" fontId="1" fillId="0" borderId="0" xfId="296" applyFont="1"/>
    <xf numFmtId="0" fontId="1" fillId="0" borderId="76" xfId="296" applyFont="1" applyBorder="1" applyAlignment="1">
      <alignment horizontal="center"/>
    </xf>
    <xf numFmtId="0" fontId="1" fillId="0" borderId="77" xfId="296" applyFont="1" applyBorder="1" applyAlignment="1">
      <alignment horizontal="center"/>
    </xf>
    <xf numFmtId="0" fontId="1" fillId="0" borderId="78" xfId="296" applyFont="1" applyBorder="1" applyAlignment="1">
      <alignment horizontal="center"/>
    </xf>
    <xf numFmtId="0" fontId="1" fillId="0" borderId="24" xfId="296" applyFont="1" applyBorder="1" applyAlignment="1">
      <alignment horizontal="center"/>
    </xf>
    <xf numFmtId="0" fontId="31" fillId="0" borderId="0" xfId="296" applyFont="1"/>
    <xf numFmtId="0" fontId="6" fillId="0" borderId="0" xfId="275" applyFont="1" applyAlignment="1">
      <alignment horizontal="left"/>
    </xf>
    <xf numFmtId="0" fontId="8" fillId="26" borderId="24" xfId="0" applyFont="1" applyFill="1" applyBorder="1" applyAlignment="1">
      <alignment vertical="center"/>
    </xf>
    <xf numFmtId="0" fontId="8" fillId="26" borderId="24" xfId="0" applyFont="1" applyFill="1" applyBorder="1" applyAlignment="1" applyProtection="1">
      <alignment horizontal="left" vertical="center" wrapText="1"/>
    </xf>
    <xf numFmtId="0" fontId="8" fillId="26" borderId="24" xfId="310" applyFont="1" applyFill="1" applyBorder="1" applyAlignment="1" applyProtection="1">
      <alignment horizontal="left" vertical="center" wrapText="1"/>
    </xf>
    <xf numFmtId="0" fontId="8" fillId="26" borderId="24" xfId="310" applyFont="1" applyFill="1" applyBorder="1" applyAlignment="1" applyProtection="1">
      <alignment vertical="center" wrapText="1"/>
    </xf>
    <xf numFmtId="0" fontId="59" fillId="0" borderId="0" xfId="277" applyFont="1" applyProtection="1"/>
    <xf numFmtId="0" fontId="59" fillId="0" borderId="20" xfId="277" applyFont="1" applyBorder="1" applyAlignment="1" applyProtection="1">
      <alignment horizontal="centerContinuous"/>
    </xf>
    <xf numFmtId="0" fontId="60" fillId="41" borderId="30" xfId="152" applyFont="1" applyFill="1" applyBorder="1" applyAlignment="1" applyProtection="1">
      <alignment horizontal="center" vertical="center" wrapText="1"/>
    </xf>
    <xf numFmtId="0" fontId="59" fillId="41" borderId="30" xfId="152" applyFont="1" applyFill="1" applyBorder="1" applyAlignment="1" applyProtection="1">
      <alignment horizontal="center" vertical="center" wrapText="1"/>
    </xf>
    <xf numFmtId="0" fontId="60" fillId="41" borderId="24" xfId="152" applyFont="1" applyFill="1" applyBorder="1" applyAlignment="1" applyProtection="1">
      <alignment horizontal="center" vertical="center" wrapText="1"/>
    </xf>
    <xf numFmtId="0" fontId="2" fillId="41" borderId="24" xfId="182" applyFont="1" applyFill="1" applyBorder="1" applyAlignment="1" applyProtection="1">
      <alignment horizontal="center" vertical="center"/>
    </xf>
    <xf numFmtId="166" fontId="60" fillId="0" borderId="24" xfId="277" applyNumberFormat="1" applyFont="1" applyBorder="1" applyAlignment="1" applyProtection="1">
      <alignment vertical="center"/>
    </xf>
    <xf numFmtId="166" fontId="59" fillId="0" borderId="24" xfId="277" applyNumberFormat="1" applyFont="1" applyBorder="1" applyAlignment="1" applyProtection="1">
      <alignment vertical="center"/>
    </xf>
    <xf numFmtId="166" fontId="60" fillId="0" borderId="79" xfId="277" applyNumberFormat="1" applyFont="1" applyBorder="1" applyAlignment="1" applyProtection="1">
      <alignment vertical="center"/>
    </xf>
    <xf numFmtId="166" fontId="59" fillId="0" borderId="28" xfId="277" applyNumberFormat="1" applyFont="1" applyBorder="1" applyAlignment="1" applyProtection="1">
      <alignment vertical="center"/>
    </xf>
    <xf numFmtId="166" fontId="59" fillId="0" borderId="79" xfId="277" applyNumberFormat="1" applyFont="1" applyBorder="1" applyAlignment="1" applyProtection="1">
      <alignment vertical="center"/>
    </xf>
    <xf numFmtId="166" fontId="59" fillId="0" borderId="80" xfId="277" applyNumberFormat="1" applyFont="1" applyBorder="1" applyAlignment="1" applyProtection="1">
      <alignment vertical="center"/>
    </xf>
    <xf numFmtId="166" fontId="59" fillId="0" borderId="0" xfId="277" applyNumberFormat="1" applyFont="1" applyBorder="1" applyAlignment="1" applyProtection="1">
      <alignment vertical="center"/>
    </xf>
    <xf numFmtId="166" fontId="60" fillId="0" borderId="0" xfId="277" applyNumberFormat="1" applyFont="1" applyBorder="1" applyAlignment="1" applyProtection="1">
      <alignment vertical="center"/>
    </xf>
    <xf numFmtId="0" fontId="59" fillId="0" borderId="81" xfId="277" applyFont="1" applyBorder="1" applyProtection="1"/>
    <xf numFmtId="0" fontId="59" fillId="0" borderId="34" xfId="277" applyFont="1" applyBorder="1" applyProtection="1"/>
    <xf numFmtId="0" fontId="59" fillId="0" borderId="82" xfId="277" applyFont="1" applyBorder="1" applyProtection="1"/>
    <xf numFmtId="0" fontId="59" fillId="41" borderId="30" xfId="152" applyFont="1" applyFill="1" applyBorder="1" applyAlignment="1" applyProtection="1">
      <alignment horizontal="left" vertical="center"/>
    </xf>
    <xf numFmtId="0" fontId="59" fillId="0" borderId="24" xfId="277" applyFont="1" applyBorder="1" applyAlignment="1" applyProtection="1">
      <alignment horizontal="center"/>
    </xf>
    <xf numFmtId="0" fontId="59" fillId="0" borderId="24" xfId="277" applyFont="1" applyBorder="1" applyAlignment="1" applyProtection="1">
      <alignment horizontal="left"/>
    </xf>
    <xf numFmtId="166" fontId="59" fillId="0" borderId="24" xfId="277" applyNumberFormat="1" applyFont="1" applyBorder="1" applyProtection="1"/>
    <xf numFmtId="166" fontId="59" fillId="0" borderId="24" xfId="277" applyNumberFormat="1" applyFont="1" applyFill="1" applyBorder="1" applyProtection="1"/>
    <xf numFmtId="0" fontId="8" fillId="26" borderId="30" xfId="0" applyFont="1" applyFill="1" applyBorder="1" applyAlignment="1" applyProtection="1">
      <alignment vertical="center" wrapText="1"/>
    </xf>
    <xf numFmtId="0" fontId="5" fillId="40" borderId="24" xfId="0" applyNumberFormat="1" applyFont="1" applyFill="1" applyBorder="1" applyAlignment="1" applyProtection="1">
      <alignment horizontal="center" vertical="center"/>
      <protection locked="0"/>
    </xf>
    <xf numFmtId="0" fontId="8" fillId="30" borderId="0" xfId="182" applyFont="1"/>
    <xf numFmtId="0" fontId="8" fillId="30" borderId="0" xfId="182" applyFont="1" applyBorder="1"/>
    <xf numFmtId="0" fontId="8" fillId="30" borderId="0" xfId="182" applyFont="1" applyBorder="1" applyAlignment="1">
      <alignment horizontal="center"/>
    </xf>
    <xf numFmtId="0" fontId="8" fillId="30" borderId="16" xfId="182" applyFont="1" applyBorder="1" applyAlignment="1">
      <alignment horizontal="center"/>
    </xf>
    <xf numFmtId="6" fontId="5" fillId="0" borderId="47" xfId="248" applyNumberFormat="1" applyFont="1" applyBorder="1"/>
    <xf numFmtId="6" fontId="58" fillId="40" borderId="95" xfId="228" applyNumberFormat="1" applyFont="1" applyFill="1" applyBorder="1"/>
    <xf numFmtId="6" fontId="2" fillId="0" borderId="65" xfId="248" applyNumberFormat="1" applyFont="1" applyBorder="1"/>
    <xf numFmtId="6" fontId="5" fillId="0" borderId="66" xfId="248" applyNumberFormat="1" applyFont="1" applyBorder="1"/>
    <xf numFmtId="6" fontId="2" fillId="0" borderId="70" xfId="275" applyNumberFormat="1" applyFont="1" applyFill="1" applyBorder="1" applyAlignment="1" applyProtection="1">
      <alignment horizontal="right" vertical="center"/>
    </xf>
    <xf numFmtId="6" fontId="2" fillId="0" borderId="25" xfId="248" applyNumberFormat="1" applyFont="1" applyBorder="1"/>
    <xf numFmtId="6" fontId="2" fillId="0" borderId="15" xfId="248" applyNumberFormat="1" applyFont="1" applyBorder="1"/>
    <xf numFmtId="6" fontId="5" fillId="0" borderId="83" xfId="248" applyNumberFormat="1" applyFont="1" applyBorder="1"/>
    <xf numFmtId="6" fontId="5" fillId="0" borderId="75" xfId="248" applyNumberFormat="1" applyFont="1" applyBorder="1"/>
    <xf numFmtId="0" fontId="6" fillId="0" borderId="0" xfId="282" applyFont="1" applyProtection="1"/>
    <xf numFmtId="0" fontId="8" fillId="0" borderId="0" xfId="282" applyFont="1" applyProtection="1"/>
    <xf numFmtId="0" fontId="2" fillId="0" borderId="0" xfId="282" applyFont="1" applyProtection="1"/>
    <xf numFmtId="0" fontId="6" fillId="0" borderId="0" xfId="282" applyFont="1" applyBorder="1" applyAlignment="1" applyProtection="1">
      <alignment horizontal="left" vertical="center"/>
    </xf>
    <xf numFmtId="0" fontId="2" fillId="0" borderId="0" xfId="282" applyFont="1" applyFill="1" applyBorder="1" applyAlignment="1" applyProtection="1">
      <alignment horizontal="centerContinuous" vertical="center"/>
    </xf>
    <xf numFmtId="0" fontId="59" fillId="0" borderId="0" xfId="277" applyFont="1"/>
    <xf numFmtId="0" fontId="61" fillId="0" borderId="0" xfId="277" applyFont="1"/>
    <xf numFmtId="0" fontId="46" fillId="0" borderId="0" xfId="282" applyFont="1" applyProtection="1"/>
    <xf numFmtId="0" fontId="46" fillId="41" borderId="24" xfId="182" applyFont="1" applyFill="1" applyBorder="1" applyProtection="1"/>
    <xf numFmtId="0" fontId="46" fillId="41" borderId="24" xfId="182" applyFont="1" applyFill="1" applyBorder="1" applyAlignment="1" applyProtection="1">
      <alignment horizontal="centerContinuous" vertical="center" wrapText="1"/>
    </xf>
    <xf numFmtId="0" fontId="46" fillId="41" borderId="19" xfId="182" applyFont="1" applyFill="1" applyBorder="1" applyAlignment="1" applyProtection="1"/>
    <xf numFmtId="0" fontId="46" fillId="41" borderId="20" xfId="182" applyFont="1" applyFill="1" applyBorder="1" applyAlignment="1" applyProtection="1"/>
    <xf numFmtId="0" fontId="1" fillId="41" borderId="24" xfId="152" applyFont="1" applyFill="1" applyBorder="1" applyAlignment="1" applyProtection="1">
      <alignment horizontal="center" vertical="center"/>
    </xf>
    <xf numFmtId="0" fontId="1" fillId="41" borderId="24" xfId="152" applyFont="1" applyFill="1" applyBorder="1" applyAlignment="1" applyProtection="1">
      <alignment horizontal="center" vertical="center" wrapText="1"/>
    </xf>
    <xf numFmtId="0" fontId="59" fillId="41" borderId="24" xfId="152" applyFont="1" applyFill="1" applyBorder="1" applyAlignment="1" applyProtection="1">
      <alignment horizontal="center" vertical="center" wrapText="1"/>
    </xf>
    <xf numFmtId="166" fontId="5" fillId="0" borderId="24" xfId="220" applyNumberFormat="1" applyFont="1" applyFill="1" applyBorder="1" applyProtection="1"/>
    <xf numFmtId="166" fontId="5" fillId="0" borderId="24" xfId="224" applyNumberFormat="1" applyFont="1" applyFill="1" applyBorder="1" applyProtection="1"/>
    <xf numFmtId="0" fontId="1" fillId="0" borderId="0" xfId="0" applyFont="1" applyProtection="1"/>
    <xf numFmtId="0" fontId="1" fillId="41" borderId="30" xfId="152" applyFont="1" applyFill="1" applyBorder="1" applyAlignment="1" applyProtection="1">
      <alignment horizontal="center" vertical="center"/>
    </xf>
    <xf numFmtId="0" fontId="59" fillId="41" borderId="20" xfId="152" applyFont="1" applyFill="1" applyBorder="1" applyAlignment="1" applyProtection="1">
      <alignment horizontal="center" vertical="center"/>
    </xf>
    <xf numFmtId="0" fontId="1" fillId="41" borderId="20" xfId="152" applyFont="1" applyFill="1" applyBorder="1" applyAlignment="1" applyProtection="1">
      <alignment horizontal="center" vertical="center"/>
    </xf>
    <xf numFmtId="0" fontId="1" fillId="41" borderId="20" xfId="152" applyFont="1" applyFill="1" applyBorder="1" applyAlignment="1" applyProtection="1">
      <alignment horizontal="center" vertical="center" wrapText="1"/>
    </xf>
    <xf numFmtId="177" fontId="1" fillId="0" borderId="24" xfId="124" applyNumberFormat="1" applyFont="1" applyFill="1" applyBorder="1" applyAlignment="1" applyProtection="1">
      <alignment horizontal="center" vertical="center"/>
      <protection locked="0"/>
    </xf>
    <xf numFmtId="176" fontId="1" fillId="42" borderId="30" xfId="124" applyNumberFormat="1" applyFont="1" applyFill="1" applyBorder="1" applyAlignment="1" applyProtection="1">
      <alignment horizontal="left" vertical="center"/>
      <protection locked="0"/>
    </xf>
    <xf numFmtId="176" fontId="59" fillId="42" borderId="20" xfId="124" applyNumberFormat="1" applyFont="1" applyFill="1" applyBorder="1" applyAlignment="1" applyProtection="1">
      <alignment horizontal="center" vertical="center"/>
      <protection locked="0"/>
    </xf>
    <xf numFmtId="10" fontId="59" fillId="0" borderId="24" xfId="271" applyNumberFormat="1" applyFont="1" applyFill="1" applyBorder="1" applyAlignment="1" applyProtection="1">
      <alignment horizontal="left" vertical="center"/>
      <protection locked="0"/>
    </xf>
    <xf numFmtId="10" fontId="59" fillId="42" borderId="24" xfId="271" applyNumberFormat="1" applyFont="1" applyFill="1" applyBorder="1" applyAlignment="1" applyProtection="1">
      <alignment horizontal="center" vertical="center"/>
      <protection locked="0"/>
    </xf>
    <xf numFmtId="177" fontId="1" fillId="42" borderId="24" xfId="124" applyNumberFormat="1" applyFont="1" applyFill="1" applyBorder="1" applyAlignment="1" applyProtection="1">
      <alignment horizontal="center" vertical="center"/>
      <protection locked="0"/>
    </xf>
    <xf numFmtId="10" fontId="59" fillId="42" borderId="24" xfId="271" applyNumberFormat="1" applyFont="1" applyFill="1" applyBorder="1" applyAlignment="1" applyProtection="1">
      <alignment horizontal="left" vertical="center"/>
      <protection locked="0"/>
    </xf>
    <xf numFmtId="176" fontId="59" fillId="42" borderId="30" xfId="124" applyNumberFormat="1" applyFont="1" applyFill="1" applyBorder="1" applyAlignment="1" applyProtection="1">
      <alignment horizontal="center" vertical="center"/>
      <protection locked="0"/>
    </xf>
    <xf numFmtId="10" fontId="59" fillId="42" borderId="93" xfId="271"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0" fontId="46" fillId="0" borderId="19" xfId="182" applyFont="1" applyFill="1" applyBorder="1" applyProtection="1"/>
    <xf numFmtId="0" fontId="62" fillId="0" borderId="0" xfId="277" applyFont="1" applyProtection="1"/>
    <xf numFmtId="176" fontId="59" fillId="40" borderId="24" xfId="124" applyNumberFormat="1" applyFont="1" applyFill="1" applyBorder="1" applyProtection="1">
      <protection locked="0"/>
    </xf>
    <xf numFmtId="177" fontId="59" fillId="40" borderId="24" xfId="124" applyNumberFormat="1" applyFont="1" applyFill="1" applyBorder="1" applyProtection="1">
      <protection locked="0"/>
    </xf>
    <xf numFmtId="166" fontId="59" fillId="40" borderId="24" xfId="124" applyNumberFormat="1" applyFont="1" applyFill="1" applyBorder="1" applyProtection="1">
      <protection locked="0"/>
    </xf>
    <xf numFmtId="166" fontId="60" fillId="43" borderId="24" xfId="124" applyNumberFormat="1" applyFont="1" applyFill="1" applyBorder="1" applyProtection="1">
      <protection locked="0"/>
    </xf>
    <xf numFmtId="0" fontId="59" fillId="0" borderId="20" xfId="277" applyFont="1" applyBorder="1" applyAlignment="1" applyProtection="1">
      <alignment horizontal="centerContinuous" vertical="center"/>
    </xf>
    <xf numFmtId="0" fontId="60" fillId="0" borderId="30" xfId="277" applyFont="1" applyBorder="1" applyAlignment="1" applyProtection="1">
      <alignment horizontal="centerContinuous" vertical="center"/>
    </xf>
    <xf numFmtId="0" fontId="59" fillId="0" borderId="19" xfId="277" applyFont="1" applyBorder="1" applyAlignment="1" applyProtection="1">
      <alignment horizontal="centerContinuous" vertical="center"/>
    </xf>
    <xf numFmtId="176" fontId="59" fillId="40" borderId="24" xfId="124" applyNumberFormat="1" applyFont="1" applyFill="1" applyBorder="1" applyAlignment="1" applyProtection="1">
      <alignment vertical="center"/>
      <protection locked="0"/>
    </xf>
    <xf numFmtId="177" fontId="59" fillId="40" borderId="24" xfId="124" applyNumberFormat="1" applyFont="1" applyFill="1" applyBorder="1" applyAlignment="1" applyProtection="1">
      <alignment horizontal="center" vertical="center"/>
      <protection locked="0"/>
    </xf>
    <xf numFmtId="0" fontId="62" fillId="0" borderId="0" xfId="277" applyFont="1" applyAlignment="1" applyProtection="1">
      <alignment vertical="center"/>
    </xf>
    <xf numFmtId="0" fontId="46" fillId="41" borderId="30" xfId="182" applyFont="1" applyFill="1" applyBorder="1" applyAlignment="1" applyProtection="1">
      <alignment vertical="center"/>
    </xf>
    <xf numFmtId="0" fontId="46" fillId="41" borderId="19" xfId="182" applyFont="1" applyFill="1" applyBorder="1" applyAlignment="1" applyProtection="1">
      <alignment vertical="center"/>
    </xf>
    <xf numFmtId="0" fontId="46" fillId="41" borderId="20" xfId="182" applyFont="1" applyFill="1" applyBorder="1" applyAlignment="1" applyProtection="1">
      <alignment vertical="center"/>
    </xf>
    <xf numFmtId="0" fontId="46" fillId="41" borderId="30" xfId="182" applyFont="1" applyFill="1" applyBorder="1" applyAlignment="1" applyProtection="1"/>
    <xf numFmtId="0" fontId="2" fillId="41" borderId="24" xfId="152" applyFont="1" applyFill="1" applyBorder="1" applyAlignment="1" applyProtection="1">
      <alignment horizontal="center" vertical="center" wrapText="1"/>
    </xf>
    <xf numFmtId="0" fontId="59" fillId="0" borderId="0" xfId="277" applyFont="1" applyBorder="1" applyAlignment="1" applyProtection="1">
      <alignment vertical="center" wrapText="1"/>
    </xf>
    <xf numFmtId="0" fontId="59" fillId="0" borderId="0" xfId="277" applyFont="1" applyAlignment="1" applyProtection="1">
      <alignment vertical="center" wrapText="1"/>
    </xf>
    <xf numFmtId="176" fontId="59" fillId="40" borderId="24" xfId="124" applyNumberFormat="1" applyFont="1" applyFill="1" applyBorder="1" applyAlignment="1" applyProtection="1">
      <alignment horizontal="left" vertical="top"/>
      <protection locked="0"/>
    </xf>
    <xf numFmtId="1" fontId="59" fillId="40" borderId="24" xfId="124" applyNumberFormat="1" applyFont="1" applyFill="1" applyBorder="1" applyProtection="1">
      <protection locked="0"/>
    </xf>
    <xf numFmtId="166" fontId="63" fillId="0" borderId="24" xfId="220" applyNumberFormat="1" applyFont="1" applyFill="1" applyBorder="1" applyProtection="1"/>
    <xf numFmtId="176" fontId="59" fillId="40" borderId="93" xfId="124" applyNumberFormat="1" applyFont="1" applyFill="1" applyBorder="1" applyProtection="1">
      <protection locked="0"/>
    </xf>
    <xf numFmtId="166" fontId="63" fillId="0" borderId="94" xfId="220" applyNumberFormat="1" applyFont="1" applyFill="1" applyProtection="1"/>
    <xf numFmtId="1" fontId="63" fillId="0" borderId="24" xfId="220" applyNumberFormat="1" applyFont="1" applyFill="1" applyBorder="1" applyAlignment="1" applyProtection="1">
      <alignment horizontal="center" vertical="center"/>
    </xf>
    <xf numFmtId="1" fontId="59" fillId="44" borderId="24" xfId="124" applyNumberFormat="1" applyFont="1" applyFill="1" applyBorder="1" applyAlignment="1" applyProtection="1">
      <alignment horizontal="center"/>
      <protection locked="0"/>
    </xf>
    <xf numFmtId="1" fontId="59" fillId="0" borderId="24" xfId="124" applyNumberFormat="1" applyFont="1" applyFill="1" applyBorder="1" applyAlignment="1" applyProtection="1">
      <alignment horizontal="center"/>
    </xf>
    <xf numFmtId="176" fontId="2" fillId="0" borderId="0" xfId="277" applyNumberFormat="1" applyFont="1" applyBorder="1" applyProtection="1"/>
    <xf numFmtId="0" fontId="2" fillId="0" borderId="0" xfId="277" applyFont="1" applyProtection="1"/>
    <xf numFmtId="1" fontId="59" fillId="0" borderId="0" xfId="277" applyNumberFormat="1" applyFont="1" applyProtection="1"/>
    <xf numFmtId="176" fontId="1" fillId="40" borderId="24" xfId="124" applyNumberFormat="1" applyFont="1" applyFill="1" applyBorder="1" applyProtection="1">
      <protection locked="0"/>
    </xf>
    <xf numFmtId="0" fontId="59" fillId="0" borderId="0" xfId="277" applyFont="1" applyFill="1" applyProtection="1"/>
    <xf numFmtId="0" fontId="35" fillId="40" borderId="24" xfId="249" applyNumberFormat="1" applyFill="1" applyBorder="1" applyAlignment="1" applyProtection="1">
      <alignment horizontal="center" vertical="center"/>
    </xf>
    <xf numFmtId="0" fontId="8" fillId="40" borderId="24" xfId="0" applyFont="1" applyFill="1" applyBorder="1" applyAlignment="1" applyProtection="1">
      <alignment horizontal="center" vertical="center"/>
    </xf>
    <xf numFmtId="5" fontId="8" fillId="40" borderId="24" xfId="336" applyNumberFormat="1" applyFont="1" applyFill="1" applyBorder="1" applyAlignment="1" applyProtection="1">
      <alignment horizontal="right" wrapText="1"/>
    </xf>
    <xf numFmtId="5" fontId="8" fillId="40" borderId="24" xfId="336" applyNumberFormat="1" applyFont="1" applyFill="1" applyBorder="1" applyAlignment="1">
      <alignment horizontal="right" vertical="center" wrapText="1"/>
    </xf>
    <xf numFmtId="176" fontId="64" fillId="40" borderId="24" xfId="124" applyNumberFormat="1" applyFont="1" applyFill="1" applyBorder="1" applyProtection="1">
      <protection locked="0"/>
    </xf>
    <xf numFmtId="1" fontId="64" fillId="40" borderId="24" xfId="124" applyNumberFormat="1" applyFont="1" applyFill="1" applyBorder="1" applyProtection="1">
      <protection locked="0"/>
    </xf>
    <xf numFmtId="166" fontId="64" fillId="40" borderId="24" xfId="124" applyNumberFormat="1" applyFont="1" applyFill="1" applyBorder="1" applyProtection="1">
      <protection locked="0"/>
    </xf>
    <xf numFmtId="166" fontId="65" fillId="0" borderId="24" xfId="220" applyNumberFormat="1" applyFont="1" applyFill="1" applyBorder="1" applyProtection="1"/>
    <xf numFmtId="176" fontId="64" fillId="40" borderId="24" xfId="124" applyNumberFormat="1" applyFont="1" applyFill="1" applyBorder="1" applyAlignment="1" applyProtection="1">
      <alignment vertical="center"/>
      <protection locked="0"/>
    </xf>
    <xf numFmtId="0" fontId="1" fillId="0" borderId="20" xfId="0" applyFont="1" applyBorder="1" applyAlignment="1" applyProtection="1">
      <alignment vertical="center"/>
    </xf>
    <xf numFmtId="0" fontId="1" fillId="0" borderId="69" xfId="0" applyFont="1" applyBorder="1" applyAlignment="1" applyProtection="1">
      <alignment vertical="center"/>
    </xf>
    <xf numFmtId="0" fontId="0" fillId="36" borderId="18" xfId="0" applyFont="1" applyFill="1" applyBorder="1" applyAlignment="1" applyProtection="1">
      <alignment horizontal="left" vertical="center" wrapText="1"/>
    </xf>
    <xf numFmtId="0" fontId="1" fillId="36" borderId="19" xfId="0" applyFont="1" applyFill="1" applyBorder="1" applyAlignment="1" applyProtection="1">
      <alignment horizontal="left" vertical="center" wrapText="1"/>
    </xf>
    <xf numFmtId="0" fontId="30" fillId="26" borderId="24" xfId="0" applyFont="1" applyFill="1" applyBorder="1" applyAlignment="1" applyProtection="1">
      <alignment horizontal="center"/>
    </xf>
    <xf numFmtId="0" fontId="5" fillId="0" borderId="0" xfId="0" applyFont="1" applyAlignment="1" applyProtection="1">
      <alignment vertical="center"/>
    </xf>
    <xf numFmtId="3" fontId="1" fillId="28" borderId="24" xfId="305" applyNumberFormat="1" applyFont="1" applyFill="1" applyBorder="1" applyAlignment="1" applyProtection="1">
      <alignment vertical="center"/>
      <protection locked="0"/>
    </xf>
    <xf numFmtId="3" fontId="1" fillId="39" borderId="30" xfId="305" applyNumberFormat="1" applyFont="1" applyFill="1" applyBorder="1" applyAlignment="1" applyProtection="1">
      <alignment vertical="center"/>
    </xf>
    <xf numFmtId="3" fontId="1" fillId="0" borderId="51" xfId="305" applyNumberFormat="1" applyFont="1" applyFill="1" applyBorder="1" applyAlignment="1" applyProtection="1">
      <alignment vertical="center"/>
    </xf>
    <xf numFmtId="3" fontId="1" fillId="0" borderId="60" xfId="305" applyNumberFormat="1" applyFont="1" applyFill="1" applyBorder="1" applyAlignment="1" applyProtection="1">
      <alignment vertical="center"/>
    </xf>
    <xf numFmtId="3" fontId="1" fillId="0" borderId="52" xfId="305" applyNumberFormat="1" applyFont="1" applyFill="1" applyBorder="1" applyAlignment="1" applyProtection="1">
      <alignment vertical="center"/>
    </xf>
    <xf numFmtId="0" fontId="2" fillId="35" borderId="36" xfId="305" applyFont="1" applyFill="1" applyBorder="1" applyAlignment="1" applyProtection="1">
      <alignment horizontal="center" vertical="center" wrapText="1"/>
    </xf>
    <xf numFmtId="0" fontId="2" fillId="35" borderId="57" xfId="305" applyFont="1" applyFill="1" applyBorder="1" applyAlignment="1" applyProtection="1">
      <alignment horizontal="center" vertical="center" wrapText="1"/>
    </xf>
    <xf numFmtId="3" fontId="1" fillId="38" borderId="58" xfId="305" applyNumberFormat="1" applyFont="1" applyFill="1" applyBorder="1" applyAlignment="1" applyProtection="1">
      <alignment vertical="center"/>
    </xf>
    <xf numFmtId="3" fontId="1" fillId="38" borderId="19" xfId="305" applyNumberFormat="1" applyFont="1" applyFill="1" applyBorder="1" applyAlignment="1" applyProtection="1">
      <alignment vertical="center"/>
    </xf>
    <xf numFmtId="3" fontId="1" fillId="38" borderId="28" xfId="305" applyNumberFormat="1" applyFont="1" applyFill="1" applyBorder="1" applyAlignment="1" applyProtection="1">
      <alignment vertical="center"/>
    </xf>
    <xf numFmtId="3" fontId="1" fillId="38" borderId="55" xfId="305" applyNumberFormat="1" applyFont="1" applyFill="1" applyBorder="1" applyAlignment="1" applyProtection="1">
      <alignment vertical="center"/>
    </xf>
    <xf numFmtId="3" fontId="1" fillId="28" borderId="36" xfId="305" applyNumberFormat="1" applyFont="1" applyFill="1" applyBorder="1" applyAlignment="1" applyProtection="1">
      <alignment vertical="center"/>
      <protection locked="0"/>
    </xf>
    <xf numFmtId="3" fontId="1" fillId="39" borderId="19" xfId="305" applyNumberFormat="1" applyFont="1" applyFill="1" applyBorder="1" applyAlignment="1" applyProtection="1">
      <alignment vertical="center"/>
    </xf>
    <xf numFmtId="3" fontId="1" fillId="39" borderId="34" xfId="305" applyNumberFormat="1" applyFont="1" applyFill="1" applyBorder="1" applyAlignment="1" applyProtection="1">
      <alignment vertical="center"/>
    </xf>
    <xf numFmtId="3" fontId="1" fillId="38" borderId="73" xfId="305" applyNumberFormat="1" applyFont="1" applyFill="1" applyBorder="1" applyAlignment="1" applyProtection="1">
      <alignment vertical="center"/>
    </xf>
    <xf numFmtId="3" fontId="1" fillId="39" borderId="58" xfId="305" applyNumberFormat="1" applyFont="1" applyFill="1" applyBorder="1" applyAlignment="1" applyProtection="1">
      <alignment horizontal="left" vertical="center"/>
    </xf>
    <xf numFmtId="3" fontId="1" fillId="39" borderId="28" xfId="305" applyNumberFormat="1" applyFont="1" applyFill="1" applyBorder="1" applyAlignment="1" applyProtection="1">
      <alignment horizontal="left" vertical="center"/>
    </xf>
    <xf numFmtId="3" fontId="1" fillId="36" borderId="36" xfId="305" applyNumberFormat="1" applyFont="1" applyFill="1" applyBorder="1" applyAlignment="1" applyProtection="1">
      <alignment vertical="center"/>
    </xf>
    <xf numFmtId="3" fontId="1" fillId="39" borderId="26" xfId="305" applyNumberFormat="1" applyFont="1" applyFill="1" applyBorder="1" applyAlignment="1" applyProtection="1">
      <alignment horizontal="left" vertical="center"/>
    </xf>
    <xf numFmtId="3" fontId="1" fillId="39" borderId="0" xfId="305" applyNumberFormat="1" applyFont="1" applyFill="1" applyBorder="1" applyAlignment="1" applyProtection="1">
      <alignment horizontal="left" vertical="center"/>
    </xf>
    <xf numFmtId="3" fontId="1" fillId="39" borderId="72" xfId="305" applyNumberFormat="1" applyFont="1" applyFill="1" applyBorder="1" applyAlignment="1" applyProtection="1">
      <alignment horizontal="left" vertical="center"/>
    </xf>
    <xf numFmtId="3" fontId="1" fillId="39" borderId="34" xfId="305" applyNumberFormat="1" applyFont="1" applyFill="1" applyBorder="1" applyAlignment="1" applyProtection="1">
      <alignment horizontal="left" vertical="center"/>
    </xf>
    <xf numFmtId="3" fontId="1" fillId="39" borderId="65" xfId="305" applyNumberFormat="1" applyFont="1" applyFill="1" applyBorder="1" applyAlignment="1" applyProtection="1">
      <alignment vertical="center"/>
    </xf>
    <xf numFmtId="3" fontId="1" fillId="0" borderId="40" xfId="305" applyNumberFormat="1" applyFont="1" applyFill="1" applyBorder="1" applyAlignment="1" applyProtection="1">
      <alignment vertical="center"/>
    </xf>
    <xf numFmtId="0" fontId="2" fillId="35" borderId="20" xfId="0" applyFont="1" applyFill="1" applyBorder="1" applyAlignment="1" applyProtection="1">
      <alignment horizontal="centerContinuous" vertical="center"/>
    </xf>
    <xf numFmtId="3" fontId="1" fillId="36" borderId="0" xfId="305" applyNumberFormat="1" applyFont="1" applyFill="1" applyBorder="1" applyAlignment="1" applyProtection="1">
      <alignment vertical="center"/>
    </xf>
    <xf numFmtId="4" fontId="2" fillId="26" borderId="0" xfId="0" applyNumberFormat="1" applyFont="1" applyFill="1" applyAlignment="1" applyProtection="1">
      <alignment vertical="center"/>
    </xf>
    <xf numFmtId="4" fontId="2" fillId="0" borderId="0" xfId="0" applyNumberFormat="1" applyFont="1" applyFill="1" applyAlignment="1" applyProtection="1">
      <alignment vertical="center"/>
    </xf>
    <xf numFmtId="0" fontId="60" fillId="35" borderId="0" xfId="277" applyFont="1" applyFill="1" applyAlignment="1" applyProtection="1">
      <alignment horizontal="center"/>
    </xf>
    <xf numFmtId="0" fontId="59" fillId="0" borderId="0" xfId="277" applyFont="1" applyFill="1" applyAlignment="1" applyProtection="1">
      <alignment horizontal="center"/>
    </xf>
    <xf numFmtId="0" fontId="59" fillId="0" borderId="0" xfId="277" applyFont="1" applyAlignment="1" applyProtection="1">
      <alignment horizontal="center"/>
    </xf>
    <xf numFmtId="0" fontId="59" fillId="0" borderId="0" xfId="277" applyFont="1" applyAlignment="1" applyProtection="1">
      <alignment horizontal="left"/>
    </xf>
    <xf numFmtId="10" fontId="59" fillId="0" borderId="0" xfId="277" applyNumberFormat="1" applyFont="1" applyProtection="1"/>
    <xf numFmtId="10" fontId="1" fillId="0" borderId="0" xfId="271" applyNumberFormat="1" applyFont="1" applyProtection="1"/>
    <xf numFmtId="0" fontId="59" fillId="0" borderId="0" xfId="277" applyFont="1" applyBorder="1" applyProtection="1"/>
    <xf numFmtId="0" fontId="60" fillId="35" borderId="0" xfId="277" applyFont="1" applyFill="1" applyAlignment="1" applyProtection="1">
      <alignment horizontal="left"/>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left" vertical="center" wrapText="1"/>
    </xf>
    <xf numFmtId="0" fontId="59" fillId="0" borderId="0" xfId="0" applyFont="1" applyAlignment="1" applyProtection="1">
      <alignment vertical="center"/>
    </xf>
    <xf numFmtId="0" fontId="59" fillId="0" borderId="0" xfId="0" applyFont="1" applyProtection="1"/>
    <xf numFmtId="0" fontId="60" fillId="0" borderId="0" xfId="0" applyFont="1" applyAlignment="1" applyProtection="1">
      <alignment horizontal="center" vertical="center" wrapText="1"/>
    </xf>
    <xf numFmtId="0" fontId="10" fillId="0" borderId="0" xfId="0" applyFont="1" applyAlignment="1">
      <alignment horizontal="center" wrapText="1"/>
    </xf>
    <xf numFmtId="10" fontId="59" fillId="42" borderId="93" xfId="271" applyNumberFormat="1" applyFont="1" applyFill="1" applyBorder="1" applyAlignment="1" applyProtection="1">
      <alignment horizontal="center" vertical="center" wrapText="1"/>
      <protection locked="0"/>
    </xf>
    <xf numFmtId="0" fontId="6" fillId="0" borderId="30" xfId="182" applyFont="1" applyFill="1" applyBorder="1" applyProtection="1"/>
    <xf numFmtId="3" fontId="1" fillId="40" borderId="51" xfId="0" applyNumberFormat="1" applyFont="1" applyFill="1" applyBorder="1" applyAlignment="1" applyProtection="1">
      <alignment vertical="center"/>
      <protection locked="0"/>
    </xf>
    <xf numFmtId="166" fontId="59" fillId="0" borderId="24" xfId="124" applyNumberFormat="1" applyFont="1" applyFill="1" applyBorder="1" applyProtection="1">
      <protection locked="0"/>
    </xf>
    <xf numFmtId="0" fontId="1" fillId="0" borderId="18" xfId="0" applyFont="1" applyFill="1" applyBorder="1" applyAlignment="1" applyProtection="1">
      <alignment vertical="center"/>
    </xf>
    <xf numFmtId="0" fontId="1" fillId="0" borderId="19" xfId="0" applyFont="1" applyBorder="1" applyAlignment="1" applyProtection="1">
      <alignment vertical="center"/>
    </xf>
    <xf numFmtId="0" fontId="1" fillId="0" borderId="32" xfId="0" applyFont="1" applyFill="1" applyBorder="1" applyAlignment="1" applyProtection="1">
      <alignment vertical="center"/>
    </xf>
    <xf numFmtId="3" fontId="1" fillId="28" borderId="57" xfId="0" applyNumberFormat="1" applyFont="1" applyFill="1" applyBorder="1" applyAlignment="1" applyProtection="1">
      <alignment vertical="center"/>
      <protection locked="0"/>
    </xf>
    <xf numFmtId="0" fontId="1" fillId="0" borderId="39" xfId="0" applyFont="1" applyFill="1" applyBorder="1" applyAlignment="1" applyProtection="1">
      <alignment vertical="center"/>
    </xf>
    <xf numFmtId="0" fontId="1" fillId="0" borderId="40" xfId="0" applyFont="1" applyBorder="1" applyAlignment="1" applyProtection="1">
      <alignment vertical="center"/>
    </xf>
    <xf numFmtId="0" fontId="2" fillId="36" borderId="58" xfId="0" applyFont="1" applyFill="1" applyBorder="1" applyAlignment="1">
      <alignment vertical="center" wrapText="1"/>
    </xf>
    <xf numFmtId="173" fontId="2" fillId="36" borderId="28" xfId="0" applyNumberFormat="1" applyFont="1" applyFill="1" applyBorder="1" applyAlignment="1" applyProtection="1">
      <alignment horizontal="left" vertical="center"/>
    </xf>
    <xf numFmtId="173" fontId="2" fillId="36" borderId="28" xfId="0" applyNumberFormat="1" applyFont="1" applyFill="1" applyBorder="1" applyAlignment="1" applyProtection="1">
      <alignment horizontal="left" vertical="center" wrapText="1"/>
    </xf>
    <xf numFmtId="0" fontId="2" fillId="36" borderId="85" xfId="0" applyFont="1" applyFill="1" applyBorder="1" applyAlignment="1" applyProtection="1">
      <alignment horizontal="left" vertical="center" wrapText="1"/>
    </xf>
    <xf numFmtId="173" fontId="2" fillId="36" borderId="40" xfId="0" applyNumberFormat="1" applyFont="1" applyFill="1" applyBorder="1" applyAlignment="1" applyProtection="1">
      <alignment horizontal="left" vertical="center" wrapText="1"/>
    </xf>
    <xf numFmtId="6" fontId="5" fillId="0" borderId="69" xfId="121" applyNumberFormat="1" applyFont="1" applyFill="1" applyBorder="1" applyAlignment="1" applyProtection="1">
      <alignment horizontal="right" vertical="center"/>
      <protection locked="0"/>
    </xf>
    <xf numFmtId="166" fontId="64" fillId="0" borderId="24" xfId="124" applyNumberFormat="1" applyFont="1" applyFill="1" applyBorder="1" applyProtection="1">
      <protection locked="0"/>
    </xf>
    <xf numFmtId="0" fontId="0" fillId="36" borderId="18" xfId="0" applyFont="1" applyFill="1" applyBorder="1" applyAlignment="1" applyProtection="1">
      <alignment horizontal="left" vertical="center"/>
    </xf>
    <xf numFmtId="0" fontId="1" fillId="36" borderId="19" xfId="0" applyFont="1" applyFill="1" applyBorder="1" applyAlignment="1" applyProtection="1">
      <alignment horizontal="left" vertical="center"/>
    </xf>
    <xf numFmtId="0" fontId="1" fillId="36" borderId="20" xfId="0" applyFont="1" applyFill="1" applyBorder="1" applyAlignment="1" applyProtection="1">
      <alignment horizontal="left" vertical="center"/>
    </xf>
    <xf numFmtId="0" fontId="6" fillId="0" borderId="74" xfId="182" applyFont="1" applyFill="1" applyBorder="1" applyProtection="1"/>
    <xf numFmtId="0" fontId="46" fillId="0" borderId="83" xfId="182" applyFont="1" applyFill="1" applyBorder="1" applyProtection="1"/>
    <xf numFmtId="0" fontId="46" fillId="0" borderId="75" xfId="182" applyFont="1" applyFill="1" applyBorder="1" applyProtection="1"/>
    <xf numFmtId="0" fontId="2" fillId="0" borderId="26" xfId="0" applyFont="1" applyBorder="1" applyAlignment="1" applyProtection="1">
      <alignment vertical="center"/>
    </xf>
    <xf numFmtId="0" fontId="1" fillId="0" borderId="0" xfId="313" applyFont="1" applyFill="1" applyBorder="1" applyAlignment="1" applyProtection="1">
      <alignment vertical="center" wrapText="1"/>
    </xf>
    <xf numFmtId="0" fontId="6" fillId="0" borderId="0" xfId="313" applyFont="1" applyFill="1" applyBorder="1" applyAlignment="1" applyProtection="1">
      <alignment horizontal="left" vertical="center"/>
    </xf>
    <xf numFmtId="0" fontId="8" fillId="0" borderId="0" xfId="313" applyFont="1" applyFill="1" applyBorder="1" applyAlignment="1" applyProtection="1">
      <alignment vertical="center" wrapText="1"/>
    </xf>
    <xf numFmtId="1" fontId="10" fillId="0" borderId="0" xfId="313" applyNumberFormat="1" applyFont="1" applyFill="1" applyBorder="1" applyAlignment="1" applyProtection="1">
      <alignment vertical="center" wrapText="1"/>
    </xf>
    <xf numFmtId="1" fontId="10" fillId="0" borderId="0" xfId="313" applyNumberFormat="1" applyFont="1" applyFill="1" applyBorder="1" applyAlignment="1" applyProtection="1">
      <alignment horizontal="center" vertical="center" wrapText="1"/>
    </xf>
    <xf numFmtId="0" fontId="10" fillId="0" borderId="0" xfId="313" applyFont="1" applyFill="1" applyAlignment="1" applyProtection="1">
      <alignment vertical="center" wrapText="1"/>
    </xf>
    <xf numFmtId="0" fontId="2" fillId="2" borderId="44" xfId="312" applyFont="1" applyFill="1" applyBorder="1" applyAlignment="1" applyProtection="1">
      <alignment horizontal="centerContinuous" vertical="center"/>
    </xf>
    <xf numFmtId="0" fontId="2" fillId="2" borderId="47" xfId="312" applyFont="1" applyFill="1" applyBorder="1" applyAlignment="1" applyProtection="1">
      <alignment horizontal="centerContinuous" vertical="center"/>
    </xf>
    <xf numFmtId="0" fontId="2" fillId="2" borderId="31" xfId="306" applyFont="1" applyFill="1" applyBorder="1" applyAlignment="1" applyProtection="1">
      <alignment horizontal="center" vertical="center"/>
    </xf>
    <xf numFmtId="0" fontId="2" fillId="2" borderId="20" xfId="312" applyFont="1" applyFill="1" applyBorder="1" applyAlignment="1" applyProtection="1">
      <alignment horizontal="center" vertical="center" wrapText="1"/>
    </xf>
    <xf numFmtId="0" fontId="2" fillId="2" borderId="24" xfId="312" applyFont="1" applyFill="1" applyBorder="1" applyAlignment="1" applyProtection="1">
      <alignment horizontal="center" vertical="center" wrapText="1"/>
    </xf>
    <xf numFmtId="0" fontId="2" fillId="2" borderId="51" xfId="312" applyFont="1" applyFill="1" applyBorder="1" applyAlignment="1" applyProtection="1">
      <alignment horizontal="center" vertical="center" wrapText="1"/>
    </xf>
    <xf numFmtId="3" fontId="1" fillId="0" borderId="23" xfId="306" applyNumberFormat="1" applyFont="1" applyFill="1" applyBorder="1" applyAlignment="1" applyProtection="1">
      <alignment vertical="center" wrapText="1"/>
    </xf>
    <xf numFmtId="3" fontId="1" fillId="45" borderId="24" xfId="315" applyNumberFormat="1" applyFont="1" applyFill="1" applyBorder="1" applyAlignment="1" applyProtection="1">
      <alignment vertical="center"/>
      <protection locked="0"/>
    </xf>
    <xf numFmtId="3" fontId="1" fillId="45" borderId="51" xfId="315" applyNumberFormat="1" applyFont="1" applyFill="1" applyBorder="1" applyAlignment="1" applyProtection="1">
      <alignment vertical="center"/>
      <protection locked="0"/>
    </xf>
    <xf numFmtId="3" fontId="1" fillId="0" borderId="23" xfId="306" applyNumberFormat="1" applyFont="1" applyFill="1" applyBorder="1" applyAlignment="1" applyProtection="1">
      <alignment horizontal="left" vertical="center" wrapText="1"/>
    </xf>
    <xf numFmtId="3" fontId="1" fillId="28" borderId="24" xfId="315" applyNumberFormat="1" applyFont="1" applyFill="1" applyBorder="1" applyAlignment="1" applyProtection="1">
      <alignment vertical="center"/>
      <protection locked="0"/>
    </xf>
    <xf numFmtId="3" fontId="1" fillId="28" borderId="51" xfId="315" applyNumberFormat="1" applyFont="1" applyFill="1" applyBorder="1" applyAlignment="1" applyProtection="1">
      <alignment vertical="center"/>
      <protection locked="0"/>
    </xf>
    <xf numFmtId="3" fontId="1" fillId="0" borderId="56" xfId="306" applyNumberFormat="1" applyFont="1" applyFill="1" applyBorder="1" applyAlignment="1" applyProtection="1">
      <alignment vertical="center" wrapText="1"/>
    </xf>
    <xf numFmtId="3" fontId="1" fillId="0" borderId="85" xfId="315" applyNumberFormat="1" applyFont="1" applyBorder="1" applyAlignment="1" applyProtection="1">
      <alignment vertical="center"/>
    </xf>
    <xf numFmtId="3" fontId="1" fillId="0" borderId="40" xfId="315" applyNumberFormat="1" applyFont="1" applyBorder="1" applyAlignment="1" applyProtection="1">
      <alignment vertical="center"/>
    </xf>
    <xf numFmtId="3" fontId="1" fillId="0" borderId="69" xfId="315" applyNumberFormat="1" applyFont="1" applyBorder="1" applyAlignment="1" applyProtection="1">
      <alignment vertical="center"/>
    </xf>
    <xf numFmtId="3" fontId="1" fillId="28" borderId="60" xfId="315" applyNumberFormat="1" applyFont="1" applyFill="1" applyBorder="1" applyAlignment="1" applyProtection="1">
      <alignment vertical="center"/>
      <protection locked="0"/>
    </xf>
    <xf numFmtId="3" fontId="1" fillId="28" borderId="52" xfId="315" applyNumberFormat="1" applyFont="1" applyFill="1" applyBorder="1" applyAlignment="1" applyProtection="1">
      <alignment vertical="center"/>
      <protection locked="0"/>
    </xf>
    <xf numFmtId="0" fontId="1" fillId="0" borderId="0" xfId="313" applyFont="1" applyFill="1" applyAlignment="1" applyProtection="1">
      <alignment vertical="center" wrapText="1"/>
    </xf>
    <xf numFmtId="0" fontId="1" fillId="0" borderId="0" xfId="280" applyFont="1" applyFill="1" applyBorder="1" applyAlignment="1">
      <alignment vertical="top"/>
    </xf>
    <xf numFmtId="0" fontId="2" fillId="35" borderId="46" xfId="312" applyFont="1" applyFill="1" applyBorder="1" applyAlignment="1" applyProtection="1">
      <alignment horizontal="left" vertical="center"/>
    </xf>
    <xf numFmtId="0" fontId="66" fillId="0" borderId="0" xfId="280" applyFont="1" applyFill="1" applyBorder="1" applyAlignment="1">
      <alignment vertical="top" wrapText="1"/>
    </xf>
    <xf numFmtId="0" fontId="2" fillId="35" borderId="31" xfId="277" applyFont="1" applyFill="1" applyBorder="1" applyAlignment="1" applyProtection="1">
      <alignment horizontal="center" vertical="center"/>
    </xf>
    <xf numFmtId="0" fontId="2" fillId="35" borderId="36" xfId="277" applyFont="1" applyFill="1" applyBorder="1" applyAlignment="1" applyProtection="1">
      <alignment horizontal="center" vertical="center" wrapText="1"/>
    </xf>
    <xf numFmtId="0" fontId="2" fillId="35" borderId="57" xfId="277" applyFont="1" applyFill="1" applyBorder="1" applyAlignment="1" applyProtection="1">
      <alignment horizontal="center" vertical="center" wrapText="1"/>
    </xf>
    <xf numFmtId="166" fontId="1" fillId="0" borderId="24" xfId="277" applyNumberFormat="1" applyFont="1" applyFill="1" applyBorder="1" applyAlignment="1" applyProtection="1">
      <alignment vertical="center"/>
      <protection locked="0"/>
    </xf>
    <xf numFmtId="166" fontId="1" fillId="0" borderId="51" xfId="277" applyNumberFormat="1" applyFont="1" applyFill="1" applyBorder="1" applyAlignment="1" applyProtection="1">
      <alignment vertical="center"/>
      <protection locked="0"/>
    </xf>
    <xf numFmtId="0" fontId="2" fillId="0" borderId="0" xfId="0" applyFont="1" applyAlignment="1" applyProtection="1">
      <alignment vertical="center" wrapText="1"/>
    </xf>
    <xf numFmtId="4" fontId="2" fillId="46" borderId="24" xfId="0" applyNumberFormat="1" applyFont="1" applyFill="1" applyBorder="1" applyAlignment="1" applyProtection="1">
      <alignment vertical="center"/>
    </xf>
    <xf numFmtId="4" fontId="2" fillId="46" borderId="20" xfId="0" applyNumberFormat="1" applyFont="1" applyFill="1" applyBorder="1" applyAlignment="1" applyProtection="1">
      <alignment vertical="center"/>
    </xf>
    <xf numFmtId="4" fontId="5" fillId="26" borderId="0" xfId="0" applyNumberFormat="1" applyFont="1" applyFill="1" applyBorder="1" applyAlignment="1" applyProtection="1">
      <alignment vertical="top" wrapText="1"/>
    </xf>
    <xf numFmtId="4" fontId="49" fillId="0" borderId="58" xfId="0" applyNumberFormat="1" applyFont="1" applyFill="1" applyBorder="1" applyAlignment="1" applyProtection="1">
      <alignment vertical="top" wrapText="1"/>
    </xf>
    <xf numFmtId="4" fontId="50" fillId="0" borderId="33" xfId="0" applyNumberFormat="1" applyFont="1" applyFill="1" applyBorder="1" applyAlignment="1" applyProtection="1">
      <alignment vertical="top" wrapText="1"/>
    </xf>
    <xf numFmtId="4" fontId="2" fillId="36" borderId="0" xfId="0" applyNumberFormat="1" applyFont="1" applyFill="1" applyBorder="1" applyAlignment="1" applyProtection="1">
      <alignment horizontal="left" vertical="center" wrapText="1"/>
    </xf>
    <xf numFmtId="0" fontId="2" fillId="36" borderId="0" xfId="0" applyFont="1" applyFill="1" applyBorder="1" applyAlignment="1" applyProtection="1">
      <alignment vertical="center"/>
    </xf>
    <xf numFmtId="0" fontId="2" fillId="0" borderId="58" xfId="0" applyFont="1" applyBorder="1" applyAlignment="1" applyProtection="1">
      <alignment vertical="center"/>
    </xf>
    <xf numFmtId="0" fontId="2" fillId="36" borderId="33" xfId="0" applyFont="1" applyFill="1" applyBorder="1" applyAlignment="1" applyProtection="1">
      <alignment vertical="center"/>
    </xf>
    <xf numFmtId="0" fontId="2" fillId="0" borderId="72" xfId="0" applyFont="1" applyBorder="1" applyAlignment="1" applyProtection="1">
      <alignment vertical="center"/>
    </xf>
    <xf numFmtId="0" fontId="2" fillId="36" borderId="35" xfId="0" applyFont="1" applyFill="1" applyBorder="1" applyAlignment="1" applyProtection="1">
      <alignment vertical="center"/>
    </xf>
    <xf numFmtId="0" fontId="5" fillId="0" borderId="0" xfId="0" applyFont="1" applyBorder="1" applyAlignment="1" applyProtection="1">
      <alignment vertical="center"/>
    </xf>
    <xf numFmtId="4" fontId="5" fillId="0" borderId="28" xfId="0" applyNumberFormat="1" applyFont="1" applyFill="1" applyBorder="1" applyAlignment="1" applyProtection="1">
      <alignment vertical="center"/>
    </xf>
    <xf numFmtId="4" fontId="2" fillId="0" borderId="0" xfId="0" applyNumberFormat="1" applyFont="1" applyFill="1" applyBorder="1" applyAlignment="1" applyProtection="1">
      <alignment vertical="center"/>
    </xf>
    <xf numFmtId="4" fontId="2" fillId="0" borderId="24" xfId="311" applyNumberFormat="1" applyFont="1" applyFill="1" applyBorder="1" applyAlignment="1" applyProtection="1">
      <alignment vertical="center"/>
    </xf>
    <xf numFmtId="4" fontId="2" fillId="0" borderId="24" xfId="311" applyNumberFormat="1" applyFont="1" applyFill="1" applyBorder="1" applyAlignment="1" applyProtection="1">
      <alignment vertical="center" wrapText="1"/>
    </xf>
    <xf numFmtId="4" fontId="5" fillId="0" borderId="24" xfId="311" applyNumberFormat="1" applyFont="1" applyFill="1" applyBorder="1" applyAlignment="1" applyProtection="1">
      <alignment vertical="center" wrapText="1"/>
    </xf>
    <xf numFmtId="4" fontId="2" fillId="0" borderId="19" xfId="311" applyNumberFormat="1" applyFont="1" applyFill="1" applyBorder="1" applyAlignment="1" applyProtection="1">
      <alignment vertical="center" wrapText="1"/>
    </xf>
    <xf numFmtId="4" fontId="2" fillId="0" borderId="0" xfId="311" applyNumberFormat="1" applyFont="1" applyFill="1" applyBorder="1" applyAlignment="1" applyProtection="1">
      <alignment vertical="center" wrapText="1"/>
    </xf>
    <xf numFmtId="4" fontId="2" fillId="36" borderId="0" xfId="311" applyNumberFormat="1" applyFont="1" applyFill="1" applyBorder="1" applyAlignment="1" applyProtection="1">
      <alignment vertical="center" wrapText="1"/>
    </xf>
    <xf numFmtId="0" fontId="2" fillId="0" borderId="24" xfId="0" applyFont="1" applyBorder="1" applyAlignment="1">
      <alignment vertical="center" wrapText="1"/>
    </xf>
    <xf numFmtId="4" fontId="2" fillId="26" borderId="0" xfId="0" applyNumberFormat="1" applyFont="1" applyFill="1" applyBorder="1" applyAlignment="1" applyProtection="1">
      <alignment vertical="top"/>
    </xf>
    <xf numFmtId="0" fontId="2" fillId="0" borderId="21" xfId="0" applyFont="1" applyBorder="1" applyAlignment="1" applyProtection="1">
      <alignment vertical="center"/>
    </xf>
    <xf numFmtId="4" fontId="5" fillId="0" borderId="0" xfId="0" applyNumberFormat="1" applyFont="1" applyFill="1" applyBorder="1" applyAlignment="1" applyProtection="1">
      <alignment vertical="top" wrapText="1"/>
    </xf>
    <xf numFmtId="0" fontId="2" fillId="0" borderId="44" xfId="313" applyFont="1" applyFill="1" applyBorder="1" applyAlignment="1" applyProtection="1">
      <alignment horizontal="center" vertical="center"/>
    </xf>
    <xf numFmtId="0" fontId="2" fillId="0" borderId="46" xfId="312" applyFont="1" applyFill="1" applyBorder="1" applyAlignment="1" applyProtection="1">
      <alignment horizontal="center" vertical="center"/>
    </xf>
    <xf numFmtId="178" fontId="59" fillId="40" borderId="24" xfId="124" applyNumberFormat="1" applyFont="1" applyFill="1" applyBorder="1" applyProtection="1">
      <protection locked="0"/>
    </xf>
    <xf numFmtId="0" fontId="2" fillId="35" borderId="31" xfId="305" applyFont="1" applyFill="1" applyBorder="1" applyAlignment="1" applyProtection="1">
      <alignment horizontal="center" vertical="center" wrapText="1"/>
    </xf>
    <xf numFmtId="0" fontId="0" fillId="0" borderId="0" xfId="0" applyAlignment="1">
      <alignment wrapText="1"/>
    </xf>
    <xf numFmtId="0" fontId="2" fillId="0" borderId="0" xfId="275" applyFont="1" applyAlignment="1" applyProtection="1">
      <alignment vertical="center"/>
    </xf>
    <xf numFmtId="0" fontId="2" fillId="35" borderId="50" xfId="275" applyFont="1" applyFill="1" applyBorder="1" applyAlignment="1" applyProtection="1">
      <alignment horizontal="center" vertical="center"/>
    </xf>
    <xf numFmtId="3" fontId="1" fillId="0" borderId="51" xfId="275" applyNumberFormat="1" applyFont="1" applyFill="1" applyBorder="1" applyAlignment="1" applyProtection="1">
      <alignment vertical="center"/>
    </xf>
    <xf numFmtId="0" fontId="1" fillId="0" borderId="0" xfId="275" applyFont="1" applyAlignment="1" applyProtection="1">
      <alignment vertical="center"/>
    </xf>
    <xf numFmtId="3" fontId="1" fillId="28" borderId="51" xfId="275" applyNumberFormat="1" applyFont="1" applyFill="1" applyBorder="1" applyAlignment="1" applyProtection="1">
      <alignment vertical="center"/>
      <protection locked="0"/>
    </xf>
    <xf numFmtId="3" fontId="1" fillId="0" borderId="52" xfId="275" applyNumberFormat="1" applyFont="1" applyFill="1" applyBorder="1" applyAlignment="1" applyProtection="1">
      <alignment vertical="center"/>
    </xf>
    <xf numFmtId="0" fontId="10" fillId="0" borderId="0" xfId="275" applyFont="1" applyFill="1" applyBorder="1" applyAlignment="1" applyProtection="1">
      <alignment vertical="center"/>
    </xf>
    <xf numFmtId="0" fontId="1" fillId="0" borderId="0" xfId="275" applyFont="1" applyFill="1" applyBorder="1" applyAlignment="1" applyProtection="1">
      <alignment vertical="center"/>
    </xf>
    <xf numFmtId="0" fontId="2" fillId="35" borderId="46" xfId="275" applyFont="1" applyFill="1" applyBorder="1" applyAlignment="1" applyProtection="1">
      <alignment horizontal="centerContinuous" vertical="center"/>
    </xf>
    <xf numFmtId="0" fontId="1" fillId="35" borderId="44" xfId="275" applyFont="1" applyFill="1" applyBorder="1" applyAlignment="1" applyProtection="1">
      <alignment horizontal="centerContinuous" vertical="center"/>
    </xf>
    <xf numFmtId="0" fontId="1" fillId="35" borderId="86" xfId="275" applyFont="1" applyFill="1" applyBorder="1" applyAlignment="1" applyProtection="1">
      <alignment horizontal="centerContinuous" vertical="center"/>
    </xf>
    <xf numFmtId="14" fontId="1" fillId="35" borderId="44" xfId="275" applyNumberFormat="1" applyFont="1" applyFill="1" applyBorder="1" applyAlignment="1" applyProtection="1">
      <alignment horizontal="centerContinuous" vertical="center" wrapText="1"/>
    </xf>
    <xf numFmtId="164" fontId="1" fillId="35" borderId="44" xfId="275" applyNumberFormat="1" applyFont="1" applyFill="1" applyBorder="1" applyAlignment="1" applyProtection="1">
      <alignment horizontal="centerContinuous" vertical="center" wrapText="1"/>
    </xf>
    <xf numFmtId="164" fontId="1" fillId="35" borderId="44" xfId="275" applyNumberFormat="1" applyFont="1" applyFill="1" applyBorder="1" applyAlignment="1" applyProtection="1">
      <alignment horizontal="centerContinuous" vertical="center"/>
    </xf>
    <xf numFmtId="164" fontId="1" fillId="35" borderId="47" xfId="275" applyNumberFormat="1" applyFont="1" applyFill="1" applyBorder="1" applyAlignment="1" applyProtection="1">
      <alignment horizontal="centerContinuous" vertical="center" wrapText="1"/>
    </xf>
    <xf numFmtId="164" fontId="1" fillId="0" borderId="0" xfId="275" applyNumberFormat="1" applyFont="1" applyFill="1" applyBorder="1" applyAlignment="1" applyProtection="1">
      <alignment horizontal="right" vertical="center"/>
    </xf>
    <xf numFmtId="3" fontId="1" fillId="0" borderId="0" xfId="275" applyNumberFormat="1" applyFont="1" applyFill="1" applyBorder="1" applyAlignment="1" applyProtection="1">
      <alignment vertical="center"/>
    </xf>
    <xf numFmtId="0" fontId="10" fillId="0" borderId="23" xfId="305" applyFont="1" applyFill="1" applyBorder="1" applyAlignment="1" applyProtection="1">
      <alignment vertical="center"/>
    </xf>
    <xf numFmtId="0" fontId="1" fillId="0" borderId="87" xfId="305" applyFont="1" applyFill="1" applyBorder="1" applyAlignment="1" applyProtection="1">
      <alignment horizontal="left" vertical="center"/>
    </xf>
    <xf numFmtId="3" fontId="1" fillId="39" borderId="85" xfId="305" applyNumberFormat="1" applyFont="1" applyFill="1" applyBorder="1" applyAlignment="1" applyProtection="1">
      <alignment horizontal="center" vertical="center" wrapText="1"/>
    </xf>
    <xf numFmtId="3" fontId="1" fillId="39" borderId="12" xfId="305" applyNumberFormat="1" applyFont="1" applyFill="1" applyBorder="1" applyAlignment="1" applyProtection="1">
      <alignment horizontal="center" vertical="center" wrapText="1"/>
    </xf>
    <xf numFmtId="3" fontId="1" fillId="28" borderId="88" xfId="305" applyNumberFormat="1" applyFont="1" applyFill="1" applyBorder="1" applyAlignment="1" applyProtection="1">
      <alignment vertical="center"/>
      <protection locked="0"/>
    </xf>
    <xf numFmtId="3" fontId="1" fillId="39" borderId="12" xfId="305" applyNumberFormat="1" applyFont="1" applyFill="1" applyBorder="1" applyAlignment="1" applyProtection="1">
      <alignment vertical="center"/>
    </xf>
    <xf numFmtId="3" fontId="1" fillId="38" borderId="64" xfId="305" applyNumberFormat="1" applyFont="1" applyFill="1" applyBorder="1" applyAlignment="1" applyProtection="1">
      <alignment horizontal="center" vertical="center"/>
    </xf>
    <xf numFmtId="0" fontId="10" fillId="0" borderId="31" xfId="305" applyFont="1" applyFill="1" applyBorder="1" applyAlignment="1" applyProtection="1">
      <alignment vertical="center"/>
    </xf>
    <xf numFmtId="0" fontId="1" fillId="0" borderId="29" xfId="305" applyFont="1" applyFill="1" applyBorder="1" applyAlignment="1" applyProtection="1">
      <alignment horizontal="left" vertical="center"/>
    </xf>
    <xf numFmtId="3" fontId="1" fillId="36" borderId="48" xfId="305" applyNumberFormat="1" applyFont="1" applyFill="1" applyBorder="1" applyAlignment="1" applyProtection="1">
      <alignment vertical="center"/>
    </xf>
    <xf numFmtId="0" fontId="10" fillId="0" borderId="59" xfId="305" applyFont="1" applyFill="1" applyBorder="1" applyAlignment="1" applyProtection="1">
      <alignment vertical="center"/>
    </xf>
    <xf numFmtId="3" fontId="1" fillId="28" borderId="71" xfId="305" applyNumberFormat="1" applyFont="1" applyFill="1" applyBorder="1" applyAlignment="1" applyProtection="1">
      <alignment vertical="center"/>
      <protection locked="0"/>
    </xf>
    <xf numFmtId="3" fontId="1" fillId="39" borderId="44" xfId="305" applyNumberFormat="1" applyFont="1" applyFill="1" applyBorder="1" applyAlignment="1" applyProtection="1">
      <alignment vertical="center"/>
    </xf>
    <xf numFmtId="3" fontId="1" fillId="39" borderId="47" xfId="305" applyNumberFormat="1" applyFont="1" applyFill="1" applyBorder="1" applyAlignment="1" applyProtection="1">
      <alignment vertical="center"/>
    </xf>
    <xf numFmtId="3" fontId="1" fillId="39" borderId="89" xfId="305" applyNumberFormat="1" applyFont="1" applyFill="1" applyBorder="1" applyAlignment="1" applyProtection="1">
      <alignment horizontal="left" vertical="center"/>
    </xf>
    <xf numFmtId="3" fontId="1" fillId="39" borderId="12" xfId="305" applyNumberFormat="1" applyFont="1" applyFill="1" applyBorder="1" applyAlignment="1" applyProtection="1">
      <alignment horizontal="left" vertical="center"/>
    </xf>
    <xf numFmtId="3" fontId="1" fillId="36" borderId="88" xfId="305" applyNumberFormat="1" applyFont="1" applyFill="1" applyBorder="1" applyAlignment="1" applyProtection="1">
      <alignment vertical="center"/>
    </xf>
    <xf numFmtId="3" fontId="1" fillId="36" borderId="60" xfId="305" applyNumberFormat="1" applyFont="1" applyFill="1" applyBorder="1" applyAlignment="1" applyProtection="1">
      <alignment vertical="center"/>
    </xf>
    <xf numFmtId="3" fontId="1" fillId="39" borderId="73" xfId="305" applyNumberFormat="1" applyFont="1" applyFill="1" applyBorder="1" applyAlignment="1" applyProtection="1">
      <alignment vertical="center"/>
    </xf>
    <xf numFmtId="0" fontId="10" fillId="0" borderId="39" xfId="305" applyFont="1" applyFill="1" applyBorder="1" applyAlignment="1" applyProtection="1">
      <alignment vertical="center"/>
    </xf>
    <xf numFmtId="3" fontId="1" fillId="0" borderId="24" xfId="275" applyNumberFormat="1" applyFont="1" applyFill="1" applyBorder="1" applyAlignment="1" applyProtection="1">
      <alignment vertical="center"/>
    </xf>
    <xf numFmtId="0" fontId="2" fillId="35" borderId="24" xfId="0" applyFont="1" applyFill="1" applyBorder="1" applyAlignment="1" applyProtection="1">
      <alignment horizontal="centerContinuous" vertical="center"/>
    </xf>
    <xf numFmtId="0" fontId="5" fillId="35" borderId="24" xfId="0" applyFont="1" applyFill="1" applyBorder="1" applyAlignment="1" applyProtection="1">
      <alignment horizontal="centerContinuous" vertical="center"/>
    </xf>
    <xf numFmtId="0" fontId="5" fillId="35" borderId="30" xfId="0" applyFont="1" applyFill="1" applyBorder="1" applyAlignment="1" applyProtection="1">
      <alignment horizontal="centerContinuous" vertical="center"/>
    </xf>
    <xf numFmtId="0" fontId="5" fillId="35" borderId="51" xfId="0" applyFont="1" applyFill="1" applyBorder="1" applyAlignment="1" applyProtection="1">
      <alignment horizontal="centerContinuous" vertical="center"/>
    </xf>
    <xf numFmtId="0" fontId="2" fillId="35" borderId="24" xfId="305" applyFont="1" applyFill="1" applyBorder="1" applyAlignment="1" applyProtection="1">
      <alignment horizontal="center" vertical="center" wrapText="1"/>
    </xf>
    <xf numFmtId="0" fontId="2" fillId="35" borderId="30" xfId="305" applyFont="1" applyFill="1" applyBorder="1" applyAlignment="1" applyProtection="1">
      <alignment horizontal="center" vertical="center" wrapText="1"/>
    </xf>
    <xf numFmtId="0" fontId="2" fillId="35" borderId="51" xfId="305" applyFont="1" applyFill="1" applyBorder="1" applyAlignment="1" applyProtection="1">
      <alignment horizontal="center" vertical="center" wrapText="1"/>
    </xf>
    <xf numFmtId="0" fontId="2" fillId="35" borderId="20" xfId="305" applyFont="1" applyFill="1" applyBorder="1" applyAlignment="1" applyProtection="1">
      <alignment horizontal="center" vertical="center" wrapText="1"/>
    </xf>
    <xf numFmtId="0" fontId="1" fillId="35" borderId="20" xfId="276" applyFont="1" applyFill="1" applyBorder="1" applyAlignment="1">
      <alignment horizontal="center" vertical="center" wrapText="1"/>
    </xf>
    <xf numFmtId="0" fontId="1" fillId="35" borderId="51" xfId="276" applyFont="1" applyFill="1" applyBorder="1" applyAlignment="1">
      <alignment horizontal="center" vertical="center" wrapText="1"/>
    </xf>
    <xf numFmtId="3" fontId="1" fillId="36" borderId="24" xfId="305" applyNumberFormat="1" applyFont="1" applyFill="1" applyBorder="1" applyAlignment="1" applyProtection="1">
      <alignment vertical="center"/>
      <protection locked="0"/>
    </xf>
    <xf numFmtId="3" fontId="1" fillId="28" borderId="24" xfId="313" applyNumberFormat="1" applyFont="1" applyFill="1" applyBorder="1" applyAlignment="1" applyProtection="1">
      <alignment horizontal="right" vertical="center"/>
      <protection locked="0"/>
    </xf>
    <xf numFmtId="3" fontId="1" fillId="38" borderId="42" xfId="276" applyNumberFormat="1" applyFont="1" applyFill="1" applyBorder="1" applyAlignment="1">
      <alignment vertical="center"/>
    </xf>
    <xf numFmtId="3" fontId="1" fillId="38" borderId="58" xfId="276" applyNumberFormat="1" applyFont="1" applyFill="1" applyBorder="1" applyAlignment="1">
      <alignment vertical="center"/>
    </xf>
    <xf numFmtId="3" fontId="1" fillId="38" borderId="28" xfId="276" applyNumberFormat="1" applyFont="1" applyFill="1" applyBorder="1" applyAlignment="1">
      <alignment vertical="center"/>
    </xf>
    <xf numFmtId="3" fontId="1" fillId="0" borderId="51" xfId="276" applyNumberFormat="1" applyFont="1" applyFill="1" applyBorder="1" applyAlignment="1">
      <alignment vertical="center"/>
    </xf>
    <xf numFmtId="3" fontId="1" fillId="28" borderId="51" xfId="313" applyNumberFormat="1" applyFont="1" applyFill="1" applyBorder="1" applyAlignment="1" applyProtection="1">
      <alignment horizontal="right" vertical="center"/>
      <protection locked="0"/>
    </xf>
    <xf numFmtId="3" fontId="1" fillId="38" borderId="32" xfId="276" applyNumberFormat="1" applyFont="1" applyFill="1" applyBorder="1" applyAlignment="1">
      <alignment horizontal="right" vertical="center" wrapText="1"/>
    </xf>
    <xf numFmtId="10" fontId="1" fillId="38" borderId="55" xfId="276" applyNumberFormat="1" applyFont="1" applyFill="1" applyBorder="1" applyAlignment="1">
      <alignment horizontal="center" vertical="center" wrapText="1"/>
    </xf>
    <xf numFmtId="3" fontId="1" fillId="38" borderId="48" xfId="276" applyNumberFormat="1" applyFont="1" applyFill="1" applyBorder="1" applyAlignment="1">
      <alignment vertical="center"/>
    </xf>
    <xf numFmtId="3" fontId="1" fillId="38" borderId="26" xfId="276" applyNumberFormat="1" applyFont="1" applyFill="1" applyBorder="1" applyAlignment="1">
      <alignment vertical="center"/>
    </xf>
    <xf numFmtId="3" fontId="1" fillId="38" borderId="0" xfId="276" applyNumberFormat="1" applyFont="1" applyFill="1" applyBorder="1" applyAlignment="1">
      <alignment vertical="center"/>
    </xf>
    <xf numFmtId="3" fontId="1" fillId="38" borderId="11" xfId="276" applyNumberFormat="1" applyFont="1" applyFill="1" applyBorder="1" applyAlignment="1">
      <alignment horizontal="right" vertical="center" wrapText="1"/>
    </xf>
    <xf numFmtId="10" fontId="1" fillId="38" borderId="16" xfId="276" applyNumberFormat="1" applyFont="1" applyFill="1" applyBorder="1" applyAlignment="1">
      <alignment horizontal="center" vertical="center" wrapText="1"/>
    </xf>
    <xf numFmtId="3" fontId="1" fillId="38" borderId="72" xfId="276" applyNumberFormat="1" applyFont="1" applyFill="1" applyBorder="1" applyAlignment="1">
      <alignment vertical="center"/>
    </xf>
    <xf numFmtId="3" fontId="1" fillId="38" borderId="34" xfId="276" applyNumberFormat="1" applyFont="1" applyFill="1" applyBorder="1" applyAlignment="1">
      <alignment vertical="center"/>
    </xf>
    <xf numFmtId="3" fontId="1" fillId="38" borderId="36" xfId="276" applyNumberFormat="1" applyFont="1" applyFill="1" applyBorder="1" applyAlignment="1">
      <alignment vertical="center"/>
    </xf>
    <xf numFmtId="3" fontId="1" fillId="38" borderId="27" xfId="276" applyNumberFormat="1" applyFont="1" applyFill="1" applyBorder="1" applyAlignment="1">
      <alignment horizontal="right" vertical="center" wrapText="1"/>
    </xf>
    <xf numFmtId="10" fontId="1" fillId="38" borderId="73" xfId="276" applyNumberFormat="1" applyFont="1" applyFill="1" applyBorder="1" applyAlignment="1">
      <alignment horizontal="center" vertical="center" wrapText="1"/>
    </xf>
    <xf numFmtId="14" fontId="10" fillId="0" borderId="56" xfId="0" applyNumberFormat="1" applyFont="1" applyFill="1" applyBorder="1" applyAlignment="1" applyProtection="1">
      <alignment horizontal="left" vertical="center" wrapText="1"/>
    </xf>
    <xf numFmtId="3" fontId="10" fillId="0" borderId="60" xfId="0" applyNumberFormat="1" applyFont="1" applyFill="1" applyBorder="1" applyAlignment="1" applyProtection="1">
      <alignment horizontal="right" vertical="center" wrapText="1"/>
    </xf>
    <xf numFmtId="3" fontId="10" fillId="0" borderId="52" xfId="0" applyNumberFormat="1" applyFont="1" applyFill="1" applyBorder="1" applyAlignment="1" applyProtection="1">
      <alignment horizontal="right" vertical="center" wrapText="1"/>
    </xf>
    <xf numFmtId="3" fontId="10" fillId="0" borderId="69" xfId="0" applyNumberFormat="1" applyFont="1" applyFill="1" applyBorder="1" applyAlignment="1" applyProtection="1">
      <alignment horizontal="right" vertical="center" wrapText="1"/>
    </xf>
    <xf numFmtId="3" fontId="10" fillId="0" borderId="85" xfId="0" applyNumberFormat="1" applyFont="1" applyFill="1" applyBorder="1" applyAlignment="1" applyProtection="1">
      <alignment horizontal="right" vertical="center" wrapText="1"/>
    </xf>
    <xf numFmtId="3" fontId="10" fillId="0" borderId="40" xfId="0" applyNumberFormat="1" applyFont="1" applyFill="1" applyBorder="1" applyAlignment="1" applyProtection="1">
      <alignment horizontal="right" vertical="center" wrapText="1"/>
    </xf>
    <xf numFmtId="10" fontId="10" fillId="36" borderId="52" xfId="276" applyNumberFormat="1" applyFont="1" applyFill="1" applyBorder="1" applyAlignment="1">
      <alignment horizontal="center" vertical="center" wrapText="1"/>
    </xf>
    <xf numFmtId="0" fontId="67" fillId="0" borderId="0" xfId="0" applyFont="1" applyAlignment="1" applyProtection="1">
      <alignment vertical="center"/>
    </xf>
    <xf numFmtId="0" fontId="68" fillId="0" borderId="76" xfId="296" applyFont="1" applyBorder="1" applyAlignment="1">
      <alignment horizontal="center"/>
    </xf>
    <xf numFmtId="0" fontId="68" fillId="0" borderId="77" xfId="296" applyFont="1" applyBorder="1" applyAlignment="1">
      <alignment horizontal="center"/>
    </xf>
    <xf numFmtId="0" fontId="69" fillId="27" borderId="78" xfId="296" applyFont="1" applyFill="1" applyBorder="1" applyAlignment="1">
      <alignment horizontal="center" vertical="center" wrapText="1"/>
    </xf>
    <xf numFmtId="10" fontId="70" fillId="28" borderId="77" xfId="296" applyNumberFormat="1" applyFont="1" applyFill="1" applyBorder="1" applyAlignment="1" applyProtection="1">
      <alignment horizontal="center"/>
      <protection locked="0"/>
    </xf>
    <xf numFmtId="10" fontId="68" fillId="37" borderId="24" xfId="269" applyNumberFormat="1" applyFont="1" applyFill="1" applyBorder="1" applyAlignment="1">
      <alignment horizontal="center"/>
    </xf>
    <xf numFmtId="0" fontId="71" fillId="0" borderId="0" xfId="296" applyFont="1"/>
    <xf numFmtId="0" fontId="1" fillId="42" borderId="54" xfId="306" applyFont="1" applyFill="1" applyBorder="1" applyAlignment="1" applyProtection="1">
      <alignment horizontal="centerContinuous" vertical="center" wrapText="1"/>
      <protection locked="0"/>
    </xf>
    <xf numFmtId="4" fontId="5" fillId="0" borderId="24" xfId="311" applyNumberFormat="1" applyFont="1" applyFill="1" applyBorder="1" applyAlignment="1" applyProtection="1">
      <alignment vertical="center"/>
    </xf>
    <xf numFmtId="0" fontId="0" fillId="0" borderId="0" xfId="0" applyAlignment="1">
      <alignment vertical="top"/>
    </xf>
    <xf numFmtId="0" fontId="0" fillId="0" borderId="0" xfId="0" applyAlignment="1">
      <alignment vertical="top" wrapText="1"/>
    </xf>
    <xf numFmtId="0" fontId="73" fillId="0" borderId="0" xfId="0" applyFont="1" applyAlignment="1">
      <alignment vertical="top"/>
    </xf>
    <xf numFmtId="0" fontId="1" fillId="0" borderId="0" xfId="0" applyFont="1" applyAlignment="1">
      <alignment vertical="top"/>
    </xf>
    <xf numFmtId="0" fontId="74" fillId="0" borderId="0" xfId="0" applyFont="1"/>
    <xf numFmtId="0" fontId="2" fillId="0" borderId="0" xfId="0" applyFont="1" applyAlignment="1" applyProtection="1">
      <alignment horizontal="center" vertical="center"/>
    </xf>
    <xf numFmtId="4" fontId="2" fillId="0" borderId="0" xfId="311" applyNumberFormat="1" applyFont="1" applyFill="1" applyBorder="1" applyAlignment="1" applyProtection="1">
      <alignment vertical="center"/>
    </xf>
    <xf numFmtId="0" fontId="72" fillId="0" borderId="0" xfId="296" applyFont="1" applyFill="1"/>
    <xf numFmtId="0" fontId="69" fillId="0" borderId="0" xfId="296" applyFont="1" applyFill="1"/>
    <xf numFmtId="0" fontId="1" fillId="0" borderId="33" xfId="275" applyFont="1" applyBorder="1" applyAlignment="1" applyProtection="1">
      <alignment vertical="center"/>
    </xf>
    <xf numFmtId="0" fontId="1" fillId="0" borderId="69" xfId="275" applyFont="1" applyBorder="1" applyAlignment="1" applyProtection="1">
      <alignment vertical="center"/>
    </xf>
    <xf numFmtId="0" fontId="76" fillId="0" borderId="0" xfId="308" applyFont="1" applyProtection="1"/>
    <xf numFmtId="0" fontId="77" fillId="0" borderId="0" xfId="308" applyFont="1" applyProtection="1"/>
    <xf numFmtId="0" fontId="77" fillId="26" borderId="0" xfId="308" applyFont="1" applyFill="1" applyProtection="1"/>
    <xf numFmtId="1" fontId="77" fillId="0" borderId="0" xfId="308" applyNumberFormat="1" applyFont="1" applyProtection="1"/>
    <xf numFmtId="1" fontId="77" fillId="0" borderId="0" xfId="308" applyNumberFormat="1" applyFont="1" applyAlignment="1" applyProtection="1">
      <alignment horizontal="center" vertical="center"/>
    </xf>
    <xf numFmtId="0" fontId="77" fillId="0" borderId="12" xfId="308" applyFont="1" applyBorder="1" applyProtection="1"/>
    <xf numFmtId="0" fontId="77" fillId="0" borderId="13" xfId="308" applyFont="1" applyBorder="1" applyAlignment="1" applyProtection="1">
      <alignment vertical="center"/>
      <protection locked="0"/>
    </xf>
    <xf numFmtId="0" fontId="77" fillId="0" borderId="14" xfId="308" applyFont="1" applyBorder="1" applyAlignment="1" applyProtection="1">
      <alignment vertical="center"/>
      <protection locked="0"/>
    </xf>
    <xf numFmtId="0" fontId="78" fillId="26" borderId="37" xfId="308" applyFont="1" applyFill="1" applyBorder="1" applyAlignment="1" applyProtection="1">
      <alignment horizontal="center" vertical="center"/>
      <protection locked="0"/>
    </xf>
    <xf numFmtId="0" fontId="79" fillId="47" borderId="14" xfId="308" applyFont="1" applyFill="1" applyBorder="1" applyAlignment="1" applyProtection="1">
      <alignment horizontal="center" vertical="center"/>
      <protection locked="0"/>
    </xf>
    <xf numFmtId="0" fontId="78" fillId="26" borderId="37" xfId="308" applyFont="1" applyFill="1" applyBorder="1" applyAlignment="1" applyProtection="1">
      <alignment horizontal="center" vertical="center"/>
    </xf>
    <xf numFmtId="0" fontId="78" fillId="0" borderId="14" xfId="308" applyFont="1" applyFill="1" applyBorder="1" applyAlignment="1" applyProtection="1">
      <alignment horizontal="center" vertical="center"/>
    </xf>
    <xf numFmtId="0" fontId="77" fillId="0" borderId="0" xfId="308" applyFont="1" applyAlignment="1" applyProtection="1">
      <alignment vertical="center"/>
    </xf>
    <xf numFmtId="0" fontId="78" fillId="0" borderId="0" xfId="308" applyFont="1" applyAlignment="1" applyProtection="1">
      <alignment vertical="center"/>
    </xf>
    <xf numFmtId="0" fontId="78" fillId="0" borderId="15" xfId="308" applyFont="1" applyBorder="1" applyProtection="1">
      <protection locked="0"/>
    </xf>
    <xf numFmtId="0" fontId="77" fillId="0" borderId="0" xfId="308" applyFont="1" applyBorder="1" applyProtection="1">
      <protection locked="0"/>
    </xf>
    <xf numFmtId="0" fontId="77" fillId="0" borderId="11" xfId="308" applyFont="1" applyBorder="1" applyProtection="1">
      <protection locked="0"/>
    </xf>
    <xf numFmtId="0" fontId="77" fillId="26" borderId="11" xfId="308" applyFont="1" applyFill="1" applyBorder="1" applyProtection="1">
      <protection locked="0"/>
    </xf>
    <xf numFmtId="0" fontId="77" fillId="26" borderId="11" xfId="308" applyFont="1" applyFill="1" applyBorder="1" applyProtection="1"/>
    <xf numFmtId="0" fontId="77" fillId="0" borderId="0" xfId="308" applyFont="1" applyFill="1" applyBorder="1" applyProtection="1"/>
    <xf numFmtId="1" fontId="78" fillId="0" borderId="11" xfId="308" applyNumberFormat="1" applyFont="1" applyBorder="1" applyAlignment="1" applyProtection="1">
      <alignment horizontal="center"/>
    </xf>
    <xf numFmtId="1" fontId="78" fillId="0" borderId="0" xfId="308" applyNumberFormat="1" applyFont="1" applyBorder="1" applyAlignment="1" applyProtection="1">
      <alignment horizontal="center"/>
    </xf>
    <xf numFmtId="1" fontId="78" fillId="0" borderId="16" xfId="308" applyNumberFormat="1" applyFont="1" applyBorder="1" applyAlignment="1" applyProtection="1">
      <alignment horizontal="center" vertical="center"/>
    </xf>
    <xf numFmtId="0" fontId="78" fillId="0" borderId="17" xfId="308" applyFont="1" applyFill="1" applyBorder="1" applyAlignment="1" applyProtection="1">
      <alignment horizontal="center" vertical="center"/>
      <protection locked="0"/>
    </xf>
    <xf numFmtId="0" fontId="78" fillId="0" borderId="18" xfId="308" applyFont="1" applyFill="1" applyBorder="1" applyAlignment="1" applyProtection="1">
      <alignment horizontal="centerContinuous" vertical="center"/>
      <protection locked="0"/>
    </xf>
    <xf numFmtId="0" fontId="77" fillId="0" borderId="19" xfId="308" applyFont="1" applyFill="1" applyBorder="1" applyAlignment="1" applyProtection="1">
      <alignment horizontal="centerContinuous"/>
      <protection locked="0"/>
    </xf>
    <xf numFmtId="0" fontId="77" fillId="0" borderId="20" xfId="308" applyFont="1" applyFill="1" applyBorder="1" applyAlignment="1" applyProtection="1">
      <alignment horizontal="centerContinuous"/>
      <protection locked="0"/>
    </xf>
    <xf numFmtId="0" fontId="77" fillId="26" borderId="11" xfId="308" applyFont="1" applyFill="1" applyBorder="1" applyAlignment="1" applyProtection="1">
      <protection locked="0"/>
    </xf>
    <xf numFmtId="0" fontId="77" fillId="0" borderId="0" xfId="308" applyFont="1" applyFill="1" applyBorder="1" applyProtection="1">
      <protection locked="0"/>
    </xf>
    <xf numFmtId="0" fontId="77" fillId="26" borderId="11" xfId="308" applyFont="1" applyFill="1" applyBorder="1" applyAlignment="1" applyProtection="1"/>
    <xf numFmtId="1" fontId="78" fillId="0" borderId="18" xfId="308" applyNumberFormat="1" applyFont="1" applyFill="1" applyBorder="1" applyAlignment="1" applyProtection="1">
      <alignment horizontal="centerContinuous" vertical="center"/>
    </xf>
    <xf numFmtId="1" fontId="78" fillId="0" borderId="20" xfId="308" applyNumberFormat="1" applyFont="1" applyFill="1" applyBorder="1" applyAlignment="1" applyProtection="1">
      <alignment horizontal="centerContinuous" vertical="center"/>
    </xf>
    <xf numFmtId="1" fontId="77" fillId="0" borderId="0" xfId="308" applyNumberFormat="1" applyFont="1" applyFill="1" applyBorder="1" applyAlignment="1" applyProtection="1"/>
    <xf numFmtId="0" fontId="77" fillId="0" borderId="0" xfId="308" applyFont="1" applyFill="1" applyBorder="1" applyAlignment="1" applyProtection="1"/>
    <xf numFmtId="0" fontId="78" fillId="0" borderId="0" xfId="308" applyFont="1" applyFill="1" applyBorder="1" applyAlignment="1" applyProtection="1">
      <alignment vertical="center"/>
    </xf>
    <xf numFmtId="0" fontId="77" fillId="0" borderId="0" xfId="308" applyFont="1" applyAlignment="1" applyProtection="1"/>
    <xf numFmtId="0" fontId="78" fillId="0" borderId="15" xfId="308" applyFont="1" applyFill="1" applyBorder="1" applyAlignment="1" applyProtection="1">
      <alignment horizontal="center" vertical="center"/>
      <protection locked="0"/>
    </xf>
    <xf numFmtId="0" fontId="78" fillId="0" borderId="0" xfId="308" applyFont="1" applyFill="1" applyBorder="1" applyAlignment="1" applyProtection="1">
      <alignment horizontal="centerContinuous" vertical="center"/>
      <protection locked="0"/>
    </xf>
    <xf numFmtId="0" fontId="78" fillId="0" borderId="21" xfId="308" applyFont="1" applyFill="1" applyBorder="1" applyAlignment="1" applyProtection="1">
      <alignment horizontal="centerContinuous" vertical="center"/>
      <protection locked="0"/>
    </xf>
    <xf numFmtId="0" fontId="78" fillId="0" borderId="30" xfId="308" applyFont="1" applyFill="1" applyBorder="1" applyAlignment="1" applyProtection="1">
      <alignment horizontal="centerContinuous" vertical="center"/>
      <protection locked="0"/>
    </xf>
    <xf numFmtId="0" fontId="78" fillId="0" borderId="0" xfId="308" applyFont="1" applyFill="1" applyBorder="1" applyAlignment="1" applyProtection="1">
      <alignment horizontal="center" vertical="center"/>
    </xf>
    <xf numFmtId="1" fontId="77" fillId="0" borderId="0" xfId="308" applyNumberFormat="1" applyFont="1" applyFill="1" applyBorder="1" applyProtection="1"/>
    <xf numFmtId="0" fontId="77" fillId="0" borderId="0" xfId="308" applyFont="1" applyBorder="1" applyProtection="1"/>
    <xf numFmtId="0" fontId="78" fillId="0" borderId="22" xfId="308" applyFont="1" applyFill="1" applyBorder="1" applyAlignment="1" applyProtection="1">
      <alignment horizontal="center" vertical="center"/>
      <protection locked="0"/>
    </xf>
    <xf numFmtId="170" fontId="78" fillId="0" borderId="23" xfId="308" applyNumberFormat="1" applyFont="1" applyFill="1" applyBorder="1" applyAlignment="1" applyProtection="1">
      <alignment horizontal="centerContinuous" vertical="center"/>
      <protection locked="0"/>
    </xf>
    <xf numFmtId="170" fontId="78" fillId="0" borderId="24" xfId="308" applyNumberFormat="1" applyFont="1" applyFill="1" applyBorder="1" applyAlignment="1" applyProtection="1">
      <alignment horizontal="centerContinuous" vertical="center"/>
      <protection locked="0"/>
    </xf>
    <xf numFmtId="170" fontId="78" fillId="0" borderId="30" xfId="308" applyNumberFormat="1" applyFont="1" applyFill="1" applyBorder="1" applyAlignment="1" applyProtection="1">
      <alignment horizontal="centerContinuous" vertical="center"/>
      <protection locked="0"/>
    </xf>
    <xf numFmtId="171" fontId="78" fillId="0" borderId="0" xfId="308" applyNumberFormat="1" applyFont="1" applyFill="1" applyBorder="1" applyAlignment="1" applyProtection="1">
      <alignment horizontal="center" vertical="center"/>
    </xf>
    <xf numFmtId="1" fontId="78" fillId="0" borderId="23" xfId="308" applyNumberFormat="1" applyFont="1" applyBorder="1" applyAlignment="1" applyProtection="1">
      <alignment horizontal="center" vertical="center"/>
    </xf>
    <xf numFmtId="1" fontId="78" fillId="0" borderId="24" xfId="308" applyNumberFormat="1" applyFont="1" applyBorder="1" applyAlignment="1" applyProtection="1">
      <alignment horizontal="center" vertical="center"/>
    </xf>
    <xf numFmtId="1" fontId="78" fillId="0" borderId="0" xfId="308" applyNumberFormat="1" applyFont="1" applyFill="1" applyBorder="1" applyAlignment="1" applyProtection="1">
      <alignment horizontal="center" vertical="center"/>
    </xf>
    <xf numFmtId="170" fontId="78" fillId="0" borderId="0" xfId="308" applyNumberFormat="1" applyFont="1" applyFill="1" applyBorder="1" applyAlignment="1" applyProtection="1">
      <alignment horizontal="center" vertical="center"/>
    </xf>
    <xf numFmtId="0" fontId="78" fillId="0" borderId="17" xfId="308" applyFont="1" applyFill="1" applyBorder="1" applyAlignment="1" applyProtection="1">
      <alignment vertical="center" wrapText="1"/>
      <protection locked="0"/>
    </xf>
    <xf numFmtId="0" fontId="78" fillId="0" borderId="0" xfId="308" applyFont="1" applyBorder="1" applyProtection="1">
      <protection locked="0"/>
    </xf>
    <xf numFmtId="0" fontId="78" fillId="0" borderId="23" xfId="308" applyFont="1" applyBorder="1" applyAlignment="1" applyProtection="1">
      <alignment horizontal="center" vertical="center"/>
      <protection locked="0"/>
    </xf>
    <xf numFmtId="0" fontId="78" fillId="0" borderId="24" xfId="308" applyFont="1" applyBorder="1" applyAlignment="1" applyProtection="1">
      <alignment horizontal="center" vertical="center"/>
      <protection locked="0"/>
    </xf>
    <xf numFmtId="0" fontId="78" fillId="0" borderId="22" xfId="308" applyFont="1" applyFill="1" applyBorder="1" applyAlignment="1" applyProtection="1">
      <alignment vertical="center" wrapText="1"/>
      <protection locked="0"/>
    </xf>
    <xf numFmtId="0" fontId="77" fillId="0" borderId="0" xfId="308" applyFont="1" applyBorder="1" applyAlignment="1" applyProtection="1">
      <protection locked="0"/>
    </xf>
    <xf numFmtId="0" fontId="78" fillId="0" borderId="23" xfId="308" applyFont="1" applyBorder="1" applyAlignment="1" applyProtection="1">
      <alignment horizontal="center"/>
      <protection locked="0"/>
    </xf>
    <xf numFmtId="0" fontId="78" fillId="0" borderId="24" xfId="308" applyFont="1" applyBorder="1" applyAlignment="1" applyProtection="1">
      <alignment horizontal="center"/>
      <protection locked="0"/>
    </xf>
    <xf numFmtId="0" fontId="78" fillId="0" borderId="0" xfId="308" applyFont="1" applyFill="1" applyBorder="1" applyAlignment="1" applyProtection="1">
      <alignment horizontal="center"/>
    </xf>
    <xf numFmtId="1" fontId="78" fillId="0" borderId="23" xfId="308" applyNumberFormat="1" applyFont="1" applyBorder="1" applyAlignment="1" applyProtection="1">
      <alignment horizontal="center"/>
    </xf>
    <xf numFmtId="1" fontId="78" fillId="0" borderId="24" xfId="308" applyNumberFormat="1" applyFont="1" applyBorder="1" applyAlignment="1" applyProtection="1">
      <alignment horizontal="center"/>
    </xf>
    <xf numFmtId="1" fontId="78" fillId="0" borderId="0" xfId="308" applyNumberFormat="1" applyFont="1" applyFill="1" applyBorder="1" applyAlignment="1" applyProtection="1">
      <alignment horizontal="center"/>
    </xf>
    <xf numFmtId="1" fontId="78" fillId="0" borderId="51" xfId="308" applyNumberFormat="1" applyFont="1" applyFill="1" applyBorder="1" applyAlignment="1" applyProtection="1">
      <alignment horizontal="center" vertical="center"/>
    </xf>
    <xf numFmtId="0" fontId="77" fillId="0" borderId="25" xfId="308" applyFont="1" applyBorder="1" applyAlignment="1" applyProtection="1">
      <alignment horizontal="left" vertical="center" wrapText="1"/>
      <protection locked="0"/>
    </xf>
    <xf numFmtId="164" fontId="77" fillId="42" borderId="23" xfId="308" applyNumberFormat="1" applyFont="1" applyFill="1" applyBorder="1" applyAlignment="1" applyProtection="1">
      <alignment horizontal="center"/>
      <protection locked="0"/>
    </xf>
    <xf numFmtId="164" fontId="77" fillId="42" borderId="24" xfId="308" applyNumberFormat="1" applyFont="1" applyFill="1" applyBorder="1" applyAlignment="1" applyProtection="1">
      <alignment horizontal="center"/>
      <protection locked="0"/>
    </xf>
    <xf numFmtId="3" fontId="81" fillId="47" borderId="23" xfId="308" applyNumberFormat="1" applyFont="1" applyFill="1" applyBorder="1" applyAlignment="1" applyProtection="1">
      <alignment horizontal="center"/>
      <protection locked="0"/>
    </xf>
    <xf numFmtId="3" fontId="81" fillId="47" borderId="24" xfId="308" applyNumberFormat="1" applyFont="1" applyFill="1" applyBorder="1" applyAlignment="1" applyProtection="1">
      <alignment horizontal="center"/>
      <protection locked="0"/>
    </xf>
    <xf numFmtId="2" fontId="78" fillId="0" borderId="0" xfId="308" applyNumberFormat="1" applyFont="1" applyFill="1" applyBorder="1" applyAlignment="1" applyProtection="1">
      <alignment horizontal="center"/>
    </xf>
    <xf numFmtId="3" fontId="77" fillId="48" borderId="23" xfId="308" applyNumberFormat="1" applyFont="1" applyFill="1" applyBorder="1" applyProtection="1"/>
    <xf numFmtId="3" fontId="77" fillId="48" borderId="24" xfId="308" applyNumberFormat="1" applyFont="1" applyFill="1" applyBorder="1" applyProtection="1"/>
    <xf numFmtId="3" fontId="78" fillId="48" borderId="51" xfId="308" applyNumberFormat="1" applyFont="1" applyFill="1" applyBorder="1" applyAlignment="1" applyProtection="1">
      <alignment horizontal="center" vertical="center"/>
    </xf>
    <xf numFmtId="0" fontId="77" fillId="0" borderId="25" xfId="308" applyFont="1" applyBorder="1" applyAlignment="1" applyProtection="1">
      <protection locked="0"/>
    </xf>
    <xf numFmtId="1" fontId="77" fillId="0" borderId="16" xfId="308" applyNumberFormat="1" applyFont="1" applyFill="1" applyBorder="1" applyAlignment="1" applyProtection="1">
      <alignment horizontal="center" vertical="center"/>
    </xf>
    <xf numFmtId="0" fontId="77" fillId="0" borderId="25" xfId="308" applyFont="1" applyBorder="1" applyAlignment="1" applyProtection="1">
      <alignment vertical="center"/>
      <protection locked="0"/>
    </xf>
    <xf numFmtId="168" fontId="78" fillId="0" borderId="0" xfId="308" applyNumberFormat="1" applyFont="1" applyFill="1" applyBorder="1" applyAlignment="1" applyProtection="1">
      <alignment horizontal="center" vertical="center"/>
    </xf>
    <xf numFmtId="0" fontId="77" fillId="0" borderId="25" xfId="308" applyFont="1" applyFill="1" applyBorder="1" applyAlignment="1" applyProtection="1">
      <alignment vertical="center"/>
      <protection locked="0"/>
    </xf>
    <xf numFmtId="2" fontId="78" fillId="0" borderId="0" xfId="308" applyNumberFormat="1" applyFont="1" applyFill="1" applyBorder="1" applyAlignment="1" applyProtection="1">
      <alignment horizontal="center" vertical="center"/>
    </xf>
    <xf numFmtId="0" fontId="78" fillId="0" borderId="15" xfId="308" applyFont="1" applyFill="1" applyBorder="1" applyAlignment="1" applyProtection="1">
      <alignment vertical="center"/>
      <protection locked="0"/>
    </xf>
    <xf numFmtId="0" fontId="78" fillId="0" borderId="11" xfId="308" applyFont="1" applyFill="1" applyBorder="1" applyAlignment="1" applyProtection="1">
      <alignment horizontal="center" vertical="center"/>
      <protection locked="0"/>
    </xf>
    <xf numFmtId="2" fontId="78" fillId="0" borderId="0" xfId="308" applyNumberFormat="1" applyFont="1" applyFill="1" applyBorder="1" applyAlignment="1" applyProtection="1">
      <alignment horizontal="center" vertical="center"/>
      <protection locked="0"/>
    </xf>
    <xf numFmtId="0" fontId="78" fillId="0" borderId="0" xfId="308" applyFont="1" applyFill="1" applyBorder="1" applyAlignment="1" applyProtection="1">
      <alignment horizontal="center" vertical="center"/>
      <protection locked="0"/>
    </xf>
    <xf numFmtId="0" fontId="77" fillId="0" borderId="0" xfId="308" applyFont="1" applyBorder="1" applyAlignment="1" applyProtection="1">
      <alignment horizontal="center" vertical="center"/>
      <protection locked="0"/>
    </xf>
    <xf numFmtId="1" fontId="77" fillId="0" borderId="11" xfId="308" applyNumberFormat="1" applyFont="1" applyBorder="1" applyProtection="1"/>
    <xf numFmtId="1" fontId="77" fillId="0" borderId="0" xfId="308" applyNumberFormat="1" applyFont="1" applyBorder="1" applyProtection="1"/>
    <xf numFmtId="1" fontId="77" fillId="0" borderId="16" xfId="308" applyNumberFormat="1" applyFont="1" applyBorder="1" applyAlignment="1" applyProtection="1">
      <alignment horizontal="center" vertical="center"/>
    </xf>
    <xf numFmtId="0" fontId="78" fillId="0" borderId="17" xfId="308" applyFont="1" applyFill="1" applyBorder="1" applyAlignment="1" applyProtection="1">
      <alignment horizontal="center" vertical="center" wrapText="1"/>
      <protection locked="0"/>
    </xf>
    <xf numFmtId="1" fontId="78" fillId="0" borderId="41" xfId="308" applyNumberFormat="1" applyFont="1" applyBorder="1" applyAlignment="1" applyProtection="1">
      <alignment horizontal="center" vertical="center" wrapText="1"/>
    </xf>
    <xf numFmtId="0" fontId="78" fillId="0" borderId="15" xfId="308" applyFont="1" applyFill="1" applyBorder="1" applyAlignment="1" applyProtection="1">
      <alignment horizontal="center" vertical="center" wrapText="1"/>
      <protection locked="0"/>
    </xf>
    <xf numFmtId="4" fontId="78" fillId="0" borderId="23" xfId="308" applyNumberFormat="1" applyFont="1" applyFill="1" applyBorder="1" applyAlignment="1" applyProtection="1">
      <alignment horizontal="center" vertical="center"/>
      <protection locked="0"/>
    </xf>
    <xf numFmtId="4" fontId="78" fillId="0" borderId="24" xfId="308" applyNumberFormat="1" applyFont="1" applyFill="1" applyBorder="1" applyAlignment="1" applyProtection="1">
      <alignment horizontal="center" vertical="center"/>
      <protection locked="0"/>
    </xf>
    <xf numFmtId="1" fontId="78" fillId="0" borderId="31" xfId="308" applyNumberFormat="1" applyFont="1" applyBorder="1" applyAlignment="1" applyProtection="1">
      <alignment horizontal="center" vertical="center"/>
    </xf>
    <xf numFmtId="0" fontId="78" fillId="0" borderId="0" xfId="308" applyFont="1" applyBorder="1" applyAlignment="1" applyProtection="1">
      <alignment horizontal="center" vertical="center"/>
    </xf>
    <xf numFmtId="0" fontId="78" fillId="0" borderId="22" xfId="308" applyFont="1" applyFill="1" applyBorder="1" applyAlignment="1" applyProtection="1">
      <alignment horizontal="center" vertical="center" wrapText="1"/>
      <protection locked="0"/>
    </xf>
    <xf numFmtId="1" fontId="78" fillId="0" borderId="51" xfId="308" applyNumberFormat="1" applyFont="1" applyBorder="1" applyAlignment="1" applyProtection="1">
      <alignment horizontal="center" vertical="center"/>
    </xf>
    <xf numFmtId="0" fontId="78" fillId="0" borderId="0" xfId="308" applyFont="1" applyBorder="1" applyAlignment="1" applyProtection="1">
      <alignment horizontal="center"/>
    </xf>
    <xf numFmtId="0" fontId="77" fillId="0" borderId="25" xfId="308" applyFont="1" applyBorder="1" applyAlignment="1" applyProtection="1">
      <alignment horizontal="left"/>
      <protection locked="0"/>
    </xf>
    <xf numFmtId="0" fontId="77" fillId="0" borderId="0" xfId="308" applyFont="1" applyFill="1" applyBorder="1" applyAlignment="1" applyProtection="1">
      <alignment horizontal="center" vertical="center"/>
      <protection locked="0"/>
    </xf>
    <xf numFmtId="4" fontId="77" fillId="0" borderId="0" xfId="308" applyNumberFormat="1" applyFont="1" applyFill="1" applyBorder="1" applyProtection="1"/>
    <xf numFmtId="0" fontId="77" fillId="0" borderId="11" xfId="308" applyFont="1" applyFill="1" applyBorder="1" applyProtection="1">
      <protection locked="0"/>
    </xf>
    <xf numFmtId="1" fontId="77" fillId="0" borderId="11" xfId="308" applyNumberFormat="1" applyFont="1" applyFill="1" applyBorder="1" applyProtection="1"/>
    <xf numFmtId="1" fontId="78" fillId="0" borderId="23" xfId="308" applyNumberFormat="1" applyFont="1" applyBorder="1" applyAlignment="1" applyProtection="1">
      <alignment horizontal="center" vertical="center" wrapText="1"/>
    </xf>
    <xf numFmtId="1" fontId="78" fillId="0" borderId="51" xfId="308" applyNumberFormat="1" applyFont="1" applyBorder="1" applyAlignment="1" applyProtection="1">
      <alignment horizontal="center" vertical="center" wrapText="1"/>
    </xf>
    <xf numFmtId="0" fontId="77" fillId="0" borderId="25" xfId="308" applyFont="1" applyFill="1" applyBorder="1" applyProtection="1">
      <protection locked="0"/>
    </xf>
    <xf numFmtId="0" fontId="77" fillId="0" borderId="11" xfId="308" applyFont="1" applyBorder="1" applyAlignment="1" applyProtection="1">
      <protection locked="0"/>
    </xf>
    <xf numFmtId="0" fontId="77" fillId="0" borderId="11" xfId="308" applyFont="1" applyFill="1" applyBorder="1" applyAlignment="1" applyProtection="1">
      <protection locked="0"/>
    </xf>
    <xf numFmtId="0" fontId="77" fillId="0" borderId="0" xfId="308" applyFont="1" applyFill="1" applyBorder="1" applyAlignment="1" applyProtection="1">
      <protection locked="0"/>
    </xf>
    <xf numFmtId="0" fontId="77" fillId="0" borderId="15" xfId="308" applyFont="1" applyBorder="1" applyProtection="1">
      <protection locked="0"/>
    </xf>
    <xf numFmtId="0" fontId="81" fillId="0" borderId="11" xfId="308" applyFont="1" applyFill="1" applyBorder="1" applyAlignment="1" applyProtection="1">
      <alignment vertical="center"/>
      <protection locked="0"/>
    </xf>
    <xf numFmtId="0" fontId="77" fillId="0" borderId="0" xfId="308" applyFont="1" applyFill="1" applyBorder="1" applyAlignment="1" applyProtection="1">
      <alignment vertical="center"/>
      <protection locked="0"/>
    </xf>
    <xf numFmtId="4" fontId="81" fillId="47" borderId="24" xfId="308" applyNumberFormat="1" applyFont="1" applyFill="1" applyBorder="1" applyAlignment="1" applyProtection="1">
      <alignment horizontal="center"/>
      <protection locked="0"/>
    </xf>
    <xf numFmtId="1" fontId="78" fillId="0" borderId="41" xfId="308" applyNumberFormat="1" applyFont="1" applyFill="1" applyBorder="1" applyAlignment="1" applyProtection="1">
      <alignment horizontal="center" vertical="center" wrapText="1"/>
    </xf>
    <xf numFmtId="0" fontId="77" fillId="0" borderId="0" xfId="308" applyFont="1" applyFill="1" applyProtection="1"/>
    <xf numFmtId="0" fontId="77" fillId="0" borderId="0" xfId="308" applyFont="1" applyFill="1" applyAlignment="1" applyProtection="1"/>
    <xf numFmtId="0" fontId="78" fillId="0" borderId="23" xfId="308" applyFont="1" applyFill="1" applyBorder="1" applyAlignment="1" applyProtection="1">
      <alignment horizontal="center" vertical="center"/>
      <protection locked="0"/>
    </xf>
    <xf numFmtId="0" fontId="78" fillId="0" borderId="24" xfId="308" applyFont="1" applyFill="1" applyBorder="1" applyAlignment="1" applyProtection="1">
      <alignment horizontal="center" vertical="center"/>
      <protection locked="0"/>
    </xf>
    <xf numFmtId="1" fontId="78" fillId="0" borderId="31" xfId="308" applyNumberFormat="1" applyFont="1" applyFill="1" applyBorder="1" applyAlignment="1" applyProtection="1">
      <alignment horizontal="center" vertical="center"/>
    </xf>
    <xf numFmtId="0" fontId="78" fillId="0" borderId="22" xfId="308" applyFont="1" applyFill="1" applyBorder="1" applyAlignment="1" applyProtection="1">
      <alignment vertical="center"/>
      <protection locked="0"/>
    </xf>
    <xf numFmtId="0" fontId="78" fillId="0" borderId="23" xfId="308" applyFont="1" applyFill="1" applyBorder="1" applyAlignment="1" applyProtection="1">
      <alignment horizontal="center"/>
      <protection locked="0"/>
    </xf>
    <xf numFmtId="0" fontId="78" fillId="0" borderId="24" xfId="308" applyFont="1" applyFill="1" applyBorder="1" applyAlignment="1" applyProtection="1">
      <alignment horizontal="center"/>
      <protection locked="0"/>
    </xf>
    <xf numFmtId="1" fontId="78" fillId="0" borderId="23" xfId="308" applyNumberFormat="1" applyFont="1" applyFill="1" applyBorder="1" applyAlignment="1" applyProtection="1">
      <alignment horizontal="center"/>
    </xf>
    <xf numFmtId="0" fontId="77" fillId="0" borderId="25" xfId="308" applyFont="1" applyFill="1" applyBorder="1" applyAlignment="1" applyProtection="1">
      <alignment horizontal="left" vertical="center" wrapText="1"/>
      <protection locked="0"/>
    </xf>
    <xf numFmtId="3" fontId="77" fillId="47" borderId="23" xfId="308" applyNumberFormat="1" applyFont="1" applyFill="1" applyBorder="1" applyAlignment="1" applyProtection="1">
      <alignment horizontal="center"/>
      <protection locked="0"/>
    </xf>
    <xf numFmtId="0" fontId="77" fillId="0" borderId="25" xfId="308" applyFont="1" applyFill="1" applyBorder="1" applyAlignment="1" applyProtection="1">
      <protection locked="0"/>
    </xf>
    <xf numFmtId="0" fontId="77" fillId="0" borderId="15" xfId="308" applyFont="1" applyBorder="1" applyAlignment="1" applyProtection="1">
      <protection locked="0"/>
    </xf>
    <xf numFmtId="0" fontId="77" fillId="0" borderId="0" xfId="308" applyFont="1" applyBorder="1" applyAlignment="1" applyProtection="1"/>
    <xf numFmtId="0" fontId="78" fillId="0" borderId="18" xfId="308" applyFont="1" applyFill="1" applyBorder="1" applyAlignment="1" applyProtection="1">
      <alignment horizontal="right" vertical="center"/>
      <protection locked="0"/>
    </xf>
    <xf numFmtId="0" fontId="78" fillId="0" borderId="19" xfId="308" applyFont="1" applyFill="1" applyBorder="1" applyAlignment="1" applyProtection="1">
      <alignment horizontal="center" vertical="center"/>
      <protection locked="0"/>
    </xf>
    <xf numFmtId="0" fontId="77" fillId="0" borderId="20" xfId="308" applyFont="1" applyFill="1" applyBorder="1" applyAlignment="1" applyProtection="1">
      <protection locked="0"/>
    </xf>
    <xf numFmtId="0" fontId="78" fillId="0" borderId="0" xfId="308" applyFont="1" applyBorder="1" applyAlignment="1" applyProtection="1">
      <alignment horizontal="center"/>
      <protection locked="0"/>
    </xf>
    <xf numFmtId="1" fontId="78" fillId="0" borderId="42" xfId="308" applyNumberFormat="1" applyFont="1" applyBorder="1" applyAlignment="1" applyProtection="1">
      <alignment horizontal="center" vertical="center" wrapText="1"/>
    </xf>
    <xf numFmtId="1" fontId="78" fillId="0" borderId="0" xfId="308" applyNumberFormat="1" applyFont="1" applyBorder="1" applyAlignment="1" applyProtection="1">
      <alignment horizontal="center" vertical="center" wrapText="1"/>
    </xf>
    <xf numFmtId="0" fontId="78" fillId="0" borderId="0" xfId="308" applyFont="1" applyFill="1" applyBorder="1" applyAlignment="1" applyProtection="1">
      <alignment vertical="center" wrapText="1"/>
    </xf>
    <xf numFmtId="4" fontId="78" fillId="0" borderId="0" xfId="308" applyNumberFormat="1" applyFont="1" applyFill="1" applyBorder="1" applyAlignment="1" applyProtection="1">
      <alignment horizontal="center" vertical="center"/>
      <protection locked="0"/>
    </xf>
    <xf numFmtId="1" fontId="78" fillId="0" borderId="36" xfId="308" applyNumberFormat="1" applyFont="1" applyBorder="1" applyAlignment="1" applyProtection="1">
      <alignment horizontal="center" vertical="center"/>
    </xf>
    <xf numFmtId="1" fontId="78" fillId="0" borderId="0" xfId="308" applyNumberFormat="1" applyFont="1" applyBorder="1" applyAlignment="1" applyProtection="1">
      <alignment horizontal="center" vertical="center"/>
    </xf>
    <xf numFmtId="1" fontId="78" fillId="0" borderId="30" xfId="308" applyNumberFormat="1" applyFont="1" applyBorder="1" applyAlignment="1" applyProtection="1">
      <alignment horizontal="center"/>
    </xf>
    <xf numFmtId="3" fontId="77" fillId="47" borderId="24" xfId="308" applyNumberFormat="1" applyFont="1" applyFill="1" applyBorder="1" applyAlignment="1" applyProtection="1">
      <alignment horizontal="center"/>
      <protection locked="0"/>
    </xf>
    <xf numFmtId="0" fontId="77" fillId="0" borderId="26" xfId="308" applyFont="1" applyBorder="1" applyProtection="1">
      <protection locked="0"/>
    </xf>
    <xf numFmtId="3" fontId="77" fillId="48" borderId="30" xfId="308" applyNumberFormat="1" applyFont="1" applyFill="1" applyBorder="1" applyProtection="1"/>
    <xf numFmtId="4" fontId="77" fillId="0" borderId="0" xfId="308" applyNumberFormat="1" applyFont="1" applyFill="1" applyBorder="1" applyAlignment="1" applyProtection="1">
      <alignment horizontal="center" vertical="center"/>
      <protection locked="0"/>
    </xf>
    <xf numFmtId="1" fontId="77" fillId="0" borderId="32" xfId="308" applyNumberFormat="1" applyFont="1" applyBorder="1" applyProtection="1"/>
    <xf numFmtId="0" fontId="78" fillId="0" borderId="18" xfId="308" applyFont="1" applyFill="1" applyBorder="1" applyAlignment="1" applyProtection="1">
      <alignment vertical="center"/>
      <protection locked="0"/>
    </xf>
    <xf numFmtId="0" fontId="78" fillId="0" borderId="18" xfId="308" applyFont="1" applyFill="1" applyBorder="1" applyAlignment="1" applyProtection="1">
      <alignment horizontal="center" vertical="center"/>
      <protection locked="0"/>
    </xf>
    <xf numFmtId="0" fontId="78" fillId="0" borderId="20" xfId="308" applyFont="1" applyFill="1" applyBorder="1" applyAlignment="1" applyProtection="1">
      <alignment vertical="center"/>
      <protection locked="0"/>
    </xf>
    <xf numFmtId="0" fontId="78" fillId="0" borderId="0" xfId="308" applyFont="1" applyBorder="1" applyAlignment="1" applyProtection="1">
      <alignment horizontal="centerContinuous" vertical="center"/>
      <protection locked="0"/>
    </xf>
    <xf numFmtId="166" fontId="82" fillId="0" borderId="23" xfId="308" applyNumberFormat="1" applyFont="1" applyFill="1" applyBorder="1" applyAlignment="1" applyProtection="1">
      <alignment horizontal="centerContinuous" vertical="center"/>
      <protection locked="0"/>
    </xf>
    <xf numFmtId="166" fontId="82" fillId="0" borderId="24" xfId="308" applyNumberFormat="1" applyFont="1" applyFill="1" applyBorder="1" applyAlignment="1" applyProtection="1">
      <alignment horizontal="centerContinuous" vertical="center"/>
      <protection locked="0"/>
    </xf>
    <xf numFmtId="0" fontId="78" fillId="0" borderId="0" xfId="308" applyFont="1" applyBorder="1" applyAlignment="1" applyProtection="1">
      <alignment vertical="center" wrapText="1"/>
    </xf>
    <xf numFmtId="0" fontId="78" fillId="0" borderId="0" xfId="308" applyFont="1" applyBorder="1" applyAlignment="1" applyProtection="1">
      <alignment vertical="center"/>
    </xf>
    <xf numFmtId="0" fontId="78" fillId="0" borderId="29" xfId="308" applyFont="1" applyBorder="1" applyAlignment="1" applyProtection="1">
      <alignment horizontal="center"/>
      <protection locked="0"/>
    </xf>
    <xf numFmtId="0" fontId="78" fillId="0" borderId="32" xfId="308" applyFont="1" applyFill="1" applyBorder="1" applyAlignment="1" applyProtection="1">
      <alignment horizontal="center"/>
      <protection locked="0"/>
    </xf>
    <xf numFmtId="0" fontId="78" fillId="0" borderId="58" xfId="308" applyFont="1" applyBorder="1" applyAlignment="1" applyProtection="1">
      <alignment horizontal="center"/>
      <protection locked="0"/>
    </xf>
    <xf numFmtId="0" fontId="77" fillId="0" borderId="25" xfId="308" applyFont="1" applyBorder="1" applyAlignment="1" applyProtection="1">
      <alignment vertical="center" wrapText="1"/>
      <protection locked="0"/>
    </xf>
    <xf numFmtId="164" fontId="77" fillId="0" borderId="11" xfId="308" applyNumberFormat="1" applyFont="1" applyFill="1" applyBorder="1" applyAlignment="1" applyProtection="1">
      <alignment horizontal="center"/>
      <protection locked="0"/>
    </xf>
    <xf numFmtId="164" fontId="77" fillId="0" borderId="0" xfId="308" applyNumberFormat="1" applyFont="1" applyFill="1" applyBorder="1" applyAlignment="1" applyProtection="1">
      <alignment horizontal="center"/>
      <protection locked="0"/>
    </xf>
    <xf numFmtId="166" fontId="81" fillId="0" borderId="11" xfId="308" applyNumberFormat="1" applyFont="1" applyFill="1" applyBorder="1" applyAlignment="1" applyProtection="1">
      <alignment horizontal="right" vertical="center"/>
      <protection locked="0"/>
    </xf>
    <xf numFmtId="3" fontId="81" fillId="47" borderId="24" xfId="308" applyNumberFormat="1" applyFont="1" applyFill="1" applyBorder="1" applyAlignment="1" applyProtection="1">
      <alignment horizontal="right" vertical="center"/>
      <protection locked="0"/>
    </xf>
    <xf numFmtId="166" fontId="81" fillId="0" borderId="0" xfId="308" applyNumberFormat="1" applyFont="1" applyFill="1" applyBorder="1" applyAlignment="1" applyProtection="1">
      <alignment horizontal="right" vertical="center"/>
      <protection locked="0"/>
    </xf>
    <xf numFmtId="1" fontId="78" fillId="0" borderId="16" xfId="308" applyNumberFormat="1" applyFont="1" applyFill="1" applyBorder="1" applyAlignment="1" applyProtection="1">
      <alignment horizontal="center" vertical="center"/>
    </xf>
    <xf numFmtId="3" fontId="77" fillId="0" borderId="0" xfId="308" applyNumberFormat="1" applyFont="1" applyBorder="1" applyProtection="1">
      <protection locked="0"/>
    </xf>
    <xf numFmtId="3" fontId="77" fillId="0" borderId="19" xfId="308" applyNumberFormat="1" applyFont="1" applyFill="1" applyBorder="1" applyProtection="1"/>
    <xf numFmtId="1" fontId="78" fillId="0" borderId="62" xfId="308" applyNumberFormat="1" applyFont="1" applyFill="1" applyBorder="1" applyAlignment="1" applyProtection="1">
      <alignment horizontal="center"/>
    </xf>
    <xf numFmtId="1" fontId="78" fillId="0" borderId="63" xfId="308" applyNumberFormat="1" applyFont="1" applyFill="1" applyBorder="1" applyAlignment="1" applyProtection="1">
      <alignment horizontal="center" vertical="center" wrapText="1"/>
    </xf>
    <xf numFmtId="1" fontId="78" fillId="0" borderId="57" xfId="308" applyNumberFormat="1" applyFont="1" applyBorder="1" applyAlignment="1" applyProtection="1">
      <alignment horizontal="center" vertical="center"/>
    </xf>
    <xf numFmtId="0" fontId="78" fillId="0" borderId="25" xfId="308" applyFont="1" applyFill="1" applyBorder="1" applyAlignment="1" applyProtection="1">
      <alignment vertical="center"/>
      <protection locked="0"/>
    </xf>
    <xf numFmtId="3" fontId="77" fillId="0" borderId="0" xfId="308" applyNumberFormat="1" applyFont="1" applyFill="1" applyBorder="1" applyProtection="1"/>
    <xf numFmtId="3" fontId="77" fillId="0" borderId="28" xfId="308" applyNumberFormat="1" applyFont="1" applyFill="1" applyBorder="1" applyProtection="1"/>
    <xf numFmtId="3" fontId="77" fillId="0" borderId="34" xfId="308" applyNumberFormat="1" applyFont="1" applyFill="1" applyBorder="1" applyProtection="1"/>
    <xf numFmtId="1" fontId="78" fillId="0" borderId="16" xfId="308" applyNumberFormat="1" applyFont="1" applyFill="1" applyBorder="1" applyAlignment="1" applyProtection="1">
      <alignment horizontal="center" vertical="center" wrapText="1"/>
    </xf>
    <xf numFmtId="0" fontId="77" fillId="0" borderId="16" xfId="308" applyFont="1" applyFill="1" applyBorder="1" applyProtection="1">
      <protection locked="0"/>
    </xf>
    <xf numFmtId="0" fontId="77" fillId="26" borderId="0" xfId="308" applyFont="1" applyFill="1" applyBorder="1" applyProtection="1">
      <protection locked="0"/>
    </xf>
    <xf numFmtId="3" fontId="77" fillId="48" borderId="36" xfId="308" applyNumberFormat="1" applyFont="1" applyFill="1" applyBorder="1" applyProtection="1"/>
    <xf numFmtId="0" fontId="77" fillId="0" borderId="25" xfId="308" applyFont="1" applyBorder="1" applyProtection="1">
      <protection locked="0"/>
    </xf>
    <xf numFmtId="0" fontId="77" fillId="0" borderId="16" xfId="308" applyFont="1" applyBorder="1" applyProtection="1">
      <protection locked="0"/>
    </xf>
    <xf numFmtId="3" fontId="77" fillId="0" borderId="0" xfId="308" applyNumberFormat="1" applyFont="1" applyBorder="1" applyProtection="1"/>
    <xf numFmtId="0" fontId="78" fillId="42" borderId="25" xfId="308" applyNumberFormat="1" applyFont="1" applyFill="1" applyBorder="1" applyAlignment="1" applyProtection="1">
      <alignment horizontal="right"/>
      <protection locked="0"/>
    </xf>
    <xf numFmtId="164" fontId="78" fillId="0" borderId="15" xfId="308" applyNumberFormat="1" applyFont="1" applyFill="1" applyBorder="1" applyAlignment="1" applyProtection="1">
      <alignment horizontal="left"/>
      <protection locked="0"/>
    </xf>
    <xf numFmtId="166" fontId="81" fillId="0" borderId="0" xfId="308" applyNumberFormat="1" applyFont="1" applyFill="1" applyBorder="1" applyAlignment="1" applyProtection="1">
      <alignment horizontal="center"/>
      <protection locked="0"/>
    </xf>
    <xf numFmtId="0" fontId="77" fillId="0" borderId="22" xfId="308" applyFont="1" applyBorder="1" applyAlignment="1" applyProtection="1">
      <alignment vertical="center" wrapText="1"/>
      <protection locked="0"/>
    </xf>
    <xf numFmtId="0" fontId="78" fillId="0" borderId="19" xfId="308" applyFont="1" applyFill="1" applyBorder="1" applyAlignment="1" applyProtection="1">
      <alignment vertical="center"/>
      <protection locked="0"/>
    </xf>
    <xf numFmtId="0" fontId="78" fillId="26" borderId="11" xfId="308" applyFont="1" applyFill="1" applyBorder="1" applyAlignment="1" applyProtection="1">
      <alignment vertical="center"/>
      <protection locked="0"/>
    </xf>
    <xf numFmtId="166" fontId="82" fillId="0" borderId="0" xfId="308" applyNumberFormat="1" applyFont="1" applyFill="1" applyBorder="1" applyAlignment="1" applyProtection="1">
      <alignment vertical="center"/>
      <protection locked="0"/>
    </xf>
    <xf numFmtId="166" fontId="82" fillId="26" borderId="11" xfId="308" applyNumberFormat="1" applyFont="1" applyFill="1" applyBorder="1" applyAlignment="1">
      <alignment horizontal="centerContinuous" vertical="center"/>
    </xf>
    <xf numFmtId="0" fontId="78" fillId="0" borderId="29" xfId="308" applyFont="1" applyFill="1" applyBorder="1" applyAlignment="1" applyProtection="1">
      <alignment horizontal="centerContinuous" vertical="distributed" wrapText="1"/>
      <protection locked="0"/>
    </xf>
    <xf numFmtId="0" fontId="78" fillId="0" borderId="21" xfId="308" applyFont="1" applyFill="1" applyBorder="1" applyAlignment="1" applyProtection="1">
      <alignment horizontal="centerContinuous" vertical="distributed" wrapText="1"/>
      <protection locked="0"/>
    </xf>
    <xf numFmtId="0" fontId="78" fillId="26" borderId="11" xfId="308" applyFont="1" applyFill="1" applyBorder="1" applyAlignment="1" applyProtection="1">
      <alignment horizontal="centerContinuous" vertical="center"/>
      <protection locked="0"/>
    </xf>
    <xf numFmtId="0" fontId="78" fillId="0" borderId="0" xfId="308" applyFont="1" applyBorder="1" applyAlignment="1" applyProtection="1">
      <alignment horizontal="center" vertical="center"/>
      <protection locked="0"/>
    </xf>
    <xf numFmtId="0" fontId="78" fillId="26" borderId="11" xfId="308" applyFont="1" applyFill="1" applyBorder="1" applyAlignment="1">
      <alignment horizontal="center" vertical="center"/>
    </xf>
    <xf numFmtId="0" fontId="78" fillId="0" borderId="18" xfId="308" applyFont="1" applyFill="1" applyBorder="1" applyAlignment="1" applyProtection="1">
      <alignment horizontal="center" vertical="distributed" wrapText="1"/>
      <protection locked="0"/>
    </xf>
    <xf numFmtId="0" fontId="78" fillId="0" borderId="30" xfId="308" applyFont="1" applyFill="1" applyBorder="1" applyAlignment="1" applyProtection="1">
      <alignment horizontal="center" vertical="distributed" wrapText="1"/>
      <protection locked="0"/>
    </xf>
    <xf numFmtId="0" fontId="78" fillId="26" borderId="11" xfId="308" applyFont="1" applyFill="1" applyBorder="1" applyAlignment="1" applyProtection="1">
      <alignment horizontal="center" vertical="distributed" wrapText="1"/>
      <protection locked="0"/>
    </xf>
    <xf numFmtId="0" fontId="78" fillId="0" borderId="24" xfId="308" applyFont="1" applyFill="1" applyBorder="1" applyAlignment="1" applyProtection="1">
      <alignment horizontal="center" vertical="distributed" wrapText="1"/>
      <protection locked="0"/>
    </xf>
    <xf numFmtId="0" fontId="78" fillId="0" borderId="0" xfId="308" applyFont="1" applyFill="1" applyBorder="1" applyAlignment="1" applyProtection="1">
      <alignment horizontal="center" vertical="distributed" wrapText="1"/>
      <protection locked="0"/>
    </xf>
    <xf numFmtId="0" fontId="78" fillId="26" borderId="11" xfId="308" applyFont="1" applyFill="1" applyBorder="1" applyAlignment="1" applyProtection="1">
      <alignment horizontal="center" vertical="distributed" wrapText="1"/>
    </xf>
    <xf numFmtId="0" fontId="78" fillId="0" borderId="31" xfId="308" applyFont="1" applyFill="1" applyBorder="1" applyAlignment="1" applyProtection="1">
      <alignment horizontal="center"/>
      <protection locked="0"/>
    </xf>
    <xf numFmtId="0" fontId="78" fillId="26" borderId="11" xfId="308" applyFont="1" applyFill="1" applyBorder="1" applyAlignment="1" applyProtection="1">
      <alignment horizontal="center"/>
      <protection locked="0"/>
    </xf>
    <xf numFmtId="0" fontId="78" fillId="0" borderId="18" xfId="308" applyFont="1" applyBorder="1" applyAlignment="1" applyProtection="1">
      <alignment horizontal="center"/>
      <protection locked="0"/>
    </xf>
    <xf numFmtId="0" fontId="78" fillId="0" borderId="0" xfId="308" applyFont="1" applyFill="1" applyBorder="1" applyAlignment="1" applyProtection="1">
      <alignment horizontal="center"/>
      <protection locked="0"/>
    </xf>
    <xf numFmtId="0" fontId="78" fillId="26" borderId="11" xfId="308" applyFont="1" applyFill="1" applyBorder="1" applyAlignment="1">
      <alignment horizontal="center"/>
    </xf>
    <xf numFmtId="164" fontId="77" fillId="42" borderId="20" xfId="308" applyNumberFormat="1" applyFont="1" applyFill="1" applyBorder="1" applyAlignment="1" applyProtection="1">
      <alignment horizontal="center"/>
      <protection locked="0"/>
    </xf>
    <xf numFmtId="164" fontId="77" fillId="26" borderId="11" xfId="308" applyNumberFormat="1" applyFont="1" applyFill="1" applyBorder="1" applyAlignment="1" applyProtection="1">
      <alignment horizontal="center"/>
      <protection locked="0"/>
    </xf>
    <xf numFmtId="3" fontId="81" fillId="47" borderId="23" xfId="308" applyNumberFormat="1" applyFont="1" applyFill="1" applyBorder="1" applyAlignment="1" applyProtection="1">
      <alignment horizontal="right" vertical="center"/>
      <protection locked="0"/>
    </xf>
    <xf numFmtId="3" fontId="81" fillId="47" borderId="20" xfId="308" applyNumberFormat="1" applyFont="1" applyFill="1" applyBorder="1" applyAlignment="1" applyProtection="1">
      <alignment horizontal="right" vertical="center"/>
      <protection locked="0"/>
    </xf>
    <xf numFmtId="166" fontId="81" fillId="26" borderId="11" xfId="308" applyNumberFormat="1" applyFont="1" applyFill="1" applyBorder="1" applyAlignment="1">
      <alignment horizontal="right" vertical="center"/>
    </xf>
    <xf numFmtId="164" fontId="77" fillId="42" borderId="18" xfId="308" applyNumberFormat="1" applyFont="1" applyFill="1" applyBorder="1" applyAlignment="1" applyProtection="1">
      <alignment horizontal="center"/>
      <protection locked="0"/>
    </xf>
    <xf numFmtId="164" fontId="77" fillId="42" borderId="30" xfId="308" applyNumberFormat="1" applyFont="1" applyFill="1" applyBorder="1" applyAlignment="1" applyProtection="1">
      <alignment horizontal="center"/>
      <protection locked="0"/>
    </xf>
    <xf numFmtId="0" fontId="77" fillId="26" borderId="25" xfId="308" applyFont="1" applyFill="1" applyBorder="1" applyProtection="1">
      <protection locked="0"/>
    </xf>
    <xf numFmtId="3" fontId="77" fillId="47" borderId="23" xfId="308" applyNumberFormat="1" applyFont="1" applyFill="1" applyBorder="1" applyAlignment="1" applyProtection="1">
      <alignment horizontal="right" vertical="center"/>
      <protection locked="0"/>
    </xf>
    <xf numFmtId="3" fontId="77" fillId="47" borderId="20" xfId="308" applyNumberFormat="1" applyFont="1" applyFill="1" applyBorder="1" applyAlignment="1" applyProtection="1">
      <alignment horizontal="right" vertical="center"/>
      <protection locked="0"/>
    </xf>
    <xf numFmtId="3" fontId="77" fillId="47" borderId="24" xfId="308" applyNumberFormat="1" applyFont="1" applyFill="1" applyBorder="1" applyAlignment="1" applyProtection="1">
      <alignment horizontal="right" vertical="center"/>
      <protection locked="0"/>
    </xf>
    <xf numFmtId="166" fontId="77" fillId="0" borderId="0" xfId="308" applyNumberFormat="1" applyFont="1" applyFill="1" applyBorder="1" applyAlignment="1" applyProtection="1">
      <alignment horizontal="right" vertical="center"/>
      <protection locked="0"/>
    </xf>
    <xf numFmtId="166" fontId="77" fillId="26" borderId="11" xfId="308" applyNumberFormat="1" applyFont="1" applyFill="1" applyBorder="1" applyAlignment="1">
      <alignment horizontal="right" vertical="center"/>
    </xf>
    <xf numFmtId="0" fontId="77" fillId="26" borderId="0" xfId="308" applyFont="1" applyFill="1" applyBorder="1" applyProtection="1"/>
    <xf numFmtId="1" fontId="77" fillId="26" borderId="11" xfId="308" applyNumberFormat="1" applyFont="1" applyFill="1" applyBorder="1" applyProtection="1"/>
    <xf numFmtId="1" fontId="77" fillId="26" borderId="0" xfId="308" applyNumberFormat="1" applyFont="1" applyFill="1" applyBorder="1" applyProtection="1"/>
    <xf numFmtId="1" fontId="78" fillId="26" borderId="0" xfId="308" applyNumberFormat="1" applyFont="1" applyFill="1" applyBorder="1" applyAlignment="1" applyProtection="1">
      <alignment horizontal="center"/>
    </xf>
    <xf numFmtId="1" fontId="78" fillId="26" borderId="16" xfId="308" applyNumberFormat="1" applyFont="1" applyFill="1" applyBorder="1" applyAlignment="1" applyProtection="1">
      <alignment horizontal="center" vertical="center"/>
    </xf>
    <xf numFmtId="0" fontId="78" fillId="26" borderId="0" xfId="308" applyFont="1" applyFill="1" applyBorder="1" applyAlignment="1" applyProtection="1">
      <alignment horizontal="center"/>
    </xf>
    <xf numFmtId="0" fontId="78" fillId="26" borderId="0" xfId="308" applyFont="1" applyFill="1" applyBorder="1" applyAlignment="1" applyProtection="1">
      <alignment vertical="center" wrapText="1"/>
    </xf>
    <xf numFmtId="0" fontId="77" fillId="0" borderId="25" xfId="308" applyFont="1" applyFill="1" applyBorder="1" applyAlignment="1" applyProtection="1">
      <alignment wrapText="1"/>
      <protection locked="0"/>
    </xf>
    <xf numFmtId="164" fontId="77" fillId="42" borderId="51" xfId="308" applyNumberFormat="1" applyFont="1" applyFill="1" applyBorder="1" applyAlignment="1" applyProtection="1">
      <alignment horizontal="center"/>
      <protection locked="0"/>
    </xf>
    <xf numFmtId="164" fontId="77" fillId="26" borderId="0" xfId="308" applyNumberFormat="1" applyFont="1" applyFill="1" applyBorder="1" applyAlignment="1" applyProtection="1">
      <alignment horizontal="center"/>
      <protection locked="0"/>
    </xf>
    <xf numFmtId="3" fontId="77" fillId="47" borderId="23" xfId="308" applyNumberFormat="1" applyFont="1" applyFill="1" applyBorder="1" applyProtection="1">
      <protection locked="0"/>
    </xf>
    <xf numFmtId="3" fontId="77" fillId="47" borderId="20" xfId="308" applyNumberFormat="1" applyFont="1" applyFill="1" applyBorder="1" applyProtection="1">
      <protection locked="0"/>
    </xf>
    <xf numFmtId="3" fontId="77" fillId="47" borderId="24" xfId="308" applyNumberFormat="1" applyFont="1" applyFill="1" applyBorder="1" applyProtection="1">
      <protection locked="0"/>
    </xf>
    <xf numFmtId="0" fontId="77" fillId="26" borderId="11" xfId="308" applyFont="1" applyFill="1" applyBorder="1"/>
    <xf numFmtId="0" fontId="77" fillId="0" borderId="25" xfId="308" applyFont="1" applyBorder="1" applyAlignment="1" applyProtection="1">
      <alignment wrapText="1"/>
      <protection locked="0"/>
    </xf>
    <xf numFmtId="0" fontId="77" fillId="0" borderId="27" xfId="308" applyFont="1" applyBorder="1" applyProtection="1">
      <protection locked="0"/>
    </xf>
    <xf numFmtId="0" fontId="77" fillId="0" borderId="57" xfId="308" applyFont="1" applyBorder="1" applyProtection="1">
      <protection locked="0"/>
    </xf>
    <xf numFmtId="3" fontId="77" fillId="0" borderId="11" xfId="308" applyNumberFormat="1" applyFont="1" applyBorder="1" applyProtection="1">
      <protection locked="0"/>
    </xf>
    <xf numFmtId="3" fontId="77" fillId="26" borderId="0" xfId="308" applyNumberFormat="1" applyFont="1" applyFill="1" applyBorder="1" applyProtection="1">
      <protection locked="0"/>
    </xf>
    <xf numFmtId="3" fontId="77" fillId="0" borderId="19" xfId="308" applyNumberFormat="1" applyFont="1" applyBorder="1" applyProtection="1"/>
    <xf numFmtId="1" fontId="77" fillId="0" borderId="27" xfId="308" applyNumberFormat="1" applyFont="1" applyBorder="1" applyProtection="1"/>
    <xf numFmtId="0" fontId="78" fillId="0" borderId="18" xfId="308" applyFont="1" applyFill="1" applyBorder="1" applyAlignment="1" applyProtection="1">
      <alignment horizontal="centerContinuous" wrapText="1"/>
      <protection locked="0"/>
    </xf>
    <xf numFmtId="0" fontId="78" fillId="0" borderId="19" xfId="308" applyFont="1" applyFill="1" applyBorder="1" applyAlignment="1" applyProtection="1">
      <alignment horizontal="centerContinuous" wrapText="1"/>
      <protection locked="0"/>
    </xf>
    <xf numFmtId="0" fontId="78" fillId="0" borderId="20" xfId="308" applyFont="1" applyFill="1" applyBorder="1" applyAlignment="1" applyProtection="1">
      <alignment horizontal="centerContinuous" wrapText="1"/>
      <protection locked="0"/>
    </xf>
    <xf numFmtId="1" fontId="78" fillId="0" borderId="18" xfId="308" applyNumberFormat="1" applyFont="1" applyFill="1" applyBorder="1" applyAlignment="1" applyProtection="1">
      <alignment horizontal="centerContinuous" wrapText="1"/>
    </xf>
    <xf numFmtId="1" fontId="78" fillId="0" borderId="19" xfId="308" applyNumberFormat="1" applyFont="1" applyFill="1" applyBorder="1" applyAlignment="1" applyProtection="1">
      <alignment horizontal="centerContinuous" wrapText="1"/>
    </xf>
    <xf numFmtId="1" fontId="78" fillId="0" borderId="20" xfId="308" applyNumberFormat="1" applyFont="1" applyFill="1" applyBorder="1" applyAlignment="1" applyProtection="1">
      <alignment horizontal="centerContinuous" wrapText="1"/>
    </xf>
    <xf numFmtId="1" fontId="78" fillId="0" borderId="0" xfId="308" applyNumberFormat="1" applyFont="1" applyBorder="1" applyAlignment="1" applyProtection="1">
      <alignment horizontal="center" wrapText="1"/>
    </xf>
    <xf numFmtId="1" fontId="78" fillId="0" borderId="62" xfId="308" applyNumberFormat="1" applyFont="1" applyBorder="1" applyAlignment="1" applyProtection="1">
      <alignment horizontal="center" vertical="center" wrapText="1"/>
    </xf>
    <xf numFmtId="0" fontId="78" fillId="0" borderId="0" xfId="308" applyFont="1" applyBorder="1" applyAlignment="1" applyProtection="1">
      <alignment horizontal="center" vertical="center" wrapText="1"/>
    </xf>
    <xf numFmtId="0" fontId="78" fillId="0" borderId="23" xfId="308" applyFont="1" applyFill="1" applyBorder="1" applyAlignment="1" applyProtection="1">
      <alignment horizontal="center" wrapText="1"/>
      <protection locked="0"/>
    </xf>
    <xf numFmtId="0" fontId="78" fillId="0" borderId="24" xfId="308" applyFont="1" applyFill="1" applyBorder="1" applyAlignment="1" applyProtection="1">
      <alignment horizontal="center" wrapText="1"/>
      <protection locked="0"/>
    </xf>
    <xf numFmtId="1" fontId="78" fillId="0" borderId="23" xfId="308" applyNumberFormat="1" applyFont="1" applyFill="1" applyBorder="1" applyAlignment="1" applyProtection="1">
      <alignment horizontal="center" wrapText="1"/>
    </xf>
    <xf numFmtId="1" fontId="78" fillId="0" borderId="24" xfId="308" applyNumberFormat="1" applyFont="1" applyFill="1" applyBorder="1" applyAlignment="1" applyProtection="1">
      <alignment horizontal="center" wrapText="1"/>
    </xf>
    <xf numFmtId="1" fontId="78" fillId="0" borderId="0" xfId="308" applyNumberFormat="1" applyFont="1" applyFill="1" applyBorder="1" applyAlignment="1" applyProtection="1">
      <alignment horizontal="center" wrapText="1"/>
    </xf>
    <xf numFmtId="1" fontId="78" fillId="0" borderId="63" xfId="308" applyNumberFormat="1" applyFont="1" applyBorder="1" applyAlignment="1" applyProtection="1">
      <alignment horizontal="center" vertical="center"/>
    </xf>
    <xf numFmtId="0" fontId="78" fillId="0" borderId="23" xfId="308" applyFont="1" applyBorder="1" applyAlignment="1" applyProtection="1">
      <alignment horizontal="center" wrapText="1"/>
      <protection locked="0"/>
    </xf>
    <xf numFmtId="0" fontId="78" fillId="0" borderId="24" xfId="308" applyFont="1" applyBorder="1" applyAlignment="1" applyProtection="1">
      <alignment horizontal="center" wrapText="1"/>
      <protection locked="0"/>
    </xf>
    <xf numFmtId="0" fontId="77" fillId="0" borderId="22" xfId="308" applyFont="1" applyBorder="1" applyAlignment="1" applyProtection="1">
      <alignment horizontal="right"/>
      <protection locked="0"/>
    </xf>
    <xf numFmtId="3" fontId="78" fillId="0" borderId="23" xfId="308" applyNumberFormat="1" applyFont="1" applyBorder="1" applyAlignment="1" applyProtection="1">
      <alignment horizontal="center"/>
    </xf>
    <xf numFmtId="3" fontId="78" fillId="0" borderId="24" xfId="308" applyNumberFormat="1" applyFont="1" applyBorder="1" applyAlignment="1" applyProtection="1">
      <alignment horizontal="center"/>
    </xf>
    <xf numFmtId="3" fontId="78" fillId="0" borderId="30" xfId="308" applyNumberFormat="1" applyFont="1" applyBorder="1" applyAlignment="1" applyProtection="1">
      <alignment horizontal="center"/>
    </xf>
    <xf numFmtId="3" fontId="78" fillId="0" borderId="0" xfId="308" applyNumberFormat="1" applyFont="1" applyBorder="1" applyAlignment="1" applyProtection="1">
      <alignment horizontal="center"/>
    </xf>
    <xf numFmtId="0" fontId="77" fillId="0" borderId="22" xfId="308" applyFont="1" applyBorder="1" applyAlignment="1" applyProtection="1">
      <protection locked="0"/>
    </xf>
    <xf numFmtId="0" fontId="77" fillId="0" borderId="20" xfId="308" applyFont="1" applyBorder="1" applyProtection="1">
      <protection locked="0"/>
    </xf>
    <xf numFmtId="0" fontId="78" fillId="0" borderId="15" xfId="308" applyFont="1" applyFill="1" applyBorder="1" applyProtection="1">
      <protection locked="0"/>
    </xf>
    <xf numFmtId="0" fontId="78" fillId="0" borderId="73" xfId="275" applyFont="1" applyFill="1" applyBorder="1" applyAlignment="1" applyProtection="1">
      <alignment vertical="center"/>
      <protection locked="0"/>
    </xf>
    <xf numFmtId="0" fontId="78" fillId="0" borderId="18" xfId="275" applyFont="1" applyFill="1" applyBorder="1" applyAlignment="1" applyProtection="1">
      <alignment horizontal="centerContinuous" vertical="center"/>
      <protection locked="0"/>
    </xf>
    <xf numFmtId="0" fontId="78" fillId="0" borderId="20" xfId="275" applyFont="1" applyFill="1" applyBorder="1" applyAlignment="1" applyProtection="1">
      <alignment horizontal="centerContinuous" vertical="center"/>
      <protection locked="0"/>
    </xf>
    <xf numFmtId="0" fontId="78" fillId="0" borderId="30" xfId="275" applyFont="1" applyFill="1" applyBorder="1" applyAlignment="1" applyProtection="1">
      <alignment horizontal="centerContinuous" vertical="center"/>
      <protection locked="0"/>
    </xf>
    <xf numFmtId="0" fontId="78" fillId="0" borderId="25" xfId="275" applyFont="1" applyFill="1" applyBorder="1" applyAlignment="1" applyProtection="1">
      <alignment horizontal="center" vertical="center"/>
      <protection locked="0"/>
    </xf>
    <xf numFmtId="0" fontId="78" fillId="0" borderId="41" xfId="275" applyFont="1" applyBorder="1" applyAlignment="1" applyProtection="1">
      <alignment horizontal="center" vertical="center" wrapText="1"/>
      <protection locked="0"/>
    </xf>
    <xf numFmtId="0" fontId="78" fillId="0" borderId="42" xfId="275" applyFont="1" applyBorder="1" applyAlignment="1" applyProtection="1">
      <alignment horizontal="center" vertical="center" wrapText="1"/>
      <protection locked="0"/>
    </xf>
    <xf numFmtId="0" fontId="78" fillId="0" borderId="33" xfId="275" applyFont="1" applyBorder="1" applyAlignment="1" applyProtection="1">
      <alignment horizontal="center" vertical="center" wrapText="1"/>
      <protection locked="0"/>
    </xf>
    <xf numFmtId="4" fontId="78" fillId="0" borderId="23" xfId="275" applyNumberFormat="1" applyFont="1" applyFill="1" applyBorder="1" applyAlignment="1" applyProtection="1">
      <alignment horizontal="center" vertical="center" wrapText="1"/>
      <protection locked="0"/>
    </xf>
    <xf numFmtId="0" fontId="78" fillId="0" borderId="24" xfId="275" applyFont="1" applyFill="1" applyBorder="1" applyAlignment="1" applyProtection="1">
      <alignment horizontal="center" vertical="center" wrapText="1"/>
      <protection locked="0"/>
    </xf>
    <xf numFmtId="4" fontId="78" fillId="0" borderId="24" xfId="275" applyNumberFormat="1" applyFont="1" applyFill="1" applyBorder="1" applyAlignment="1" applyProtection="1">
      <alignment horizontal="center" vertical="center" wrapText="1"/>
      <protection locked="0"/>
    </xf>
    <xf numFmtId="0" fontId="78" fillId="0" borderId="24" xfId="275" applyFont="1" applyBorder="1" applyAlignment="1" applyProtection="1">
      <alignment horizontal="center" vertical="center" wrapText="1"/>
      <protection locked="0"/>
    </xf>
    <xf numFmtId="0" fontId="77" fillId="0" borderId="25" xfId="275" applyFont="1" applyFill="1" applyBorder="1" applyAlignment="1" applyProtection="1">
      <alignment vertical="center"/>
      <protection locked="0"/>
    </xf>
    <xf numFmtId="164" fontId="77" fillId="28" borderId="23" xfId="275" applyNumberFormat="1" applyFont="1" applyFill="1" applyBorder="1" applyAlignment="1" applyProtection="1">
      <alignment vertical="center"/>
      <protection locked="0"/>
    </xf>
    <xf numFmtId="164" fontId="77" fillId="28" borderId="24" xfId="275" applyNumberFormat="1" applyFont="1" applyFill="1" applyBorder="1" applyAlignment="1" applyProtection="1">
      <alignment vertical="center"/>
      <protection locked="0"/>
    </xf>
    <xf numFmtId="166" fontId="77" fillId="47" borderId="36" xfId="275" applyNumberFormat="1" applyFont="1" applyFill="1" applyBorder="1" applyAlignment="1" applyProtection="1">
      <alignment vertical="center"/>
      <protection locked="0"/>
    </xf>
    <xf numFmtId="166" fontId="77" fillId="48" borderId="23" xfId="275" applyNumberFormat="1" applyFont="1" applyFill="1" applyBorder="1" applyAlignment="1" applyProtection="1">
      <alignment horizontal="right" vertical="center"/>
    </xf>
    <xf numFmtId="1" fontId="78" fillId="0" borderId="63" xfId="308" applyNumberFormat="1" applyFont="1" applyBorder="1" applyAlignment="1" applyProtection="1">
      <alignment horizontal="center" vertical="center" wrapText="1"/>
    </xf>
    <xf numFmtId="164" fontId="77" fillId="0" borderId="0" xfId="275" applyNumberFormat="1" applyFont="1" applyFill="1" applyBorder="1" applyAlignment="1" applyProtection="1">
      <alignment vertical="center"/>
      <protection locked="0"/>
    </xf>
    <xf numFmtId="166" fontId="77" fillId="0" borderId="0" xfId="275" applyNumberFormat="1" applyFont="1" applyFill="1" applyBorder="1" applyAlignment="1" applyProtection="1">
      <alignment vertical="center"/>
      <protection locked="0"/>
    </xf>
    <xf numFmtId="164" fontId="77" fillId="0" borderId="0" xfId="275" applyNumberFormat="1" applyFont="1" applyFill="1" applyBorder="1" applyAlignment="1" applyProtection="1">
      <alignment horizontal="center" vertical="center"/>
      <protection locked="0"/>
    </xf>
    <xf numFmtId="164" fontId="77" fillId="0" borderId="11" xfId="275" applyNumberFormat="1" applyFont="1" applyFill="1" applyBorder="1" applyAlignment="1" applyProtection="1">
      <alignment vertical="center"/>
      <protection locked="0"/>
    </xf>
    <xf numFmtId="166" fontId="77" fillId="0" borderId="11" xfId="275" applyNumberFormat="1" applyFont="1" applyFill="1" applyBorder="1" applyAlignment="1" applyProtection="1">
      <alignment vertical="center"/>
      <protection locked="0"/>
    </xf>
    <xf numFmtId="166" fontId="77" fillId="0" borderId="0" xfId="275" applyNumberFormat="1" applyFont="1" applyFill="1" applyBorder="1" applyAlignment="1" applyProtection="1">
      <alignment vertical="center" wrapText="1"/>
      <protection locked="0"/>
    </xf>
    <xf numFmtId="166" fontId="77" fillId="0" borderId="11" xfId="275" applyNumberFormat="1" applyFont="1" applyBorder="1" applyAlignment="1" applyProtection="1">
      <alignment vertical="center"/>
    </xf>
    <xf numFmtId="164" fontId="77" fillId="28" borderId="23" xfId="275" applyNumberFormat="1" applyFont="1" applyFill="1" applyBorder="1" applyAlignment="1" applyProtection="1">
      <alignment horizontal="right" vertical="center"/>
      <protection locked="0"/>
    </xf>
    <xf numFmtId="164" fontId="77" fillId="28" borderId="24" xfId="275" applyNumberFormat="1" applyFont="1" applyFill="1" applyBorder="1" applyAlignment="1" applyProtection="1">
      <alignment horizontal="right" vertical="center"/>
      <protection locked="0"/>
    </xf>
    <xf numFmtId="166" fontId="77" fillId="47" borderId="24" xfId="275" applyNumberFormat="1" applyFont="1" applyFill="1" applyBorder="1" applyAlignment="1" applyProtection="1">
      <alignment vertical="center"/>
      <protection locked="0"/>
    </xf>
    <xf numFmtId="166" fontId="77" fillId="47" borderId="51" xfId="275" applyNumberFormat="1" applyFont="1" applyFill="1" applyBorder="1" applyAlignment="1" applyProtection="1">
      <alignment vertical="center"/>
      <protection locked="0"/>
    </xf>
    <xf numFmtId="166" fontId="78" fillId="0" borderId="23" xfId="275" applyNumberFormat="1" applyFont="1" applyBorder="1" applyAlignment="1" applyProtection="1">
      <alignment horizontal="center" vertical="center" wrapText="1"/>
    </xf>
    <xf numFmtId="0" fontId="77" fillId="0" borderId="0" xfId="275" applyFont="1" applyFill="1" applyBorder="1" applyAlignment="1" applyProtection="1">
      <alignment vertical="center"/>
      <protection locked="0"/>
    </xf>
    <xf numFmtId="0" fontId="78" fillId="0" borderId="0" xfId="275" applyFont="1" applyFill="1" applyBorder="1" applyAlignment="1" applyProtection="1">
      <alignment horizontal="center" vertical="center"/>
      <protection locked="0"/>
    </xf>
    <xf numFmtId="0" fontId="77" fillId="0" borderId="25" xfId="275" applyFont="1" applyBorder="1" applyAlignment="1" applyProtection="1">
      <alignment horizontal="left" vertical="center" wrapText="1"/>
      <protection locked="0"/>
    </xf>
    <xf numFmtId="0" fontId="77" fillId="0" borderId="25" xfId="275" applyFont="1" applyBorder="1" applyAlignment="1" applyProtection="1">
      <alignment vertical="center"/>
      <protection locked="0"/>
    </xf>
    <xf numFmtId="0" fontId="78" fillId="0" borderId="25" xfId="275" applyFont="1" applyFill="1" applyBorder="1" applyAlignment="1" applyProtection="1">
      <alignment horizontal="center" vertical="center" wrapText="1"/>
      <protection locked="0"/>
    </xf>
    <xf numFmtId="0" fontId="83" fillId="26" borderId="11" xfId="308" applyFont="1" applyFill="1" applyBorder="1" applyProtection="1">
      <protection locked="0"/>
    </xf>
    <xf numFmtId="0" fontId="83" fillId="0" borderId="0" xfId="308" applyFont="1" applyFill="1" applyBorder="1" applyProtection="1">
      <protection locked="0"/>
    </xf>
    <xf numFmtId="0" fontId="83" fillId="0" borderId="11" xfId="308" applyFont="1" applyFill="1" applyBorder="1" applyProtection="1">
      <protection locked="0"/>
    </xf>
    <xf numFmtId="0" fontId="83" fillId="0" borderId="0" xfId="308" applyFont="1" applyBorder="1" applyProtection="1">
      <protection locked="0"/>
    </xf>
    <xf numFmtId="0" fontId="83" fillId="26" borderId="11" xfId="308" applyFont="1" applyFill="1" applyBorder="1" applyProtection="1"/>
    <xf numFmtId="0" fontId="83" fillId="0" borderId="0" xfId="308" applyFont="1" applyFill="1" applyBorder="1" applyProtection="1"/>
    <xf numFmtId="0" fontId="83" fillId="0" borderId="0" xfId="308" applyFont="1" applyFill="1" applyProtection="1"/>
    <xf numFmtId="1" fontId="83" fillId="0" borderId="0" xfId="308" applyNumberFormat="1" applyFont="1" applyFill="1" applyBorder="1" applyProtection="1"/>
    <xf numFmtId="0" fontId="83" fillId="0" borderId="16" xfId="308" applyFont="1" applyFill="1" applyBorder="1" applyProtection="1"/>
    <xf numFmtId="4" fontId="83" fillId="0" borderId="0" xfId="308" applyNumberFormat="1" applyFont="1" applyFill="1" applyBorder="1" applyProtection="1"/>
    <xf numFmtId="0" fontId="77" fillId="0" borderId="15" xfId="308" applyFont="1" applyFill="1" applyBorder="1" applyAlignment="1" applyProtection="1">
      <alignment horizontal="center" vertical="center" wrapText="1"/>
      <protection locked="0"/>
    </xf>
    <xf numFmtId="0" fontId="83" fillId="0" borderId="11" xfId="308" applyFont="1" applyBorder="1" applyProtection="1">
      <protection locked="0"/>
    </xf>
    <xf numFmtId="1" fontId="78" fillId="0" borderId="29" xfId="308" applyNumberFormat="1" applyFont="1" applyBorder="1" applyAlignment="1" applyProtection="1">
      <alignment horizontal="center" vertical="center" wrapText="1"/>
    </xf>
    <xf numFmtId="0" fontId="83" fillId="0" borderId="0" xfId="308" applyFont="1" applyProtection="1"/>
    <xf numFmtId="0" fontId="83" fillId="0" borderId="16" xfId="308" applyFont="1" applyBorder="1" applyProtection="1"/>
    <xf numFmtId="0" fontId="83" fillId="0" borderId="0" xfId="308" applyFont="1" applyBorder="1" applyProtection="1"/>
    <xf numFmtId="0" fontId="78" fillId="0" borderId="31" xfId="275" applyFont="1" applyBorder="1" applyAlignment="1" applyProtection="1">
      <alignment vertical="center" wrapText="1"/>
      <protection locked="0"/>
    </xf>
    <xf numFmtId="3" fontId="77" fillId="0" borderId="31" xfId="308" applyNumberFormat="1" applyFont="1" applyFill="1" applyBorder="1" applyAlignment="1" applyProtection="1">
      <alignment horizontal="center"/>
      <protection locked="0"/>
    </xf>
    <xf numFmtId="0" fontId="77" fillId="0" borderId="31" xfId="308" applyFont="1" applyBorder="1" applyAlignment="1" applyProtection="1"/>
    <xf numFmtId="1" fontId="84" fillId="0" borderId="16" xfId="308" applyNumberFormat="1" applyFont="1" applyBorder="1" applyAlignment="1" applyProtection="1">
      <alignment horizontal="center" vertical="center" wrapText="1"/>
    </xf>
    <xf numFmtId="0" fontId="77" fillId="42" borderId="17" xfId="308" applyFont="1" applyFill="1" applyBorder="1" applyAlignment="1" applyProtection="1">
      <alignment horizontal="left" vertical="center"/>
      <protection locked="0"/>
    </xf>
    <xf numFmtId="1" fontId="83" fillId="0" borderId="16" xfId="308" applyNumberFormat="1" applyFont="1" applyFill="1" applyBorder="1" applyAlignment="1" applyProtection="1">
      <alignment horizontal="center" vertical="center"/>
    </xf>
    <xf numFmtId="0" fontId="77" fillId="42" borderId="84" xfId="308" applyFont="1" applyFill="1" applyBorder="1" applyAlignment="1" applyProtection="1">
      <alignment horizontal="left" vertical="center"/>
      <protection locked="0"/>
    </xf>
    <xf numFmtId="0" fontId="83" fillId="0" borderId="12" xfId="308" applyFont="1" applyBorder="1" applyProtection="1">
      <protection locked="0"/>
    </xf>
    <xf numFmtId="164" fontId="77" fillId="28" borderId="56" xfId="275" applyNumberFormat="1" applyFont="1" applyFill="1" applyBorder="1" applyAlignment="1" applyProtection="1">
      <alignment vertical="center"/>
      <protection locked="0"/>
    </xf>
    <xf numFmtId="0" fontId="77" fillId="0" borderId="64" xfId="308" applyFont="1" applyBorder="1" applyProtection="1">
      <protection locked="0"/>
    </xf>
    <xf numFmtId="0" fontId="83" fillId="0" borderId="38" xfId="308" applyFont="1" applyBorder="1" applyProtection="1">
      <protection locked="0"/>
    </xf>
    <xf numFmtId="164" fontId="83" fillId="0" borderId="12" xfId="308" applyNumberFormat="1" applyFont="1" applyFill="1" applyBorder="1" applyAlignment="1" applyProtection="1">
      <alignment horizontal="center"/>
      <protection locked="0"/>
    </xf>
    <xf numFmtId="3" fontId="83" fillId="0" borderId="12" xfId="308" applyNumberFormat="1" applyFont="1" applyFill="1" applyBorder="1" applyAlignment="1" applyProtection="1">
      <alignment horizontal="center"/>
      <protection locked="0"/>
    </xf>
    <xf numFmtId="0" fontId="83" fillId="0" borderId="12" xfId="308" applyFont="1" applyFill="1" applyBorder="1" applyProtection="1">
      <protection locked="0"/>
    </xf>
    <xf numFmtId="0" fontId="83" fillId="0" borderId="64" xfId="308" applyFont="1" applyFill="1" applyBorder="1" applyProtection="1">
      <protection locked="0"/>
    </xf>
    <xf numFmtId="0" fontId="83" fillId="26" borderId="12" xfId="308" applyFont="1" applyFill="1" applyBorder="1" applyProtection="1"/>
    <xf numFmtId="0" fontId="83" fillId="0" borderId="12" xfId="308" applyFont="1" applyBorder="1" applyProtection="1"/>
    <xf numFmtId="166" fontId="77" fillId="48" borderId="56" xfId="275" applyNumberFormat="1" applyFont="1" applyFill="1" applyBorder="1" applyAlignment="1" applyProtection="1">
      <alignment horizontal="right" vertical="center"/>
    </xf>
    <xf numFmtId="0" fontId="83" fillId="0" borderId="89" xfId="308" applyFont="1" applyBorder="1" applyProtection="1"/>
    <xf numFmtId="1" fontId="83" fillId="0" borderId="12" xfId="308" applyNumberFormat="1" applyFont="1" applyFill="1" applyBorder="1" applyProtection="1"/>
    <xf numFmtId="1" fontId="83" fillId="0" borderId="64" xfId="308" applyNumberFormat="1" applyFont="1" applyFill="1" applyBorder="1" applyAlignment="1" applyProtection="1">
      <alignment horizontal="center" vertical="center"/>
    </xf>
    <xf numFmtId="1" fontId="77" fillId="0" borderId="0" xfId="308" applyNumberFormat="1" applyFont="1" applyBorder="1" applyAlignment="1" applyProtection="1">
      <alignment horizontal="center" vertical="center"/>
    </xf>
    <xf numFmtId="0" fontId="72" fillId="0" borderId="0" xfId="314" applyFont="1" applyFill="1" applyBorder="1" applyProtection="1"/>
    <xf numFmtId="0" fontId="85" fillId="0" borderId="0" xfId="314" applyFont="1" applyFill="1" applyBorder="1" applyProtection="1"/>
    <xf numFmtId="0" fontId="86" fillId="26" borderId="0" xfId="314" applyFont="1" applyFill="1" applyBorder="1" applyAlignment="1" applyProtection="1">
      <alignment horizontal="left" vertical="center" wrapText="1"/>
    </xf>
    <xf numFmtId="0" fontId="87" fillId="0" borderId="0" xfId="308" applyFont="1" applyBorder="1" applyProtection="1"/>
    <xf numFmtId="1" fontId="87" fillId="0" borderId="0" xfId="308" applyNumberFormat="1" applyFont="1" applyBorder="1" applyProtection="1"/>
    <xf numFmtId="1" fontId="79" fillId="0" borderId="0" xfId="308" applyNumberFormat="1" applyFont="1" applyBorder="1" applyProtection="1"/>
    <xf numFmtId="0" fontId="85" fillId="0" borderId="0" xfId="314" applyFont="1" applyFill="1" applyBorder="1" applyAlignment="1" applyProtection="1">
      <alignment horizontal="left" vertical="center" wrapText="1"/>
    </xf>
    <xf numFmtId="1" fontId="77" fillId="0" borderId="0" xfId="308" applyNumberFormat="1" applyFont="1" applyBorder="1" applyAlignment="1" applyProtection="1"/>
    <xf numFmtId="1" fontId="78" fillId="0" borderId="24" xfId="308" applyNumberFormat="1" applyFont="1" applyBorder="1" applyAlignment="1" applyProtection="1">
      <alignment horizontal="center" vertical="distributed"/>
    </xf>
    <xf numFmtId="0" fontId="72" fillId="0" borderId="0" xfId="308" applyFont="1" applyProtection="1"/>
    <xf numFmtId="173" fontId="77" fillId="48" borderId="24" xfId="308" applyNumberFormat="1" applyFont="1" applyFill="1" applyBorder="1" applyProtection="1"/>
    <xf numFmtId="1" fontId="77" fillId="0" borderId="24" xfId="308" applyNumberFormat="1" applyFont="1" applyBorder="1" applyProtection="1"/>
    <xf numFmtId="173" fontId="77" fillId="48" borderId="24" xfId="347" applyNumberFormat="1" applyFont="1" applyFill="1" applyBorder="1" applyProtection="1"/>
    <xf numFmtId="1" fontId="77" fillId="0" borderId="24" xfId="308" applyNumberFormat="1" applyFont="1" applyBorder="1" applyAlignment="1" applyProtection="1">
      <alignment wrapText="1"/>
    </xf>
    <xf numFmtId="173" fontId="78" fillId="48" borderId="24" xfId="308" applyNumberFormat="1" applyFont="1" applyFill="1" applyBorder="1" applyProtection="1"/>
    <xf numFmtId="1" fontId="78" fillId="0" borderId="24" xfId="308" applyNumberFormat="1" applyFont="1" applyBorder="1" applyProtection="1"/>
    <xf numFmtId="1" fontId="77" fillId="0" borderId="0" xfId="308" applyNumberFormat="1" applyFont="1" applyBorder="1" applyProtection="1">
      <protection locked="0"/>
    </xf>
    <xf numFmtId="1" fontId="77" fillId="0" borderId="0" xfId="308" applyNumberFormat="1" applyFont="1" applyFill="1" applyBorder="1" applyProtection="1">
      <protection locked="0"/>
    </xf>
    <xf numFmtId="1" fontId="78" fillId="0" borderId="0" xfId="308" applyNumberFormat="1" applyFont="1" applyBorder="1" applyProtection="1">
      <protection locked="0"/>
    </xf>
    <xf numFmtId="1" fontId="77" fillId="0" borderId="0" xfId="308" applyNumberFormat="1" applyFont="1" applyBorder="1" applyAlignment="1" applyProtection="1">
      <alignment horizontal="center" vertical="center"/>
      <protection locked="0"/>
    </xf>
    <xf numFmtId="4" fontId="1" fillId="49" borderId="24" xfId="0" applyNumberFormat="1" applyFont="1" applyFill="1" applyBorder="1" applyAlignment="1" applyProtection="1">
      <alignment horizontal="right" vertical="center"/>
      <protection locked="0"/>
    </xf>
    <xf numFmtId="4" fontId="1" fillId="49" borderId="60" xfId="0" applyNumberFormat="1" applyFont="1" applyFill="1" applyBorder="1" applyAlignment="1" applyProtection="1">
      <alignment horizontal="right" vertical="center"/>
      <protection locked="0"/>
    </xf>
    <xf numFmtId="3" fontId="1" fillId="29" borderId="24" xfId="0" applyNumberFormat="1" applyFont="1" applyFill="1" applyBorder="1" applyAlignment="1" applyProtection="1">
      <alignment horizontal="right" vertical="center"/>
      <protection locked="0"/>
    </xf>
    <xf numFmtId="3" fontId="1" fillId="29" borderId="51" xfId="0" applyNumberFormat="1" applyFont="1" applyFill="1" applyBorder="1" applyAlignment="1" applyProtection="1">
      <alignment horizontal="right" vertical="center"/>
      <protection locked="0"/>
    </xf>
    <xf numFmtId="3" fontId="1" fillId="29" borderId="60" xfId="0" applyNumberFormat="1" applyFont="1" applyFill="1" applyBorder="1" applyAlignment="1" applyProtection="1">
      <alignment horizontal="right" vertical="center"/>
      <protection locked="0"/>
    </xf>
    <xf numFmtId="3" fontId="1" fillId="29" borderId="52" xfId="0" applyNumberFormat="1" applyFont="1" applyFill="1" applyBorder="1" applyAlignment="1" applyProtection="1">
      <alignment horizontal="right" vertical="center"/>
      <protection locked="0"/>
    </xf>
    <xf numFmtId="0" fontId="2" fillId="0" borderId="0" xfId="305" applyFont="1" applyAlignment="1" applyProtection="1">
      <alignment vertical="center"/>
    </xf>
    <xf numFmtId="0" fontId="5" fillId="0" borderId="0" xfId="305" applyFont="1" applyAlignment="1" applyProtection="1">
      <alignment horizontal="center" vertical="center"/>
    </xf>
    <xf numFmtId="0" fontId="5" fillId="0" borderId="0" xfId="305" applyFont="1" applyAlignment="1" applyProtection="1">
      <alignment horizontal="centerContinuous" vertical="center"/>
    </xf>
    <xf numFmtId="0" fontId="2" fillId="35" borderId="46" xfId="275" applyFont="1" applyFill="1" applyBorder="1" applyAlignment="1" applyProtection="1">
      <alignment horizontal="centerContinuous" vertical="center" wrapText="1"/>
    </xf>
    <xf numFmtId="0" fontId="2" fillId="35" borderId="45" xfId="275" applyFont="1" applyFill="1" applyBorder="1" applyAlignment="1" applyProtection="1">
      <alignment horizontal="centerContinuous" vertical="center" wrapText="1"/>
    </xf>
    <xf numFmtId="0" fontId="1" fillId="0" borderId="32" xfId="275" applyFont="1" applyFill="1" applyBorder="1" applyAlignment="1" applyProtection="1">
      <alignment vertical="center"/>
    </xf>
    <xf numFmtId="0" fontId="2" fillId="0" borderId="0" xfId="305" applyFont="1" applyAlignment="1" applyProtection="1">
      <alignment horizontal="centerContinuous" vertical="center"/>
    </xf>
    <xf numFmtId="0" fontId="1" fillId="0" borderId="39" xfId="275" applyFont="1" applyFill="1" applyBorder="1" applyAlignment="1" applyProtection="1">
      <alignment vertical="center"/>
    </xf>
    <xf numFmtId="0" fontId="1" fillId="0" borderId="0" xfId="275" applyFont="1" applyFill="1" applyBorder="1" applyAlignment="1" applyProtection="1">
      <alignment horizontal="left" vertical="center"/>
    </xf>
    <xf numFmtId="0" fontId="1" fillId="0" borderId="0" xfId="275" applyFont="1" applyBorder="1" applyAlignment="1" applyProtection="1">
      <alignment vertical="center"/>
    </xf>
    <xf numFmtId="0" fontId="2" fillId="35" borderId="24" xfId="305" applyFont="1" applyFill="1" applyBorder="1" applyAlignment="1" applyProtection="1">
      <alignment horizontal="center" vertical="center"/>
    </xf>
    <xf numFmtId="0" fontId="2" fillId="36" borderId="0" xfId="305" applyFont="1" applyFill="1" applyBorder="1" applyAlignment="1" applyProtection="1">
      <alignment horizontal="center" vertical="center"/>
    </xf>
    <xf numFmtId="0" fontId="10" fillId="0" borderId="0" xfId="305" applyFont="1" applyBorder="1" applyAlignment="1" applyProtection="1">
      <alignment vertical="center"/>
    </xf>
    <xf numFmtId="0" fontId="1" fillId="36" borderId="30" xfId="305" applyFont="1" applyFill="1" applyBorder="1" applyAlignment="1" applyProtection="1">
      <alignment horizontal="left" vertical="center"/>
    </xf>
    <xf numFmtId="0" fontId="1" fillId="0" borderId="19" xfId="275" applyFont="1" applyBorder="1" applyAlignment="1" applyProtection="1">
      <alignment vertical="center"/>
    </xf>
    <xf numFmtId="3" fontId="1" fillId="0" borderId="19" xfId="275" applyNumberFormat="1" applyFont="1" applyFill="1" applyBorder="1" applyAlignment="1" applyProtection="1">
      <alignment vertical="center"/>
    </xf>
    <xf numFmtId="0" fontId="10" fillId="0" borderId="19" xfId="305" applyFont="1" applyBorder="1" applyAlignment="1" applyProtection="1">
      <alignment horizontal="centerContinuous" vertical="center"/>
    </xf>
    <xf numFmtId="0" fontId="1" fillId="0" borderId="19" xfId="305" applyFont="1" applyBorder="1" applyAlignment="1" applyProtection="1">
      <alignment horizontal="centerContinuous" vertical="center"/>
    </xf>
    <xf numFmtId="0" fontId="1" fillId="42" borderId="24" xfId="305" applyFont="1" applyFill="1" applyBorder="1" applyAlignment="1" applyProtection="1">
      <alignment horizontal="center" vertical="center"/>
      <protection locked="0"/>
    </xf>
    <xf numFmtId="0" fontId="2" fillId="35" borderId="46" xfId="355" applyFont="1" applyFill="1" applyBorder="1" applyAlignment="1" applyProtection="1">
      <alignment horizontal="centerContinuous" vertical="center" wrapText="1"/>
    </xf>
    <xf numFmtId="0" fontId="2" fillId="35" borderId="45" xfId="355" applyFont="1" applyFill="1" applyBorder="1" applyAlignment="1" applyProtection="1">
      <alignment horizontal="centerContinuous" vertical="center"/>
    </xf>
    <xf numFmtId="0" fontId="2" fillId="35" borderId="45" xfId="305" applyFont="1" applyFill="1" applyBorder="1" applyAlignment="1" applyProtection="1">
      <alignment horizontal="centerContinuous" vertical="center"/>
    </xf>
    <xf numFmtId="0" fontId="2" fillId="35" borderId="71" xfId="355" applyFont="1" applyFill="1" applyBorder="1" applyAlignment="1" applyProtection="1">
      <alignment horizontal="center" vertical="center" wrapText="1"/>
    </xf>
    <xf numFmtId="0" fontId="2" fillId="35" borderId="43" xfId="305" applyFont="1" applyFill="1" applyBorder="1" applyAlignment="1" applyProtection="1">
      <alignment horizontal="centerContinuous" vertical="center"/>
    </xf>
    <xf numFmtId="0" fontId="2" fillId="35" borderId="47" xfId="305" applyFont="1" applyFill="1" applyBorder="1" applyAlignment="1" applyProtection="1">
      <alignment horizontal="centerContinuous" vertical="center"/>
    </xf>
    <xf numFmtId="0" fontId="1" fillId="0" borderId="39" xfId="355" applyFont="1" applyBorder="1" applyAlignment="1" applyProtection="1">
      <alignment vertical="center"/>
    </xf>
    <xf numFmtId="0" fontId="1" fillId="0" borderId="85" xfId="355" applyFont="1" applyBorder="1" applyAlignment="1" applyProtection="1">
      <alignment horizontal="centerContinuous" vertical="center"/>
    </xf>
    <xf numFmtId="0" fontId="1" fillId="0" borderId="69" xfId="305" applyFont="1" applyBorder="1" applyAlignment="1" applyProtection="1">
      <alignment vertical="center"/>
    </xf>
    <xf numFmtId="3" fontId="1" fillId="0" borderId="60" xfId="305" applyNumberFormat="1" applyFont="1" applyBorder="1" applyAlignment="1" applyProtection="1">
      <alignment vertical="center"/>
    </xf>
    <xf numFmtId="0" fontId="1" fillId="50" borderId="85" xfId="356" applyFont="1" applyFill="1" applyBorder="1" applyAlignment="1" applyProtection="1">
      <alignment vertical="center"/>
      <protection locked="0"/>
    </xf>
    <xf numFmtId="0" fontId="1" fillId="50" borderId="66" xfId="356" applyFont="1" applyFill="1" applyBorder="1" applyAlignment="1" applyProtection="1">
      <alignment vertical="center"/>
      <protection locked="0"/>
    </xf>
    <xf numFmtId="0" fontId="2" fillId="0" borderId="0" xfId="305" applyFont="1" applyBorder="1" applyAlignment="1" applyProtection="1">
      <alignment vertical="center"/>
    </xf>
    <xf numFmtId="0" fontId="2" fillId="35" borderId="59" xfId="305" applyFont="1" applyFill="1" applyBorder="1" applyAlignment="1" applyProtection="1">
      <alignment horizontal="center" vertical="center"/>
    </xf>
    <xf numFmtId="0" fontId="2" fillId="35" borderId="71" xfId="305" applyFont="1" applyFill="1" applyBorder="1" applyAlignment="1" applyProtection="1">
      <alignment horizontal="center" vertical="center" wrapText="1"/>
    </xf>
    <xf numFmtId="0" fontId="2" fillId="35" borderId="71" xfId="305" applyFont="1" applyFill="1" applyBorder="1" applyAlignment="1" applyProtection="1">
      <alignment horizontal="center" vertical="center"/>
    </xf>
    <xf numFmtId="0" fontId="2" fillId="35" borderId="43" xfId="305" applyFont="1" applyFill="1" applyBorder="1" applyAlignment="1" applyProtection="1">
      <alignment horizontal="center" vertical="center" wrapText="1"/>
    </xf>
    <xf numFmtId="0" fontId="2" fillId="35" borderId="68" xfId="305" applyFont="1" applyFill="1" applyBorder="1" applyAlignment="1" applyProtection="1">
      <alignment horizontal="center" vertical="center"/>
    </xf>
    <xf numFmtId="0" fontId="1" fillId="28" borderId="23" xfId="305" applyFont="1" applyFill="1" applyBorder="1" applyAlignment="1" applyProtection="1">
      <alignment vertical="center"/>
      <protection locked="0"/>
    </xf>
    <xf numFmtId="0" fontId="1" fillId="28" borderId="24" xfId="275" applyFont="1" applyFill="1" applyBorder="1" applyAlignment="1" applyProtection="1">
      <alignment horizontal="center" vertical="center"/>
      <protection locked="0"/>
    </xf>
    <xf numFmtId="14" fontId="1" fillId="28" borderId="24" xfId="275" applyNumberFormat="1" applyFont="1" applyFill="1" applyBorder="1" applyAlignment="1" applyProtection="1">
      <alignment horizontal="center" vertical="center"/>
      <protection locked="0"/>
    </xf>
    <xf numFmtId="4" fontId="1" fillId="28" borderId="24" xfId="305" applyNumberFormat="1" applyFont="1" applyFill="1" applyBorder="1" applyAlignment="1" applyProtection="1">
      <alignment vertical="center"/>
      <protection locked="0"/>
    </xf>
    <xf numFmtId="3" fontId="1" fillId="0" borderId="24" xfId="305" applyNumberFormat="1" applyFont="1" applyFill="1" applyBorder="1" applyAlignment="1" applyProtection="1">
      <alignment vertical="center"/>
    </xf>
    <xf numFmtId="166" fontId="1" fillId="42" borderId="72" xfId="305" applyNumberFormat="1" applyFont="1" applyFill="1" applyBorder="1" applyAlignment="1" applyProtection="1">
      <alignment horizontal="center" vertical="center"/>
      <protection locked="0"/>
    </xf>
    <xf numFmtId="0" fontId="1" fillId="50" borderId="57" xfId="356" applyFont="1" applyFill="1" applyBorder="1" applyAlignment="1" applyProtection="1">
      <alignment vertical="center"/>
      <protection locked="0"/>
    </xf>
    <xf numFmtId="0" fontId="1" fillId="28" borderId="56" xfId="305" applyFont="1" applyFill="1" applyBorder="1" applyAlignment="1" applyProtection="1">
      <alignment vertical="center"/>
      <protection locked="0"/>
    </xf>
    <xf numFmtId="0" fontId="1" fillId="28" borderId="60" xfId="275" applyFont="1" applyFill="1" applyBorder="1" applyAlignment="1" applyProtection="1">
      <alignment horizontal="center" vertical="center"/>
      <protection locked="0"/>
    </xf>
    <xf numFmtId="3" fontId="1" fillId="28" borderId="60" xfId="305" applyNumberFormat="1" applyFont="1" applyFill="1" applyBorder="1" applyAlignment="1" applyProtection="1">
      <alignment vertical="center"/>
      <protection locked="0"/>
    </xf>
    <xf numFmtId="4" fontId="1" fillId="28" borderId="60" xfId="305" applyNumberFormat="1" applyFont="1" applyFill="1" applyBorder="1" applyAlignment="1" applyProtection="1">
      <alignment vertical="center"/>
      <protection locked="0"/>
    </xf>
    <xf numFmtId="166" fontId="1" fillId="42" borderId="60" xfId="305" applyNumberFormat="1" applyFont="1" applyFill="1" applyBorder="1" applyAlignment="1" applyProtection="1">
      <alignment horizontal="center" vertical="center"/>
      <protection locked="0"/>
    </xf>
    <xf numFmtId="0" fontId="1" fillId="50" borderId="52" xfId="356" applyFont="1" applyFill="1" applyBorder="1" applyAlignment="1" applyProtection="1">
      <alignment vertical="center"/>
      <protection locked="0"/>
    </xf>
    <xf numFmtId="0" fontId="2" fillId="0" borderId="0" xfId="305" applyFont="1" applyBorder="1" applyAlignment="1" applyProtection="1">
      <alignment horizontal="left" vertical="center"/>
    </xf>
    <xf numFmtId="0" fontId="0" fillId="26" borderId="0" xfId="0" applyFill="1" applyAlignment="1" applyProtection="1">
      <alignment vertical="center"/>
    </xf>
    <xf numFmtId="0" fontId="2" fillId="0" borderId="0" xfId="0" applyFont="1" applyBorder="1" applyAlignment="1">
      <alignment vertical="center" wrapText="1"/>
    </xf>
    <xf numFmtId="0" fontId="2" fillId="0" borderId="24" xfId="0" applyFont="1" applyBorder="1" applyAlignment="1" applyProtection="1">
      <alignment vertical="center" wrapText="1"/>
    </xf>
    <xf numFmtId="0" fontId="61" fillId="0" borderId="0" xfId="277" applyFont="1" applyAlignment="1">
      <alignment vertical="center"/>
    </xf>
    <xf numFmtId="0" fontId="34" fillId="0" borderId="0" xfId="305" applyFont="1" applyBorder="1" applyAlignment="1" applyProtection="1">
      <alignment vertical="center"/>
    </xf>
    <xf numFmtId="0" fontId="2" fillId="35" borderId="71" xfId="275" applyFont="1" applyFill="1" applyBorder="1" applyAlignment="1" applyProtection="1">
      <alignment horizontal="center" vertical="center" wrapText="1"/>
    </xf>
    <xf numFmtId="0" fontId="2" fillId="35" borderId="68" xfId="275" applyFont="1" applyFill="1" applyBorder="1" applyAlignment="1" applyProtection="1">
      <alignment horizontal="center" vertical="center" wrapText="1"/>
    </xf>
    <xf numFmtId="0" fontId="2" fillId="36" borderId="0" xfId="357" applyFont="1" applyFill="1" applyBorder="1" applyAlignment="1" applyProtection="1">
      <alignment vertical="center"/>
    </xf>
    <xf numFmtId="0" fontId="1" fillId="0" borderId="23" xfId="275" applyFont="1" applyFill="1" applyBorder="1" applyAlignment="1" applyProtection="1">
      <alignment vertical="center"/>
    </xf>
    <xf numFmtId="3" fontId="1" fillId="28" borderId="24" xfId="275" applyNumberFormat="1" applyFont="1" applyFill="1" applyBorder="1" applyAlignment="1" applyProtection="1">
      <alignment vertical="center"/>
      <protection locked="0"/>
    </xf>
    <xf numFmtId="0" fontId="2" fillId="36" borderId="0" xfId="275" applyFont="1" applyFill="1" applyBorder="1" applyAlignment="1" applyProtection="1">
      <alignment horizontal="centerContinuous" vertical="center" wrapText="1"/>
    </xf>
    <xf numFmtId="0" fontId="2" fillId="0" borderId="0" xfId="357" applyFont="1" applyAlignment="1" applyProtection="1">
      <alignment vertical="center"/>
    </xf>
    <xf numFmtId="0" fontId="1" fillId="0" borderId="56" xfId="275" applyFont="1" applyFill="1" applyBorder="1" applyAlignment="1" applyProtection="1">
      <alignment vertical="center"/>
    </xf>
    <xf numFmtId="3" fontId="1" fillId="0" borderId="60" xfId="275" applyNumberFormat="1" applyFont="1" applyFill="1" applyBorder="1" applyAlignment="1" applyProtection="1">
      <alignment vertical="center"/>
    </xf>
    <xf numFmtId="0" fontId="1" fillId="36" borderId="0" xfId="275" applyFont="1" applyFill="1" applyBorder="1" applyAlignment="1" applyProtection="1">
      <alignment horizontal="left" vertical="center" wrapText="1"/>
    </xf>
    <xf numFmtId="0" fontId="10" fillId="0" borderId="0" xfId="357" applyFont="1" applyBorder="1" applyAlignment="1" applyProtection="1">
      <alignment vertical="center"/>
    </xf>
    <xf numFmtId="166" fontId="1" fillId="0" borderId="0" xfId="357" applyNumberFormat="1" applyFont="1" applyAlignment="1" applyProtection="1">
      <alignment vertical="center"/>
    </xf>
    <xf numFmtId="179" fontId="1" fillId="0" borderId="0" xfId="357" applyNumberFormat="1" applyFont="1" applyAlignment="1" applyProtection="1">
      <alignment vertical="center"/>
    </xf>
    <xf numFmtId="164" fontId="1" fillId="0" borderId="0" xfId="357" applyNumberFormat="1" applyFont="1" applyAlignment="1" applyProtection="1">
      <alignment vertical="center"/>
    </xf>
    <xf numFmtId="0" fontId="1" fillId="0" borderId="0" xfId="295" applyFont="1" applyAlignment="1" applyProtection="1">
      <alignment vertical="center"/>
    </xf>
    <xf numFmtId="179" fontId="2" fillId="0" borderId="0" xfId="357" applyNumberFormat="1" applyFont="1" applyAlignment="1" applyProtection="1">
      <alignment vertical="center"/>
    </xf>
    <xf numFmtId="0" fontId="2" fillId="35" borderId="44" xfId="275" applyFont="1" applyFill="1" applyBorder="1" applyAlignment="1" applyProtection="1">
      <alignment horizontal="centerContinuous" vertical="center" wrapText="1"/>
    </xf>
    <xf numFmtId="3" fontId="1" fillId="28" borderId="62" xfId="305" applyNumberFormat="1" applyFont="1" applyFill="1" applyBorder="1" applyAlignment="1" applyProtection="1">
      <alignment vertical="center"/>
      <protection locked="0"/>
    </xf>
    <xf numFmtId="3" fontId="1" fillId="28" borderId="52" xfId="305" applyNumberFormat="1" applyFont="1" applyFill="1" applyBorder="1" applyAlignment="1" applyProtection="1">
      <alignment vertical="center"/>
      <protection locked="0"/>
    </xf>
    <xf numFmtId="0" fontId="1" fillId="0" borderId="0" xfId="275" applyFont="1" applyFill="1" applyBorder="1" applyAlignment="1" applyProtection="1">
      <alignment horizontal="left" vertical="center" wrapText="1"/>
    </xf>
    <xf numFmtId="164" fontId="2" fillId="0" borderId="0" xfId="357" applyNumberFormat="1" applyFont="1" applyAlignment="1" applyProtection="1">
      <alignment vertical="center"/>
    </xf>
    <xf numFmtId="166" fontId="2" fillId="0" borderId="0" xfId="357" applyNumberFormat="1" applyFont="1" applyAlignment="1" applyProtection="1">
      <alignment vertical="center"/>
    </xf>
    <xf numFmtId="0" fontId="8" fillId="26" borderId="24" xfId="0" applyFont="1" applyFill="1" applyBorder="1" applyAlignment="1" applyProtection="1">
      <alignment horizontal="center" vertical="center"/>
    </xf>
    <xf numFmtId="0" fontId="8" fillId="26" borderId="24" xfId="0" applyFont="1" applyFill="1" applyBorder="1" applyAlignment="1" applyProtection="1">
      <alignment horizontal="center" vertical="center" wrapText="1"/>
    </xf>
    <xf numFmtId="0" fontId="30" fillId="42" borderId="24" xfId="0" applyFont="1" applyFill="1" applyBorder="1" applyProtection="1">
      <protection locked="0"/>
    </xf>
    <xf numFmtId="14" fontId="30" fillId="42" borderId="24" xfId="0" applyNumberFormat="1" applyFont="1" applyFill="1" applyBorder="1" applyProtection="1">
      <protection locked="0"/>
    </xf>
    <xf numFmtId="0" fontId="30" fillId="42" borderId="24" xfId="0" applyFont="1" applyFill="1" applyBorder="1" applyAlignment="1" applyProtection="1">
      <alignment horizontal="right"/>
      <protection locked="0"/>
    </xf>
    <xf numFmtId="1" fontId="30" fillId="42" borderId="24" xfId="0" applyNumberFormat="1" applyFont="1" applyFill="1" applyBorder="1" applyAlignment="1" applyProtection="1">
      <alignment horizontal="right"/>
      <protection locked="0"/>
    </xf>
    <xf numFmtId="166" fontId="30" fillId="42" borderId="24" xfId="0" applyNumberFormat="1" applyFont="1" applyFill="1" applyBorder="1" applyProtection="1">
      <protection locked="0"/>
    </xf>
    <xf numFmtId="4" fontId="2" fillId="36" borderId="0" xfId="311" applyNumberFormat="1" applyFont="1" applyFill="1" applyBorder="1" applyAlignment="1" applyProtection="1">
      <alignment vertical="center"/>
    </xf>
    <xf numFmtId="4" fontId="2" fillId="26" borderId="0" xfId="0" applyNumberFormat="1" applyFont="1" applyFill="1" applyBorder="1" applyAlignment="1" applyProtection="1">
      <alignment horizontal="left" vertical="center" wrapText="1"/>
    </xf>
    <xf numFmtId="0" fontId="0" fillId="0" borderId="0" xfId="0" applyFont="1"/>
    <xf numFmtId="0" fontId="79" fillId="52" borderId="14" xfId="308" applyFont="1" applyFill="1" applyBorder="1" applyAlignment="1" applyProtection="1">
      <alignment horizontal="center" vertical="center"/>
      <protection locked="0"/>
    </xf>
    <xf numFmtId="3" fontId="81" fillId="52" borderId="23" xfId="308" applyNumberFormat="1" applyFont="1" applyFill="1" applyBorder="1" applyAlignment="1" applyProtection="1">
      <alignment horizontal="center"/>
      <protection locked="0"/>
    </xf>
    <xf numFmtId="3" fontId="81" fillId="52" borderId="24" xfId="308" applyNumberFormat="1" applyFont="1" applyFill="1" applyBorder="1" applyAlignment="1" applyProtection="1">
      <alignment horizontal="center"/>
      <protection locked="0"/>
    </xf>
    <xf numFmtId="4" fontId="81" fillId="52" borderId="24" xfId="308" applyNumberFormat="1" applyFont="1" applyFill="1" applyBorder="1" applyAlignment="1" applyProtection="1">
      <alignment horizontal="center"/>
      <protection locked="0"/>
    </xf>
    <xf numFmtId="3" fontId="77" fillId="52" borderId="23" xfId="308" applyNumberFormat="1" applyFont="1" applyFill="1" applyBorder="1" applyAlignment="1" applyProtection="1">
      <alignment horizontal="center"/>
      <protection locked="0"/>
    </xf>
    <xf numFmtId="3" fontId="77" fillId="52" borderId="24" xfId="308" applyNumberFormat="1" applyFont="1" applyFill="1" applyBorder="1" applyAlignment="1" applyProtection="1">
      <alignment horizontal="center"/>
      <protection locked="0"/>
    </xf>
    <xf numFmtId="3" fontId="81" fillId="52" borderId="24" xfId="308" applyNumberFormat="1" applyFont="1" applyFill="1" applyBorder="1" applyAlignment="1" applyProtection="1">
      <alignment horizontal="right" vertical="center"/>
      <protection locked="0"/>
    </xf>
    <xf numFmtId="3" fontId="81" fillId="52" borderId="23" xfId="308" applyNumberFormat="1" applyFont="1" applyFill="1" applyBorder="1" applyAlignment="1" applyProtection="1">
      <alignment horizontal="right" vertical="center"/>
      <protection locked="0"/>
    </xf>
    <xf numFmtId="3" fontId="81" fillId="52" borderId="20" xfId="308" applyNumberFormat="1" applyFont="1" applyFill="1" applyBorder="1" applyAlignment="1" applyProtection="1">
      <alignment horizontal="right" vertical="center"/>
      <protection locked="0"/>
    </xf>
    <xf numFmtId="3" fontId="77" fillId="52" borderId="23" xfId="308" applyNumberFormat="1" applyFont="1" applyFill="1" applyBorder="1" applyAlignment="1" applyProtection="1">
      <alignment horizontal="right" vertical="center"/>
      <protection locked="0"/>
    </xf>
    <xf numFmtId="3" fontId="77" fillId="52" borderId="20" xfId="308" applyNumberFormat="1" applyFont="1" applyFill="1" applyBorder="1" applyAlignment="1" applyProtection="1">
      <alignment horizontal="right" vertical="center"/>
      <protection locked="0"/>
    </xf>
    <xf numFmtId="3" fontId="77" fillId="52" borderId="24" xfId="308" applyNumberFormat="1" applyFont="1" applyFill="1" applyBorder="1" applyAlignment="1" applyProtection="1">
      <alignment horizontal="right" vertical="center"/>
      <protection locked="0"/>
    </xf>
    <xf numFmtId="3" fontId="77" fillId="52" borderId="23" xfId="308" applyNumberFormat="1" applyFont="1" applyFill="1" applyBorder="1" applyProtection="1">
      <protection locked="0"/>
    </xf>
    <xf numFmtId="3" fontId="77" fillId="52" borderId="20" xfId="308" applyNumberFormat="1" applyFont="1" applyFill="1" applyBorder="1" applyProtection="1">
      <protection locked="0"/>
    </xf>
    <xf numFmtId="3" fontId="77" fillId="52" borderId="24" xfId="308" applyNumberFormat="1" applyFont="1" applyFill="1" applyBorder="1" applyProtection="1">
      <protection locked="0"/>
    </xf>
    <xf numFmtId="166" fontId="77" fillId="52" borderId="36" xfId="275" applyNumberFormat="1" applyFont="1" applyFill="1" applyBorder="1" applyAlignment="1" applyProtection="1">
      <alignment vertical="center"/>
      <protection locked="0"/>
    </xf>
    <xf numFmtId="166" fontId="77" fillId="52" borderId="24" xfId="275" applyNumberFormat="1" applyFont="1" applyFill="1" applyBorder="1" applyAlignment="1" applyProtection="1">
      <alignment vertical="center"/>
      <protection locked="0"/>
    </xf>
    <xf numFmtId="166" fontId="77" fillId="52" borderId="51" xfId="275" applyNumberFormat="1" applyFont="1" applyFill="1" applyBorder="1" applyAlignment="1" applyProtection="1">
      <alignment vertical="center"/>
      <protection locked="0"/>
    </xf>
    <xf numFmtId="173" fontId="77" fillId="51" borderId="24" xfId="308" applyNumberFormat="1" applyFont="1" applyFill="1" applyBorder="1" applyProtection="1"/>
    <xf numFmtId="173" fontId="77" fillId="51" borderId="24" xfId="347" applyNumberFormat="1" applyFont="1" applyFill="1" applyBorder="1" applyProtection="1"/>
    <xf numFmtId="173" fontId="78" fillId="51" borderId="24" xfId="308" applyNumberFormat="1" applyFont="1" applyFill="1" applyBorder="1" applyProtection="1"/>
    <xf numFmtId="166" fontId="77" fillId="51" borderId="23" xfId="275" applyNumberFormat="1" applyFont="1" applyFill="1" applyBorder="1" applyAlignment="1" applyProtection="1">
      <alignment horizontal="right" vertical="center"/>
    </xf>
    <xf numFmtId="166" fontId="77" fillId="51" borderId="56" xfId="275" applyNumberFormat="1" applyFont="1" applyFill="1" applyBorder="1" applyAlignment="1" applyProtection="1">
      <alignment horizontal="right" vertical="center"/>
    </xf>
    <xf numFmtId="3" fontId="78" fillId="51" borderId="51" xfId="308" applyNumberFormat="1" applyFont="1" applyFill="1" applyBorder="1" applyAlignment="1" applyProtection="1">
      <alignment horizontal="center" vertical="center"/>
    </xf>
    <xf numFmtId="3" fontId="77" fillId="51" borderId="23" xfId="308" applyNumberFormat="1" applyFont="1" applyFill="1" applyBorder="1" applyProtection="1"/>
    <xf numFmtId="3" fontId="77" fillId="51" borderId="24" xfId="308" applyNumberFormat="1" applyFont="1" applyFill="1" applyBorder="1" applyProtection="1"/>
    <xf numFmtId="3" fontId="77" fillId="51" borderId="30" xfId="308" applyNumberFormat="1" applyFont="1" applyFill="1" applyBorder="1" applyProtection="1"/>
    <xf numFmtId="3" fontId="77" fillId="51" borderId="36" xfId="308" applyNumberFormat="1" applyFont="1" applyFill="1" applyBorder="1" applyProtection="1"/>
    <xf numFmtId="0" fontId="1" fillId="38" borderId="18" xfId="0" applyFont="1" applyFill="1" applyBorder="1" applyAlignment="1" applyProtection="1">
      <alignment vertical="center"/>
    </xf>
    <xf numFmtId="0" fontId="1" fillId="38" borderId="19" xfId="0" applyFont="1" applyFill="1" applyBorder="1" applyAlignment="1" applyProtection="1">
      <alignment vertical="center"/>
    </xf>
    <xf numFmtId="14" fontId="1" fillId="38" borderId="19" xfId="0" applyNumberFormat="1" applyFont="1" applyFill="1" applyBorder="1" applyAlignment="1" applyProtection="1">
      <alignment horizontal="right" vertical="center" wrapText="1"/>
    </xf>
    <xf numFmtId="164" fontId="1" fillId="38" borderId="19" xfId="0" applyNumberFormat="1" applyFont="1" applyFill="1" applyBorder="1" applyAlignment="1" applyProtection="1">
      <alignment horizontal="right" vertical="center" wrapText="1"/>
    </xf>
    <xf numFmtId="3" fontId="1" fillId="38" borderId="19" xfId="0" applyNumberFormat="1" applyFont="1" applyFill="1" applyBorder="1" applyAlignment="1" applyProtection="1">
      <alignment vertical="center"/>
    </xf>
    <xf numFmtId="166" fontId="1" fillId="38" borderId="19" xfId="0" applyNumberFormat="1" applyFont="1" applyFill="1" applyBorder="1" applyAlignment="1" applyProtection="1">
      <alignment vertical="center"/>
    </xf>
    <xf numFmtId="166" fontId="1" fillId="53" borderId="19" xfId="0" applyNumberFormat="1" applyFont="1" applyFill="1" applyBorder="1" applyAlignment="1" applyProtection="1">
      <alignment vertical="center"/>
    </xf>
    <xf numFmtId="3" fontId="1" fillId="38" borderId="65" xfId="0" applyNumberFormat="1" applyFont="1" applyFill="1" applyBorder="1" applyAlignment="1" applyProtection="1">
      <alignment vertical="center"/>
    </xf>
    <xf numFmtId="0" fontId="1" fillId="42" borderId="18" xfId="0" applyNumberFormat="1" applyFont="1" applyFill="1" applyBorder="1" applyAlignment="1" applyProtection="1">
      <alignment horizontal="left" vertical="center"/>
      <protection locked="0"/>
    </xf>
    <xf numFmtId="0" fontId="1" fillId="42" borderId="24" xfId="0" applyFont="1" applyFill="1" applyBorder="1" applyAlignment="1" applyProtection="1">
      <alignment horizontal="center" vertical="center"/>
      <protection locked="0"/>
    </xf>
    <xf numFmtId="0" fontId="1" fillId="42" borderId="30" xfId="0" applyFont="1" applyFill="1" applyBorder="1" applyAlignment="1" applyProtection="1">
      <alignment vertical="center"/>
      <protection locked="0"/>
    </xf>
    <xf numFmtId="0" fontId="1" fillId="42" borderId="20" xfId="0" applyFont="1" applyFill="1" applyBorder="1" applyAlignment="1" applyProtection="1">
      <alignment vertical="center"/>
      <protection locked="0"/>
    </xf>
    <xf numFmtId="3" fontId="1" fillId="42" borderId="24" xfId="0" applyNumberFormat="1" applyFont="1" applyFill="1" applyBorder="1" applyAlignment="1" applyProtection="1">
      <alignment horizontal="right" vertical="center"/>
      <protection locked="0"/>
    </xf>
    <xf numFmtId="4" fontId="1" fillId="42" borderId="24" xfId="0" applyNumberFormat="1" applyFont="1" applyFill="1" applyBorder="1" applyAlignment="1" applyProtection="1">
      <alignment horizontal="right" vertical="center"/>
      <protection locked="0"/>
    </xf>
    <xf numFmtId="4" fontId="1" fillId="42" borderId="30" xfId="0" applyNumberFormat="1" applyFont="1" applyFill="1" applyBorder="1" applyAlignment="1" applyProtection="1">
      <alignment horizontal="right" vertical="center"/>
      <protection locked="0"/>
    </xf>
    <xf numFmtId="1" fontId="1" fillId="42" borderId="30" xfId="0" applyNumberFormat="1" applyFont="1" applyFill="1" applyBorder="1" applyAlignment="1" applyProtection="1">
      <alignment horizontal="center" vertical="center"/>
      <protection locked="0"/>
    </xf>
    <xf numFmtId="0" fontId="1" fillId="42" borderId="30" xfId="0" applyNumberFormat="1" applyFont="1" applyFill="1" applyBorder="1" applyAlignment="1" applyProtection="1">
      <alignment horizontal="left" vertical="center"/>
      <protection locked="0"/>
    </xf>
    <xf numFmtId="0" fontId="1" fillId="42" borderId="60" xfId="0" applyFont="1" applyFill="1" applyBorder="1" applyAlignment="1" applyProtection="1">
      <alignment horizontal="center" vertical="center"/>
      <protection locked="0"/>
    </xf>
    <xf numFmtId="0" fontId="1" fillId="42" borderId="85" xfId="0" applyFont="1" applyFill="1" applyBorder="1" applyAlignment="1" applyProtection="1">
      <alignment vertical="center"/>
      <protection locked="0"/>
    </xf>
    <xf numFmtId="0" fontId="1" fillId="42" borderId="69" xfId="0" applyFont="1" applyFill="1" applyBorder="1" applyAlignment="1" applyProtection="1">
      <alignment vertical="center"/>
      <protection locked="0"/>
    </xf>
    <xf numFmtId="3" fontId="1" fillId="42" borderId="60" xfId="0" applyNumberFormat="1" applyFont="1" applyFill="1" applyBorder="1" applyAlignment="1" applyProtection="1">
      <alignment horizontal="right" vertical="center"/>
      <protection locked="0"/>
    </xf>
    <xf numFmtId="4" fontId="1" fillId="42" borderId="60" xfId="0" applyNumberFormat="1" applyFont="1" applyFill="1" applyBorder="1" applyAlignment="1" applyProtection="1">
      <alignment horizontal="right" vertical="center"/>
      <protection locked="0"/>
    </xf>
    <xf numFmtId="4" fontId="1" fillId="42" borderId="85" xfId="0" applyNumberFormat="1" applyFont="1" applyFill="1" applyBorder="1" applyAlignment="1" applyProtection="1">
      <alignment horizontal="right" vertical="center"/>
      <protection locked="0"/>
    </xf>
    <xf numFmtId="1" fontId="1" fillId="42" borderId="85" xfId="0" applyNumberFormat="1" applyFont="1" applyFill="1" applyBorder="1" applyAlignment="1" applyProtection="1">
      <alignment horizontal="center" vertical="center"/>
      <protection locked="0"/>
    </xf>
    <xf numFmtId="0" fontId="1" fillId="42" borderId="85" xfId="0" applyNumberFormat="1" applyFont="1" applyFill="1" applyBorder="1" applyAlignment="1" applyProtection="1">
      <alignment horizontal="left" vertical="center"/>
      <protection locked="0"/>
    </xf>
    <xf numFmtId="0" fontId="2" fillId="35" borderId="44" xfId="0" applyFont="1" applyFill="1" applyBorder="1" applyAlignment="1" applyProtection="1">
      <alignment horizontal="centerContinuous" vertical="center" wrapText="1"/>
    </xf>
    <xf numFmtId="0" fontId="2" fillId="35" borderId="47" xfId="0" applyFont="1" applyFill="1" applyBorder="1" applyAlignment="1" applyProtection="1">
      <alignment horizontal="centerContinuous" vertical="center" wrapText="1"/>
    </xf>
    <xf numFmtId="0" fontId="2" fillId="35" borderId="18" xfId="0" applyFont="1" applyFill="1" applyBorder="1" applyAlignment="1" applyProtection="1">
      <alignment horizontal="centerContinuous" vertical="center"/>
    </xf>
    <xf numFmtId="0" fontId="2" fillId="35" borderId="19" xfId="0" applyFont="1" applyFill="1" applyBorder="1" applyAlignment="1" applyProtection="1">
      <alignment horizontal="centerContinuous" vertical="center"/>
    </xf>
    <xf numFmtId="0" fontId="2" fillId="35" borderId="30" xfId="0" applyFont="1" applyFill="1" applyBorder="1" applyAlignment="1" applyProtection="1">
      <alignment horizontal="centerContinuous" vertical="center"/>
    </xf>
    <xf numFmtId="0" fontId="2" fillId="35" borderId="19" xfId="0" applyFont="1" applyFill="1" applyBorder="1" applyAlignment="1" applyProtection="1">
      <alignment horizontal="centerContinuous" vertical="center" wrapText="1"/>
    </xf>
    <xf numFmtId="0" fontId="2" fillId="35" borderId="20" xfId="0" applyFont="1" applyFill="1" applyBorder="1" applyAlignment="1" applyProtection="1">
      <alignment horizontal="centerContinuous" vertical="center" wrapText="1"/>
    </xf>
    <xf numFmtId="0" fontId="2" fillId="35" borderId="30" xfId="0" applyFont="1" applyFill="1" applyBorder="1" applyAlignment="1" applyProtection="1">
      <alignment horizontal="centerContinuous" vertical="center" wrapText="1"/>
    </xf>
    <xf numFmtId="0" fontId="1" fillId="46" borderId="65" xfId="0" applyFont="1" applyFill="1" applyBorder="1" applyAlignment="1" applyProtection="1">
      <alignment horizontal="centerContinuous" vertical="center" wrapText="1"/>
    </xf>
    <xf numFmtId="0" fontId="2" fillId="35" borderId="23" xfId="0" applyFont="1" applyFill="1" applyBorder="1" applyAlignment="1" applyProtection="1">
      <alignment horizontal="center" vertical="center" wrapText="1"/>
    </xf>
    <xf numFmtId="0" fontId="2" fillId="35" borderId="24" xfId="0" applyFont="1" applyFill="1" applyBorder="1" applyAlignment="1" applyProtection="1">
      <alignment horizontal="center" vertical="center" wrapText="1"/>
    </xf>
    <xf numFmtId="0" fontId="2" fillId="35" borderId="30" xfId="0" applyFont="1" applyFill="1" applyBorder="1" applyAlignment="1" applyProtection="1">
      <alignment horizontal="center" vertical="center" wrapText="1"/>
    </xf>
    <xf numFmtId="0" fontId="2" fillId="35" borderId="42" xfId="0" applyFont="1" applyFill="1" applyBorder="1" applyAlignment="1" applyProtection="1">
      <alignment horizontal="center" vertical="center" wrapText="1"/>
    </xf>
    <xf numFmtId="0" fontId="2" fillId="35" borderId="58" xfId="0" applyFont="1" applyFill="1" applyBorder="1" applyAlignment="1" applyProtection="1">
      <alignment horizontal="center" vertical="center" wrapText="1"/>
    </xf>
    <xf numFmtId="0" fontId="2" fillId="35" borderId="51" xfId="0" applyFont="1" applyFill="1" applyBorder="1" applyAlignment="1" applyProtection="1">
      <alignment horizontal="center" vertical="center" wrapText="1"/>
    </xf>
    <xf numFmtId="0" fontId="1" fillId="42" borderId="39"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right" vertical="top"/>
    </xf>
    <xf numFmtId="0" fontId="36" fillId="0" borderId="0" xfId="0" applyFont="1" applyAlignment="1">
      <alignment vertical="top"/>
    </xf>
    <xf numFmtId="0" fontId="2" fillId="0" borderId="3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 fontId="2" fillId="26" borderId="0" xfId="0" applyNumberFormat="1" applyFont="1" applyFill="1" applyBorder="1" applyAlignment="1" applyProtection="1">
      <alignment horizontal="left" vertical="center" wrapText="1"/>
    </xf>
    <xf numFmtId="4" fontId="5" fillId="0" borderId="26" xfId="0" applyNumberFormat="1" applyFont="1" applyFill="1" applyBorder="1" applyAlignment="1" applyProtection="1">
      <alignment horizontal="left" vertical="top" wrapText="1"/>
    </xf>
    <xf numFmtId="4" fontId="5" fillId="0" borderId="21" xfId="0" applyNumberFormat="1" applyFont="1" applyFill="1" applyBorder="1" applyAlignment="1" applyProtection="1">
      <alignment horizontal="left" vertical="top" wrapText="1"/>
    </xf>
    <xf numFmtId="0" fontId="2" fillId="0" borderId="30" xfId="0" applyFont="1" applyBorder="1" applyAlignment="1">
      <alignment horizontal="left" vertical="center" wrapText="1"/>
    </xf>
    <xf numFmtId="0" fontId="2" fillId="0" borderId="20" xfId="0" applyFont="1" applyBorder="1" applyAlignment="1">
      <alignment horizontal="left" vertical="center" wrapText="1"/>
    </xf>
    <xf numFmtId="0" fontId="2" fillId="0" borderId="72" xfId="280" applyFont="1" applyFill="1" applyBorder="1" applyAlignment="1">
      <alignment horizontal="left" vertical="top" wrapText="1"/>
    </xf>
    <xf numFmtId="0" fontId="2" fillId="0" borderId="35" xfId="280" applyFont="1" applyFill="1" applyBorder="1" applyAlignment="1">
      <alignment horizontal="left" vertical="top" wrapText="1"/>
    </xf>
    <xf numFmtId="0" fontId="75" fillId="0" borderId="58" xfId="280" applyFont="1" applyFill="1" applyBorder="1" applyAlignment="1">
      <alignment horizontal="left" vertical="top" wrapText="1"/>
    </xf>
    <xf numFmtId="0" fontId="75" fillId="0" borderId="33" xfId="280" applyFont="1" applyFill="1" applyBorder="1" applyAlignment="1">
      <alignment horizontal="left" vertical="top" wrapText="1"/>
    </xf>
    <xf numFmtId="4" fontId="5" fillId="0" borderId="72" xfId="0" applyNumberFormat="1" applyFont="1" applyFill="1" applyBorder="1" applyAlignment="1" applyProtection="1">
      <alignment horizontal="left" vertical="top" wrapText="1"/>
    </xf>
    <xf numFmtId="4" fontId="5" fillId="0" borderId="35" xfId="0" applyNumberFormat="1" applyFont="1" applyFill="1" applyBorder="1" applyAlignment="1" applyProtection="1">
      <alignment horizontal="left" vertical="top" wrapText="1"/>
    </xf>
    <xf numFmtId="4" fontId="5" fillId="26" borderId="26" xfId="0" applyNumberFormat="1" applyFont="1" applyFill="1" applyBorder="1" applyAlignment="1" applyProtection="1">
      <alignment horizontal="left" vertical="top" wrapText="1"/>
    </xf>
    <xf numFmtId="4" fontId="5" fillId="26" borderId="21" xfId="0" applyNumberFormat="1" applyFont="1" applyFill="1" applyBorder="1" applyAlignment="1" applyProtection="1">
      <alignment horizontal="left" vertical="top" wrapText="1"/>
    </xf>
    <xf numFmtId="4" fontId="5" fillId="26" borderId="72" xfId="0" applyNumberFormat="1" applyFont="1" applyFill="1" applyBorder="1" applyAlignment="1" applyProtection="1">
      <alignment horizontal="left" vertical="top" wrapText="1"/>
    </xf>
    <xf numFmtId="4" fontId="5" fillId="26" borderId="35" xfId="0" applyNumberFormat="1" applyFont="1" applyFill="1" applyBorder="1" applyAlignment="1" applyProtection="1">
      <alignment horizontal="left" vertical="top" wrapText="1"/>
    </xf>
    <xf numFmtId="4" fontId="5" fillId="0" borderId="26" xfId="0" applyNumberFormat="1" applyFont="1" applyFill="1" applyBorder="1" applyAlignment="1" applyProtection="1">
      <alignment horizontal="left" vertical="center" wrapText="1"/>
    </xf>
    <xf numFmtId="4" fontId="5" fillId="0" borderId="21" xfId="0" applyNumberFormat="1" applyFont="1" applyFill="1" applyBorder="1" applyAlignment="1" applyProtection="1">
      <alignment horizontal="left" vertical="center" wrapText="1"/>
    </xf>
    <xf numFmtId="4" fontId="2" fillId="26" borderId="26" xfId="0" applyNumberFormat="1" applyFont="1" applyFill="1" applyBorder="1" applyAlignment="1" applyProtection="1">
      <alignment horizontal="left" vertical="top" wrapText="1"/>
    </xf>
    <xf numFmtId="4" fontId="2" fillId="26" borderId="21" xfId="0" applyNumberFormat="1" applyFont="1" applyFill="1" applyBorder="1" applyAlignment="1" applyProtection="1">
      <alignment horizontal="left" vertical="top" wrapText="1"/>
    </xf>
    <xf numFmtId="4" fontId="2" fillId="26" borderId="58" xfId="0" applyNumberFormat="1" applyFont="1" applyFill="1" applyBorder="1" applyAlignment="1" applyProtection="1">
      <alignment horizontal="left" vertical="top" wrapText="1"/>
    </xf>
    <xf numFmtId="4" fontId="2" fillId="26" borderId="33" xfId="0" applyNumberFormat="1" applyFont="1" applyFill="1" applyBorder="1" applyAlignment="1" applyProtection="1">
      <alignment horizontal="left" vertical="top" wrapText="1"/>
    </xf>
    <xf numFmtId="0" fontId="2" fillId="0" borderId="26"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58"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4" fontId="2" fillId="26" borderId="28" xfId="0" applyNumberFormat="1" applyFont="1" applyFill="1" applyBorder="1" applyAlignment="1" applyProtection="1">
      <alignment horizontal="left" vertical="center" wrapText="1"/>
    </xf>
    <xf numFmtId="0" fontId="2" fillId="0" borderId="0" xfId="0" applyFont="1" applyAlignment="1">
      <alignment horizontal="left" vertical="center" wrapText="1"/>
    </xf>
    <xf numFmtId="4" fontId="2" fillId="36" borderId="30" xfId="0" applyNumberFormat="1" applyFont="1" applyFill="1" applyBorder="1" applyAlignment="1" applyProtection="1">
      <alignment horizontal="left" vertical="center" wrapText="1"/>
    </xf>
    <xf numFmtId="4" fontId="2" fillId="36" borderId="20" xfId="0" applyNumberFormat="1" applyFont="1" applyFill="1" applyBorder="1" applyAlignment="1" applyProtection="1">
      <alignment horizontal="left" vertical="center" wrapText="1"/>
    </xf>
    <xf numFmtId="4" fontId="2" fillId="36" borderId="72" xfId="0" applyNumberFormat="1" applyFont="1" applyFill="1" applyBorder="1" applyAlignment="1" applyProtection="1">
      <alignment horizontal="left" vertical="center" wrapText="1"/>
    </xf>
    <xf numFmtId="4" fontId="2" fillId="36" borderId="35" xfId="0" applyNumberFormat="1" applyFont="1" applyFill="1" applyBorder="1" applyAlignment="1" applyProtection="1">
      <alignment horizontal="left" vertical="center" wrapText="1"/>
    </xf>
    <xf numFmtId="4" fontId="49" fillId="0" borderId="58" xfId="0" applyNumberFormat="1" applyFont="1" applyFill="1" applyBorder="1" applyAlignment="1" applyProtection="1">
      <alignment horizontal="left" vertical="top" wrapText="1"/>
    </xf>
    <xf numFmtId="4" fontId="49" fillId="0" borderId="33" xfId="0" applyNumberFormat="1" applyFont="1" applyFill="1" applyBorder="1" applyAlignment="1" applyProtection="1">
      <alignment horizontal="left" vertical="top" wrapText="1"/>
    </xf>
    <xf numFmtId="4" fontId="2" fillId="36" borderId="26" xfId="0" applyNumberFormat="1" applyFont="1" applyFill="1" applyBorder="1" applyAlignment="1" applyProtection="1">
      <alignment horizontal="left" vertical="center" wrapText="1"/>
    </xf>
    <xf numFmtId="4" fontId="2" fillId="36" borderId="21" xfId="0" applyNumberFormat="1" applyFont="1" applyFill="1" applyBorder="1" applyAlignment="1" applyProtection="1">
      <alignment horizontal="left" vertical="center" wrapText="1"/>
    </xf>
    <xf numFmtId="4" fontId="5" fillId="26" borderId="58" xfId="0" applyNumberFormat="1" applyFont="1" applyFill="1" applyBorder="1" applyAlignment="1" applyProtection="1">
      <alignment horizontal="left" vertical="top" wrapText="1"/>
    </xf>
    <xf numFmtId="4" fontId="5" fillId="26" borderId="33" xfId="0" applyNumberFormat="1" applyFont="1" applyFill="1" applyBorder="1" applyAlignment="1" applyProtection="1">
      <alignment horizontal="left" vertical="top" wrapText="1"/>
    </xf>
    <xf numFmtId="0" fontId="64" fillId="0" borderId="0" xfId="0" applyFont="1" applyFill="1" applyBorder="1" applyAlignment="1" applyProtection="1">
      <alignment horizontal="left" vertical="center" wrapText="1"/>
    </xf>
    <xf numFmtId="0" fontId="10" fillId="0" borderId="96" xfId="0" applyFont="1" applyBorder="1" applyAlignment="1">
      <alignment horizontal="center" vertical="center" wrapText="1"/>
    </xf>
    <xf numFmtId="0" fontId="1"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0" fillId="0" borderId="97" xfId="0" applyFill="1" applyBorder="1" applyAlignment="1" applyProtection="1">
      <alignment horizontal="left" vertical="center" wrapText="1"/>
    </xf>
    <xf numFmtId="0" fontId="6" fillId="26" borderId="74" xfId="0" applyFont="1" applyFill="1" applyBorder="1" applyAlignment="1" applyProtection="1">
      <alignment horizontal="left" wrapText="1"/>
    </xf>
    <xf numFmtId="0" fontId="6" fillId="26" borderId="75" xfId="0" applyFont="1" applyFill="1" applyBorder="1" applyAlignment="1" applyProtection="1">
      <alignment horizontal="left" wrapText="1"/>
    </xf>
    <xf numFmtId="0" fontId="45" fillId="26" borderId="58" xfId="0" applyFont="1" applyFill="1" applyBorder="1" applyAlignment="1" applyProtection="1">
      <alignment horizontal="left" vertical="center" wrapText="1"/>
    </xf>
    <xf numFmtId="0" fontId="45" fillId="26" borderId="28" xfId="0" applyFont="1" applyFill="1" applyBorder="1" applyAlignment="1" applyProtection="1">
      <alignment horizontal="left" vertical="center" wrapText="1"/>
    </xf>
    <xf numFmtId="0" fontId="45" fillId="26" borderId="33" xfId="0" applyFont="1" applyFill="1" applyBorder="1" applyAlignment="1" applyProtection="1">
      <alignment horizontal="left" vertical="center" wrapText="1"/>
    </xf>
    <xf numFmtId="0" fontId="57" fillId="0" borderId="72" xfId="289" applyFont="1" applyBorder="1" applyAlignment="1" applyProtection="1">
      <alignment horizontal="left" vertical="center"/>
    </xf>
    <xf numFmtId="0" fontId="57" fillId="0" borderId="34" xfId="289" applyFont="1" applyBorder="1" applyAlignment="1" applyProtection="1">
      <alignment horizontal="left" vertical="center"/>
    </xf>
    <xf numFmtId="0" fontId="57" fillId="0" borderId="35" xfId="289" applyFont="1" applyBorder="1" applyAlignment="1" applyProtection="1">
      <alignment horizontal="left" vertical="center"/>
    </xf>
    <xf numFmtId="0" fontId="1" fillId="0" borderId="0" xfId="0" applyFont="1" applyFill="1" applyBorder="1" applyAlignment="1" applyProtection="1">
      <alignment horizontal="left" vertical="center" wrapText="1"/>
    </xf>
    <xf numFmtId="173" fontId="2" fillId="36" borderId="19" xfId="0" applyNumberFormat="1" applyFont="1" applyFill="1" applyBorder="1" applyAlignment="1" applyProtection="1">
      <alignment horizontal="left" vertical="center" wrapText="1"/>
    </xf>
    <xf numFmtId="164" fontId="5" fillId="26" borderId="74" xfId="275" applyNumberFormat="1" applyFont="1" applyFill="1" applyBorder="1" applyAlignment="1" applyProtection="1">
      <alignment horizontal="left" vertical="center"/>
    </xf>
    <xf numFmtId="164" fontId="5" fillId="26" borderId="75" xfId="275" applyNumberFormat="1" applyFont="1" applyFill="1" applyBorder="1" applyAlignment="1" applyProtection="1">
      <alignment horizontal="left" vertical="center"/>
    </xf>
    <xf numFmtId="0" fontId="8" fillId="30" borderId="0" xfId="182" applyFont="1" applyBorder="1" applyAlignment="1">
      <alignment horizontal="left"/>
    </xf>
    <xf numFmtId="0" fontId="30" fillId="0" borderId="0" xfId="0" applyFont="1" applyAlignment="1" applyProtection="1">
      <alignment horizontal="left" vertical="top" wrapText="1"/>
    </xf>
    <xf numFmtId="0" fontId="30" fillId="0" borderId="21" xfId="0" applyFont="1" applyBorder="1" applyAlignment="1" applyProtection="1">
      <alignment horizontal="left" vertical="top" wrapText="1"/>
    </xf>
    <xf numFmtId="0" fontId="85" fillId="0" borderId="0" xfId="314" applyFont="1" applyFill="1" applyBorder="1" applyAlignment="1" applyProtection="1">
      <alignment horizontal="left" vertical="center" wrapText="1"/>
    </xf>
    <xf numFmtId="1" fontId="84" fillId="42" borderId="24" xfId="308" applyNumberFormat="1" applyFont="1" applyFill="1" applyBorder="1" applyAlignment="1" applyProtection="1">
      <alignment horizontal="center" vertical="center"/>
      <protection locked="0"/>
    </xf>
    <xf numFmtId="1" fontId="84" fillId="42" borderId="60" xfId="308" applyNumberFormat="1" applyFont="1" applyFill="1" applyBorder="1" applyAlignment="1" applyProtection="1">
      <alignment horizontal="center" vertical="center"/>
      <protection locked="0"/>
    </xf>
    <xf numFmtId="0" fontId="78" fillId="0" borderId="17" xfId="308" applyFont="1" applyBorder="1" applyAlignment="1" applyProtection="1">
      <alignment horizontal="center" vertical="center" wrapText="1"/>
      <protection locked="0"/>
    </xf>
    <xf numFmtId="0" fontId="78" fillId="0" borderId="22" xfId="308" applyFont="1" applyBorder="1" applyAlignment="1" applyProtection="1">
      <alignment horizontal="center" vertical="center" wrapText="1"/>
      <protection locked="0"/>
    </xf>
    <xf numFmtId="0" fontId="78" fillId="0" borderId="41" xfId="275" applyFont="1" applyBorder="1" applyAlignment="1" applyProtection="1">
      <alignment horizontal="center" vertical="center" wrapText="1"/>
      <protection locked="0"/>
    </xf>
    <xf numFmtId="0" fontId="78" fillId="0" borderId="29" xfId="275" applyFont="1" applyBorder="1" applyAlignment="1" applyProtection="1">
      <alignment horizontal="center" vertical="center" wrapText="1"/>
      <protection locked="0"/>
    </xf>
    <xf numFmtId="1" fontId="78" fillId="0" borderId="28" xfId="308" applyNumberFormat="1" applyFont="1" applyBorder="1" applyAlignment="1" applyProtection="1">
      <alignment horizontal="center" vertical="center" wrapText="1"/>
      <protection locked="0"/>
    </xf>
    <xf numFmtId="1" fontId="78" fillId="0" borderId="33" xfId="308" applyNumberFormat="1" applyFont="1" applyBorder="1" applyAlignment="1" applyProtection="1">
      <alignment horizontal="center" vertical="center" wrapText="1"/>
      <protection locked="0"/>
    </xf>
    <xf numFmtId="4" fontId="78" fillId="0" borderId="41" xfId="275" applyNumberFormat="1" applyFont="1" applyFill="1" applyBorder="1" applyAlignment="1" applyProtection="1">
      <alignment horizontal="center" vertical="center" wrapText="1"/>
      <protection locked="0"/>
    </xf>
    <xf numFmtId="4" fontId="78" fillId="0" borderId="29" xfId="275" applyNumberFormat="1" applyFont="1" applyFill="1" applyBorder="1" applyAlignment="1" applyProtection="1">
      <alignment horizontal="center" vertical="center" wrapText="1"/>
      <protection locked="0"/>
    </xf>
    <xf numFmtId="1" fontId="78" fillId="0" borderId="0" xfId="308" applyNumberFormat="1" applyFont="1" applyBorder="1" applyAlignment="1" applyProtection="1">
      <alignment horizontal="center" vertical="center" wrapText="1"/>
      <protection locked="0"/>
    </xf>
    <xf numFmtId="1" fontId="78" fillId="0" borderId="21" xfId="308" applyNumberFormat="1" applyFont="1" applyBorder="1" applyAlignment="1" applyProtection="1">
      <alignment horizontal="center" vertical="center" wrapText="1"/>
      <protection locked="0"/>
    </xf>
    <xf numFmtId="0" fontId="77" fillId="0" borderId="34" xfId="308" applyFont="1" applyBorder="1" applyAlignment="1" applyProtection="1">
      <alignment horizontal="center"/>
      <protection locked="0"/>
    </xf>
    <xf numFmtId="0" fontId="77" fillId="0" borderId="35" xfId="308" applyFont="1" applyBorder="1" applyAlignment="1" applyProtection="1">
      <alignment horizontal="center"/>
      <protection locked="0"/>
    </xf>
    <xf numFmtId="166" fontId="82" fillId="0" borderId="18" xfId="308" applyNumberFormat="1" applyFont="1" applyFill="1" applyBorder="1" applyAlignment="1" applyProtection="1">
      <alignment horizontal="center" vertical="center"/>
      <protection locked="0"/>
    </xf>
    <xf numFmtId="166" fontId="82" fillId="0" borderId="19" xfId="308" applyNumberFormat="1" applyFont="1" applyFill="1" applyBorder="1" applyAlignment="1" applyProtection="1">
      <alignment horizontal="center" vertical="center"/>
      <protection locked="0"/>
    </xf>
    <xf numFmtId="166" fontId="82" fillId="0" borderId="20" xfId="308" applyNumberFormat="1" applyFont="1" applyFill="1" applyBorder="1" applyAlignment="1" applyProtection="1">
      <alignment horizontal="center" vertical="center"/>
      <protection locked="0"/>
    </xf>
    <xf numFmtId="0" fontId="78" fillId="0" borderId="18" xfId="308" applyFont="1" applyBorder="1" applyAlignment="1" applyProtection="1">
      <alignment horizontal="center" vertical="center"/>
      <protection locked="0"/>
    </xf>
    <xf numFmtId="0" fontId="78" fillId="0" borderId="19" xfId="308" applyFont="1" applyBorder="1" applyAlignment="1" applyProtection="1">
      <alignment horizontal="center" vertical="center"/>
      <protection locked="0"/>
    </xf>
    <xf numFmtId="0" fontId="78" fillId="0" borderId="20" xfId="308" applyFont="1" applyBorder="1" applyAlignment="1" applyProtection="1">
      <alignment horizontal="center" vertical="center"/>
      <protection locked="0"/>
    </xf>
    <xf numFmtId="1" fontId="78" fillId="0" borderId="42" xfId="308" applyNumberFormat="1" applyFont="1" applyBorder="1" applyAlignment="1" applyProtection="1">
      <alignment horizontal="center" vertical="center" wrapText="1"/>
    </xf>
    <xf numFmtId="1" fontId="78" fillId="0" borderId="36" xfId="308" applyNumberFormat="1" applyFont="1" applyBorder="1" applyAlignment="1" applyProtection="1">
      <alignment horizontal="center" vertical="center" wrapText="1"/>
    </xf>
    <xf numFmtId="1" fontId="78" fillId="0" borderId="0" xfId="308" applyNumberFormat="1" applyFont="1" applyBorder="1" applyAlignment="1" applyProtection="1">
      <alignment horizontal="center" vertical="center" wrapText="1"/>
    </xf>
    <xf numFmtId="0" fontId="78" fillId="0" borderId="23" xfId="275" applyFont="1" applyFill="1" applyBorder="1" applyAlignment="1" applyProtection="1">
      <alignment horizontal="center" vertical="center"/>
      <protection locked="0"/>
    </xf>
    <xf numFmtId="0" fontId="78" fillId="0" borderId="24" xfId="275" applyFont="1" applyFill="1" applyBorder="1" applyAlignment="1" applyProtection="1">
      <alignment horizontal="center" vertical="center"/>
      <protection locked="0"/>
    </xf>
    <xf numFmtId="0" fontId="78" fillId="0" borderId="41" xfId="275" applyFont="1" applyFill="1" applyBorder="1" applyAlignment="1" applyProtection="1">
      <alignment horizontal="center" vertical="center" wrapText="1"/>
    </xf>
    <xf numFmtId="0" fontId="77" fillId="0" borderId="31" xfId="275" applyFont="1" applyFill="1" applyBorder="1" applyAlignment="1" applyProtection="1">
      <alignment vertical="center"/>
    </xf>
    <xf numFmtId="0" fontId="78" fillId="0" borderId="17" xfId="308" applyFont="1" applyFill="1" applyBorder="1" applyAlignment="1" applyProtection="1">
      <alignment horizontal="center" vertical="center" wrapText="1"/>
      <protection locked="0"/>
    </xf>
    <xf numFmtId="0" fontId="78" fillId="0" borderId="22" xfId="308" applyFont="1" applyFill="1" applyBorder="1" applyAlignment="1" applyProtection="1">
      <alignment horizontal="center" vertical="center" wrapText="1"/>
      <protection locked="0"/>
    </xf>
    <xf numFmtId="1" fontId="78" fillId="0" borderId="62" xfId="308" applyNumberFormat="1" applyFont="1" applyFill="1" applyBorder="1" applyAlignment="1" applyProtection="1">
      <alignment horizontal="center" vertical="center" wrapText="1"/>
    </xf>
    <xf numFmtId="1" fontId="78" fillId="0" borderId="57" xfId="308" applyNumberFormat="1" applyFont="1" applyFill="1" applyBorder="1" applyAlignment="1" applyProtection="1">
      <alignment horizontal="center" vertical="center" wrapText="1"/>
    </xf>
    <xf numFmtId="1" fontId="78" fillId="0" borderId="62" xfId="308" applyNumberFormat="1" applyFont="1" applyBorder="1" applyAlignment="1" applyProtection="1">
      <alignment horizontal="center" vertical="center" wrapText="1"/>
    </xf>
    <xf numFmtId="1" fontId="78" fillId="0" borderId="57" xfId="308" applyNumberFormat="1" applyFont="1" applyBorder="1" applyAlignment="1" applyProtection="1">
      <alignment horizontal="center" vertical="center" wrapText="1"/>
    </xf>
    <xf numFmtId="1" fontId="78" fillId="0" borderId="11" xfId="308" applyNumberFormat="1" applyFont="1" applyBorder="1" applyAlignment="1" applyProtection="1">
      <alignment horizontal="center" vertical="center" wrapText="1"/>
    </xf>
    <xf numFmtId="1" fontId="77" fillId="0" borderId="11" xfId="308" applyNumberFormat="1" applyFont="1" applyBorder="1" applyAlignment="1" applyProtection="1">
      <alignment horizontal="center" vertical="center"/>
    </xf>
    <xf numFmtId="1" fontId="77" fillId="0" borderId="36" xfId="308" applyNumberFormat="1" applyFont="1" applyBorder="1" applyAlignment="1" applyProtection="1">
      <alignment horizontal="center" vertical="center"/>
    </xf>
    <xf numFmtId="1" fontId="77" fillId="0" borderId="0" xfId="308" applyNumberFormat="1" applyFont="1" applyBorder="1" applyAlignment="1" applyProtection="1">
      <alignment horizontal="center" vertical="center"/>
    </xf>
    <xf numFmtId="1" fontId="78" fillId="0" borderId="16" xfId="308" applyNumberFormat="1" applyFont="1" applyFill="1" applyBorder="1" applyAlignment="1" applyProtection="1">
      <alignment horizontal="center" vertical="center" wrapText="1"/>
    </xf>
    <xf numFmtId="0" fontId="78" fillId="0" borderId="18" xfId="308" applyFont="1" applyFill="1" applyBorder="1" applyAlignment="1" applyProtection="1">
      <alignment horizontal="center" vertical="center" wrapText="1"/>
      <protection locked="0"/>
    </xf>
    <xf numFmtId="0" fontId="78" fillId="0" borderId="19" xfId="308" applyFont="1" applyFill="1" applyBorder="1" applyAlignment="1" applyProtection="1">
      <alignment horizontal="center" vertical="center" wrapText="1"/>
      <protection locked="0"/>
    </xf>
    <xf numFmtId="0" fontId="78" fillId="0" borderId="20" xfId="308" applyFont="1" applyFill="1" applyBorder="1" applyAlignment="1" applyProtection="1">
      <alignment horizontal="center" vertical="center" wrapText="1"/>
      <protection locked="0"/>
    </xf>
    <xf numFmtId="0" fontId="76" fillId="42" borderId="37" xfId="308" applyFont="1" applyFill="1" applyBorder="1" applyAlignment="1" applyProtection="1">
      <alignment horizontal="center" vertical="center"/>
      <protection locked="0"/>
    </xf>
    <xf numFmtId="0" fontId="76" fillId="42" borderId="14" xfId="308" applyFont="1" applyFill="1" applyBorder="1" applyAlignment="1" applyProtection="1">
      <alignment horizontal="center" vertical="center"/>
      <protection locked="0"/>
    </xf>
    <xf numFmtId="0" fontId="76" fillId="47" borderId="37" xfId="308" applyFont="1" applyFill="1" applyBorder="1" applyAlignment="1" applyProtection="1">
      <alignment horizontal="center" vertical="center"/>
      <protection locked="0"/>
    </xf>
    <xf numFmtId="0" fontId="76" fillId="47" borderId="14" xfId="308" applyFont="1" applyFill="1" applyBorder="1" applyAlignment="1" applyProtection="1">
      <alignment horizontal="center" vertical="center"/>
      <protection locked="0"/>
    </xf>
    <xf numFmtId="1" fontId="76" fillId="48" borderId="37" xfId="308" applyNumberFormat="1" applyFont="1" applyFill="1" applyBorder="1" applyAlignment="1" applyProtection="1">
      <alignment horizontal="center" vertical="center"/>
    </xf>
    <xf numFmtId="1" fontId="76" fillId="48" borderId="14" xfId="308" applyNumberFormat="1" applyFont="1" applyFill="1" applyBorder="1" applyAlignment="1" applyProtection="1">
      <alignment horizontal="center" vertical="center"/>
    </xf>
    <xf numFmtId="1" fontId="76" fillId="48" borderId="49" xfId="308" applyNumberFormat="1" applyFont="1" applyFill="1" applyBorder="1" applyAlignment="1" applyProtection="1">
      <alignment horizontal="center" vertical="center"/>
    </xf>
    <xf numFmtId="1" fontId="78" fillId="0" borderId="63" xfId="308" applyNumberFormat="1" applyFont="1" applyBorder="1" applyAlignment="1" applyProtection="1">
      <alignment horizontal="center" vertical="center" wrapText="1"/>
    </xf>
    <xf numFmtId="0" fontId="76" fillId="52" borderId="37" xfId="308" applyFont="1" applyFill="1" applyBorder="1" applyAlignment="1" applyProtection="1">
      <alignment horizontal="center" vertical="center"/>
      <protection locked="0"/>
    </xf>
    <xf numFmtId="0" fontId="76" fillId="52" borderId="14" xfId="308" applyFont="1" applyFill="1" applyBorder="1" applyAlignment="1" applyProtection="1">
      <alignment horizontal="center" vertical="center"/>
      <protection locked="0"/>
    </xf>
    <xf numFmtId="1" fontId="76" fillId="51" borderId="37" xfId="308" applyNumberFormat="1" applyFont="1" applyFill="1" applyBorder="1" applyAlignment="1" applyProtection="1">
      <alignment horizontal="center" vertical="center"/>
    </xf>
    <xf numFmtId="1" fontId="76" fillId="51" borderId="14" xfId="308" applyNumberFormat="1" applyFont="1" applyFill="1" applyBorder="1" applyAlignment="1" applyProtection="1">
      <alignment horizontal="center" vertical="center"/>
    </xf>
    <xf numFmtId="1" fontId="76" fillId="51" borderId="49" xfId="308" applyNumberFormat="1" applyFont="1" applyFill="1" applyBorder="1" applyAlignment="1" applyProtection="1">
      <alignment horizontal="center" vertical="center"/>
    </xf>
    <xf numFmtId="0" fontId="8" fillId="26" borderId="24" xfId="309" applyFont="1" applyFill="1" applyBorder="1" applyAlignment="1" applyProtection="1">
      <alignment horizontal="center" vertical="distributed" wrapText="1"/>
    </xf>
    <xf numFmtId="0" fontId="8" fillId="26" borderId="24" xfId="309" applyFont="1" applyFill="1" applyBorder="1" applyAlignment="1" applyProtection="1">
      <alignment horizontal="center" vertical="distributed"/>
    </xf>
    <xf numFmtId="0" fontId="8" fillId="26" borderId="24" xfId="309" applyFont="1" applyFill="1" applyBorder="1" applyAlignment="1" applyProtection="1">
      <alignment horizontal="center"/>
    </xf>
    <xf numFmtId="0" fontId="1" fillId="36" borderId="0" xfId="305" applyFont="1" applyFill="1" applyBorder="1" applyAlignment="1" applyProtection="1">
      <alignment vertical="center" wrapText="1"/>
    </xf>
    <xf numFmtId="0" fontId="1" fillId="36" borderId="0" xfId="275" applyFont="1" applyFill="1" applyBorder="1" applyAlignment="1" applyProtection="1">
      <alignment vertical="center" wrapText="1"/>
    </xf>
    <xf numFmtId="0" fontId="2" fillId="35" borderId="46" xfId="275" applyFont="1" applyFill="1" applyBorder="1" applyAlignment="1" applyProtection="1">
      <alignment horizontal="left" vertical="center" wrapText="1"/>
    </xf>
    <xf numFmtId="0" fontId="2" fillId="35" borderId="45" xfId="275" applyFont="1" applyFill="1" applyBorder="1" applyAlignment="1" applyProtection="1">
      <alignment horizontal="left" vertical="center" wrapText="1"/>
    </xf>
    <xf numFmtId="0" fontId="1" fillId="0" borderId="32" xfId="275" applyFont="1" applyFill="1" applyBorder="1" applyAlignment="1" applyProtection="1">
      <alignment horizontal="left" vertical="center" wrapText="1"/>
    </xf>
    <xf numFmtId="0" fontId="1" fillId="0" borderId="33" xfId="275" applyFont="1" applyBorder="1" applyAlignment="1" applyProtection="1">
      <alignment vertical="center"/>
    </xf>
    <xf numFmtId="0" fontId="1" fillId="0" borderId="91" xfId="305" applyFont="1" applyFill="1" applyBorder="1" applyAlignment="1" applyProtection="1">
      <alignment horizontal="left" vertical="center" wrapText="1"/>
    </xf>
    <xf numFmtId="0" fontId="1" fillId="0" borderId="90" xfId="305" applyFont="1" applyFill="1" applyBorder="1" applyAlignment="1" applyProtection="1">
      <alignment horizontal="left" vertical="center" wrapText="1"/>
    </xf>
    <xf numFmtId="0" fontId="1" fillId="0" borderId="87" xfId="305" applyFont="1" applyFill="1" applyBorder="1" applyAlignment="1" applyProtection="1">
      <alignment horizontal="left" vertical="center" wrapText="1"/>
    </xf>
    <xf numFmtId="0" fontId="1" fillId="0" borderId="88" xfId="305" applyFont="1" applyFill="1" applyBorder="1" applyAlignment="1" applyProtection="1">
      <alignment horizontal="left" vertical="center" wrapText="1"/>
    </xf>
    <xf numFmtId="3" fontId="1" fillId="28" borderId="50" xfId="305" applyNumberFormat="1" applyFont="1" applyFill="1" applyBorder="1" applyAlignment="1" applyProtection="1">
      <alignment horizontal="right" vertical="center"/>
      <protection locked="0"/>
    </xf>
    <xf numFmtId="3" fontId="1" fillId="28" borderId="92" xfId="305" applyNumberFormat="1" applyFont="1" applyFill="1" applyBorder="1" applyAlignment="1" applyProtection="1">
      <alignment horizontal="right" vertical="center"/>
      <protection locked="0"/>
    </xf>
    <xf numFmtId="0" fontId="1" fillId="0" borderId="39" xfId="275" applyFont="1" applyFill="1" applyBorder="1" applyAlignment="1" applyProtection="1">
      <alignment horizontal="left" vertical="center" wrapText="1"/>
    </xf>
    <xf numFmtId="0" fontId="1" fillId="0" borderId="69" xfId="275" applyFont="1" applyBorder="1" applyAlignment="1" applyProtection="1">
      <alignment vertical="center"/>
    </xf>
    <xf numFmtId="0" fontId="2" fillId="35" borderId="59" xfId="0" applyFont="1" applyFill="1" applyBorder="1" applyAlignment="1" applyProtection="1">
      <alignment horizontal="center" vertical="center"/>
    </xf>
    <xf numFmtId="0" fontId="2" fillId="35" borderId="71" xfId="0" applyFont="1" applyFill="1" applyBorder="1" applyAlignment="1" applyProtection="1">
      <alignment horizontal="center" vertical="center"/>
    </xf>
    <xf numFmtId="0" fontId="2" fillId="35" borderId="68" xfId="0" applyFont="1" applyFill="1" applyBorder="1" applyAlignment="1" applyProtection="1">
      <alignment horizontal="center" vertical="center"/>
    </xf>
    <xf numFmtId="0" fontId="2" fillId="35" borderId="23" xfId="305" applyFont="1" applyFill="1" applyBorder="1" applyAlignment="1" applyProtection="1">
      <alignment horizontal="center" vertical="center" wrapText="1"/>
    </xf>
    <xf numFmtId="0" fontId="2" fillId="35" borderId="41" xfId="305" applyFont="1" applyFill="1" applyBorder="1" applyAlignment="1" applyProtection="1">
      <alignment horizontal="center" vertical="center" wrapText="1"/>
    </xf>
    <xf numFmtId="0" fontId="2" fillId="35" borderId="31" xfId="305" applyFont="1" applyFill="1" applyBorder="1" applyAlignment="1" applyProtection="1">
      <alignment horizontal="center" vertical="center" wrapText="1"/>
    </xf>
    <xf numFmtId="0" fontId="2" fillId="35" borderId="62" xfId="305" applyFont="1" applyFill="1" applyBorder="1" applyAlignment="1" applyProtection="1">
      <alignment horizontal="center" vertical="center" wrapText="1"/>
    </xf>
    <xf numFmtId="0" fontId="2" fillId="35" borderId="57" xfId="305" applyFont="1" applyFill="1" applyBorder="1" applyAlignment="1" applyProtection="1">
      <alignment horizontal="center" vertical="center" wrapText="1"/>
    </xf>
    <xf numFmtId="0" fontId="1" fillId="35" borderId="20" xfId="276" applyFont="1" applyFill="1" applyBorder="1" applyAlignment="1">
      <alignment horizontal="center" vertical="center" wrapText="1"/>
    </xf>
    <xf numFmtId="0" fontId="1" fillId="35" borderId="51" xfId="276" applyFont="1" applyFill="1" applyBorder="1" applyAlignment="1">
      <alignment horizontal="center" vertical="center" wrapText="1"/>
    </xf>
    <xf numFmtId="0" fontId="10" fillId="0" borderId="74" xfId="306" applyFont="1" applyFill="1" applyBorder="1" applyAlignment="1" applyProtection="1">
      <alignment horizontal="center" vertical="top" wrapText="1"/>
    </xf>
    <xf numFmtId="0" fontId="10" fillId="0" borderId="83" xfId="306" applyFont="1" applyFill="1" applyBorder="1" applyAlignment="1" applyProtection="1">
      <alignment horizontal="center" vertical="top" wrapText="1"/>
    </xf>
    <xf numFmtId="0" fontId="10" fillId="0" borderId="75" xfId="306" applyFont="1" applyFill="1" applyBorder="1" applyAlignment="1" applyProtection="1">
      <alignment horizontal="center" vertical="top" wrapText="1"/>
    </xf>
    <xf numFmtId="0" fontId="0" fillId="36" borderId="18" xfId="0" applyFont="1" applyFill="1" applyBorder="1" applyAlignment="1" applyProtection="1">
      <alignment horizontal="left" vertical="center" wrapText="1"/>
    </xf>
    <xf numFmtId="0" fontId="1" fillId="36" borderId="19" xfId="0" applyFont="1" applyFill="1" applyBorder="1" applyAlignment="1" applyProtection="1">
      <alignment horizontal="left" vertical="center" wrapText="1"/>
    </xf>
    <xf numFmtId="0" fontId="1" fillId="36" borderId="20" xfId="0" applyFont="1" applyFill="1" applyBorder="1" applyAlignment="1" applyProtection="1">
      <alignment horizontal="left" vertical="center" wrapText="1"/>
    </xf>
    <xf numFmtId="0" fontId="0" fillId="36" borderId="23" xfId="0" applyFont="1" applyFill="1" applyBorder="1" applyAlignment="1" applyProtection="1">
      <alignment horizontal="left" vertical="center"/>
    </xf>
    <xf numFmtId="0" fontId="1" fillId="36" borderId="24" xfId="0" applyFont="1" applyFill="1" applyBorder="1" applyAlignment="1" applyProtection="1">
      <alignment horizontal="left" vertical="center"/>
    </xf>
    <xf numFmtId="0" fontId="1" fillId="36" borderId="30"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 fillId="26" borderId="32" xfId="0" applyFont="1" applyFill="1" applyBorder="1" applyAlignment="1" applyProtection="1">
      <alignment horizontal="left" vertical="center" wrapText="1" indent="2"/>
    </xf>
    <xf numFmtId="0" fontId="1" fillId="26" borderId="28" xfId="0" applyFont="1" applyFill="1" applyBorder="1" applyAlignment="1" applyProtection="1">
      <alignment horizontal="left" vertical="center" indent="2"/>
    </xf>
    <xf numFmtId="0" fontId="1" fillId="26" borderId="33" xfId="0" applyFont="1" applyFill="1" applyBorder="1" applyAlignment="1" applyProtection="1">
      <alignment horizontal="left" vertical="center" indent="2"/>
    </xf>
    <xf numFmtId="0" fontId="1" fillId="26" borderId="56" xfId="0" applyFont="1" applyFill="1" applyBorder="1" applyAlignment="1" applyProtection="1">
      <alignment horizontal="left" vertical="center" wrapText="1"/>
    </xf>
    <xf numFmtId="0" fontId="1" fillId="26" borderId="60" xfId="0" applyFont="1" applyFill="1" applyBorder="1" applyAlignment="1" applyProtection="1">
      <alignment horizontal="left" vertical="center"/>
    </xf>
    <xf numFmtId="0" fontId="1" fillId="36" borderId="74" xfId="306" applyFont="1" applyFill="1" applyBorder="1" applyAlignment="1" applyProtection="1">
      <alignment horizontal="left" vertical="center" wrapText="1"/>
    </xf>
    <xf numFmtId="0" fontId="1" fillId="36" borderId="83" xfId="306" applyFont="1" applyFill="1" applyBorder="1" applyAlignment="1" applyProtection="1">
      <alignment horizontal="left" vertical="center" wrapText="1"/>
    </xf>
    <xf numFmtId="0" fontId="1" fillId="0" borderId="30" xfId="306" applyFont="1" applyFill="1" applyBorder="1" applyAlignment="1" applyProtection="1">
      <alignment horizontal="left" vertical="top" wrapText="1"/>
    </xf>
    <xf numFmtId="0" fontId="1" fillId="0" borderId="19" xfId="306" applyFont="1" applyFill="1" applyBorder="1" applyAlignment="1" applyProtection="1">
      <alignment horizontal="left" vertical="top" wrapText="1"/>
    </xf>
    <xf numFmtId="0" fontId="1" fillId="0" borderId="20" xfId="306" applyFont="1" applyFill="1" applyBorder="1" applyAlignment="1" applyProtection="1">
      <alignment horizontal="left" vertical="top" wrapText="1"/>
    </xf>
    <xf numFmtId="0" fontId="2" fillId="35" borderId="46" xfId="0" applyFont="1" applyFill="1" applyBorder="1" applyAlignment="1" applyProtection="1">
      <alignment horizontal="left" vertical="center" wrapText="1"/>
    </xf>
    <xf numFmtId="0" fontId="2" fillId="35" borderId="45" xfId="0" applyFont="1" applyFill="1" applyBorder="1" applyAlignment="1" applyProtection="1">
      <alignment vertical="center" wrapText="1"/>
    </xf>
    <xf numFmtId="0" fontId="1" fillId="0" borderId="32" xfId="0" applyFont="1" applyFill="1" applyBorder="1" applyAlignment="1" applyProtection="1">
      <alignment horizontal="left" vertical="center"/>
    </xf>
    <xf numFmtId="0" fontId="1" fillId="0" borderId="33" xfId="0" applyFont="1" applyBorder="1" applyAlignment="1" applyProtection="1">
      <alignment vertical="center"/>
    </xf>
    <xf numFmtId="0" fontId="1" fillId="0" borderId="39" xfId="0" applyFont="1" applyFill="1" applyBorder="1" applyAlignment="1" applyProtection="1">
      <alignment horizontal="left" vertical="center"/>
    </xf>
    <xf numFmtId="0" fontId="1" fillId="0" borderId="69" xfId="0" applyFont="1" applyBorder="1" applyAlignment="1" applyProtection="1">
      <alignment vertical="center"/>
    </xf>
    <xf numFmtId="0" fontId="2" fillId="35" borderId="44" xfId="0" applyFont="1" applyFill="1" applyBorder="1" applyAlignment="1" applyProtection="1">
      <alignment horizontal="left" vertical="center" wrapText="1"/>
    </xf>
    <xf numFmtId="0" fontId="2" fillId="35" borderId="45" xfId="0" applyFont="1" applyFill="1" applyBorder="1" applyAlignment="1" applyProtection="1">
      <alignment horizontal="left" vertical="center" wrapText="1"/>
    </xf>
    <xf numFmtId="0" fontId="46" fillId="41" borderId="30" xfId="182" applyFont="1" applyFill="1" applyBorder="1" applyAlignment="1" applyProtection="1">
      <alignment horizontal="center" vertical="center" wrapText="1"/>
    </xf>
    <xf numFmtId="0" fontId="46" fillId="41" borderId="19" xfId="182" applyFont="1" applyFill="1" applyBorder="1" applyAlignment="1" applyProtection="1">
      <alignment horizontal="center" vertical="center" wrapText="1"/>
    </xf>
    <xf numFmtId="0" fontId="46" fillId="41" borderId="20" xfId="182" applyFont="1" applyFill="1" applyBorder="1" applyAlignment="1" applyProtection="1">
      <alignment horizontal="center" vertical="center" wrapText="1"/>
    </xf>
    <xf numFmtId="0" fontId="46" fillId="41" borderId="30" xfId="182" applyFont="1" applyFill="1" applyBorder="1" applyAlignment="1" applyProtection="1">
      <alignment horizontal="center" vertical="center"/>
    </xf>
    <xf numFmtId="0" fontId="46" fillId="41" borderId="19" xfId="182" applyFont="1" applyFill="1" applyBorder="1" applyAlignment="1" applyProtection="1">
      <alignment horizontal="center" vertical="center"/>
    </xf>
    <xf numFmtId="0" fontId="46" fillId="41" borderId="20" xfId="182" applyFont="1" applyFill="1" applyBorder="1" applyAlignment="1" applyProtection="1">
      <alignment horizontal="center" vertical="center"/>
    </xf>
    <xf numFmtId="0" fontId="2" fillId="35" borderId="43" xfId="277" applyFont="1" applyFill="1" applyBorder="1" applyAlignment="1" applyProtection="1">
      <alignment horizontal="center" vertical="center" wrapText="1"/>
    </xf>
    <xf numFmtId="0" fontId="2" fillId="35" borderId="45" xfId="277" applyFont="1" applyFill="1" applyBorder="1" applyAlignment="1" applyProtection="1">
      <alignment horizontal="center" vertical="center" wrapText="1"/>
    </xf>
    <xf numFmtId="0" fontId="2" fillId="35" borderId="47" xfId="277" applyFont="1" applyFill="1" applyBorder="1" applyAlignment="1" applyProtection="1">
      <alignment horizontal="center" vertical="center" wrapText="1"/>
    </xf>
    <xf numFmtId="0" fontId="1" fillId="0" borderId="18" xfId="275" applyFont="1" applyFill="1" applyBorder="1" applyAlignment="1" applyProtection="1">
      <alignment horizontal="left" vertical="center" wrapText="1"/>
    </xf>
    <xf numFmtId="0" fontId="1" fillId="0" borderId="20" xfId="275" applyFont="1" applyFill="1" applyBorder="1" applyAlignment="1" applyProtection="1">
      <alignment horizontal="left" vertical="center" wrapText="1"/>
    </xf>
    <xf numFmtId="0" fontId="1" fillId="0" borderId="69" xfId="275" applyFont="1" applyFill="1" applyBorder="1" applyAlignment="1" applyProtection="1">
      <alignment horizontal="left" vertical="center" wrapText="1"/>
    </xf>
  </cellXfs>
  <cellStyles count="358">
    <cellStyle name="_Column1" xfId="1"/>
    <cellStyle name="_Column1 2" xfId="2"/>
    <cellStyle name="_Column1 3" xfId="3"/>
    <cellStyle name="_Column1_120319_BAB_KoPr2012_KEMA" xfId="4"/>
    <cellStyle name="_Column1_120319_BAB_KoPr2012_KEMA 2" xfId="5"/>
    <cellStyle name="_Column1_120319_BAB_KoPr2012_KEMA 3" xfId="6"/>
    <cellStyle name="_Column1_120329_EHB_KoPr_Basisjahr_ENTWURF" xfId="7"/>
    <cellStyle name="_Column1_120329_EHB_KoPr_Basisjahr_ENTWURF 2" xfId="8"/>
    <cellStyle name="_Column1_120329_EHB_KoPr_Basisjahr_ENTWURF 2 2" xfId="9"/>
    <cellStyle name="_Column1_120329_EHB_KoPr_Basisjahr_ENTWURF 2 3" xfId="10"/>
    <cellStyle name="_Column1_120329_EHB_KoPr_Basisjahr_ENTWURF 3" xfId="11"/>
    <cellStyle name="_Column1_120329_EHB_KoPr_Basisjahr_ENTWURF 4" xfId="12"/>
    <cellStyle name="_Column1_A. Allgemeine Informationen" xfId="13"/>
    <cellStyle name="_Column1_A. Allgemeine Informationen 2" xfId="14"/>
    <cellStyle name="_Column1_A. Allgemeine Informationen 3" xfId="15"/>
    <cellStyle name="_Column1_Ausfüllhilfe" xfId="16"/>
    <cellStyle name="_Column1_Ausfüllhilfe 2" xfId="17"/>
    <cellStyle name="_Column1_Ausfüllhilfe 3" xfId="18"/>
    <cellStyle name="_Column1_kalk. EK-Verzinsung" xfId="19"/>
    <cellStyle name="_Column1_kalk. EK-Verzinsung 2" xfId="20"/>
    <cellStyle name="_Column1_kalk. EK-Verzinsung 2 2" xfId="21"/>
    <cellStyle name="_Column1_kalk. EK-Verzinsung 2 3" xfId="22"/>
    <cellStyle name="_Column1_kalk. EK-Verzinsung 3" xfId="23"/>
    <cellStyle name="_Column1_kalk. EK-Verzinsung 4" xfId="24"/>
    <cellStyle name="_Column1_Mehrjahresvergleich" xfId="25"/>
    <cellStyle name="_Column1_Mehrjahresvergleich 2" xfId="26"/>
    <cellStyle name="_Column1_Mehrjahresvergleich 2 2" xfId="27"/>
    <cellStyle name="_Column1_Mehrjahresvergleich 2 3" xfId="28"/>
    <cellStyle name="_Column1_Mehrjahresvergleich 3" xfId="29"/>
    <cellStyle name="_Column1_Mehrjahresvergleich 4" xfId="30"/>
    <cellStyle name="_Column1_SAV-Vergleich" xfId="31"/>
    <cellStyle name="_Column1_SAV-Vergleich 2" xfId="32"/>
    <cellStyle name="_Column1_SAV-Vergleich 2 2" xfId="33"/>
    <cellStyle name="_Column1_SAV-Vergleich 2 3" xfId="34"/>
    <cellStyle name="_Column1_SAV-Vergleich 3" xfId="35"/>
    <cellStyle name="_Column1_SAV-Vergleich 4" xfId="36"/>
    <cellStyle name="_Column2" xfId="37"/>
    <cellStyle name="_Column3" xfId="38"/>
    <cellStyle name="_Column4" xfId="39"/>
    <cellStyle name="_Column4_120319_BAB_KoPr2012_KEMA" xfId="40"/>
    <cellStyle name="_Column4_120329_EHB_KoPr_Basisjahr_ENTWURF" xfId="41"/>
    <cellStyle name="_Column4_120329_EHB_KoPr_Basisjahr_ENTWURF 2" xfId="42"/>
    <cellStyle name="_Column4_A. Allgemeine Informationen" xfId="43"/>
    <cellStyle name="_Column4_Ausfüllhilfe" xfId="44"/>
    <cellStyle name="_Column4_kalk. EK-Verzinsung" xfId="45"/>
    <cellStyle name="_Column4_kalk. EK-Verzinsung 2" xfId="46"/>
    <cellStyle name="_Column4_Mehrjahresvergleich" xfId="47"/>
    <cellStyle name="_Column4_Mehrjahresvergleich 2" xfId="48"/>
    <cellStyle name="_Column4_SAV-Vergleich" xfId="49"/>
    <cellStyle name="_Column4_SAV-Vergleich 2" xfId="50"/>
    <cellStyle name="_Column5" xfId="51"/>
    <cellStyle name="_Column6" xfId="52"/>
    <cellStyle name="_Column7" xfId="53"/>
    <cellStyle name="_Column7 2" xfId="54"/>
    <cellStyle name="_Column7 3" xfId="55"/>
    <cellStyle name="_Data" xfId="56"/>
    <cellStyle name="_Data 2" xfId="57"/>
    <cellStyle name="_Data 3" xfId="58"/>
    <cellStyle name="_Data_120319_BAB_KoPr2012_KEMA" xfId="59"/>
    <cellStyle name="_Data_120319_BAB_KoPr2012_KEMA 2" xfId="60"/>
    <cellStyle name="_Data_120319_BAB_KoPr2012_KEMA 3" xfId="61"/>
    <cellStyle name="_Data_120319_BAB_KoPr2012_KEMA_120616_Prüfwerkzeug_2_EOG" xfId="62"/>
    <cellStyle name="_Data_120319_BAB_KoPr2012_KEMA_120616_Prüfwerkzeug_2_EOG 2" xfId="63"/>
    <cellStyle name="_Data_120319_BAB_KoPr2012_KEMA_120616_Prüfwerkzeug_2_EOG 3" xfId="64"/>
    <cellStyle name="_Data_120319_BAB_KoPr2012_KEMA_130911_Zusatzdaten" xfId="65"/>
    <cellStyle name="_Data_120319_BAB_KoPr2012_KEMA_130911_Zusatzdaten 2" xfId="66"/>
    <cellStyle name="_Data_120319_BAB_KoPr2012_KEMA_130911_Zusatzdaten 3" xfId="67"/>
    <cellStyle name="_Data_120319_BAB_KoPr2012_KEMA_VNBErhebungsbogenKostenprfg2012_2xls" xfId="68"/>
    <cellStyle name="_Data_120319_BAB_KoPr2012_KEMA_VNBErhebungsbogenKostenprfg2012_2xls 2" xfId="69"/>
    <cellStyle name="_Data_120319_BAB_KoPr2012_KEMA_VNBErhebungsbogenKostenprfg2012_2xls 3" xfId="70"/>
    <cellStyle name="_Header" xfId="71"/>
    <cellStyle name="_Row1" xfId="72"/>
    <cellStyle name="_Row1 2" xfId="73"/>
    <cellStyle name="_Row1 3" xfId="74"/>
    <cellStyle name="_Row1_120319_BAB_KoPr2012_KEMA" xfId="75"/>
    <cellStyle name="_Row1_120319_BAB_KoPr2012_KEMA 2" xfId="76"/>
    <cellStyle name="_Row1_120319_BAB_KoPr2012_KEMA 3" xfId="77"/>
    <cellStyle name="_Row1_120329_EHB_KoPr_Basisjahr_ENTWURF" xfId="78"/>
    <cellStyle name="_Row1_120329_EHB_KoPr_Basisjahr_ENTWURF 2" xfId="79"/>
    <cellStyle name="_Row1_120329_EHB_KoPr_Basisjahr_ENTWURF 2 2" xfId="80"/>
    <cellStyle name="_Row1_120329_EHB_KoPr_Basisjahr_ENTWURF 2 3" xfId="81"/>
    <cellStyle name="_Row1_120329_EHB_KoPr_Basisjahr_ENTWURF 3" xfId="82"/>
    <cellStyle name="_Row1_120329_EHB_KoPr_Basisjahr_ENTWURF 4" xfId="83"/>
    <cellStyle name="_Row1_A. Allgemeine Informationen" xfId="84"/>
    <cellStyle name="_Row1_A. Allgemeine Informationen 2" xfId="85"/>
    <cellStyle name="_Row1_A. Allgemeine Informationen 3" xfId="86"/>
    <cellStyle name="_Row1_Ausfüllhilfe" xfId="87"/>
    <cellStyle name="_Row1_Ausfüllhilfe 2" xfId="88"/>
    <cellStyle name="_Row1_Ausfüllhilfe 3" xfId="89"/>
    <cellStyle name="_Row1_kalk. EK-Verzinsung" xfId="90"/>
    <cellStyle name="_Row1_kalk. EK-Verzinsung 2" xfId="91"/>
    <cellStyle name="_Row1_kalk. EK-Verzinsung 2 2" xfId="92"/>
    <cellStyle name="_Row1_kalk. EK-Verzinsung 2 3" xfId="93"/>
    <cellStyle name="_Row1_kalk. EK-Verzinsung 3" xfId="94"/>
    <cellStyle name="_Row1_kalk. EK-Verzinsung 4" xfId="95"/>
    <cellStyle name="_Row1_Mehrjahresvergleich" xfId="96"/>
    <cellStyle name="_Row1_Mehrjahresvergleich 2" xfId="97"/>
    <cellStyle name="_Row1_Mehrjahresvergleich 2 2" xfId="98"/>
    <cellStyle name="_Row1_Mehrjahresvergleich 2 3" xfId="99"/>
    <cellStyle name="_Row1_Mehrjahresvergleich 3" xfId="100"/>
    <cellStyle name="_Row1_Mehrjahresvergleich 4" xfId="101"/>
    <cellStyle name="_Row1_SAV-Vergleich" xfId="102"/>
    <cellStyle name="_Row1_SAV-Vergleich 2" xfId="103"/>
    <cellStyle name="_Row1_SAV-Vergleich 2 2" xfId="104"/>
    <cellStyle name="_Row1_SAV-Vergleich 2 3" xfId="105"/>
    <cellStyle name="_Row1_SAV-Vergleich 3" xfId="106"/>
    <cellStyle name="_Row1_SAV-Vergleich 4" xfId="107"/>
    <cellStyle name="_Row2" xfId="108"/>
    <cellStyle name="_Row3" xfId="109"/>
    <cellStyle name="_Row4" xfId="110"/>
    <cellStyle name="_Row4 2" xfId="111"/>
    <cellStyle name="_Row4 3" xfId="112"/>
    <cellStyle name="_Row5" xfId="113"/>
    <cellStyle name="_Row6" xfId="114"/>
    <cellStyle name="_Row7" xfId="115"/>
    <cellStyle name="_Row7 2" xfId="116"/>
    <cellStyle name="_Row7 3" xfId="117"/>
    <cellStyle name="20 % - Akzent1" xfId="118" builtinId="30" customBuiltin="1"/>
    <cellStyle name="20 % - Akzent1 2" xfId="119"/>
    <cellStyle name="20 % - Akzent1 2 2" xfId="120"/>
    <cellStyle name="20 % - Akzent2" xfId="121" builtinId="34" customBuiltin="1"/>
    <cellStyle name="20 % - Akzent2 2" xfId="122"/>
    <cellStyle name="20 % - Akzent2 2 2" xfId="123"/>
    <cellStyle name="20 % - Akzent2 3" xfId="124"/>
    <cellStyle name="20 % - Akzent3" xfId="125" builtinId="38" customBuiltin="1"/>
    <cellStyle name="20 % - Akzent3 2" xfId="126"/>
    <cellStyle name="20 % - Akzent3 2 2" xfId="127"/>
    <cellStyle name="20 % - Akzent4" xfId="128" builtinId="42" customBuiltin="1"/>
    <cellStyle name="20 % - Akzent4 2" xfId="129"/>
    <cellStyle name="20 % - Akzent4 2 2" xfId="130"/>
    <cellStyle name="20 % - Akzent5" xfId="131" builtinId="46" customBuiltin="1"/>
    <cellStyle name="20 % - Akzent5 2" xfId="132"/>
    <cellStyle name="20 % - Akzent5 2 2" xfId="133"/>
    <cellStyle name="20 % - Akzent6" xfId="134" builtinId="50" customBuiltin="1"/>
    <cellStyle name="20 % - Akzent6 2" xfId="135"/>
    <cellStyle name="20 % - Akzent6 2 2" xfId="136"/>
    <cellStyle name="20% - Akzent1" xfId="137"/>
    <cellStyle name="20% - Akzent1 2" xfId="138"/>
    <cellStyle name="20% - Akzent2" xfId="139"/>
    <cellStyle name="20% - Akzent2 2" xfId="140"/>
    <cellStyle name="20% - Akzent3" xfId="141"/>
    <cellStyle name="20% - Akzent3 2" xfId="142"/>
    <cellStyle name="20% - Akzent4" xfId="143"/>
    <cellStyle name="20% - Akzent4 2" xfId="144"/>
    <cellStyle name="20% - Akzent5" xfId="145"/>
    <cellStyle name="20% - Akzent5 2" xfId="146"/>
    <cellStyle name="20% - Akzent6" xfId="147"/>
    <cellStyle name="20% - Akzent6 2" xfId="148"/>
    <cellStyle name="40 % - Akzent1" xfId="149" builtinId="31" customBuiltin="1"/>
    <cellStyle name="40 % - Akzent1 2" xfId="150"/>
    <cellStyle name="40 % - Akzent1 2 2" xfId="151"/>
    <cellStyle name="40 % - Akzent1 3" xfId="152"/>
    <cellStyle name="40 % - Akzent2" xfId="153" builtinId="35" customBuiltin="1"/>
    <cellStyle name="40 % - Akzent2 2" xfId="154"/>
    <cellStyle name="40 % - Akzent2 2 2" xfId="155"/>
    <cellStyle name="40 % - Akzent3" xfId="156" builtinId="39" customBuiltin="1"/>
    <cellStyle name="40 % - Akzent3 2" xfId="157"/>
    <cellStyle name="40 % - Akzent3 2 2" xfId="158"/>
    <cellStyle name="40 % - Akzent4" xfId="159" builtinId="43" customBuiltin="1"/>
    <cellStyle name="40 % - Akzent4 2" xfId="160"/>
    <cellStyle name="40 % - Akzent4 2 2" xfId="161"/>
    <cellStyle name="40 % - Akzent5" xfId="162" builtinId="47" customBuiltin="1"/>
    <cellStyle name="40 % - Akzent5 2" xfId="163"/>
    <cellStyle name="40 % - Akzent5 2 2" xfId="164"/>
    <cellStyle name="40 % - Akzent6" xfId="165" builtinId="51" customBuiltin="1"/>
    <cellStyle name="40 % - Akzent6 2" xfId="166"/>
    <cellStyle name="40 % - Akzent6 2 2" xfId="167"/>
    <cellStyle name="40% - Akzent1" xfId="168"/>
    <cellStyle name="40% - Akzent1 2" xfId="169"/>
    <cellStyle name="40% - Akzent2" xfId="170"/>
    <cellStyle name="40% - Akzent2 2" xfId="171"/>
    <cellStyle name="40% - Akzent3" xfId="172"/>
    <cellStyle name="40% - Akzent3 2" xfId="173"/>
    <cellStyle name="40% - Akzent4" xfId="174"/>
    <cellStyle name="40% - Akzent4 2" xfId="175"/>
    <cellStyle name="40% - Akzent5" xfId="176"/>
    <cellStyle name="40% - Akzent5 2" xfId="177"/>
    <cellStyle name="40% - Akzent6" xfId="178"/>
    <cellStyle name="40% - Akzent6 2" xfId="179"/>
    <cellStyle name="60 % - Akzent1" xfId="180" builtinId="32" customBuiltin="1"/>
    <cellStyle name="60 % - Akzent1 2" xfId="181"/>
    <cellStyle name="60 % - Akzent1 3" xfId="182"/>
    <cellStyle name="60 % - Akzent2" xfId="183" builtinId="36" customBuiltin="1"/>
    <cellStyle name="60 % - Akzent2 2" xfId="184"/>
    <cellStyle name="60 % - Akzent3" xfId="185" builtinId="40" customBuiltin="1"/>
    <cellStyle name="60 % - Akzent3 2" xfId="186"/>
    <cellStyle name="60 % - Akzent4" xfId="187" builtinId="44" customBuiltin="1"/>
    <cellStyle name="60 % - Akzent4 2" xfId="188"/>
    <cellStyle name="60 % - Akzent5" xfId="189" builtinId="48" customBuiltin="1"/>
    <cellStyle name="60 % - Akzent5 2" xfId="190"/>
    <cellStyle name="60 % - Akzent6" xfId="191" builtinId="52" customBuiltin="1"/>
    <cellStyle name="60 % - Akzent6 2" xfId="192"/>
    <cellStyle name="60% - Akzent1" xfId="193"/>
    <cellStyle name="60% - Akzent2" xfId="194"/>
    <cellStyle name="60% - Akzent3" xfId="195"/>
    <cellStyle name="60% - Akzent4" xfId="196"/>
    <cellStyle name="60% - Akzent5" xfId="197"/>
    <cellStyle name="60% - Akzent6" xfId="198"/>
    <cellStyle name="Akzent1" xfId="199" builtinId="29" customBuiltin="1"/>
    <cellStyle name="Akzent1 2" xfId="200"/>
    <cellStyle name="Akzent1 3" xfId="201"/>
    <cellStyle name="Akzent2" xfId="202" builtinId="33" customBuiltin="1"/>
    <cellStyle name="Akzent2 2" xfId="203"/>
    <cellStyle name="Akzent2 3" xfId="204"/>
    <cellStyle name="Akzent3" xfId="205" builtinId="37" customBuiltin="1"/>
    <cellStyle name="Akzent3 2" xfId="206"/>
    <cellStyle name="Akzent3 3" xfId="207"/>
    <cellStyle name="Akzent4" xfId="208" builtinId="41" customBuiltin="1"/>
    <cellStyle name="Akzent4 2" xfId="209"/>
    <cellStyle name="Akzent4 3" xfId="210"/>
    <cellStyle name="Akzent5" xfId="211" builtinId="45" customBuiltin="1"/>
    <cellStyle name="Akzent5 2" xfId="212"/>
    <cellStyle name="Akzent5 3" xfId="213"/>
    <cellStyle name="Akzent6" xfId="214" builtinId="49" customBuiltin="1"/>
    <cellStyle name="Akzent6 2" xfId="215"/>
    <cellStyle name="Akzent6 3" xfId="216"/>
    <cellStyle name="Ausgabe" xfId="217" builtinId="21" customBuiltin="1"/>
    <cellStyle name="Ausgabe 2" xfId="218"/>
    <cellStyle name="Ausgabe 3" xfId="219"/>
    <cellStyle name="Ausgabe 4" xfId="220"/>
    <cellStyle name="Berechnung" xfId="221" builtinId="22" customBuiltin="1"/>
    <cellStyle name="Berechnung 2" xfId="222"/>
    <cellStyle name="Berechnung 3" xfId="223"/>
    <cellStyle name="Berechnung 4" xfId="224"/>
    <cellStyle name="Eingabe" xfId="225" builtinId="20" customBuiltin="1"/>
    <cellStyle name="Eingabe 2" xfId="226"/>
    <cellStyle name="Eingabe 3" xfId="227"/>
    <cellStyle name="Eingabe 4" xfId="228"/>
    <cellStyle name="Ergebnis" xfId="229" builtinId="25" customBuiltin="1"/>
    <cellStyle name="Ergebnis 2" xfId="230"/>
    <cellStyle name="Ergebnis 3" xfId="231"/>
    <cellStyle name="Erklärender Text" xfId="232" builtinId="53" customBuiltin="1"/>
    <cellStyle name="Erklärender Text 2" xfId="233"/>
    <cellStyle name="Erklärender Text 3" xfId="234"/>
    <cellStyle name="Euro" xfId="235"/>
    <cellStyle name="Euro 2" xfId="236"/>
    <cellStyle name="Euro 2 2" xfId="237"/>
    <cellStyle name="Euro 2 3" xfId="238"/>
    <cellStyle name="Euro 3" xfId="239"/>
    <cellStyle name="Euro 3 2" xfId="240"/>
    <cellStyle name="Euro 3 3" xfId="241"/>
    <cellStyle name="Euro 4" xfId="242"/>
    <cellStyle name="Gut" xfId="243" builtinId="26" customBuiltin="1"/>
    <cellStyle name="Gut 2" xfId="244"/>
    <cellStyle name="Gut 3" xfId="245"/>
    <cellStyle name="Hyperlink 2" xfId="246"/>
    <cellStyle name="Hyperlink 2 2" xfId="247"/>
    <cellStyle name="Komma 2" xfId="248"/>
    <cellStyle name="Link" xfId="249" builtinId="8"/>
    <cellStyle name="Neutral" xfId="250" builtinId="28" customBuiltin="1"/>
    <cellStyle name="Neutral 2" xfId="251"/>
    <cellStyle name="Neutral 3" xfId="252"/>
    <cellStyle name="Normal_erfassungsmatrix 04" xfId="253"/>
    <cellStyle name="Notiz" xfId="254" builtinId="10" customBuiltin="1"/>
    <cellStyle name="Notiz 2" xfId="255"/>
    <cellStyle name="Notiz 2 2" xfId="256"/>
    <cellStyle name="Notiz 2 3" xfId="257"/>
    <cellStyle name="Notiz 3" xfId="258"/>
    <cellStyle name="Notiz 4" xfId="259"/>
    <cellStyle name="Prozent" xfId="260" builtinId="5"/>
    <cellStyle name="Prozent 2" xfId="261"/>
    <cellStyle name="Prozent 2 2" xfId="262"/>
    <cellStyle name="Prozent 2 3" xfId="263"/>
    <cellStyle name="Prozent 3" xfId="264"/>
    <cellStyle name="Prozent 3 2" xfId="265"/>
    <cellStyle name="Prozent 3 3" xfId="266"/>
    <cellStyle name="Prozent 4" xfId="267"/>
    <cellStyle name="Prozent 4 2" xfId="268"/>
    <cellStyle name="Prozent 4 3" xfId="269"/>
    <cellStyle name="Prozent 5" xfId="270"/>
    <cellStyle name="Prozent 6" xfId="271"/>
    <cellStyle name="Schlecht" xfId="272" builtinId="27" customBuiltin="1"/>
    <cellStyle name="Schlecht 2" xfId="273"/>
    <cellStyle name="Schlecht 3" xfId="274"/>
    <cellStyle name="Standard" xfId="0" builtinId="0"/>
    <cellStyle name="Standard 10" xfId="275"/>
    <cellStyle name="Standard 11" xfId="276"/>
    <cellStyle name="Standard 12" xfId="277"/>
    <cellStyle name="Standard 16" xfId="354"/>
    <cellStyle name="Standard 2" xfId="278"/>
    <cellStyle name="Standard 2 2" xfId="279"/>
    <cellStyle name="Standard 2 2 2" xfId="280"/>
    <cellStyle name="Standard 2 2 3" xfId="281"/>
    <cellStyle name="Standard 2 2 4" xfId="282"/>
    <cellStyle name="Standard 2 3" xfId="283"/>
    <cellStyle name="Standard 2 4" xfId="284"/>
    <cellStyle name="Standard 2_EHB_KoPr_I" xfId="285"/>
    <cellStyle name="Standard 3" xfId="286"/>
    <cellStyle name="Standard 3 2" xfId="287"/>
    <cellStyle name="Standard 3 3" xfId="288"/>
    <cellStyle name="Standard 4" xfId="289"/>
    <cellStyle name="Standard 4 2" xfId="290"/>
    <cellStyle name="Standard 4 3" xfId="291"/>
    <cellStyle name="Standard 5" xfId="292"/>
    <cellStyle name="Standard 5 2" xfId="293"/>
    <cellStyle name="Standard 6" xfId="294"/>
    <cellStyle name="Standard 6 2" xfId="295"/>
    <cellStyle name="Standard 6 3" xfId="296"/>
    <cellStyle name="Standard 7" xfId="297"/>
    <cellStyle name="Standard 7 2" xfId="298"/>
    <cellStyle name="Standard 7 3" xfId="299"/>
    <cellStyle name="Standard 8" xfId="300"/>
    <cellStyle name="Standard 8 2" xfId="301"/>
    <cellStyle name="Standard 8 3" xfId="302"/>
    <cellStyle name="Standard 9" xfId="303"/>
    <cellStyle name="Standard_07_09_24 Erhebungsbogen für Betreiber von Gasversnetzen Stand 24.09.2007 10891" xfId="304"/>
    <cellStyle name="Standard_081022_Meldungen_§_28_ARegV" xfId="355"/>
    <cellStyle name="Standard_14572 2 2" xfId="357"/>
    <cellStyle name="Standard_14572 3" xfId="305"/>
    <cellStyle name="Standard_Bilanz_GuV" xfId="306"/>
    <cellStyle name="Standard_EHB_StromVNB_V0.3 2" xfId="307"/>
    <cellStyle name="Standard_Erhebungsbogen gem%E4%DF %A7 28 Nr. 3 und 4 ARegV (Strom)" xfId="308"/>
    <cellStyle name="Standard_Erhebungsbogen gemäß § 28 Nr. 3 und 4 ARegV (Gas)" xfId="309"/>
    <cellStyle name="Standard_Fragebogen zu § 19 Abs. 3 StromNEV" xfId="310"/>
    <cellStyle name="Standard_Kopie von Blanko_Verprobung_II_Runde Preisblatt MPr" xfId="356"/>
    <cellStyle name="Standard_PÜS_2008 2" xfId="311"/>
    <cellStyle name="Standard_Überleitungsrechnung" xfId="312"/>
    <cellStyle name="Standard_Vattenfall_Europe_Hamburg_10001835_1_20070629_EHB" xfId="313"/>
    <cellStyle name="Standard_Verprobungsblatt" xfId="314"/>
    <cellStyle name="Standard_VNBErhebungsbogenKostenprfg2012_2xls" xfId="315"/>
    <cellStyle name="Überschrift" xfId="316" builtinId="15" customBuiltin="1"/>
    <cellStyle name="Überschrift 1" xfId="317" builtinId="16" customBuiltin="1"/>
    <cellStyle name="Überschrift 1 2" xfId="318"/>
    <cellStyle name="Überschrift 1 3" xfId="319"/>
    <cellStyle name="Überschrift 2" xfId="320" builtinId="17" customBuiltin="1"/>
    <cellStyle name="Überschrift 2 2" xfId="321"/>
    <cellStyle name="Überschrift 2 3" xfId="322"/>
    <cellStyle name="Überschrift 3" xfId="323" builtinId="18" customBuiltin="1"/>
    <cellStyle name="Überschrift 3 2" xfId="324"/>
    <cellStyle name="Überschrift 3 3" xfId="325"/>
    <cellStyle name="Überschrift 4" xfId="326" builtinId="19" customBuiltin="1"/>
    <cellStyle name="Überschrift 4 2" xfId="327"/>
    <cellStyle name="Überschrift 4 3" xfId="328"/>
    <cellStyle name="Überschrift 5" xfId="329"/>
    <cellStyle name="Überschrift 6" xfId="330"/>
    <cellStyle name="Undefiniert" xfId="331"/>
    <cellStyle name="Verknüpfte Zelle" xfId="332" builtinId="24" customBuiltin="1"/>
    <cellStyle name="Verknüpfte Zelle 2" xfId="333"/>
    <cellStyle name="Verknüpfte Zelle 3" xfId="334"/>
    <cellStyle name="Währung" xfId="335" builtinId="4"/>
    <cellStyle name="Währung 2" xfId="336"/>
    <cellStyle name="Währung 2 2" xfId="337"/>
    <cellStyle name="Währung 2 3" xfId="338"/>
    <cellStyle name="Währung 3" xfId="339"/>
    <cellStyle name="Währung 3 2" xfId="340"/>
    <cellStyle name="Währung 3 3" xfId="341"/>
    <cellStyle name="Währung 4" xfId="342"/>
    <cellStyle name="Währung 4 2" xfId="343"/>
    <cellStyle name="Währung 4 3" xfId="344"/>
    <cellStyle name="Währung 5" xfId="345"/>
    <cellStyle name="Währung 6" xfId="346"/>
    <cellStyle name="Währung_Erhebungsbogen gem%E4%DF %A7 28 Nr. 3 und 4 ARegV (Strom)" xfId="347"/>
    <cellStyle name="Warnender Text" xfId="348" builtinId="11" customBuiltin="1"/>
    <cellStyle name="Warnender Text 2" xfId="349"/>
    <cellStyle name="Warnender Text 3" xfId="350"/>
    <cellStyle name="Zelle überprüfen" xfId="351" builtinId="23" customBuiltin="1"/>
    <cellStyle name="Zelle überprüfen 2" xfId="352"/>
    <cellStyle name="Zelle überprüfen 3" xfId="353"/>
  </cellStyles>
  <dxfs count="33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fill>
        <patternFill patternType="solid">
          <bgColor theme="0" tint="-0.14993743705557422"/>
        </patternFill>
      </fill>
    </dxf>
    <dxf>
      <font>
        <color theme="0" tint="-0.14996795556505021"/>
      </font>
      <fill>
        <patternFill patternType="solid">
          <bgColor theme="0" tint="-0.14990691854609822"/>
        </patternFill>
      </fill>
      <border>
        <lef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dxf>
    <dxf>
      <font>
        <color theme="0" tint="-0.14996795556505021"/>
      </font>
      <fill>
        <patternFill patternType="solid">
          <bgColor theme="0" tint="-0.14990691854609822"/>
        </patternFill>
      </fill>
      <border>
        <lef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border>
        <left style="thin">
          <color auto="1"/>
        </left>
        <right/>
        <vertical/>
        <horizontal/>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ont>
        <color theme="0" tint="-0.14996795556505021"/>
      </font>
      <fill>
        <patternFill patternType="solid">
          <bgColor theme="0" tint="-0.14993743705557422"/>
        </patternFill>
      </fill>
      <border>
        <right/>
        <vertical/>
        <horizontal/>
      </border>
    </dxf>
    <dxf>
      <font>
        <color theme="0" tint="-0.14996795556505021"/>
      </font>
      <fill>
        <patternFill patternType="solid">
          <bgColor theme="0" tint="-0.14993743705557422"/>
        </patternFill>
      </fill>
      <border>
        <left/>
        <right/>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5</xdr:col>
      <xdr:colOff>739140</xdr:colOff>
      <xdr:row>6</xdr:row>
      <xdr:rowOff>0</xdr:rowOff>
    </xdr:from>
    <xdr:to>
      <xdr:col>9</xdr:col>
      <xdr:colOff>247880</xdr:colOff>
      <xdr:row>12</xdr:row>
      <xdr:rowOff>64265</xdr:rowOff>
    </xdr:to>
    <xdr:sp macro="" textlink="">
      <xdr:nvSpPr>
        <xdr:cNvPr id="2" name="Textfeld 1"/>
        <xdr:cNvSpPr txBox="1"/>
      </xdr:nvSpPr>
      <xdr:spPr>
        <a:xfrm>
          <a:off x="10479887" y="1413831"/>
          <a:ext cx="2887246" cy="1918771"/>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200" b="1" baseline="0">
              <a:latin typeface="Arial" panose="020B0604020202020204" pitchFamily="34" charset="0"/>
              <a:cs typeface="Arial" panose="020B0604020202020204" pitchFamily="34" charset="0"/>
            </a:rPr>
            <a:t>Änderungen an der Struktur des EHB bzw. den darin enthaltenen Rechenformeln sind grundsätzlich unzulässig. Sollten Änderungen dennoch erforderlich sein, so ist dies im Rahmen des Antrags zum Reguierungskonto transparent und nachvollziehbar mitzuteilen.</a:t>
          </a:r>
          <a:endParaRPr lang="de-DE"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81280</xdr:colOff>
      <xdr:row>23</xdr:row>
      <xdr:rowOff>132080</xdr:rowOff>
    </xdr:from>
    <xdr:to>
      <xdr:col>4</xdr:col>
      <xdr:colOff>548640</xdr:colOff>
      <xdr:row>24</xdr:row>
      <xdr:rowOff>172720</xdr:rowOff>
    </xdr:to>
    <xdr:cxnSp macro="">
      <xdr:nvCxnSpPr>
        <xdr:cNvPr id="2" name="Gewinkelte Verbindung 4"/>
        <xdr:cNvCxnSpPr/>
      </xdr:nvCxnSpPr>
      <xdr:spPr>
        <a:xfrm>
          <a:off x="6367780" y="1960880"/>
          <a:ext cx="1907540" cy="23114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152400</xdr:colOff>
      <xdr:row>30</xdr:row>
      <xdr:rowOff>38100</xdr:rowOff>
    </xdr:from>
    <xdr:to>
      <xdr:col>6</xdr:col>
      <xdr:colOff>1181100</xdr:colOff>
      <xdr:row>31</xdr:row>
      <xdr:rowOff>15240</xdr:rowOff>
    </xdr:to>
    <xdr:sp macro="" textlink="">
      <xdr:nvSpPr>
        <xdr:cNvPr id="2050" name="Geschweifte Klammer links 2"/>
        <xdr:cNvSpPr>
          <a:spLocks/>
        </xdr:cNvSpPr>
      </xdr:nvSpPr>
      <xdr:spPr bwMode="auto">
        <a:xfrm rot="5400000">
          <a:off x="9479280" y="5654040"/>
          <a:ext cx="327660" cy="3970020"/>
        </a:xfrm>
        <a:prstGeom prst="leftBrace">
          <a:avLst>
            <a:gd name="adj1" fmla="val 147022"/>
            <a:gd name="adj2" fmla="val 86981"/>
          </a:avLst>
        </a:prstGeom>
        <a:noFill/>
        <a:ln w="12700" algn="ctr">
          <a:solidFill>
            <a:srgbClr val="5B9BD5"/>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undesbank.de/de/publikationen/statistiken/statistische-beiheft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G21" sqref="G21"/>
    </sheetView>
  </sheetViews>
  <sheetFormatPr baseColWidth="10" defaultRowHeight="12.75" x14ac:dyDescent="0.2"/>
  <cols>
    <col min="1" max="1" width="45.5703125" bestFit="1" customWidth="1"/>
    <col min="2" max="2" width="26" bestFit="1" customWidth="1"/>
    <col min="3" max="3" width="32.42578125" bestFit="1" customWidth="1"/>
    <col min="4" max="4" width="58" bestFit="1" customWidth="1"/>
    <col min="5" max="5" width="17.85546875" bestFit="1" customWidth="1"/>
  </cols>
  <sheetData>
    <row r="1" spans="1:5" x14ac:dyDescent="0.2">
      <c r="A1" t="s">
        <v>761</v>
      </c>
      <c r="B1" t="s">
        <v>711</v>
      </c>
      <c r="C1" t="s">
        <v>712</v>
      </c>
      <c r="D1" s="499" t="s">
        <v>713</v>
      </c>
    </row>
    <row r="2" spans="1:5" x14ac:dyDescent="0.2">
      <c r="A2" s="586" t="s">
        <v>762</v>
      </c>
      <c r="B2" s="583" t="s">
        <v>714</v>
      </c>
      <c r="C2" s="583" t="s">
        <v>714</v>
      </c>
      <c r="D2" s="584" t="s">
        <v>715</v>
      </c>
    </row>
    <row r="3" spans="1:5" ht="25.5" x14ac:dyDescent="0.2">
      <c r="A3" s="583" t="s">
        <v>763</v>
      </c>
      <c r="B3" s="585" t="s">
        <v>716</v>
      </c>
      <c r="C3" s="583" t="s">
        <v>767</v>
      </c>
      <c r="D3" s="584" t="s">
        <v>768</v>
      </c>
    </row>
    <row r="4" spans="1:5" ht="15" x14ac:dyDescent="0.2">
      <c r="A4" s="583" t="s">
        <v>763</v>
      </c>
      <c r="B4" s="585" t="s">
        <v>716</v>
      </c>
      <c r="C4" s="583" t="s">
        <v>717</v>
      </c>
      <c r="D4" s="584" t="s">
        <v>769</v>
      </c>
    </row>
    <row r="5" spans="1:5" ht="15" x14ac:dyDescent="0.2">
      <c r="A5" s="583" t="s">
        <v>763</v>
      </c>
      <c r="B5" s="585" t="s">
        <v>716</v>
      </c>
      <c r="C5" s="585" t="s">
        <v>766</v>
      </c>
      <c r="D5" s="584" t="s">
        <v>718</v>
      </c>
    </row>
    <row r="6" spans="1:5" x14ac:dyDescent="0.2">
      <c r="A6" s="583" t="s">
        <v>763</v>
      </c>
      <c r="B6" s="586" t="s">
        <v>622</v>
      </c>
      <c r="C6" s="583" t="s">
        <v>714</v>
      </c>
      <c r="D6" s="586" t="s">
        <v>778</v>
      </c>
    </row>
    <row r="7" spans="1:5" x14ac:dyDescent="0.2">
      <c r="A7" s="583" t="s">
        <v>763</v>
      </c>
      <c r="B7" s="586" t="s">
        <v>737</v>
      </c>
      <c r="C7" s="583" t="s">
        <v>714</v>
      </c>
      <c r="D7" s="586" t="s">
        <v>726</v>
      </c>
    </row>
    <row r="8" spans="1:5" x14ac:dyDescent="0.2">
      <c r="A8" s="583" t="s">
        <v>763</v>
      </c>
      <c r="B8" s="583" t="s">
        <v>752</v>
      </c>
      <c r="C8" s="583" t="s">
        <v>753</v>
      </c>
      <c r="D8" s="586" t="s">
        <v>726</v>
      </c>
    </row>
    <row r="9" spans="1:5" x14ac:dyDescent="0.2">
      <c r="A9" s="583" t="s">
        <v>763</v>
      </c>
      <c r="B9" s="586" t="s">
        <v>737</v>
      </c>
      <c r="C9" s="583" t="s">
        <v>714</v>
      </c>
      <c r="D9" s="586" t="s">
        <v>754</v>
      </c>
    </row>
    <row r="10" spans="1:5" x14ac:dyDescent="0.2">
      <c r="A10" s="583" t="s">
        <v>763</v>
      </c>
      <c r="B10" s="586" t="s">
        <v>226</v>
      </c>
      <c r="C10" s="583" t="s">
        <v>758</v>
      </c>
      <c r="D10" s="586" t="s">
        <v>726</v>
      </c>
    </row>
    <row r="11" spans="1:5" x14ac:dyDescent="0.2">
      <c r="A11" s="583" t="s">
        <v>763</v>
      </c>
      <c r="B11" s="586" t="s">
        <v>209</v>
      </c>
      <c r="C11" s="586" t="s">
        <v>780</v>
      </c>
      <c r="D11" s="586" t="s">
        <v>779</v>
      </c>
    </row>
    <row r="12" spans="1:5" x14ac:dyDescent="0.2">
      <c r="A12" s="586" t="s">
        <v>791</v>
      </c>
      <c r="B12" s="586" t="s">
        <v>622</v>
      </c>
      <c r="C12" s="586" t="s">
        <v>825</v>
      </c>
      <c r="D12" s="586" t="s">
        <v>824</v>
      </c>
    </row>
    <row r="13" spans="1:5" x14ac:dyDescent="0.2">
      <c r="A13" s="586" t="s">
        <v>791</v>
      </c>
      <c r="B13" s="586" t="s">
        <v>622</v>
      </c>
      <c r="C13" s="586" t="s">
        <v>827</v>
      </c>
      <c r="D13" s="586" t="s">
        <v>826</v>
      </c>
      <c r="E13" s="587"/>
    </row>
    <row r="14" spans="1:5" x14ac:dyDescent="0.2">
      <c r="A14" s="586" t="s">
        <v>791</v>
      </c>
      <c r="B14" s="586" t="s">
        <v>622</v>
      </c>
      <c r="C14" s="586" t="s">
        <v>831</v>
      </c>
      <c r="D14" s="586" t="s">
        <v>828</v>
      </c>
      <c r="E14" s="587"/>
    </row>
    <row r="15" spans="1:5" x14ac:dyDescent="0.2">
      <c r="A15" s="586" t="s">
        <v>791</v>
      </c>
      <c r="B15" s="586" t="s">
        <v>622</v>
      </c>
      <c r="C15" s="586" t="s">
        <v>829</v>
      </c>
      <c r="D15" s="586" t="s">
        <v>830</v>
      </c>
      <c r="E15" s="587"/>
    </row>
    <row r="16" spans="1:5" x14ac:dyDescent="0.2">
      <c r="A16" s="586" t="s">
        <v>791</v>
      </c>
      <c r="B16" s="586" t="s">
        <v>875</v>
      </c>
      <c r="C16" s="586" t="s">
        <v>876</v>
      </c>
      <c r="D16" s="586" t="s">
        <v>890</v>
      </c>
      <c r="E16" s="587"/>
    </row>
    <row r="17" spans="1:5" x14ac:dyDescent="0.2">
      <c r="A17" s="586" t="s">
        <v>791</v>
      </c>
      <c r="B17" s="586" t="s">
        <v>161</v>
      </c>
      <c r="C17" s="586" t="s">
        <v>829</v>
      </c>
      <c r="D17" s="586" t="s">
        <v>916</v>
      </c>
    </row>
    <row r="18" spans="1:5" x14ac:dyDescent="0.2">
      <c r="A18" s="586" t="s">
        <v>791</v>
      </c>
      <c r="B18" s="586" t="s">
        <v>620</v>
      </c>
      <c r="C18" s="205" t="s">
        <v>897</v>
      </c>
      <c r="D18" s="1041" t="s">
        <v>896</v>
      </c>
    </row>
    <row r="19" spans="1:5" x14ac:dyDescent="0.2">
      <c r="A19" s="586" t="s">
        <v>791</v>
      </c>
      <c r="B19" s="586" t="s">
        <v>209</v>
      </c>
      <c r="D19" s="586" t="s">
        <v>779</v>
      </c>
    </row>
    <row r="21" spans="1:5" x14ac:dyDescent="0.2">
      <c r="A21" s="586" t="s">
        <v>791</v>
      </c>
      <c r="B21" s="586" t="s">
        <v>620</v>
      </c>
      <c r="C21" t="s">
        <v>926</v>
      </c>
      <c r="D21" s="586" t="s">
        <v>925</v>
      </c>
      <c r="E21" s="1112" t="s">
        <v>923</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FF66"/>
    <pageSetUpPr fitToPage="1"/>
  </sheetPr>
  <dimension ref="B1:G96"/>
  <sheetViews>
    <sheetView showGridLines="0" zoomScale="81" zoomScaleNormal="81" zoomScaleSheetLayoutView="75" workbookViewId="0">
      <pane xSplit="2" ySplit="2" topLeftCell="C3" activePane="bottomRight" state="frozen"/>
      <selection activeCell="A14" sqref="A14"/>
      <selection pane="topRight" activeCell="A14" sqref="A14"/>
      <selection pane="bottomLeft" activeCell="A14" sqref="A14"/>
      <selection pane="bottomRight" activeCell="B1" sqref="B1"/>
    </sheetView>
  </sheetViews>
  <sheetFormatPr baseColWidth="10" defaultColWidth="11.42578125" defaultRowHeight="15" x14ac:dyDescent="0.2"/>
  <cols>
    <col min="1" max="1" width="2.7109375" style="40" customWidth="1"/>
    <col min="2" max="2" width="50.7109375" style="40" customWidth="1"/>
    <col min="3" max="3" width="40.7109375" style="40" customWidth="1"/>
    <col min="4" max="4" width="25.7109375" style="40" customWidth="1"/>
    <col min="5" max="5" width="8.28515625" style="40" customWidth="1"/>
    <col min="6" max="6" width="25.7109375" style="40" customWidth="1"/>
    <col min="7" max="7" width="25.28515625" style="107" customWidth="1"/>
    <col min="8" max="16384" width="11.42578125" style="40"/>
  </cols>
  <sheetData>
    <row r="1" spans="2:7" ht="24.6" customHeight="1" x14ac:dyDescent="0.25">
      <c r="B1" s="39" t="str">
        <f>"Ermittlung der Differenz gemäß § 5 Abs. 1 Satz 2 i. V. m. § 11 Abs. 2 Satz 1 Nr. 4 ARegV (Vorgelagerte Netzkosten) im Jahr "&amp;  Allgemeines!C12</f>
        <v>Ermittlung der Differenz gemäß § 5 Abs. 1 Satz 2 i. V. m. § 11 Abs. 2 Satz 1 Nr. 4 ARegV (Vorgelagerte Netzkosten) im Jahr 2021</v>
      </c>
      <c r="D1" s="41"/>
    </row>
    <row r="2" spans="2:7" ht="15.75" thickBot="1" x14ac:dyDescent="0.25"/>
    <row r="3" spans="2:7" ht="15.75" x14ac:dyDescent="0.25">
      <c r="B3" s="42"/>
      <c r="C3" s="43"/>
      <c r="D3" s="44"/>
      <c r="E3" s="44"/>
      <c r="F3" s="44"/>
      <c r="G3" s="108"/>
    </row>
    <row r="4" spans="2:7" ht="15.75" x14ac:dyDescent="0.25">
      <c r="B4" s="45" t="s">
        <v>26</v>
      </c>
      <c r="C4" s="208"/>
      <c r="D4" s="47" t="s">
        <v>145</v>
      </c>
      <c r="E4" s="47" t="s">
        <v>28</v>
      </c>
      <c r="F4" s="210"/>
      <c r="G4" s="109"/>
    </row>
    <row r="5" spans="2:7" ht="15.75" x14ac:dyDescent="0.25">
      <c r="B5" s="1" t="s">
        <v>27</v>
      </c>
      <c r="C5" s="209"/>
      <c r="D5" s="47" t="s">
        <v>139</v>
      </c>
      <c r="E5" s="47" t="s">
        <v>29</v>
      </c>
      <c r="F5" s="210"/>
      <c r="G5" s="109"/>
    </row>
    <row r="6" spans="2:7" x14ac:dyDescent="0.2">
      <c r="B6" s="38"/>
      <c r="C6" s="46"/>
      <c r="D6" s="37"/>
      <c r="E6" s="37"/>
      <c r="F6" s="37"/>
      <c r="G6" s="109"/>
    </row>
    <row r="7" spans="2:7" ht="15.75" x14ac:dyDescent="0.25">
      <c r="B7" s="38"/>
      <c r="C7" s="37"/>
      <c r="D7" s="47" t="s">
        <v>141</v>
      </c>
      <c r="E7" s="37"/>
      <c r="F7" s="37"/>
      <c r="G7" s="109"/>
    </row>
    <row r="8" spans="2:7" ht="15.75" x14ac:dyDescent="0.25">
      <c r="B8" s="38"/>
      <c r="C8" s="37"/>
      <c r="D8" s="59" t="s">
        <v>143</v>
      </c>
      <c r="E8" s="37"/>
      <c r="F8" s="37"/>
      <c r="G8" s="110" t="s">
        <v>144</v>
      </c>
    </row>
    <row r="9" spans="2:7" ht="31.5" x14ac:dyDescent="0.25">
      <c r="B9" s="38"/>
      <c r="C9" s="47" t="s">
        <v>24</v>
      </c>
      <c r="D9" s="125" t="s">
        <v>142</v>
      </c>
      <c r="E9" s="47" t="s">
        <v>24</v>
      </c>
      <c r="F9" s="47" t="s">
        <v>140</v>
      </c>
      <c r="G9" s="110" t="s">
        <v>194</v>
      </c>
    </row>
    <row r="10" spans="2:7" x14ac:dyDescent="0.2">
      <c r="B10" s="38" t="s">
        <v>23</v>
      </c>
      <c r="C10" s="37" t="s">
        <v>25</v>
      </c>
      <c r="D10" s="212"/>
      <c r="E10" s="61" t="s">
        <v>30</v>
      </c>
      <c r="F10" s="211"/>
      <c r="G10" s="111">
        <f>D10*F10</f>
        <v>0</v>
      </c>
    </row>
    <row r="11" spans="2:7" x14ac:dyDescent="0.2">
      <c r="B11" s="38" t="s">
        <v>22</v>
      </c>
      <c r="C11" s="37" t="s">
        <v>31</v>
      </c>
      <c r="D11" s="212"/>
      <c r="E11" s="61" t="s">
        <v>32</v>
      </c>
      <c r="F11" s="211"/>
      <c r="G11" s="112">
        <f>D11*F11/100</f>
        <v>0</v>
      </c>
    </row>
    <row r="12" spans="2:7" x14ac:dyDescent="0.2">
      <c r="B12" s="86" t="s">
        <v>173</v>
      </c>
      <c r="C12" s="211"/>
      <c r="D12" s="212"/>
      <c r="E12" s="62" t="s">
        <v>67</v>
      </c>
      <c r="F12" s="211"/>
      <c r="G12" s="113">
        <f>D12*F12</f>
        <v>0</v>
      </c>
    </row>
    <row r="13" spans="2:7" ht="15.75" x14ac:dyDescent="0.25">
      <c r="B13" s="48" t="s">
        <v>33</v>
      </c>
      <c r="C13" s="37"/>
      <c r="D13" s="120"/>
      <c r="E13" s="37"/>
      <c r="F13" s="49"/>
      <c r="G13" s="109"/>
    </row>
    <row r="14" spans="2:7" x14ac:dyDescent="0.2">
      <c r="B14" s="213"/>
      <c r="C14" s="208"/>
      <c r="D14" s="212"/>
      <c r="E14" s="214"/>
      <c r="F14" s="211"/>
      <c r="G14" s="215"/>
    </row>
    <row r="15" spans="2:7" x14ac:dyDescent="0.2">
      <c r="B15" s="213"/>
      <c r="C15" s="208"/>
      <c r="D15" s="212"/>
      <c r="E15" s="214"/>
      <c r="F15" s="211"/>
      <c r="G15" s="215"/>
    </row>
    <row r="16" spans="2:7" x14ac:dyDescent="0.2">
      <c r="B16" s="213"/>
      <c r="C16" s="208"/>
      <c r="D16" s="212"/>
      <c r="E16" s="214"/>
      <c r="F16" s="211"/>
      <c r="G16" s="215"/>
    </row>
    <row r="17" spans="2:7" x14ac:dyDescent="0.2">
      <c r="B17" s="213"/>
      <c r="C17" s="208"/>
      <c r="D17" s="212"/>
      <c r="E17" s="214"/>
      <c r="F17" s="211"/>
      <c r="G17" s="215"/>
    </row>
    <row r="18" spans="2:7" x14ac:dyDescent="0.2">
      <c r="B18" s="213"/>
      <c r="C18" s="208"/>
      <c r="D18" s="212"/>
      <c r="E18" s="208"/>
      <c r="F18" s="211"/>
      <c r="G18" s="215"/>
    </row>
    <row r="19" spans="2:7" ht="15.75" thickBot="1" x14ac:dyDescent="0.25">
      <c r="B19" s="50"/>
      <c r="C19" s="51"/>
      <c r="D19" s="126"/>
      <c r="E19" s="51"/>
      <c r="F19" s="51"/>
      <c r="G19" s="114"/>
    </row>
    <row r="20" spans="2:7" ht="15.75" x14ac:dyDescent="0.25">
      <c r="B20" s="42"/>
      <c r="C20" s="43"/>
      <c r="D20" s="127"/>
      <c r="E20" s="44"/>
      <c r="F20" s="44"/>
      <c r="G20" s="108"/>
    </row>
    <row r="21" spans="2:7" ht="15.75" x14ac:dyDescent="0.25">
      <c r="B21" s="45" t="s">
        <v>34</v>
      </c>
      <c r="C21" s="208"/>
      <c r="D21" s="47" t="s">
        <v>145</v>
      </c>
      <c r="E21" s="47" t="s">
        <v>28</v>
      </c>
      <c r="F21" s="210"/>
      <c r="G21" s="109"/>
    </row>
    <row r="22" spans="2:7" ht="15.75" x14ac:dyDescent="0.25">
      <c r="B22" s="1" t="s">
        <v>27</v>
      </c>
      <c r="C22" s="209"/>
      <c r="D22" s="47" t="s">
        <v>139</v>
      </c>
      <c r="E22" s="47" t="s">
        <v>29</v>
      </c>
      <c r="F22" s="210"/>
      <c r="G22" s="109"/>
    </row>
    <row r="23" spans="2:7" x14ac:dyDescent="0.2">
      <c r="B23" s="38"/>
      <c r="C23" s="46"/>
      <c r="D23" s="37"/>
      <c r="E23" s="37"/>
      <c r="F23" s="37"/>
      <c r="G23" s="109"/>
    </row>
    <row r="24" spans="2:7" ht="15.75" x14ac:dyDescent="0.25">
      <c r="B24" s="38"/>
      <c r="C24" s="37"/>
      <c r="D24" s="47" t="s">
        <v>141</v>
      </c>
      <c r="E24" s="37"/>
      <c r="F24" s="37"/>
      <c r="G24" s="109"/>
    </row>
    <row r="25" spans="2:7" ht="15.75" x14ac:dyDescent="0.25">
      <c r="B25" s="38"/>
      <c r="C25" s="37"/>
      <c r="D25" s="59" t="s">
        <v>143</v>
      </c>
      <c r="E25" s="37"/>
      <c r="F25" s="37"/>
      <c r="G25" s="110" t="s">
        <v>144</v>
      </c>
    </row>
    <row r="26" spans="2:7" ht="31.5" x14ac:dyDescent="0.25">
      <c r="B26" s="38"/>
      <c r="C26" s="47" t="s">
        <v>24</v>
      </c>
      <c r="D26" s="125" t="s">
        <v>142</v>
      </c>
      <c r="E26" s="47" t="s">
        <v>24</v>
      </c>
      <c r="F26" s="47" t="s">
        <v>140</v>
      </c>
      <c r="G26" s="110" t="s">
        <v>194</v>
      </c>
    </row>
    <row r="27" spans="2:7" x14ac:dyDescent="0.2">
      <c r="B27" s="38" t="s">
        <v>23</v>
      </c>
      <c r="C27" s="37" t="s">
        <v>25</v>
      </c>
      <c r="D27" s="212"/>
      <c r="E27" s="61" t="s">
        <v>30</v>
      </c>
      <c r="F27" s="211"/>
      <c r="G27" s="111">
        <f>D27*F27</f>
        <v>0</v>
      </c>
    </row>
    <row r="28" spans="2:7" x14ac:dyDescent="0.2">
      <c r="B28" s="38" t="s">
        <v>22</v>
      </c>
      <c r="C28" s="37" t="s">
        <v>31</v>
      </c>
      <c r="D28" s="212"/>
      <c r="E28" s="61" t="s">
        <v>32</v>
      </c>
      <c r="F28" s="211"/>
      <c r="G28" s="112">
        <f>D28*F28/100</f>
        <v>0</v>
      </c>
    </row>
    <row r="29" spans="2:7" x14ac:dyDescent="0.2">
      <c r="B29" s="86" t="s">
        <v>173</v>
      </c>
      <c r="C29" s="211"/>
      <c r="D29" s="212"/>
      <c r="E29" s="62" t="s">
        <v>67</v>
      </c>
      <c r="F29" s="211"/>
      <c r="G29" s="113">
        <f>D29*F29</f>
        <v>0</v>
      </c>
    </row>
    <row r="30" spans="2:7" ht="15.75" x14ac:dyDescent="0.25">
      <c r="B30" s="48" t="s">
        <v>33</v>
      </c>
      <c r="C30" s="37"/>
      <c r="D30" s="120"/>
      <c r="E30" s="37"/>
      <c r="F30" s="49"/>
      <c r="G30" s="109"/>
    </row>
    <row r="31" spans="2:7" x14ac:dyDescent="0.2">
      <c r="B31" s="213"/>
      <c r="C31" s="208"/>
      <c r="D31" s="212"/>
      <c r="E31" s="214"/>
      <c r="F31" s="211"/>
      <c r="G31" s="215"/>
    </row>
    <row r="32" spans="2:7" x14ac:dyDescent="0.2">
      <c r="B32" s="213"/>
      <c r="C32" s="208"/>
      <c r="D32" s="212"/>
      <c r="E32" s="214"/>
      <c r="F32" s="211"/>
      <c r="G32" s="215"/>
    </row>
    <row r="33" spans="2:7" x14ac:dyDescent="0.2">
      <c r="B33" s="213"/>
      <c r="C33" s="208"/>
      <c r="D33" s="212"/>
      <c r="E33" s="214"/>
      <c r="F33" s="211"/>
      <c r="G33" s="215"/>
    </row>
    <row r="34" spans="2:7" x14ac:dyDescent="0.2">
      <c r="B34" s="213"/>
      <c r="C34" s="208"/>
      <c r="D34" s="212"/>
      <c r="E34" s="214"/>
      <c r="F34" s="211"/>
      <c r="G34" s="215"/>
    </row>
    <row r="35" spans="2:7" x14ac:dyDescent="0.2">
      <c r="B35" s="213"/>
      <c r="C35" s="208"/>
      <c r="D35" s="212"/>
      <c r="E35" s="208"/>
      <c r="F35" s="211"/>
      <c r="G35" s="215"/>
    </row>
    <row r="36" spans="2:7" ht="15.75" thickBot="1" x14ac:dyDescent="0.25">
      <c r="B36" s="50"/>
      <c r="C36" s="51"/>
      <c r="D36" s="126"/>
      <c r="E36" s="51"/>
      <c r="F36" s="51"/>
      <c r="G36" s="114"/>
    </row>
    <row r="37" spans="2:7" ht="15.75" x14ac:dyDescent="0.25">
      <c r="B37" s="42"/>
      <c r="C37" s="43"/>
      <c r="D37" s="127"/>
      <c r="E37" s="44"/>
      <c r="F37" s="44"/>
      <c r="G37" s="108"/>
    </row>
    <row r="38" spans="2:7" ht="15.75" x14ac:dyDescent="0.25">
      <c r="B38" s="45" t="s">
        <v>146</v>
      </c>
      <c r="C38" s="208"/>
      <c r="D38" s="47" t="s">
        <v>145</v>
      </c>
      <c r="E38" s="47" t="s">
        <v>28</v>
      </c>
      <c r="F38" s="210"/>
      <c r="G38" s="109"/>
    </row>
    <row r="39" spans="2:7" ht="15.75" x14ac:dyDescent="0.25">
      <c r="B39" s="1" t="s">
        <v>27</v>
      </c>
      <c r="C39" s="209"/>
      <c r="D39" s="47" t="s">
        <v>139</v>
      </c>
      <c r="E39" s="47" t="s">
        <v>29</v>
      </c>
      <c r="F39" s="210"/>
      <c r="G39" s="109"/>
    </row>
    <row r="40" spans="2:7" x14ac:dyDescent="0.2">
      <c r="B40" s="38"/>
      <c r="C40" s="46"/>
      <c r="D40" s="37"/>
      <c r="E40" s="37"/>
      <c r="F40" s="37"/>
      <c r="G40" s="109"/>
    </row>
    <row r="41" spans="2:7" ht="15.75" x14ac:dyDescent="0.25">
      <c r="B41" s="38"/>
      <c r="C41" s="37"/>
      <c r="D41" s="47" t="s">
        <v>141</v>
      </c>
      <c r="E41" s="37"/>
      <c r="F41" s="37"/>
      <c r="G41" s="109"/>
    </row>
    <row r="42" spans="2:7" ht="15.75" x14ac:dyDescent="0.25">
      <c r="B42" s="38"/>
      <c r="C42" s="37"/>
      <c r="D42" s="59" t="s">
        <v>143</v>
      </c>
      <c r="E42" s="37"/>
      <c r="F42" s="37"/>
      <c r="G42" s="110" t="s">
        <v>144</v>
      </c>
    </row>
    <row r="43" spans="2:7" ht="31.5" x14ac:dyDescent="0.25">
      <c r="B43" s="38"/>
      <c r="C43" s="47" t="s">
        <v>24</v>
      </c>
      <c r="D43" s="125" t="s">
        <v>142</v>
      </c>
      <c r="E43" s="47" t="s">
        <v>24</v>
      </c>
      <c r="F43" s="47" t="s">
        <v>140</v>
      </c>
      <c r="G43" s="110" t="s">
        <v>194</v>
      </c>
    </row>
    <row r="44" spans="2:7" x14ac:dyDescent="0.2">
      <c r="B44" s="38" t="s">
        <v>23</v>
      </c>
      <c r="C44" s="37" t="s">
        <v>25</v>
      </c>
      <c r="D44" s="212"/>
      <c r="E44" s="61" t="s">
        <v>30</v>
      </c>
      <c r="F44" s="211"/>
      <c r="G44" s="111">
        <f>D44*F44</f>
        <v>0</v>
      </c>
    </row>
    <row r="45" spans="2:7" x14ac:dyDescent="0.2">
      <c r="B45" s="38" t="s">
        <v>22</v>
      </c>
      <c r="C45" s="37" t="s">
        <v>31</v>
      </c>
      <c r="D45" s="212"/>
      <c r="E45" s="61" t="s">
        <v>32</v>
      </c>
      <c r="F45" s="211"/>
      <c r="G45" s="112">
        <f>D45*F45/100</f>
        <v>0</v>
      </c>
    </row>
    <row r="46" spans="2:7" x14ac:dyDescent="0.2">
      <c r="B46" s="86" t="s">
        <v>173</v>
      </c>
      <c r="C46" s="211"/>
      <c r="D46" s="212"/>
      <c r="E46" s="62" t="s">
        <v>67</v>
      </c>
      <c r="F46" s="211"/>
      <c r="G46" s="113">
        <f>D46*F46</f>
        <v>0</v>
      </c>
    </row>
    <row r="47" spans="2:7" ht="15.75" x14ac:dyDescent="0.25">
      <c r="B47" s="48" t="s">
        <v>33</v>
      </c>
      <c r="C47" s="37"/>
      <c r="D47" s="120"/>
      <c r="E47" s="37"/>
      <c r="F47" s="49"/>
      <c r="G47" s="109"/>
    </row>
    <row r="48" spans="2:7" x14ac:dyDescent="0.2">
      <c r="B48" s="213"/>
      <c r="C48" s="208"/>
      <c r="D48" s="212"/>
      <c r="E48" s="214"/>
      <c r="F48" s="211"/>
      <c r="G48" s="215"/>
    </row>
    <row r="49" spans="2:7" x14ac:dyDescent="0.2">
      <c r="B49" s="213"/>
      <c r="C49" s="208"/>
      <c r="D49" s="212"/>
      <c r="E49" s="214"/>
      <c r="F49" s="211"/>
      <c r="G49" s="215"/>
    </row>
    <row r="50" spans="2:7" x14ac:dyDescent="0.2">
      <c r="B50" s="213"/>
      <c r="C50" s="208"/>
      <c r="D50" s="212"/>
      <c r="E50" s="214"/>
      <c r="F50" s="211"/>
      <c r="G50" s="215"/>
    </row>
    <row r="51" spans="2:7" x14ac:dyDescent="0.2">
      <c r="B51" s="213"/>
      <c r="C51" s="208"/>
      <c r="D51" s="212"/>
      <c r="E51" s="214"/>
      <c r="F51" s="211"/>
      <c r="G51" s="215"/>
    </row>
    <row r="52" spans="2:7" x14ac:dyDescent="0.2">
      <c r="B52" s="213"/>
      <c r="C52" s="208"/>
      <c r="D52" s="212"/>
      <c r="E52" s="208"/>
      <c r="F52" s="211"/>
      <c r="G52" s="215"/>
    </row>
    <row r="53" spans="2:7" ht="15.75" thickBot="1" x14ac:dyDescent="0.25">
      <c r="B53" s="50"/>
      <c r="C53" s="51"/>
      <c r="D53" s="126"/>
      <c r="E53" s="51"/>
      <c r="F53" s="51"/>
      <c r="G53" s="114"/>
    </row>
    <row r="54" spans="2:7" ht="15.75" x14ac:dyDescent="0.25">
      <c r="B54" s="42"/>
      <c r="C54" s="43"/>
      <c r="D54" s="127"/>
      <c r="E54" s="44"/>
      <c r="F54" s="44"/>
      <c r="G54" s="108"/>
    </row>
    <row r="55" spans="2:7" ht="15.75" x14ac:dyDescent="0.25">
      <c r="B55" s="45" t="s">
        <v>147</v>
      </c>
      <c r="C55" s="208"/>
      <c r="D55" s="47" t="s">
        <v>145</v>
      </c>
      <c r="E55" s="47" t="s">
        <v>28</v>
      </c>
      <c r="F55" s="210"/>
      <c r="G55" s="109"/>
    </row>
    <row r="56" spans="2:7" ht="15.75" x14ac:dyDescent="0.25">
      <c r="B56" s="1" t="s">
        <v>27</v>
      </c>
      <c r="C56" s="209"/>
      <c r="D56" s="47" t="s">
        <v>139</v>
      </c>
      <c r="E56" s="47" t="s">
        <v>29</v>
      </c>
      <c r="F56" s="210"/>
      <c r="G56" s="109"/>
    </row>
    <row r="57" spans="2:7" x14ac:dyDescent="0.2">
      <c r="B57" s="38"/>
      <c r="C57" s="46"/>
      <c r="D57" s="37"/>
      <c r="E57" s="37"/>
      <c r="F57" s="37"/>
      <c r="G57" s="109"/>
    </row>
    <row r="58" spans="2:7" ht="15.75" x14ac:dyDescent="0.25">
      <c r="B58" s="38"/>
      <c r="C58" s="37"/>
      <c r="D58" s="47" t="s">
        <v>141</v>
      </c>
      <c r="E58" s="37"/>
      <c r="F58" s="37"/>
      <c r="G58" s="109"/>
    </row>
    <row r="59" spans="2:7" ht="15.75" x14ac:dyDescent="0.25">
      <c r="B59" s="38"/>
      <c r="C59" s="37"/>
      <c r="D59" s="59" t="s">
        <v>143</v>
      </c>
      <c r="E59" s="37"/>
      <c r="F59" s="37"/>
      <c r="G59" s="110" t="s">
        <v>144</v>
      </c>
    </row>
    <row r="60" spans="2:7" ht="31.5" x14ac:dyDescent="0.25">
      <c r="B60" s="38"/>
      <c r="C60" s="47" t="s">
        <v>24</v>
      </c>
      <c r="D60" s="125" t="s">
        <v>142</v>
      </c>
      <c r="E60" s="47" t="s">
        <v>24</v>
      </c>
      <c r="F60" s="47" t="s">
        <v>140</v>
      </c>
      <c r="G60" s="110" t="s">
        <v>194</v>
      </c>
    </row>
    <row r="61" spans="2:7" x14ac:dyDescent="0.2">
      <c r="B61" s="38" t="s">
        <v>23</v>
      </c>
      <c r="C61" s="37" t="s">
        <v>25</v>
      </c>
      <c r="D61" s="212"/>
      <c r="E61" s="61" t="s">
        <v>30</v>
      </c>
      <c r="F61" s="211"/>
      <c r="G61" s="111">
        <f>D61*F61</f>
        <v>0</v>
      </c>
    </row>
    <row r="62" spans="2:7" x14ac:dyDescent="0.2">
      <c r="B62" s="38" t="s">
        <v>22</v>
      </c>
      <c r="C62" s="37" t="s">
        <v>31</v>
      </c>
      <c r="D62" s="212"/>
      <c r="E62" s="61" t="s">
        <v>32</v>
      </c>
      <c r="F62" s="211"/>
      <c r="G62" s="112">
        <f>D62*F62/100</f>
        <v>0</v>
      </c>
    </row>
    <row r="63" spans="2:7" x14ac:dyDescent="0.2">
      <c r="B63" s="86" t="s">
        <v>173</v>
      </c>
      <c r="C63" s="211"/>
      <c r="D63" s="212"/>
      <c r="E63" s="62" t="s">
        <v>67</v>
      </c>
      <c r="F63" s="211"/>
      <c r="G63" s="113">
        <f>D63*F63</f>
        <v>0</v>
      </c>
    </row>
    <row r="64" spans="2:7" ht="15.75" x14ac:dyDescent="0.25">
      <c r="B64" s="48" t="s">
        <v>33</v>
      </c>
      <c r="C64" s="37"/>
      <c r="D64" s="120"/>
      <c r="E64" s="37"/>
      <c r="F64" s="49"/>
      <c r="G64" s="109"/>
    </row>
    <row r="65" spans="2:7" x14ac:dyDescent="0.2">
      <c r="B65" s="213"/>
      <c r="C65" s="208"/>
      <c r="D65" s="212"/>
      <c r="E65" s="214"/>
      <c r="F65" s="211"/>
      <c r="G65" s="215"/>
    </row>
    <row r="66" spans="2:7" x14ac:dyDescent="0.2">
      <c r="B66" s="213"/>
      <c r="C66" s="208"/>
      <c r="D66" s="212"/>
      <c r="E66" s="214"/>
      <c r="F66" s="211"/>
      <c r="G66" s="215"/>
    </row>
    <row r="67" spans="2:7" x14ac:dyDescent="0.2">
      <c r="B67" s="213"/>
      <c r="C67" s="208"/>
      <c r="D67" s="212"/>
      <c r="E67" s="214"/>
      <c r="F67" s="211"/>
      <c r="G67" s="215"/>
    </row>
    <row r="68" spans="2:7" x14ac:dyDescent="0.2">
      <c r="B68" s="213"/>
      <c r="C68" s="208"/>
      <c r="D68" s="212"/>
      <c r="E68" s="214"/>
      <c r="F68" s="211"/>
      <c r="G68" s="215"/>
    </row>
    <row r="69" spans="2:7" x14ac:dyDescent="0.2">
      <c r="B69" s="213"/>
      <c r="C69" s="208"/>
      <c r="D69" s="212"/>
      <c r="E69" s="208"/>
      <c r="F69" s="211"/>
      <c r="G69" s="215"/>
    </row>
    <row r="70" spans="2:7" ht="15.75" thickBot="1" x14ac:dyDescent="0.25">
      <c r="B70" s="50"/>
      <c r="C70" s="51"/>
      <c r="D70" s="126"/>
      <c r="E70" s="51"/>
      <c r="F70" s="51"/>
      <c r="G70" s="114"/>
    </row>
    <row r="71" spans="2:7" ht="15.75" x14ac:dyDescent="0.25">
      <c r="B71" s="42"/>
      <c r="C71" s="43"/>
      <c r="D71" s="127"/>
      <c r="E71" s="44"/>
      <c r="F71" s="44"/>
      <c r="G71" s="108"/>
    </row>
    <row r="72" spans="2:7" ht="15.75" x14ac:dyDescent="0.25">
      <c r="B72" s="45" t="s">
        <v>148</v>
      </c>
      <c r="C72" s="208"/>
      <c r="D72" s="47" t="s">
        <v>145</v>
      </c>
      <c r="E72" s="47" t="s">
        <v>28</v>
      </c>
      <c r="F72" s="210"/>
      <c r="G72" s="109"/>
    </row>
    <row r="73" spans="2:7" ht="15.75" x14ac:dyDescent="0.25">
      <c r="B73" s="1" t="s">
        <v>27</v>
      </c>
      <c r="C73" s="209"/>
      <c r="D73" s="47" t="s">
        <v>139</v>
      </c>
      <c r="E73" s="47" t="s">
        <v>29</v>
      </c>
      <c r="F73" s="210"/>
      <c r="G73" s="109"/>
    </row>
    <row r="74" spans="2:7" x14ac:dyDescent="0.2">
      <c r="B74" s="38"/>
      <c r="C74" s="46"/>
      <c r="D74" s="37"/>
      <c r="E74" s="37"/>
      <c r="F74" s="37"/>
      <c r="G74" s="109"/>
    </row>
    <row r="75" spans="2:7" ht="15.75" x14ac:dyDescent="0.25">
      <c r="B75" s="38"/>
      <c r="C75" s="37"/>
      <c r="D75" s="47" t="s">
        <v>141</v>
      </c>
      <c r="E75" s="37"/>
      <c r="F75" s="37"/>
      <c r="G75" s="109"/>
    </row>
    <row r="76" spans="2:7" ht="15.75" x14ac:dyDescent="0.25">
      <c r="B76" s="38"/>
      <c r="C76" s="37"/>
      <c r="D76" s="59" t="s">
        <v>143</v>
      </c>
      <c r="E76" s="37"/>
      <c r="F76" s="37"/>
      <c r="G76" s="110" t="s">
        <v>144</v>
      </c>
    </row>
    <row r="77" spans="2:7" ht="31.5" x14ac:dyDescent="0.25">
      <c r="B77" s="38"/>
      <c r="C77" s="47" t="s">
        <v>24</v>
      </c>
      <c r="D77" s="125" t="s">
        <v>142</v>
      </c>
      <c r="E77" s="47" t="s">
        <v>24</v>
      </c>
      <c r="F77" s="47" t="s">
        <v>140</v>
      </c>
      <c r="G77" s="110" t="s">
        <v>194</v>
      </c>
    </row>
    <row r="78" spans="2:7" x14ac:dyDescent="0.2">
      <c r="B78" s="38" t="s">
        <v>23</v>
      </c>
      <c r="C78" s="37" t="s">
        <v>25</v>
      </c>
      <c r="D78" s="212"/>
      <c r="E78" s="61" t="s">
        <v>30</v>
      </c>
      <c r="F78" s="211"/>
      <c r="G78" s="111">
        <f>D78*F78</f>
        <v>0</v>
      </c>
    </row>
    <row r="79" spans="2:7" x14ac:dyDescent="0.2">
      <c r="B79" s="38" t="s">
        <v>22</v>
      </c>
      <c r="C79" s="37" t="s">
        <v>31</v>
      </c>
      <c r="D79" s="212"/>
      <c r="E79" s="61" t="s">
        <v>32</v>
      </c>
      <c r="F79" s="211"/>
      <c r="G79" s="112">
        <f>D79*F79/100</f>
        <v>0</v>
      </c>
    </row>
    <row r="80" spans="2:7" x14ac:dyDescent="0.2">
      <c r="B80" s="86" t="s">
        <v>173</v>
      </c>
      <c r="C80" s="211"/>
      <c r="D80" s="212"/>
      <c r="E80" s="62" t="s">
        <v>67</v>
      </c>
      <c r="F80" s="211"/>
      <c r="G80" s="113">
        <f>D80*F80</f>
        <v>0</v>
      </c>
    </row>
    <row r="81" spans="2:7" ht="15.75" x14ac:dyDescent="0.25">
      <c r="B81" s="48" t="s">
        <v>33</v>
      </c>
      <c r="C81" s="37"/>
      <c r="D81" s="120"/>
      <c r="E81" s="37"/>
      <c r="F81" s="49"/>
      <c r="G81" s="109"/>
    </row>
    <row r="82" spans="2:7" x14ac:dyDescent="0.2">
      <c r="B82" s="213"/>
      <c r="C82" s="208"/>
      <c r="D82" s="212"/>
      <c r="E82" s="214"/>
      <c r="F82" s="211"/>
      <c r="G82" s="215"/>
    </row>
    <row r="83" spans="2:7" x14ac:dyDescent="0.2">
      <c r="B83" s="213"/>
      <c r="C83" s="208"/>
      <c r="D83" s="212"/>
      <c r="E83" s="214"/>
      <c r="F83" s="211"/>
      <c r="G83" s="215"/>
    </row>
    <row r="84" spans="2:7" x14ac:dyDescent="0.2">
      <c r="B84" s="213"/>
      <c r="C84" s="208"/>
      <c r="D84" s="212"/>
      <c r="E84" s="214"/>
      <c r="F84" s="211"/>
      <c r="G84" s="215"/>
    </row>
    <row r="85" spans="2:7" x14ac:dyDescent="0.2">
      <c r="B85" s="213"/>
      <c r="C85" s="208"/>
      <c r="D85" s="212"/>
      <c r="E85" s="214"/>
      <c r="F85" s="211"/>
      <c r="G85" s="215"/>
    </row>
    <row r="86" spans="2:7" x14ac:dyDescent="0.2">
      <c r="B86" s="213"/>
      <c r="C86" s="208"/>
      <c r="D86" s="212"/>
      <c r="E86" s="208"/>
      <c r="F86" s="211"/>
      <c r="G86" s="215"/>
    </row>
    <row r="87" spans="2:7" ht="15.75" thickBot="1" x14ac:dyDescent="0.25">
      <c r="B87" s="52"/>
      <c r="C87" s="53"/>
      <c r="D87" s="53"/>
      <c r="E87" s="53"/>
      <c r="F87" s="53"/>
      <c r="G87" s="115"/>
    </row>
    <row r="88" spans="2:7" x14ac:dyDescent="0.2">
      <c r="B88" s="54"/>
      <c r="C88" s="44"/>
      <c r="D88" s="44"/>
      <c r="E88" s="44"/>
      <c r="F88" s="44"/>
      <c r="G88" s="108"/>
    </row>
    <row r="89" spans="2:7" x14ac:dyDescent="0.2">
      <c r="B89" s="38"/>
      <c r="C89" s="37"/>
      <c r="D89" s="37"/>
      <c r="E89" s="37"/>
      <c r="F89" s="37"/>
      <c r="G89" s="109"/>
    </row>
    <row r="90" spans="2:7" x14ac:dyDescent="0.2">
      <c r="B90" s="36" t="s">
        <v>137</v>
      </c>
      <c r="C90" s="37"/>
      <c r="D90" s="37"/>
      <c r="E90" s="37"/>
      <c r="F90" s="37"/>
      <c r="G90" s="116">
        <f>SUM(G10:G89)</f>
        <v>0</v>
      </c>
    </row>
    <row r="91" spans="2:7" x14ac:dyDescent="0.2">
      <c r="B91" s="36" t="s">
        <v>138</v>
      </c>
      <c r="C91" s="37"/>
      <c r="D91" s="37"/>
      <c r="E91" s="37"/>
      <c r="F91" s="37"/>
      <c r="G91" s="216"/>
    </row>
    <row r="92" spans="2:7" s="37" customFormat="1" x14ac:dyDescent="0.2">
      <c r="B92" s="55"/>
      <c r="G92" s="117"/>
    </row>
    <row r="93" spans="2:7" ht="18.75" thickBot="1" x14ac:dyDescent="0.3">
      <c r="B93" s="56" t="s">
        <v>151</v>
      </c>
      <c r="C93" s="37"/>
      <c r="D93" s="37"/>
      <c r="E93" s="37"/>
      <c r="F93" s="37"/>
      <c r="G93" s="118">
        <f>G90-G91</f>
        <v>0</v>
      </c>
    </row>
    <row r="94" spans="2:7" ht="16.5" thickTop="1" thickBot="1" x14ac:dyDescent="0.25">
      <c r="B94" s="57"/>
      <c r="C94" s="58"/>
      <c r="D94" s="58"/>
      <c r="E94" s="58"/>
      <c r="F94" s="58"/>
      <c r="G94" s="119"/>
    </row>
    <row r="95" spans="2:7" x14ac:dyDescent="0.2">
      <c r="B95" s="37"/>
      <c r="C95" s="37"/>
      <c r="D95" s="37"/>
      <c r="E95" s="37"/>
      <c r="F95" s="37"/>
      <c r="G95" s="120"/>
    </row>
    <row r="96" spans="2:7" x14ac:dyDescent="0.2">
      <c r="B96" s="60" t="s">
        <v>149</v>
      </c>
    </row>
  </sheetData>
  <sheetProtection formatColumns="0" formatRows="0"/>
  <phoneticPr fontId="4" type="noConversion"/>
  <dataValidations count="1">
    <dataValidation type="list" allowBlank="1" showInputMessage="1" showErrorMessage="1" sqref="C5 C73 C39 C22 C56">
      <formula1>"HöS, HöS/HS, HS, HS/MS, MS, MS/NS, NS"</formula1>
    </dataValidation>
  </dataValidations>
  <pageMargins left="0.55118110236220474" right="0.23" top="0.51181102362204722" bottom="0.57999999999999996" header="0.39370078740157483" footer="0.26"/>
  <pageSetup paperSize="9" scale="50" orientation="portrait" r:id="rId1"/>
  <headerFooter alignWithMargins="0">
    <oddFooter>&amp;L&amp;D&amp;R&amp;A -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S154"/>
  <sheetViews>
    <sheetView showGridLines="0" zoomScale="85" zoomScaleNormal="85" workbookViewId="0">
      <selection activeCell="B1" sqref="B1"/>
    </sheetView>
  </sheetViews>
  <sheetFormatPr baseColWidth="10" defaultColWidth="11.42578125" defaultRowHeight="14.25" x14ac:dyDescent="0.2"/>
  <cols>
    <col min="1" max="1" width="2.7109375" style="500" customWidth="1"/>
    <col min="2" max="2" width="39.7109375" style="500" customWidth="1"/>
    <col min="3" max="10" width="17.7109375" style="500" customWidth="1"/>
    <col min="11" max="11" width="39.28515625" style="500" customWidth="1"/>
    <col min="12" max="12" width="17.7109375" style="500" customWidth="1"/>
    <col min="13" max="13" width="17.5703125" style="500" customWidth="1"/>
    <col min="14" max="14" width="17.7109375" style="500" customWidth="1"/>
    <col min="15" max="15" width="13.7109375" style="500" customWidth="1"/>
    <col min="16" max="17" width="17.7109375" style="500" customWidth="1"/>
    <col min="18" max="18" width="13.7109375" style="500" customWidth="1"/>
    <col min="19" max="19" width="17.7109375" style="500" customWidth="1"/>
    <col min="20" max="20" width="2.7109375" style="500" customWidth="1"/>
    <col min="21" max="16384" width="11.42578125" style="500"/>
  </cols>
  <sheetData>
    <row r="1" spans="2:12" ht="30" customHeight="1" x14ac:dyDescent="0.2">
      <c r="B1" s="128" t="str">
        <f>"Vergütung für dezentrale Einspeisungen nach § 18 StromNEV inkl. vermiedene Netzentgelte nach EEG des Jahres "&amp; Allgemeines!$C$12</f>
        <v>Vergütung für dezentrale Einspeisungen nach § 18 StromNEV inkl. vermiedene Netzentgelte nach EEG des Jahres 2021</v>
      </c>
    </row>
    <row r="2" spans="2:12" ht="12" customHeight="1" thickBot="1" x14ac:dyDescent="0.25">
      <c r="B2" s="129"/>
      <c r="C2" s="129"/>
      <c r="D2" s="129"/>
    </row>
    <row r="3" spans="2:12" ht="36" customHeight="1" thickBot="1" x14ac:dyDescent="0.25">
      <c r="B3" s="1234" t="s">
        <v>199</v>
      </c>
      <c r="C3" s="1235"/>
      <c r="D3" s="501" t="s">
        <v>719</v>
      </c>
    </row>
    <row r="4" spans="2:12" ht="15" customHeight="1" x14ac:dyDescent="0.2">
      <c r="B4" s="1236" t="s">
        <v>168</v>
      </c>
      <c r="C4" s="1237"/>
      <c r="D4" s="502">
        <f>I47</f>
        <v>0</v>
      </c>
      <c r="E4" s="503"/>
      <c r="F4" s="1238" t="str">
        <f>"Gebuchter Jahresaufwand für vermiedene Netzentgelte gem. handelsrechtlichem Jahresabschluss " &amp; Allgemeines!$C$12 &amp;" [EUR]:"</f>
        <v>Gebuchter Jahresaufwand für vermiedene Netzentgelte gem. handelsrechtlichem Jahresabschluss 2021 [EUR]:</v>
      </c>
      <c r="G4" s="1239"/>
      <c r="H4" s="1239"/>
      <c r="I4" s="1242"/>
      <c r="J4" s="503"/>
      <c r="K4" s="503"/>
      <c r="L4" s="503"/>
    </row>
    <row r="5" spans="2:12" ht="15" customHeight="1" thickBot="1" x14ac:dyDescent="0.25">
      <c r="B5" s="1236" t="s">
        <v>169</v>
      </c>
      <c r="C5" s="1237"/>
      <c r="D5" s="504"/>
      <c r="E5" s="503"/>
      <c r="F5" s="1240"/>
      <c r="G5" s="1241"/>
      <c r="H5" s="1241"/>
      <c r="I5" s="1243"/>
      <c r="J5" s="503"/>
      <c r="K5" s="503"/>
      <c r="L5" s="503"/>
    </row>
    <row r="6" spans="2:12" ht="15" customHeight="1" thickBot="1" x14ac:dyDescent="0.25">
      <c r="B6" s="1244" t="s">
        <v>152</v>
      </c>
      <c r="C6" s="1245"/>
      <c r="D6" s="505">
        <f>D4-D5</f>
        <v>0</v>
      </c>
      <c r="E6" s="503"/>
      <c r="F6" s="503"/>
      <c r="G6" s="503"/>
      <c r="H6" s="503"/>
      <c r="I6" s="503"/>
      <c r="J6" s="503"/>
      <c r="K6" s="503"/>
      <c r="L6" s="503"/>
    </row>
    <row r="7" spans="2:12" ht="12" customHeight="1" thickBot="1" x14ac:dyDescent="0.25">
      <c r="B7" s="506"/>
      <c r="C7" s="506"/>
      <c r="D7" s="506"/>
      <c r="E7" s="507"/>
      <c r="F7" s="507"/>
      <c r="G7" s="507"/>
      <c r="H7" s="507"/>
      <c r="I7" s="507"/>
      <c r="J7" s="507"/>
      <c r="K7" s="503"/>
      <c r="L7" s="503"/>
    </row>
    <row r="8" spans="2:12" ht="18" customHeight="1" x14ac:dyDescent="0.2">
      <c r="B8" s="508" t="s">
        <v>570</v>
      </c>
      <c r="C8" s="509"/>
      <c r="D8" s="510"/>
      <c r="E8" s="511"/>
      <c r="F8" s="511"/>
      <c r="G8" s="512"/>
      <c r="H8" s="513"/>
      <c r="I8" s="514"/>
      <c r="J8" s="515"/>
      <c r="K8" s="516"/>
      <c r="L8" s="503"/>
    </row>
    <row r="9" spans="2:12" ht="159.75" customHeight="1" x14ac:dyDescent="0.2">
      <c r="B9" s="498" t="s">
        <v>571</v>
      </c>
      <c r="C9" s="376" t="s">
        <v>204</v>
      </c>
      <c r="D9" s="376" t="s">
        <v>205</v>
      </c>
      <c r="E9" s="376" t="str">
        <f>"Vermeidungs-"&amp;CHAR(10)&amp;"leistung für das Kalenderjahr "&amp; Allgemeines!$C$12 &amp;CHAR(10)&amp;"[kW]"</f>
        <v>Vermeidungs-
leistung für das Kalenderjahr 2021
[kW]</v>
      </c>
      <c r="F9" s="376" t="str">
        <f>"Vermeidungs-"&amp;CHAR(10)&amp;"arbeit für das Kalenderjahr "&amp; Allgemeines!$C$12 &amp;CHAR(10)&amp;"[kWh]"</f>
        <v>Vermeidungs-
arbeit für das Kalenderjahr 2021
[kWh]</v>
      </c>
      <c r="G9" s="376" t="str">
        <f>"Vergütung für die Vermeidungs-"&amp;CHAR(10)&amp;"leistung des Jahres "&amp; Allgemeines!$C$12&amp;CHAR(10)&amp;"[EUR]"</f>
        <v>Vergütung für die Vermeidungs-
leistung des Jahres 2021
[EUR]</v>
      </c>
      <c r="H9" s="376" t="str">
        <f>"Vergütung für die Vermeidungs-"&amp;CHAR(10)&amp;"arbeit des Jahres "&amp; Allgemeines!$C$12&amp;CHAR(10)&amp;"[EUR]"</f>
        <v>Vergütung für die Vermeidungs-
arbeit des Jahres 2021
[EUR]</v>
      </c>
      <c r="I9" s="377" t="str">
        <f>"Vergütung für dezentrale Einspeisungen im Sinne von § 18 StromNEV, § 57 Abs. 3 des EEG und § 4 Abs. 3 des KWK-G für das Jahr "&amp; Allgemeines!$C$12&amp;CHAR(10)&amp;"[EUR]"</f>
        <v>Vergütung für dezentrale Einspeisungen im Sinne von § 18 StromNEV, § 57 Abs. 3 des EEG und § 4 Abs. 3 des KWK-G für das Jahr 2021
[EUR]</v>
      </c>
    </row>
    <row r="10" spans="2:12" ht="15" customHeight="1" x14ac:dyDescent="0.2">
      <c r="B10" s="517" t="s">
        <v>1</v>
      </c>
      <c r="C10" s="371"/>
      <c r="D10" s="378"/>
      <c r="E10" s="379"/>
      <c r="F10" s="379"/>
      <c r="G10" s="380"/>
      <c r="H10" s="380"/>
      <c r="I10" s="381"/>
      <c r="J10" s="503"/>
    </row>
    <row r="11" spans="2:12" ht="15" customHeight="1" thickBot="1" x14ac:dyDescent="0.25">
      <c r="B11" s="518" t="s">
        <v>179</v>
      </c>
      <c r="C11" s="519"/>
      <c r="D11" s="520"/>
      <c r="E11" s="521"/>
      <c r="F11" s="521"/>
      <c r="G11" s="522"/>
      <c r="H11" s="522"/>
      <c r="I11" s="523"/>
      <c r="J11" s="503"/>
    </row>
    <row r="12" spans="2:12" ht="15" customHeight="1" x14ac:dyDescent="0.2">
      <c r="B12" s="524" t="s">
        <v>200</v>
      </c>
      <c r="C12" s="382"/>
      <c r="D12" s="382"/>
      <c r="E12" s="384"/>
      <c r="F12" s="384"/>
      <c r="G12" s="384"/>
      <c r="H12" s="384"/>
      <c r="I12" s="385"/>
      <c r="J12" s="503"/>
    </row>
    <row r="13" spans="2:12" ht="15" customHeight="1" x14ac:dyDescent="0.2">
      <c r="B13" s="130" t="s">
        <v>206</v>
      </c>
      <c r="C13" s="386"/>
      <c r="D13" s="387"/>
      <c r="E13" s="388">
        <f>SUMIFS($F$53:$F$152,$C$53:$C$152,"HöS/HS",$D$53:$D$152,B13)</f>
        <v>0</v>
      </c>
      <c r="F13" s="388">
        <f>SUMIFS($G$53:$G$152,$C$53:$C$152,"HöS/HS",$D$53:$D$152,B13)</f>
        <v>0</v>
      </c>
      <c r="G13" s="388">
        <f>SUMIFS($N$53:$N$152,$C$53:$C$152,"HöS/HS",$D$53:$D$152,B13)</f>
        <v>0</v>
      </c>
      <c r="H13" s="388">
        <f>SUMIFS($Q$53:$Q$152,$C$53:$C$152,"HöS/HS",$D$53:$D$152,B13)</f>
        <v>0</v>
      </c>
      <c r="I13" s="373">
        <f>SUMIFS($S$53:$S$152,$C$53:$C$152,"HöS/HS",$D$53:$D$152,B13)</f>
        <v>0</v>
      </c>
      <c r="J13" s="503"/>
    </row>
    <row r="14" spans="2:12" ht="15" customHeight="1" x14ac:dyDescent="0.2">
      <c r="B14" s="130" t="s">
        <v>823</v>
      </c>
      <c r="C14" s="389"/>
      <c r="D14" s="390"/>
      <c r="E14" s="388">
        <f>SUMIFS($F$53:$F$152,$C$53:$C$152,"HöS/HS",$D$53:$D$152,B14)</f>
        <v>0</v>
      </c>
      <c r="F14" s="388">
        <f>SUMIFS($G$53:$G$152,$C$53:$C$152,"HöS/HS",$D$53:$D$152,B14)</f>
        <v>0</v>
      </c>
      <c r="G14" s="372"/>
      <c r="H14" s="383"/>
      <c r="I14" s="393"/>
      <c r="J14" s="503"/>
    </row>
    <row r="15" spans="2:12" ht="15" customHeight="1" x14ac:dyDescent="0.2">
      <c r="B15" s="130" t="s">
        <v>177</v>
      </c>
      <c r="C15" s="389"/>
      <c r="D15" s="390"/>
      <c r="E15" s="388">
        <f>SUMIFS($F$53:$F$152,$C$53:$C$152,"HöS/HS",$D$53:$D$152,B15)</f>
        <v>0</v>
      </c>
      <c r="F15" s="388">
        <f>SUMIFS($G$53:$G$152,$C$53:$C$152,"HöS/HS",$D$53:$D$152,B15)</f>
        <v>0</v>
      </c>
      <c r="G15" s="388">
        <f>SUMIFS($N$53:$N$152,$C$53:$C$152,"HöS/HS",$D$53:$D$152,B15)</f>
        <v>0</v>
      </c>
      <c r="H15" s="388">
        <f>SUMIFS($Q$53:$Q$152,$C$53:$C$152,"HöS/HS",$D$53:$D$152,B15)</f>
        <v>0</v>
      </c>
      <c r="I15" s="373">
        <f>SUMIFS($S$53:$S$152,$C$53:$C$152,"HöS/HS",$D$53:$D$152,B15)</f>
        <v>0</v>
      </c>
      <c r="J15" s="503"/>
    </row>
    <row r="16" spans="2:12" ht="15" customHeight="1" x14ac:dyDescent="0.2">
      <c r="B16" s="130" t="s">
        <v>178</v>
      </c>
      <c r="C16" s="389"/>
      <c r="D16" s="390"/>
      <c r="E16" s="388">
        <f>SUMIFS($F$53:$F$152,$C$53:$C$152,"HöS/HS",$D$53:$D$152,B16)</f>
        <v>0</v>
      </c>
      <c r="F16" s="388">
        <f>SUMIFS($G$53:$G$152,$C$53:$C$152,"HöS/HS",$D$53:$D$152,B16)</f>
        <v>0</v>
      </c>
      <c r="G16" s="388">
        <f>SUMIFS($N$53:$N$152,$C$53:$C$152,"HöS/HS",$D$53:$D$152,B16)</f>
        <v>0</v>
      </c>
      <c r="H16" s="388">
        <f>SUMIFS($Q$53:$Q$152,$C$53:$C$152,"HöS/HS",$D$53:$D$152,B16)</f>
        <v>0</v>
      </c>
      <c r="I16" s="373">
        <f>SUMIFS($S$53:$S$152,$C$53:$C$152,"HöS/HS",$D$53:$D$152,B16)</f>
        <v>0</v>
      </c>
      <c r="J16" s="503"/>
    </row>
    <row r="17" spans="2:10" ht="15" customHeight="1" thickBot="1" x14ac:dyDescent="0.25">
      <c r="B17" s="525" t="s">
        <v>179</v>
      </c>
      <c r="C17" s="389"/>
      <c r="D17" s="390"/>
      <c r="E17" s="526">
        <f>SUMIFS($F$53:$F$152,$C$53:$C$152,"HöS/HS",$D$53:$D$152,B17)</f>
        <v>0</v>
      </c>
      <c r="F17" s="526">
        <f>SUMIFS($G$53:$G$152,$C$53:$C$152,"HöS/HS",$D$53:$D$152,B17)</f>
        <v>0</v>
      </c>
      <c r="G17" s="388">
        <f>SUMIFS($N$53:$N$152,$C$53:$C$152,"HöS/HS",$D$53:$D$152,B17)-SUMIFS($N$53:$N$152,$C$53:$C$152,"HöS/HS",$D$53:$D$152,B17,$B$53:$B$152,"Wind")-SUMIFS($N$53:$N$152,$C$53:$C$152,"HöS/HS",$D$53:$D$152,B17,$B$53:$B$152,"Solar")</f>
        <v>0</v>
      </c>
      <c r="H17" s="388">
        <f>SUMIFS($Q$53:$Q$152,$C$53:$C$152,"HöS/HS",$D$53:$D$152,B17)-SUMIFS($Q$53:$Q$152,$C$53:$C$152,"HöS/HS",$D$53:$D$152,B17,$B$53:$B$152,"Wind")-SUMIFS($Q$53:$Q$152,$C$53:$C$152,"HöS/HS",$D$53:$D$152,B17,$B$53:$B$152,"Solar")</f>
        <v>0</v>
      </c>
      <c r="I17" s="373">
        <f>SUMIFS($S$53:$S$152,$C$53:$C$152,"HöS/HS",$D$53:$D$152,B17)-SUMIFS($S$53:$S$152,$C$53:$C$152,"HöS/HS",$D$53:$D$152,B17,$B$53:$B$152,"Wind")-SUMIFS($S$53:$S$152,$C$53:$C$152,"HöS/HS",$D$53:$D$152,B17,$B$53:$B$152,"Solar")</f>
        <v>0</v>
      </c>
      <c r="J17" s="503"/>
    </row>
    <row r="18" spans="2:10" ht="15" customHeight="1" x14ac:dyDescent="0.2">
      <c r="B18" s="527" t="s">
        <v>2</v>
      </c>
      <c r="C18" s="528"/>
      <c r="D18" s="528"/>
      <c r="E18" s="529"/>
      <c r="F18" s="529"/>
      <c r="G18" s="529"/>
      <c r="H18" s="529"/>
      <c r="I18" s="530"/>
      <c r="J18" s="503"/>
    </row>
    <row r="19" spans="2:10" ht="15" customHeight="1" x14ac:dyDescent="0.2">
      <c r="B19" s="130" t="s">
        <v>206</v>
      </c>
      <c r="C19" s="386"/>
      <c r="D19" s="387"/>
      <c r="E19" s="388">
        <f>SUMIFS($F$53:$F$152,$C$53:$C$152,"HS",$D$53:$D$152,B19)</f>
        <v>0</v>
      </c>
      <c r="F19" s="388">
        <f>SUMIFS($G$53:$G$152,$C$53:$C$152,"HS",$D$53:$D$152,B19)</f>
        <v>0</v>
      </c>
      <c r="G19" s="388">
        <f>SUMIFS($N$53:$N$152,$C$53:$C$152,"HS",$D$53:$D$152,B19)</f>
        <v>0</v>
      </c>
      <c r="H19" s="388">
        <f>SUMIFS($Q$53:$Q$152,$C$53:$C$152,"HS",$D$53:$D$152,B19)</f>
        <v>0</v>
      </c>
      <c r="I19" s="373">
        <f>SUMIFS($S$53:$S$152,$C$53:$C$152,"HS",$D$53:$D$152,B19)</f>
        <v>0</v>
      </c>
      <c r="J19" s="503"/>
    </row>
    <row r="20" spans="2:10" ht="15" customHeight="1" x14ac:dyDescent="0.2">
      <c r="B20" s="130" t="s">
        <v>823</v>
      </c>
      <c r="C20" s="389"/>
      <c r="D20" s="390"/>
      <c r="E20" s="388">
        <f>SUMIFS($F$53:$F$152,$C$53:$C$152,"HS",$D$53:$D$152,B20)</f>
        <v>0</v>
      </c>
      <c r="F20" s="388">
        <f>SUMIFS($G$53:$G$152,$C$53:$C$152,"HS",$D$53:$D$152,B20)</f>
        <v>0</v>
      </c>
      <c r="G20" s="372"/>
      <c r="H20" s="383"/>
      <c r="I20" s="393"/>
      <c r="J20" s="503"/>
    </row>
    <row r="21" spans="2:10" ht="15" customHeight="1" x14ac:dyDescent="0.2">
      <c r="B21" s="130" t="s">
        <v>177</v>
      </c>
      <c r="C21" s="389"/>
      <c r="D21" s="390"/>
      <c r="E21" s="388">
        <f>SUMIFS($F$53:$F$152,$C$53:$C$152,"HS",$D$53:$D$152,B21)</f>
        <v>0</v>
      </c>
      <c r="F21" s="388">
        <f>SUMIFS($G$53:$G$152,$C$53:$C$152,"HS",$D$53:$D$152,B21)</f>
        <v>0</v>
      </c>
      <c r="G21" s="388">
        <f>SUMIFS($N$53:$N$152,$C$53:$C$152,"HS",$D$53:$D$152,B21)</f>
        <v>0</v>
      </c>
      <c r="H21" s="388">
        <f>SUMIFS($Q$53:$Q$152,$C$53:$C$152,"HS",$D$53:$D$152,B21)</f>
        <v>0</v>
      </c>
      <c r="I21" s="373">
        <f>SUMIFS($S$53:$S$152,$C$53:$C$152,"HS",$D$53:$D$152,B21)</f>
        <v>0</v>
      </c>
      <c r="J21" s="503"/>
    </row>
    <row r="22" spans="2:10" ht="15" customHeight="1" x14ac:dyDescent="0.2">
      <c r="B22" s="130" t="s">
        <v>178</v>
      </c>
      <c r="C22" s="389"/>
      <c r="D22" s="390"/>
      <c r="E22" s="388">
        <f>SUMIFS($F$53:$F$152,$C$53:$C$152,"HS",$D$53:$D$152,B22)</f>
        <v>0</v>
      </c>
      <c r="F22" s="388">
        <f>SUMIFS($G$53:$G$152,$C$53:$C$152,"HS",$D$53:$D$152,B22)</f>
        <v>0</v>
      </c>
      <c r="G22" s="388">
        <f>SUMIFS($N$53:$N$152,$C$53:$C$152,"HS",$D$53:$D$152,B22)</f>
        <v>0</v>
      </c>
      <c r="H22" s="388">
        <f>SUMIFS($Q$53:$Q$152,$C$53:$C$152,"HS",$D$53:$D$152,B22)</f>
        <v>0</v>
      </c>
      <c r="I22" s="373">
        <f>SUMIFS($S$53:$S$152,$C$53:$C$152,"HS",$D$53:$D$152,B22)</f>
        <v>0</v>
      </c>
      <c r="J22" s="503"/>
    </row>
    <row r="23" spans="2:10" ht="15" customHeight="1" thickBot="1" x14ac:dyDescent="0.25">
      <c r="B23" s="518" t="s">
        <v>179</v>
      </c>
      <c r="C23" s="531"/>
      <c r="D23" s="532"/>
      <c r="E23" s="533">
        <f>SUMIFS($F$53:$F$152,$C$53:$C$152,"HS",$D$53:$D$152,B23)</f>
        <v>0</v>
      </c>
      <c r="F23" s="533">
        <f>SUMIFS($G$53:$G$152,$C$53:$C$152,"HS",$D$53:$D$152,B23)</f>
        <v>0</v>
      </c>
      <c r="G23" s="534">
        <f>SUMIFS($N$53:$N$152,$C$53:$C$152,"HS",$D$53:$D$152,B23)-SUMIFS($N$53:$N$152,$C$53:$C$152,"HS",$D$53:$D$152,B23,$B$53:$B$152,"Wind")-SUMIFS($N$53:$N$152,$C$53:$C$152,"HS",$D$53:$D$152,B23,$B$53:$B$152,"Solar")</f>
        <v>0</v>
      </c>
      <c r="H23" s="534">
        <f>SUMIFS($Q$53:$Q$152,$C$53:$C$152,"HS",$D$53:$D$152,B23)-SUMIFS($Q$53:$Q$152,$C$53:$C$152,"HS",$D$53:$D$152,B23,$B$53:$B$152,"Wind")-SUMIFS($Q$53:$Q$152,$C$53:$C$152,"HS",$D$53:$D$152,B23,$B$53:$B$152,"Solar")</f>
        <v>0</v>
      </c>
      <c r="I23" s="375">
        <f>SUMIFS($S$53:$S$152,$C$53:$C$152,"HS",$D$53:$D$152,B23)-SUMIFS($S$53:$S$152,$C$53:$C$152,"HS",$D$53:$D$152,B23,$B$53:$B$152,"Wind")-SUMIFS($S$53:$S$152,$C$53:$C$152,"HS",$D$53:$D$152,B23,$B$53:$B$152,"Solar")</f>
        <v>0</v>
      </c>
      <c r="J23" s="503"/>
    </row>
    <row r="24" spans="2:10" ht="15" customHeight="1" x14ac:dyDescent="0.2">
      <c r="B24" s="524" t="s">
        <v>201</v>
      </c>
      <c r="C24" s="382"/>
      <c r="D24" s="382"/>
      <c r="E24" s="384"/>
      <c r="F24" s="384"/>
      <c r="G24" s="384"/>
      <c r="H24" s="384"/>
      <c r="I24" s="535"/>
      <c r="J24" s="503"/>
    </row>
    <row r="25" spans="2:10" ht="15" customHeight="1" x14ac:dyDescent="0.2">
      <c r="B25" s="130" t="s">
        <v>206</v>
      </c>
      <c r="C25" s="386"/>
      <c r="D25" s="387"/>
      <c r="E25" s="388">
        <f>SUMIFS($F$53:$F$152,$C$53:$C$152,"HS/MS",$D$53:$D$152,B25)</f>
        <v>0</v>
      </c>
      <c r="F25" s="388">
        <f>SUMIFS($G$53:$G$152,$C$53:$C$152,"HS/MS",$D$53:$D$152,B25)</f>
        <v>0</v>
      </c>
      <c r="G25" s="388">
        <f>SUMIFS($N$53:$N$152,$C$53:$C$152,"HS/MS",$D$53:$D$152,B25)</f>
        <v>0</v>
      </c>
      <c r="H25" s="388">
        <f>SUMIFS($Q$53:$Q$152,$C$53:$C$152,"HS/MS",$D$53:$D$152,B25)</f>
        <v>0</v>
      </c>
      <c r="I25" s="373">
        <f>SUMIFS($S$53:$S$152,$C$53:$C$152,"HS/MS",$D$53:$D$152,B25)</f>
        <v>0</v>
      </c>
      <c r="J25" s="503"/>
    </row>
    <row r="26" spans="2:10" ht="15" customHeight="1" x14ac:dyDescent="0.2">
      <c r="B26" s="130" t="s">
        <v>823</v>
      </c>
      <c r="C26" s="389"/>
      <c r="D26" s="390"/>
      <c r="E26" s="388">
        <f>SUMIFS($F$53:$F$152,$C$53:$C$152,"HS/MS",$D$53:$D$152,B26)</f>
        <v>0</v>
      </c>
      <c r="F26" s="388">
        <f>SUMIFS($G$53:$G$152,$C$53:$C$152,"HS/MS",$D$53:$D$152,B26)</f>
        <v>0</v>
      </c>
      <c r="G26" s="372"/>
      <c r="H26" s="383"/>
      <c r="I26" s="393"/>
      <c r="J26" s="503"/>
    </row>
    <row r="27" spans="2:10" ht="15" customHeight="1" x14ac:dyDescent="0.2">
      <c r="B27" s="130" t="s">
        <v>177</v>
      </c>
      <c r="C27" s="389"/>
      <c r="D27" s="390"/>
      <c r="E27" s="388">
        <f>SUMIFS($F$53:$F$152,$C$53:$C$152,"HS/MS",$D$53:$D$152,B27)</f>
        <v>0</v>
      </c>
      <c r="F27" s="388">
        <f>SUMIFS($G$53:$G$152,$C$53:$C$152,"HS/MS",$D$53:$D$152,B27)</f>
        <v>0</v>
      </c>
      <c r="G27" s="388">
        <f>SUMIFS($N$53:$N$152,$C$53:$C$152,"HS/MS",$D$53:$D$152,B27)</f>
        <v>0</v>
      </c>
      <c r="H27" s="388">
        <f>SUMIFS($Q$53:$Q$152,$C$53:$C$152,"HS/MS",$D$53:$D$152,B27)</f>
        <v>0</v>
      </c>
      <c r="I27" s="373">
        <f>SUMIFS($S$53:$S$152,$C$53:$C$152,"HS/MS",$D$53:$D$152,B27)</f>
        <v>0</v>
      </c>
      <c r="J27" s="503"/>
    </row>
    <row r="28" spans="2:10" ht="15" customHeight="1" x14ac:dyDescent="0.2">
      <c r="B28" s="130" t="s">
        <v>178</v>
      </c>
      <c r="C28" s="389"/>
      <c r="D28" s="390"/>
      <c r="E28" s="388">
        <f>SUMIFS($F$53:$F$152,$C$53:$C$152,"HS/MS",$D$53:$D$152,B28)</f>
        <v>0</v>
      </c>
      <c r="F28" s="388">
        <f>SUMIFS($G$53:$G$152,$C$53:$C$152,"HS/MS",$D$53:$D$152,B28)</f>
        <v>0</v>
      </c>
      <c r="G28" s="388">
        <f>SUMIFS($N$53:$N$152,$C$53:$C$152,"HS/MS",$D$53:$D$152,B28)</f>
        <v>0</v>
      </c>
      <c r="H28" s="388">
        <f>SUMIFS($Q$53:$Q$152,$C$53:$C$152,"HS/MS",$D$53:$D$152,B28)</f>
        <v>0</v>
      </c>
      <c r="I28" s="373">
        <f>SUMIFS($S$53:$S$152,$C$53:$C$152,"HS/MS",$D$53:$D$152,B28)</f>
        <v>0</v>
      </c>
      <c r="J28" s="503"/>
    </row>
    <row r="29" spans="2:10" ht="15" customHeight="1" thickBot="1" x14ac:dyDescent="0.25">
      <c r="B29" s="525" t="s">
        <v>179</v>
      </c>
      <c r="C29" s="389"/>
      <c r="D29" s="390"/>
      <c r="E29" s="526">
        <f>SUMIFS($F$53:$F$152,$C$53:$C$152,"HS/MS",$D$53:$D$152,B29)</f>
        <v>0</v>
      </c>
      <c r="F29" s="526">
        <f>SUMIFS($G$53:$G$152,$C$53:$C$152,"HS/MS",$D$53:$D$152,B29)</f>
        <v>0</v>
      </c>
      <c r="G29" s="388">
        <f>SUMIFS($N$53:$N$152,$C$53:$C$152,"HS/MS",$D$53:$D$152,B29)-SUMIFS($N$53:$N$152,$C$53:$C$152,"HS/MS",$D$53:$D$152,B29,$B$53:$B$152,"Wind")-SUMIFS($N$53:$N$152,$C$53:$C$152,"HS/MS",$D$53:$D$152,B29,$B$53:$B$152,"Solar")</f>
        <v>0</v>
      </c>
      <c r="H29" s="388">
        <f>SUMIFS($Q$53:$Q$152,$C$53:$C$152,"HS/MS",$D$53:$D$152,B29)-SUMIFS($Q$53:$Q$152,$C$53:$C$152,"HS/MS",$D$53:$D$152,B29,$B$53:$B$152,"Wind")-SUMIFS($Q$53:$Q$152,$C$53:$C$152,"HS/MS",$D$53:$D$152,B29,$B$53:$B$152,"Solar")</f>
        <v>0</v>
      </c>
      <c r="I29" s="373">
        <f>SUMIFS($S$53:$S$152,$C$53:$C$152,"HS/MS",$D$53:$D$152,B29)-SUMIFS($S$53:$S$152,$C$53:$C$152,"HS/MS",$D$53:$D$152,B29,$B$53:$B$152,"Wind")-SUMIFS($S$53:$S$152,$C$53:$C$152,"HS/MS",$D$53:$D$152,B29,$B$53:$B$152,"Solar")</f>
        <v>0</v>
      </c>
      <c r="J29" s="503"/>
    </row>
    <row r="30" spans="2:10" ht="15" customHeight="1" x14ac:dyDescent="0.2">
      <c r="B30" s="527" t="s">
        <v>3</v>
      </c>
      <c r="C30" s="528"/>
      <c r="D30" s="528"/>
      <c r="E30" s="529"/>
      <c r="F30" s="529"/>
      <c r="G30" s="529"/>
      <c r="H30" s="529"/>
      <c r="I30" s="530"/>
      <c r="J30" s="503"/>
    </row>
    <row r="31" spans="2:10" ht="15" customHeight="1" x14ac:dyDescent="0.2">
      <c r="B31" s="130" t="s">
        <v>206</v>
      </c>
      <c r="C31" s="386"/>
      <c r="D31" s="387"/>
      <c r="E31" s="388">
        <f>SUMIFS($F$53:$F$152,$C$53:$C$152,"MS",$D$53:$D$152,B31)</f>
        <v>0</v>
      </c>
      <c r="F31" s="388">
        <f>SUMIFS($G$53:$G$152,$C$53:$C$152,"MS",$D$53:$D$152,B31)</f>
        <v>0</v>
      </c>
      <c r="G31" s="388">
        <f>SUMIFS($N$53:$N$152,$C$53:$C$152,"MS",$D$53:$D$152,B31)</f>
        <v>0</v>
      </c>
      <c r="H31" s="388">
        <f>SUMIFS($Q$53:$Q$152,$C$53:$C$152,"MS",$D$53:$D$152,B31)</f>
        <v>0</v>
      </c>
      <c r="I31" s="373">
        <f>SUMIFS($S$53:$S$152,$C$53:$C$152,"MS",$D$53:$D$152,B31)</f>
        <v>0</v>
      </c>
      <c r="J31" s="503"/>
    </row>
    <row r="32" spans="2:10" ht="15" customHeight="1" x14ac:dyDescent="0.2">
      <c r="B32" s="525" t="s">
        <v>823</v>
      </c>
      <c r="C32" s="389"/>
      <c r="D32" s="390"/>
      <c r="E32" s="388">
        <f>SUMIFS($F$53:$F$152,$C$53:$C$152,"MS",$D$53:$D$152,B32)</f>
        <v>0</v>
      </c>
      <c r="F32" s="388">
        <f>SUMIFS($G$53:$G$152,$C$53:$C$152,"MS",$D$53:$D$152,B32)</f>
        <v>0</v>
      </c>
      <c r="G32" s="372"/>
      <c r="H32" s="383"/>
      <c r="I32" s="393"/>
      <c r="J32" s="503"/>
    </row>
    <row r="33" spans="2:12" ht="15" customHeight="1" x14ac:dyDescent="0.2">
      <c r="B33" s="130" t="s">
        <v>177</v>
      </c>
      <c r="C33" s="389"/>
      <c r="D33" s="390"/>
      <c r="E33" s="388">
        <f>SUMIFS($F$53:$F$152,$C$53:$C$152,"MS",$D$53:$D$152,B33)</f>
        <v>0</v>
      </c>
      <c r="F33" s="388">
        <f>SUMIFS($G$53:$G$152,$C$53:$C$152,"MS",$D$53:$D$152,B33)</f>
        <v>0</v>
      </c>
      <c r="G33" s="388">
        <f>SUMIFS($N$53:$N$152,$C$53:$C$152,"MS",$D$53:$D$152,B33)</f>
        <v>0</v>
      </c>
      <c r="H33" s="388">
        <f>SUMIFS($Q$53:$Q$152,$C$53:$C$152,"MS",$D$53:$D$152,B33)</f>
        <v>0</v>
      </c>
      <c r="I33" s="373">
        <f>SUMIFS($S$53:$S$152,$C$53:$C$152,"MS",$D$53:$D$152,B33)</f>
        <v>0</v>
      </c>
      <c r="J33" s="503"/>
    </row>
    <row r="34" spans="2:12" ht="15" customHeight="1" x14ac:dyDescent="0.2">
      <c r="B34" s="130" t="s">
        <v>178</v>
      </c>
      <c r="C34" s="389"/>
      <c r="D34" s="390"/>
      <c r="E34" s="388">
        <f>SUMIFS($F$53:$F$152,$C$53:$C$152,"MS",$D$53:$D$152,B34)</f>
        <v>0</v>
      </c>
      <c r="F34" s="388">
        <f>SUMIFS($G$53:$G$152,$C$53:$C$152,"MS",$D$53:$D$152,B34)</f>
        <v>0</v>
      </c>
      <c r="G34" s="388">
        <f>SUMIFS($N$53:$N$152,$C$53:$C$152,"MS",$D$53:$D$152,B34)</f>
        <v>0</v>
      </c>
      <c r="H34" s="388">
        <f>SUMIFS($Q$53:$Q$152,$C$53:$C$152,"MS",$D$53:$D$152,B34)</f>
        <v>0</v>
      </c>
      <c r="I34" s="373">
        <f>SUMIFS($S$53:$S$152,$C$53:$C$152,"MS",$D$53:$D$152,B34)</f>
        <v>0</v>
      </c>
      <c r="J34" s="503"/>
    </row>
    <row r="35" spans="2:12" ht="15" customHeight="1" thickBot="1" x14ac:dyDescent="0.25">
      <c r="B35" s="525" t="s">
        <v>179</v>
      </c>
      <c r="C35" s="389"/>
      <c r="D35" s="390"/>
      <c r="E35" s="526">
        <f>SUMIFS($F$53:$F$152,$C$53:$C$152,"MS",$D$53:$D$152,B35)</f>
        <v>0</v>
      </c>
      <c r="F35" s="526">
        <f>SUMIFS($G$53:$G$152,$C$53:$C$152,"MS",$D$53:$D$152,B35)</f>
        <v>0</v>
      </c>
      <c r="G35" s="388">
        <f>SUMIFS($N$53:$N$152,$C$53:$C$152,"MS",$D$53:$D$152,B35)-SUMIFS($N$53:$N$152,$C$53:$C$152,"MS",$D$53:$D$152,B35,$B$53:$B$152,"Wind")-SUMIFS($N$53:$N$152,$C$53:$C$152,"MS",$D$53:$D$152,B35,$B$53:$B$152,"Solar")</f>
        <v>0</v>
      </c>
      <c r="H35" s="388">
        <f>SUMIFS($Q$53:$Q$152,$C$53:$C$152,"MS",$D$53:$D$152,B35)-SUMIFS($Q$53:$Q$152,$C$53:$C$152,"MS",$D$53:$D$152,B35,$B$53:$B$152,"Wind")-SUMIFS($Q$53:$Q$152,$C$53:$C$152,"MS",$D$53:$D$152,B35,$B$53:$B$152,"Solar")</f>
        <v>0</v>
      </c>
      <c r="I35" s="373">
        <f>SUMIFS($S$53:$S$152,$C$53:$C$152,"MS",$D$53:$D$152,B35)-SUMIFS($S$53:$S$152,$C$53:$C$152,"MS",$D$53:$D$152,B35,$B$53:$B$152,"Wind")-SUMIFS($S$53:$S$152,$C$53:$C$152,"MS",$D$53:$D$152,B35,$B$53:$B$152,"Solar")</f>
        <v>0</v>
      </c>
      <c r="J35" s="503"/>
    </row>
    <row r="36" spans="2:12" ht="15" customHeight="1" x14ac:dyDescent="0.2">
      <c r="B36" s="527" t="s">
        <v>202</v>
      </c>
      <c r="C36" s="528"/>
      <c r="D36" s="528"/>
      <c r="E36" s="529"/>
      <c r="F36" s="529"/>
      <c r="G36" s="529"/>
      <c r="H36" s="529"/>
      <c r="I36" s="530"/>
      <c r="J36" s="503"/>
    </row>
    <row r="37" spans="2:12" ht="15" customHeight="1" x14ac:dyDescent="0.2">
      <c r="B37" s="130" t="s">
        <v>206</v>
      </c>
      <c r="C37" s="386"/>
      <c r="D37" s="387"/>
      <c r="E37" s="388">
        <f>SUMIFS($F$53:$F$152,$C$53:$C$152,"MS/NS",$D$53:$D$152,B37)</f>
        <v>0</v>
      </c>
      <c r="F37" s="388">
        <f>SUMIFS($G$53:$G$152,$C$53:$C$152,"MS/NS",$D$53:$D$152,B37)</f>
        <v>0</v>
      </c>
      <c r="G37" s="388">
        <f>SUMIFS($N$53:$N$152,$C$53:$C$152,"MS/NS",$D$53:$D$152,B37)</f>
        <v>0</v>
      </c>
      <c r="H37" s="388">
        <f>SUMIFS($Q$53:$Q$152,$C$53:$C$152,"MS/NS",$D$53:$D$152,B37)</f>
        <v>0</v>
      </c>
      <c r="I37" s="373">
        <f>SUMIFS($S$53:$S$152,$C$53:$C$152,"MS/NS",$D$53:$D$152,B37)</f>
        <v>0</v>
      </c>
      <c r="J37" s="503"/>
    </row>
    <row r="38" spans="2:12" ht="15" customHeight="1" x14ac:dyDescent="0.2">
      <c r="B38" s="130" t="s">
        <v>823</v>
      </c>
      <c r="C38" s="389"/>
      <c r="D38" s="390"/>
      <c r="E38" s="388">
        <f>SUMIFS($F$53:$F$152,$C$53:$C$152,"MS/NS",$D$53:$D$152,B38)</f>
        <v>0</v>
      </c>
      <c r="F38" s="388">
        <f>SUMIFS($G$53:$G$152,$C$53:$C$152,"MS/NS",$D$53:$D$152,B38)</f>
        <v>0</v>
      </c>
      <c r="G38" s="372"/>
      <c r="H38" s="383"/>
      <c r="I38" s="393"/>
      <c r="J38" s="503"/>
    </row>
    <row r="39" spans="2:12" ht="15" customHeight="1" x14ac:dyDescent="0.2">
      <c r="B39" s="130" t="s">
        <v>177</v>
      </c>
      <c r="C39" s="389"/>
      <c r="D39" s="390"/>
      <c r="E39" s="388">
        <f>SUMIFS($F$53:$F$152,$C$53:$C$152,"MS/NS",$D$53:$D$152,B39)</f>
        <v>0</v>
      </c>
      <c r="F39" s="388">
        <f>SUMIFS($G$53:$G$152,$C$53:$C$152,"MS/NS",$D$53:$D$152,B39)</f>
        <v>0</v>
      </c>
      <c r="G39" s="388">
        <f>SUMIFS($N$53:$N$152,$C$53:$C$152,"MS/NS",$D$53:$D$152,B39)</f>
        <v>0</v>
      </c>
      <c r="H39" s="388">
        <f>SUMIFS($Q$53:$Q$152,$C$53:$C$152,"MS/NS",$D$53:$D$152,B39)</f>
        <v>0</v>
      </c>
      <c r="I39" s="373">
        <f>SUMIFS($S$53:$S$152,$C$53:$C$152,"MS/NS",$D$53:$D$152,B39)</f>
        <v>0</v>
      </c>
      <c r="J39" s="503"/>
    </row>
    <row r="40" spans="2:12" ht="15" customHeight="1" x14ac:dyDescent="0.2">
      <c r="B40" s="130" t="s">
        <v>178</v>
      </c>
      <c r="C40" s="389"/>
      <c r="D40" s="390"/>
      <c r="E40" s="388">
        <f>SUMIFS($F$53:$F$152,$C$53:$C$152,"MS/NS",$D$53:$D$152,B40)</f>
        <v>0</v>
      </c>
      <c r="F40" s="388">
        <f>SUMIFS($G$53:$G$152,$C$53:$C$152,"MS/NS",$D$53:$D$152,B40)</f>
        <v>0</v>
      </c>
      <c r="G40" s="388">
        <f>SUMIFS($N$53:$N$152,$C$53:$C$152,"MS/NS",$D$53:$D$152,B40)</f>
        <v>0</v>
      </c>
      <c r="H40" s="388">
        <f>SUMIFS($Q$53:$Q$152,$C$53:$C$152,"MS/NS",$D$53:$D$152,B40)</f>
        <v>0</v>
      </c>
      <c r="I40" s="373">
        <f>SUMIFS($S$53:$S$152,$C$53:$C$152,"MS/NS",$D$53:$D$152,B40)</f>
        <v>0</v>
      </c>
      <c r="J40" s="503"/>
    </row>
    <row r="41" spans="2:12" ht="15" customHeight="1" thickBot="1" x14ac:dyDescent="0.25">
      <c r="B41" s="525" t="s">
        <v>179</v>
      </c>
      <c r="C41" s="389"/>
      <c r="D41" s="390"/>
      <c r="E41" s="526">
        <f>SUMIFS($F$53:$F$152,$C$53:$C$152,"MS/NS",$D$53:$D$152,B41)</f>
        <v>0</v>
      </c>
      <c r="F41" s="526">
        <f>SUMIFS($G$53:$G$152,$C$53:$C$152,"MS/NS",$D$53:$D$152,B41)</f>
        <v>0</v>
      </c>
      <c r="G41" s="388">
        <f>SUMIFS($N$53:$N$152,$C$53:$C$152,"MS/NS",$D$53:$D$152,B41)-SUMIFS($N$53:$N$152,$C$53:$C$152,"MS/NS",$D$53:$D$152,B41,$B$53:$B$152,"Wind")-SUMIFS($N$53:$N$152,$C$53:$C$152,"MS/NS",$D$53:$D$152,B41,$B$53:$B$152,"Solar")</f>
        <v>0</v>
      </c>
      <c r="H41" s="388">
        <f>SUMIFS($Q$53:$Q$152,$C$53:$C$152,"MS/NS",$D$53:$D$152,B41)-SUMIFS($Q$53:$Q$152,$C$53:$C$152,"MS/NS",$D$53:$D$152,B41,$B$53:$B$152,"Wind")-SUMIFS($Q$53:$Q$152,$C$53:$C$152,"MS/NS",$D$53:$D$152,B41,$B$53:$B$152,"Solar")</f>
        <v>0</v>
      </c>
      <c r="I41" s="373">
        <f>SUMIFS($S$53:$S$152,$C$53:$C$152,"MS/NS",$D$53:$D$152,B41)-SUMIFS($S$53:$S$152,$C$53:$C$152,"MS/NS",$D$53:$D$152,B41,$B$53:$B$152,"Wind")-SUMIFS($S$53:$S$152,$C$53:$C$152,"MS/NS",$D$53:$D$152,B41,$B$53:$B$152,"Solar")</f>
        <v>0</v>
      </c>
      <c r="J41" s="503"/>
    </row>
    <row r="42" spans="2:12" ht="15" customHeight="1" x14ac:dyDescent="0.2">
      <c r="B42" s="527" t="s">
        <v>203</v>
      </c>
      <c r="C42" s="528"/>
      <c r="D42" s="528"/>
      <c r="E42" s="529"/>
      <c r="F42" s="529"/>
      <c r="G42" s="529"/>
      <c r="H42" s="529"/>
      <c r="I42" s="530"/>
      <c r="J42" s="503"/>
    </row>
    <row r="43" spans="2:12" ht="15" customHeight="1" x14ac:dyDescent="0.2">
      <c r="B43" s="130" t="s">
        <v>206</v>
      </c>
      <c r="C43" s="386"/>
      <c r="D43" s="387"/>
      <c r="E43" s="388">
        <f>SUMIFS($F$53:$F$152,$C$53:$C$152,"NS",$D$53:$D$152,B43)</f>
        <v>0</v>
      </c>
      <c r="F43" s="388">
        <f>SUMIFS($G$53:$G$152,$C$53:$C$152,"NS",$D$53:$D$152,B43)</f>
        <v>0</v>
      </c>
      <c r="G43" s="388">
        <f>SUMIFS($N$53:$N$152,$C$53:$C$152,"NS",$D$53:$D$152,B43)</f>
        <v>0</v>
      </c>
      <c r="H43" s="388">
        <f>SUMIFS($Q$53:$Q$152,$C$53:$C$152,"NS",$D$53:$D$152,B43)</f>
        <v>0</v>
      </c>
      <c r="I43" s="373">
        <f>SUMIFS($S$53:$S$152,$C$53:$C$152,"NS",$D$53:$D$152,B43)</f>
        <v>0</v>
      </c>
      <c r="J43" s="503"/>
    </row>
    <row r="44" spans="2:12" ht="15" customHeight="1" x14ac:dyDescent="0.2">
      <c r="B44" s="130" t="s">
        <v>823</v>
      </c>
      <c r="C44" s="389"/>
      <c r="D44" s="390"/>
      <c r="E44" s="388">
        <f>SUMIFS($F$53:$F$152,$C$53:$C$152,"NS",$D$53:$D$152,B44)</f>
        <v>0</v>
      </c>
      <c r="F44" s="388">
        <f>SUMIFS($G$53:$G$152,$C$53:$C$152,"NS",$D$53:$D$152,B44)</f>
        <v>0</v>
      </c>
      <c r="G44" s="372"/>
      <c r="H44" s="383"/>
      <c r="I44" s="393"/>
      <c r="J44" s="503"/>
    </row>
    <row r="45" spans="2:12" ht="15" customHeight="1" x14ac:dyDescent="0.2">
      <c r="B45" s="130" t="s">
        <v>177</v>
      </c>
      <c r="C45" s="389"/>
      <c r="D45" s="390"/>
      <c r="E45" s="388">
        <f>SUMIFS($F$53:$F$152,$C$53:$C$152,"NS",$D$53:$D$152,B45)</f>
        <v>0</v>
      </c>
      <c r="F45" s="388">
        <f>SUMIFS($G$53:$G$152,$C$53:$C$152,"NS",$D$53:$D$152,B45)</f>
        <v>0</v>
      </c>
      <c r="G45" s="388">
        <f>SUMIFS($N$53:$N$152,$C$53:$C$152,"NS",$D$53:$D$152,B45)</f>
        <v>0</v>
      </c>
      <c r="H45" s="388">
        <f>SUMIFS($Q$53:$Q$152,$C$53:$C$152,"NS",$D$53:$D$152,B45)</f>
        <v>0</v>
      </c>
      <c r="I45" s="373">
        <f>SUMIFS($S$53:$S$152,$C$53:$C$152,"NS",$D$53:$D$152,B45)</f>
        <v>0</v>
      </c>
      <c r="J45" s="503"/>
    </row>
    <row r="46" spans="2:12" ht="15" customHeight="1" x14ac:dyDescent="0.2">
      <c r="B46" s="130" t="s">
        <v>178</v>
      </c>
      <c r="C46" s="391"/>
      <c r="D46" s="392"/>
      <c r="E46" s="388">
        <f>SUMIFS($F$53:$F$152,$C$53:$C$152,"NS",$D$53:$D$152,B46)</f>
        <v>0</v>
      </c>
      <c r="F46" s="388">
        <f>SUMIFS($G$53:$G$152,$C$53:$C$152,"NS",$D$53:$D$152,B46)</f>
        <v>0</v>
      </c>
      <c r="G46" s="388">
        <f>SUMIFS($N$53:$N$152,$C$53:$C$152,"NS",$D$53:$D$152,B46)</f>
        <v>0</v>
      </c>
      <c r="H46" s="388">
        <f>SUMIFS($Q$53:$Q$152,$C$53:$C$152,"NS",$D$53:$D$152,B46)</f>
        <v>0</v>
      </c>
      <c r="I46" s="373">
        <f>SUMIFS($S$53:$S$152,$C$53:$C$152,"NS",$D$53:$D$152,B46)</f>
        <v>0</v>
      </c>
      <c r="J46" s="503"/>
    </row>
    <row r="47" spans="2:12" ht="15" customHeight="1" thickBot="1" x14ac:dyDescent="0.25">
      <c r="B47" s="536" t="s">
        <v>21</v>
      </c>
      <c r="C47" s="394"/>
      <c r="D47" s="394"/>
      <c r="E47" s="394"/>
      <c r="F47" s="374">
        <f>SUM(F11:F46)</f>
        <v>0</v>
      </c>
      <c r="G47" s="374">
        <f>SUM(G11:G46)</f>
        <v>0</v>
      </c>
      <c r="H47" s="374">
        <f>SUM(H11:H46)</f>
        <v>0</v>
      </c>
      <c r="I47" s="375">
        <f>SUM(I11:I46)</f>
        <v>0</v>
      </c>
      <c r="J47" s="503"/>
    </row>
    <row r="48" spans="2:12" ht="12" customHeight="1" thickBot="1" x14ac:dyDescent="0.25">
      <c r="B48" s="503"/>
      <c r="C48" s="503"/>
      <c r="D48" s="503"/>
      <c r="E48" s="503"/>
      <c r="F48" s="503"/>
      <c r="G48" s="503"/>
      <c r="H48" s="503"/>
      <c r="I48" s="503"/>
      <c r="J48" s="503"/>
      <c r="K48" s="503"/>
      <c r="L48" s="503"/>
    </row>
    <row r="49" spans="2:19" ht="18" customHeight="1" x14ac:dyDescent="0.2">
      <c r="B49" s="133" t="s">
        <v>572</v>
      </c>
      <c r="C49" s="1095"/>
      <c r="D49" s="1095"/>
      <c r="E49" s="1095"/>
      <c r="F49" s="1095"/>
      <c r="G49" s="1095"/>
      <c r="H49" s="1095"/>
      <c r="I49" s="1095"/>
      <c r="J49" s="1095"/>
      <c r="K49" s="1095"/>
      <c r="L49" s="1095"/>
      <c r="M49" s="1095"/>
      <c r="N49" s="1095"/>
      <c r="O49" s="1095"/>
      <c r="P49" s="1095"/>
      <c r="Q49" s="1095"/>
      <c r="R49" s="1095"/>
      <c r="S49" s="1096"/>
    </row>
    <row r="50" spans="2:19" ht="36" customHeight="1" x14ac:dyDescent="0.2">
      <c r="B50" s="1097" t="s">
        <v>573</v>
      </c>
      <c r="C50" s="1098"/>
      <c r="D50" s="1098"/>
      <c r="E50" s="395"/>
      <c r="F50" s="1099" t="s">
        <v>574</v>
      </c>
      <c r="G50" s="395"/>
      <c r="H50" s="1100" t="s">
        <v>575</v>
      </c>
      <c r="I50" s="1101"/>
      <c r="J50" s="1099" t="s">
        <v>576</v>
      </c>
      <c r="K50" s="1098"/>
      <c r="L50" s="1099" t="s">
        <v>577</v>
      </c>
      <c r="M50" s="1098"/>
      <c r="N50" s="395"/>
      <c r="O50" s="1099" t="s">
        <v>578</v>
      </c>
      <c r="P50" s="1098"/>
      <c r="Q50" s="395"/>
      <c r="R50" s="1102" t="s">
        <v>579</v>
      </c>
      <c r="S50" s="1103"/>
    </row>
    <row r="51" spans="2:19" ht="90" customHeight="1" x14ac:dyDescent="0.2">
      <c r="B51" s="1104" t="s">
        <v>720</v>
      </c>
      <c r="C51" s="1105" t="s">
        <v>567</v>
      </c>
      <c r="D51" s="1099" t="s">
        <v>580</v>
      </c>
      <c r="E51" s="395"/>
      <c r="F51" s="1105" t="s">
        <v>581</v>
      </c>
      <c r="G51" s="1105" t="s">
        <v>582</v>
      </c>
      <c r="H51" s="1105" t="s">
        <v>721</v>
      </c>
      <c r="I51" s="1105" t="s">
        <v>583</v>
      </c>
      <c r="J51" s="1105" t="s">
        <v>722</v>
      </c>
      <c r="K51" s="1106" t="s">
        <v>584</v>
      </c>
      <c r="L51" s="1107" t="s">
        <v>723</v>
      </c>
      <c r="M51" s="1108" t="s">
        <v>585</v>
      </c>
      <c r="N51" s="1107" t="s">
        <v>724</v>
      </c>
      <c r="O51" s="1107" t="s">
        <v>723</v>
      </c>
      <c r="P51" s="1108" t="s">
        <v>585</v>
      </c>
      <c r="Q51" s="1107" t="s">
        <v>724</v>
      </c>
      <c r="R51" s="1105" t="s">
        <v>723</v>
      </c>
      <c r="S51" s="1109" t="s">
        <v>725</v>
      </c>
    </row>
    <row r="52" spans="2:19" ht="15" customHeight="1" x14ac:dyDescent="0.2">
      <c r="B52" s="1070"/>
      <c r="C52" s="1071"/>
      <c r="D52" s="1071"/>
      <c r="E52" s="1071"/>
      <c r="F52" s="1072"/>
      <c r="G52" s="1072"/>
      <c r="H52" s="1073"/>
      <c r="I52" s="1073"/>
      <c r="J52" s="1072"/>
      <c r="K52" s="1072"/>
      <c r="L52" s="1074"/>
      <c r="M52" s="1075"/>
      <c r="N52" s="1074"/>
      <c r="O52" s="1074"/>
      <c r="P52" s="1076"/>
      <c r="Q52" s="1074"/>
      <c r="R52" s="1074"/>
      <c r="S52" s="1077"/>
    </row>
    <row r="53" spans="2:19" ht="15" customHeight="1" x14ac:dyDescent="0.2">
      <c r="B53" s="1078" t="s">
        <v>586</v>
      </c>
      <c r="C53" s="1079" t="s">
        <v>586</v>
      </c>
      <c r="D53" s="1080" t="s">
        <v>586</v>
      </c>
      <c r="E53" s="1081"/>
      <c r="F53" s="1082"/>
      <c r="G53" s="1082"/>
      <c r="H53" s="1083"/>
      <c r="I53" s="1084"/>
      <c r="J53" s="1085"/>
      <c r="K53" s="1086"/>
      <c r="L53" s="950">
        <f>$F53*$H53</f>
        <v>0</v>
      </c>
      <c r="M53" s="948"/>
      <c r="N53" s="950">
        <f>L53*M53</f>
        <v>0</v>
      </c>
      <c r="O53" s="950">
        <f>$G53*$I53/100</f>
        <v>0</v>
      </c>
      <c r="P53" s="948"/>
      <c r="Q53" s="950">
        <f>O53*P53</f>
        <v>0</v>
      </c>
      <c r="R53" s="950">
        <f>L53+O53</f>
        <v>0</v>
      </c>
      <c r="S53" s="951">
        <f>N53+Q53</f>
        <v>0</v>
      </c>
    </row>
    <row r="54" spans="2:19" ht="15" customHeight="1" x14ac:dyDescent="0.2">
      <c r="B54" s="1078" t="s">
        <v>586</v>
      </c>
      <c r="C54" s="1079" t="s">
        <v>586</v>
      </c>
      <c r="D54" s="1080" t="s">
        <v>586</v>
      </c>
      <c r="E54" s="1081"/>
      <c r="F54" s="1082"/>
      <c r="G54" s="1082"/>
      <c r="H54" s="1083"/>
      <c r="I54" s="1084"/>
      <c r="J54" s="1085"/>
      <c r="K54" s="1086"/>
      <c r="L54" s="950">
        <f t="shared" ref="L54:L117" si="0">$F54*$H54</f>
        <v>0</v>
      </c>
      <c r="M54" s="948"/>
      <c r="N54" s="950">
        <f t="shared" ref="N54:N117" si="1">L54*M54</f>
        <v>0</v>
      </c>
      <c r="O54" s="950">
        <f t="shared" ref="O54:O117" si="2">$G54*$I54/100</f>
        <v>0</v>
      </c>
      <c r="P54" s="948"/>
      <c r="Q54" s="950">
        <f t="shared" ref="Q54:Q117" si="3">O54*P54</f>
        <v>0</v>
      </c>
      <c r="R54" s="950">
        <f t="shared" ref="R54:R117" si="4">L54+O54</f>
        <v>0</v>
      </c>
      <c r="S54" s="951">
        <f t="shared" ref="S54:S117" si="5">N54+Q54</f>
        <v>0</v>
      </c>
    </row>
    <row r="55" spans="2:19" ht="15" customHeight="1" x14ac:dyDescent="0.2">
      <c r="B55" s="1078" t="s">
        <v>586</v>
      </c>
      <c r="C55" s="1079" t="s">
        <v>586</v>
      </c>
      <c r="D55" s="1080" t="s">
        <v>586</v>
      </c>
      <c r="E55" s="1081"/>
      <c r="F55" s="1082"/>
      <c r="G55" s="1082"/>
      <c r="H55" s="1083"/>
      <c r="I55" s="1084"/>
      <c r="J55" s="1085"/>
      <c r="K55" s="1086"/>
      <c r="L55" s="950">
        <f t="shared" si="0"/>
        <v>0</v>
      </c>
      <c r="M55" s="948"/>
      <c r="N55" s="950">
        <f t="shared" si="1"/>
        <v>0</v>
      </c>
      <c r="O55" s="950">
        <f t="shared" si="2"/>
        <v>0</v>
      </c>
      <c r="P55" s="948"/>
      <c r="Q55" s="950">
        <f t="shared" si="3"/>
        <v>0</v>
      </c>
      <c r="R55" s="950">
        <f t="shared" si="4"/>
        <v>0</v>
      </c>
      <c r="S55" s="951">
        <f t="shared" si="5"/>
        <v>0</v>
      </c>
    </row>
    <row r="56" spans="2:19" ht="15" customHeight="1" x14ac:dyDescent="0.2">
      <c r="B56" s="1078" t="s">
        <v>586</v>
      </c>
      <c r="C56" s="1079" t="s">
        <v>586</v>
      </c>
      <c r="D56" s="1080" t="s">
        <v>586</v>
      </c>
      <c r="E56" s="1081"/>
      <c r="F56" s="1082"/>
      <c r="G56" s="1082"/>
      <c r="H56" s="1083"/>
      <c r="I56" s="1084"/>
      <c r="J56" s="1085"/>
      <c r="K56" s="1086"/>
      <c r="L56" s="950">
        <f t="shared" si="0"/>
        <v>0</v>
      </c>
      <c r="M56" s="948"/>
      <c r="N56" s="950">
        <f t="shared" si="1"/>
        <v>0</v>
      </c>
      <c r="O56" s="950">
        <f t="shared" si="2"/>
        <v>0</v>
      </c>
      <c r="P56" s="948"/>
      <c r="Q56" s="950">
        <f t="shared" si="3"/>
        <v>0</v>
      </c>
      <c r="R56" s="950">
        <f t="shared" si="4"/>
        <v>0</v>
      </c>
      <c r="S56" s="951">
        <f t="shared" si="5"/>
        <v>0</v>
      </c>
    </row>
    <row r="57" spans="2:19" ht="15" customHeight="1" x14ac:dyDescent="0.2">
      <c r="B57" s="1078" t="s">
        <v>586</v>
      </c>
      <c r="C57" s="1079" t="s">
        <v>586</v>
      </c>
      <c r="D57" s="1080" t="s">
        <v>586</v>
      </c>
      <c r="E57" s="1081"/>
      <c r="F57" s="1082"/>
      <c r="G57" s="1082"/>
      <c r="H57" s="1083"/>
      <c r="I57" s="1084"/>
      <c r="J57" s="1085"/>
      <c r="K57" s="1086"/>
      <c r="L57" s="950">
        <f t="shared" si="0"/>
        <v>0</v>
      </c>
      <c r="M57" s="948"/>
      <c r="N57" s="950">
        <f t="shared" si="1"/>
        <v>0</v>
      </c>
      <c r="O57" s="950">
        <f t="shared" si="2"/>
        <v>0</v>
      </c>
      <c r="P57" s="948"/>
      <c r="Q57" s="950">
        <f t="shared" si="3"/>
        <v>0</v>
      </c>
      <c r="R57" s="950">
        <f t="shared" si="4"/>
        <v>0</v>
      </c>
      <c r="S57" s="951">
        <f t="shared" si="5"/>
        <v>0</v>
      </c>
    </row>
    <row r="58" spans="2:19" ht="15" customHeight="1" x14ac:dyDescent="0.2">
      <c r="B58" s="1078" t="s">
        <v>586</v>
      </c>
      <c r="C58" s="1079" t="s">
        <v>586</v>
      </c>
      <c r="D58" s="1080" t="s">
        <v>586</v>
      </c>
      <c r="E58" s="1081"/>
      <c r="F58" s="1082"/>
      <c r="G58" s="1082"/>
      <c r="H58" s="1083"/>
      <c r="I58" s="1084"/>
      <c r="J58" s="1085"/>
      <c r="K58" s="1086"/>
      <c r="L58" s="950">
        <f t="shared" si="0"/>
        <v>0</v>
      </c>
      <c r="M58" s="948"/>
      <c r="N58" s="950">
        <f t="shared" si="1"/>
        <v>0</v>
      </c>
      <c r="O58" s="950">
        <f t="shared" si="2"/>
        <v>0</v>
      </c>
      <c r="P58" s="948"/>
      <c r="Q58" s="950">
        <f t="shared" si="3"/>
        <v>0</v>
      </c>
      <c r="R58" s="950">
        <f t="shared" si="4"/>
        <v>0</v>
      </c>
      <c r="S58" s="951">
        <f t="shared" si="5"/>
        <v>0</v>
      </c>
    </row>
    <row r="59" spans="2:19" ht="15" customHeight="1" x14ac:dyDescent="0.2">
      <c r="B59" s="1078" t="s">
        <v>586</v>
      </c>
      <c r="C59" s="1079" t="s">
        <v>586</v>
      </c>
      <c r="D59" s="1080" t="s">
        <v>586</v>
      </c>
      <c r="E59" s="1081"/>
      <c r="F59" s="1082"/>
      <c r="G59" s="1082"/>
      <c r="H59" s="1083"/>
      <c r="I59" s="1084"/>
      <c r="J59" s="1085"/>
      <c r="K59" s="1086"/>
      <c r="L59" s="950">
        <f t="shared" si="0"/>
        <v>0</v>
      </c>
      <c r="M59" s="948"/>
      <c r="N59" s="950">
        <f t="shared" si="1"/>
        <v>0</v>
      </c>
      <c r="O59" s="950">
        <f t="shared" si="2"/>
        <v>0</v>
      </c>
      <c r="P59" s="948"/>
      <c r="Q59" s="950">
        <f t="shared" si="3"/>
        <v>0</v>
      </c>
      <c r="R59" s="950">
        <f t="shared" si="4"/>
        <v>0</v>
      </c>
      <c r="S59" s="951">
        <f t="shared" si="5"/>
        <v>0</v>
      </c>
    </row>
    <row r="60" spans="2:19" ht="15" customHeight="1" x14ac:dyDescent="0.2">
      <c r="B60" s="1078" t="s">
        <v>586</v>
      </c>
      <c r="C60" s="1079" t="s">
        <v>586</v>
      </c>
      <c r="D60" s="1080" t="s">
        <v>586</v>
      </c>
      <c r="E60" s="1081"/>
      <c r="F60" s="1082"/>
      <c r="G60" s="1082"/>
      <c r="H60" s="1083"/>
      <c r="I60" s="1084"/>
      <c r="J60" s="1085"/>
      <c r="K60" s="1086"/>
      <c r="L60" s="950">
        <f t="shared" si="0"/>
        <v>0</v>
      </c>
      <c r="M60" s="948"/>
      <c r="N60" s="950">
        <f t="shared" si="1"/>
        <v>0</v>
      </c>
      <c r="O60" s="950">
        <f t="shared" si="2"/>
        <v>0</v>
      </c>
      <c r="P60" s="948"/>
      <c r="Q60" s="950">
        <f t="shared" si="3"/>
        <v>0</v>
      </c>
      <c r="R60" s="950">
        <f t="shared" si="4"/>
        <v>0</v>
      </c>
      <c r="S60" s="951">
        <f t="shared" si="5"/>
        <v>0</v>
      </c>
    </row>
    <row r="61" spans="2:19" ht="15" customHeight="1" x14ac:dyDescent="0.2">
      <c r="B61" s="1078" t="s">
        <v>586</v>
      </c>
      <c r="C61" s="1079" t="s">
        <v>586</v>
      </c>
      <c r="D61" s="1080" t="s">
        <v>586</v>
      </c>
      <c r="E61" s="1081"/>
      <c r="F61" s="1082"/>
      <c r="G61" s="1082"/>
      <c r="H61" s="1083"/>
      <c r="I61" s="1084"/>
      <c r="J61" s="1085"/>
      <c r="K61" s="1086"/>
      <c r="L61" s="950">
        <f t="shared" si="0"/>
        <v>0</v>
      </c>
      <c r="M61" s="948"/>
      <c r="N61" s="950">
        <f t="shared" si="1"/>
        <v>0</v>
      </c>
      <c r="O61" s="950">
        <f t="shared" si="2"/>
        <v>0</v>
      </c>
      <c r="P61" s="948"/>
      <c r="Q61" s="950">
        <f t="shared" si="3"/>
        <v>0</v>
      </c>
      <c r="R61" s="950">
        <f t="shared" si="4"/>
        <v>0</v>
      </c>
      <c r="S61" s="951">
        <f t="shared" si="5"/>
        <v>0</v>
      </c>
    </row>
    <row r="62" spans="2:19" ht="15" customHeight="1" x14ac:dyDescent="0.2">
      <c r="B62" s="1078" t="s">
        <v>586</v>
      </c>
      <c r="C62" s="1079" t="s">
        <v>586</v>
      </c>
      <c r="D62" s="1080" t="s">
        <v>586</v>
      </c>
      <c r="E62" s="1081"/>
      <c r="F62" s="1082"/>
      <c r="G62" s="1082"/>
      <c r="H62" s="1083"/>
      <c r="I62" s="1084"/>
      <c r="J62" s="1085"/>
      <c r="K62" s="1086"/>
      <c r="L62" s="950">
        <f t="shared" si="0"/>
        <v>0</v>
      </c>
      <c r="M62" s="948"/>
      <c r="N62" s="950">
        <f t="shared" si="1"/>
        <v>0</v>
      </c>
      <c r="O62" s="950">
        <f t="shared" si="2"/>
        <v>0</v>
      </c>
      <c r="P62" s="948"/>
      <c r="Q62" s="950">
        <f t="shared" si="3"/>
        <v>0</v>
      </c>
      <c r="R62" s="950">
        <f t="shared" si="4"/>
        <v>0</v>
      </c>
      <c r="S62" s="951">
        <f t="shared" si="5"/>
        <v>0</v>
      </c>
    </row>
    <row r="63" spans="2:19" ht="15" customHeight="1" x14ac:dyDescent="0.2">
      <c r="B63" s="1078" t="s">
        <v>586</v>
      </c>
      <c r="C63" s="1079" t="s">
        <v>586</v>
      </c>
      <c r="D63" s="1080" t="s">
        <v>586</v>
      </c>
      <c r="E63" s="1081"/>
      <c r="F63" s="1082"/>
      <c r="G63" s="1082"/>
      <c r="H63" s="1083"/>
      <c r="I63" s="1084"/>
      <c r="J63" s="1085"/>
      <c r="K63" s="1086"/>
      <c r="L63" s="950">
        <f t="shared" si="0"/>
        <v>0</v>
      </c>
      <c r="M63" s="948"/>
      <c r="N63" s="950">
        <f t="shared" si="1"/>
        <v>0</v>
      </c>
      <c r="O63" s="950">
        <f t="shared" si="2"/>
        <v>0</v>
      </c>
      <c r="P63" s="948"/>
      <c r="Q63" s="950">
        <f t="shared" si="3"/>
        <v>0</v>
      </c>
      <c r="R63" s="950">
        <f t="shared" si="4"/>
        <v>0</v>
      </c>
      <c r="S63" s="951">
        <f t="shared" si="5"/>
        <v>0</v>
      </c>
    </row>
    <row r="64" spans="2:19" ht="15" customHeight="1" x14ac:dyDescent="0.2">
      <c r="B64" s="1078" t="s">
        <v>586</v>
      </c>
      <c r="C64" s="1079" t="s">
        <v>586</v>
      </c>
      <c r="D64" s="1080" t="s">
        <v>586</v>
      </c>
      <c r="E64" s="1081"/>
      <c r="F64" s="1082"/>
      <c r="G64" s="1082"/>
      <c r="H64" s="1083"/>
      <c r="I64" s="1084"/>
      <c r="J64" s="1085"/>
      <c r="K64" s="1086"/>
      <c r="L64" s="950">
        <f t="shared" si="0"/>
        <v>0</v>
      </c>
      <c r="M64" s="948"/>
      <c r="N64" s="950">
        <f t="shared" si="1"/>
        <v>0</v>
      </c>
      <c r="O64" s="950">
        <f t="shared" si="2"/>
        <v>0</v>
      </c>
      <c r="P64" s="948"/>
      <c r="Q64" s="950">
        <f t="shared" si="3"/>
        <v>0</v>
      </c>
      <c r="R64" s="950">
        <f t="shared" si="4"/>
        <v>0</v>
      </c>
      <c r="S64" s="951">
        <f t="shared" si="5"/>
        <v>0</v>
      </c>
    </row>
    <row r="65" spans="2:19" ht="15" customHeight="1" x14ac:dyDescent="0.2">
      <c r="B65" s="1078" t="s">
        <v>586</v>
      </c>
      <c r="C65" s="1079" t="s">
        <v>586</v>
      </c>
      <c r="D65" s="1080" t="s">
        <v>586</v>
      </c>
      <c r="E65" s="1081"/>
      <c r="F65" s="1082"/>
      <c r="G65" s="1082"/>
      <c r="H65" s="1083"/>
      <c r="I65" s="1084"/>
      <c r="J65" s="1085"/>
      <c r="K65" s="1086"/>
      <c r="L65" s="950">
        <f t="shared" si="0"/>
        <v>0</v>
      </c>
      <c r="M65" s="948"/>
      <c r="N65" s="950">
        <f t="shared" si="1"/>
        <v>0</v>
      </c>
      <c r="O65" s="950">
        <f t="shared" si="2"/>
        <v>0</v>
      </c>
      <c r="P65" s="948"/>
      <c r="Q65" s="950">
        <f t="shared" si="3"/>
        <v>0</v>
      </c>
      <c r="R65" s="950">
        <f t="shared" si="4"/>
        <v>0</v>
      </c>
      <c r="S65" s="951">
        <f t="shared" si="5"/>
        <v>0</v>
      </c>
    </row>
    <row r="66" spans="2:19" ht="15" customHeight="1" x14ac:dyDescent="0.2">
      <c r="B66" s="1078" t="s">
        <v>586</v>
      </c>
      <c r="C66" s="1079" t="s">
        <v>586</v>
      </c>
      <c r="D66" s="1080" t="s">
        <v>586</v>
      </c>
      <c r="E66" s="1081"/>
      <c r="F66" s="1082"/>
      <c r="G66" s="1082"/>
      <c r="H66" s="1083"/>
      <c r="I66" s="1084"/>
      <c r="J66" s="1085"/>
      <c r="K66" s="1086"/>
      <c r="L66" s="950">
        <f t="shared" si="0"/>
        <v>0</v>
      </c>
      <c r="M66" s="948"/>
      <c r="N66" s="950">
        <f t="shared" si="1"/>
        <v>0</v>
      </c>
      <c r="O66" s="950">
        <f t="shared" si="2"/>
        <v>0</v>
      </c>
      <c r="P66" s="948"/>
      <c r="Q66" s="950">
        <f t="shared" si="3"/>
        <v>0</v>
      </c>
      <c r="R66" s="950">
        <f t="shared" si="4"/>
        <v>0</v>
      </c>
      <c r="S66" s="951">
        <f t="shared" si="5"/>
        <v>0</v>
      </c>
    </row>
    <row r="67" spans="2:19" ht="15" customHeight="1" x14ac:dyDescent="0.2">
      <c r="B67" s="1078" t="s">
        <v>586</v>
      </c>
      <c r="C67" s="1079" t="s">
        <v>586</v>
      </c>
      <c r="D67" s="1080" t="s">
        <v>586</v>
      </c>
      <c r="E67" s="1081"/>
      <c r="F67" s="1082"/>
      <c r="G67" s="1082"/>
      <c r="H67" s="1083"/>
      <c r="I67" s="1084"/>
      <c r="J67" s="1085"/>
      <c r="K67" s="1086"/>
      <c r="L67" s="950">
        <f t="shared" si="0"/>
        <v>0</v>
      </c>
      <c r="M67" s="948"/>
      <c r="N67" s="950">
        <f t="shared" si="1"/>
        <v>0</v>
      </c>
      <c r="O67" s="950">
        <f t="shared" si="2"/>
        <v>0</v>
      </c>
      <c r="P67" s="948"/>
      <c r="Q67" s="950">
        <f t="shared" si="3"/>
        <v>0</v>
      </c>
      <c r="R67" s="950">
        <f t="shared" si="4"/>
        <v>0</v>
      </c>
      <c r="S67" s="951">
        <f t="shared" si="5"/>
        <v>0</v>
      </c>
    </row>
    <row r="68" spans="2:19" ht="15" customHeight="1" x14ac:dyDescent="0.2">
      <c r="B68" s="1078" t="s">
        <v>586</v>
      </c>
      <c r="C68" s="1079" t="s">
        <v>586</v>
      </c>
      <c r="D68" s="1080" t="s">
        <v>586</v>
      </c>
      <c r="E68" s="1081"/>
      <c r="F68" s="1082"/>
      <c r="G68" s="1082"/>
      <c r="H68" s="1083"/>
      <c r="I68" s="1084"/>
      <c r="J68" s="1085"/>
      <c r="K68" s="1086"/>
      <c r="L68" s="950">
        <f t="shared" si="0"/>
        <v>0</v>
      </c>
      <c r="M68" s="948"/>
      <c r="N68" s="950">
        <f t="shared" si="1"/>
        <v>0</v>
      </c>
      <c r="O68" s="950">
        <f t="shared" si="2"/>
        <v>0</v>
      </c>
      <c r="P68" s="948"/>
      <c r="Q68" s="950">
        <f t="shared" si="3"/>
        <v>0</v>
      </c>
      <c r="R68" s="950">
        <f t="shared" si="4"/>
        <v>0</v>
      </c>
      <c r="S68" s="951">
        <f t="shared" si="5"/>
        <v>0</v>
      </c>
    </row>
    <row r="69" spans="2:19" ht="15" customHeight="1" x14ac:dyDescent="0.2">
      <c r="B69" s="1078" t="s">
        <v>586</v>
      </c>
      <c r="C69" s="1079" t="s">
        <v>586</v>
      </c>
      <c r="D69" s="1080" t="s">
        <v>586</v>
      </c>
      <c r="E69" s="1081"/>
      <c r="F69" s="1082"/>
      <c r="G69" s="1082"/>
      <c r="H69" s="1083"/>
      <c r="I69" s="1084"/>
      <c r="J69" s="1085"/>
      <c r="K69" s="1086"/>
      <c r="L69" s="950">
        <f t="shared" si="0"/>
        <v>0</v>
      </c>
      <c r="M69" s="948"/>
      <c r="N69" s="950">
        <f t="shared" si="1"/>
        <v>0</v>
      </c>
      <c r="O69" s="950">
        <f t="shared" si="2"/>
        <v>0</v>
      </c>
      <c r="P69" s="948"/>
      <c r="Q69" s="950">
        <f t="shared" si="3"/>
        <v>0</v>
      </c>
      <c r="R69" s="950">
        <f t="shared" si="4"/>
        <v>0</v>
      </c>
      <c r="S69" s="951">
        <f t="shared" si="5"/>
        <v>0</v>
      </c>
    </row>
    <row r="70" spans="2:19" ht="15" customHeight="1" x14ac:dyDescent="0.2">
      <c r="B70" s="1078" t="s">
        <v>586</v>
      </c>
      <c r="C70" s="1079" t="s">
        <v>586</v>
      </c>
      <c r="D70" s="1080" t="s">
        <v>586</v>
      </c>
      <c r="E70" s="1081"/>
      <c r="F70" s="1082"/>
      <c r="G70" s="1082"/>
      <c r="H70" s="1083"/>
      <c r="I70" s="1084"/>
      <c r="J70" s="1085"/>
      <c r="K70" s="1086"/>
      <c r="L70" s="950">
        <f t="shared" si="0"/>
        <v>0</v>
      </c>
      <c r="M70" s="948"/>
      <c r="N70" s="950">
        <f t="shared" si="1"/>
        <v>0</v>
      </c>
      <c r="O70" s="950">
        <f t="shared" si="2"/>
        <v>0</v>
      </c>
      <c r="P70" s="948"/>
      <c r="Q70" s="950">
        <f t="shared" si="3"/>
        <v>0</v>
      </c>
      <c r="R70" s="950">
        <f t="shared" si="4"/>
        <v>0</v>
      </c>
      <c r="S70" s="951">
        <f t="shared" si="5"/>
        <v>0</v>
      </c>
    </row>
    <row r="71" spans="2:19" ht="15" customHeight="1" x14ac:dyDescent="0.2">
      <c r="B71" s="1078" t="s">
        <v>586</v>
      </c>
      <c r="C71" s="1079" t="s">
        <v>586</v>
      </c>
      <c r="D71" s="1080" t="s">
        <v>586</v>
      </c>
      <c r="E71" s="1081"/>
      <c r="F71" s="1082"/>
      <c r="G71" s="1082"/>
      <c r="H71" s="1083"/>
      <c r="I71" s="1084"/>
      <c r="J71" s="1085"/>
      <c r="K71" s="1086"/>
      <c r="L71" s="950">
        <f t="shared" si="0"/>
        <v>0</v>
      </c>
      <c r="M71" s="948"/>
      <c r="N71" s="950">
        <f t="shared" si="1"/>
        <v>0</v>
      </c>
      <c r="O71" s="950">
        <f t="shared" si="2"/>
        <v>0</v>
      </c>
      <c r="P71" s="948"/>
      <c r="Q71" s="950">
        <f t="shared" si="3"/>
        <v>0</v>
      </c>
      <c r="R71" s="950">
        <f t="shared" si="4"/>
        <v>0</v>
      </c>
      <c r="S71" s="951">
        <f t="shared" si="5"/>
        <v>0</v>
      </c>
    </row>
    <row r="72" spans="2:19" ht="15" customHeight="1" x14ac:dyDescent="0.2">
      <c r="B72" s="1078" t="s">
        <v>586</v>
      </c>
      <c r="C72" s="1079" t="s">
        <v>586</v>
      </c>
      <c r="D72" s="1080" t="s">
        <v>586</v>
      </c>
      <c r="E72" s="1081"/>
      <c r="F72" s="1082"/>
      <c r="G72" s="1082"/>
      <c r="H72" s="1083"/>
      <c r="I72" s="1084"/>
      <c r="J72" s="1085"/>
      <c r="K72" s="1086"/>
      <c r="L72" s="950">
        <f t="shared" si="0"/>
        <v>0</v>
      </c>
      <c r="M72" s="948"/>
      <c r="N72" s="950">
        <f t="shared" si="1"/>
        <v>0</v>
      </c>
      <c r="O72" s="950">
        <f t="shared" si="2"/>
        <v>0</v>
      </c>
      <c r="P72" s="948"/>
      <c r="Q72" s="950">
        <f t="shared" si="3"/>
        <v>0</v>
      </c>
      <c r="R72" s="950">
        <f t="shared" si="4"/>
        <v>0</v>
      </c>
      <c r="S72" s="951">
        <f t="shared" si="5"/>
        <v>0</v>
      </c>
    </row>
    <row r="73" spans="2:19" ht="15" customHeight="1" x14ac:dyDescent="0.2">
      <c r="B73" s="1078" t="s">
        <v>586</v>
      </c>
      <c r="C73" s="1079" t="s">
        <v>586</v>
      </c>
      <c r="D73" s="1080" t="s">
        <v>586</v>
      </c>
      <c r="E73" s="1081"/>
      <c r="F73" s="1082"/>
      <c r="G73" s="1082"/>
      <c r="H73" s="1083"/>
      <c r="I73" s="1084"/>
      <c r="J73" s="1085"/>
      <c r="K73" s="1086"/>
      <c r="L73" s="950">
        <f t="shared" si="0"/>
        <v>0</v>
      </c>
      <c r="M73" s="948"/>
      <c r="N73" s="950">
        <f t="shared" si="1"/>
        <v>0</v>
      </c>
      <c r="O73" s="950">
        <f t="shared" si="2"/>
        <v>0</v>
      </c>
      <c r="P73" s="948"/>
      <c r="Q73" s="950">
        <f t="shared" si="3"/>
        <v>0</v>
      </c>
      <c r="R73" s="950">
        <f t="shared" si="4"/>
        <v>0</v>
      </c>
      <c r="S73" s="951">
        <f t="shared" si="5"/>
        <v>0</v>
      </c>
    </row>
    <row r="74" spans="2:19" ht="15" customHeight="1" x14ac:dyDescent="0.2">
      <c r="B74" s="1078" t="s">
        <v>586</v>
      </c>
      <c r="C74" s="1079" t="s">
        <v>586</v>
      </c>
      <c r="D74" s="1080" t="s">
        <v>586</v>
      </c>
      <c r="E74" s="1081"/>
      <c r="F74" s="1082"/>
      <c r="G74" s="1082"/>
      <c r="H74" s="1083"/>
      <c r="I74" s="1084"/>
      <c r="J74" s="1085"/>
      <c r="K74" s="1086"/>
      <c r="L74" s="950">
        <f t="shared" si="0"/>
        <v>0</v>
      </c>
      <c r="M74" s="948"/>
      <c r="N74" s="950">
        <f t="shared" si="1"/>
        <v>0</v>
      </c>
      <c r="O74" s="950">
        <f t="shared" si="2"/>
        <v>0</v>
      </c>
      <c r="P74" s="948"/>
      <c r="Q74" s="950">
        <f t="shared" si="3"/>
        <v>0</v>
      </c>
      <c r="R74" s="950">
        <f t="shared" si="4"/>
        <v>0</v>
      </c>
      <c r="S74" s="951">
        <f t="shared" si="5"/>
        <v>0</v>
      </c>
    </row>
    <row r="75" spans="2:19" ht="15" customHeight="1" x14ac:dyDescent="0.2">
      <c r="B75" s="1078" t="s">
        <v>586</v>
      </c>
      <c r="C75" s="1079" t="s">
        <v>586</v>
      </c>
      <c r="D75" s="1080" t="s">
        <v>586</v>
      </c>
      <c r="E75" s="1081"/>
      <c r="F75" s="1082"/>
      <c r="G75" s="1082"/>
      <c r="H75" s="1083"/>
      <c r="I75" s="1084"/>
      <c r="J75" s="1085"/>
      <c r="K75" s="1086"/>
      <c r="L75" s="950">
        <f t="shared" si="0"/>
        <v>0</v>
      </c>
      <c r="M75" s="948"/>
      <c r="N75" s="950">
        <f t="shared" si="1"/>
        <v>0</v>
      </c>
      <c r="O75" s="950">
        <f t="shared" si="2"/>
        <v>0</v>
      </c>
      <c r="P75" s="948"/>
      <c r="Q75" s="950">
        <f t="shared" si="3"/>
        <v>0</v>
      </c>
      <c r="R75" s="950">
        <f t="shared" si="4"/>
        <v>0</v>
      </c>
      <c r="S75" s="951">
        <f t="shared" si="5"/>
        <v>0</v>
      </c>
    </row>
    <row r="76" spans="2:19" ht="15" customHeight="1" x14ac:dyDescent="0.2">
      <c r="B76" s="1078" t="s">
        <v>586</v>
      </c>
      <c r="C76" s="1079" t="s">
        <v>586</v>
      </c>
      <c r="D76" s="1080" t="s">
        <v>586</v>
      </c>
      <c r="E76" s="1081"/>
      <c r="F76" s="1082"/>
      <c r="G76" s="1082"/>
      <c r="H76" s="1083"/>
      <c r="I76" s="1084"/>
      <c r="J76" s="1085"/>
      <c r="K76" s="1086"/>
      <c r="L76" s="950">
        <f t="shared" si="0"/>
        <v>0</v>
      </c>
      <c r="M76" s="948"/>
      <c r="N76" s="950">
        <f t="shared" si="1"/>
        <v>0</v>
      </c>
      <c r="O76" s="950">
        <f t="shared" si="2"/>
        <v>0</v>
      </c>
      <c r="P76" s="948"/>
      <c r="Q76" s="950">
        <f t="shared" si="3"/>
        <v>0</v>
      </c>
      <c r="R76" s="950">
        <f t="shared" si="4"/>
        <v>0</v>
      </c>
      <c r="S76" s="951">
        <f t="shared" si="5"/>
        <v>0</v>
      </c>
    </row>
    <row r="77" spans="2:19" ht="15" customHeight="1" x14ac:dyDescent="0.2">
      <c r="B77" s="1078" t="s">
        <v>586</v>
      </c>
      <c r="C77" s="1079" t="s">
        <v>586</v>
      </c>
      <c r="D77" s="1080" t="s">
        <v>586</v>
      </c>
      <c r="E77" s="1081"/>
      <c r="F77" s="1082"/>
      <c r="G77" s="1082"/>
      <c r="H77" s="1083"/>
      <c r="I77" s="1084"/>
      <c r="J77" s="1085"/>
      <c r="K77" s="1086"/>
      <c r="L77" s="950">
        <f t="shared" si="0"/>
        <v>0</v>
      </c>
      <c r="M77" s="948"/>
      <c r="N77" s="950">
        <f t="shared" si="1"/>
        <v>0</v>
      </c>
      <c r="O77" s="950">
        <f t="shared" si="2"/>
        <v>0</v>
      </c>
      <c r="P77" s="948"/>
      <c r="Q77" s="950">
        <f t="shared" si="3"/>
        <v>0</v>
      </c>
      <c r="R77" s="950">
        <f t="shared" si="4"/>
        <v>0</v>
      </c>
      <c r="S77" s="951">
        <f t="shared" si="5"/>
        <v>0</v>
      </c>
    </row>
    <row r="78" spans="2:19" ht="15" customHeight="1" x14ac:dyDescent="0.2">
      <c r="B78" s="1078" t="s">
        <v>586</v>
      </c>
      <c r="C78" s="1079" t="s">
        <v>586</v>
      </c>
      <c r="D78" s="1080" t="s">
        <v>586</v>
      </c>
      <c r="E78" s="1081"/>
      <c r="F78" s="1082"/>
      <c r="G78" s="1082"/>
      <c r="H78" s="1083"/>
      <c r="I78" s="1084"/>
      <c r="J78" s="1085"/>
      <c r="K78" s="1086"/>
      <c r="L78" s="950">
        <f t="shared" si="0"/>
        <v>0</v>
      </c>
      <c r="M78" s="948"/>
      <c r="N78" s="950">
        <f t="shared" si="1"/>
        <v>0</v>
      </c>
      <c r="O78" s="950">
        <f t="shared" si="2"/>
        <v>0</v>
      </c>
      <c r="P78" s="948"/>
      <c r="Q78" s="950">
        <f t="shared" si="3"/>
        <v>0</v>
      </c>
      <c r="R78" s="950">
        <f t="shared" si="4"/>
        <v>0</v>
      </c>
      <c r="S78" s="951">
        <f t="shared" si="5"/>
        <v>0</v>
      </c>
    </row>
    <row r="79" spans="2:19" ht="15" customHeight="1" x14ac:dyDescent="0.2">
      <c r="B79" s="1078" t="s">
        <v>586</v>
      </c>
      <c r="C79" s="1079" t="s">
        <v>586</v>
      </c>
      <c r="D79" s="1080" t="s">
        <v>586</v>
      </c>
      <c r="E79" s="1081"/>
      <c r="F79" s="1082"/>
      <c r="G79" s="1082"/>
      <c r="H79" s="1083"/>
      <c r="I79" s="1084"/>
      <c r="J79" s="1085"/>
      <c r="K79" s="1086"/>
      <c r="L79" s="950">
        <f t="shared" si="0"/>
        <v>0</v>
      </c>
      <c r="M79" s="948"/>
      <c r="N79" s="950">
        <f t="shared" si="1"/>
        <v>0</v>
      </c>
      <c r="O79" s="950">
        <f t="shared" si="2"/>
        <v>0</v>
      </c>
      <c r="P79" s="948"/>
      <c r="Q79" s="950">
        <f t="shared" si="3"/>
        <v>0</v>
      </c>
      <c r="R79" s="950">
        <f t="shared" si="4"/>
        <v>0</v>
      </c>
      <c r="S79" s="951">
        <f t="shared" si="5"/>
        <v>0</v>
      </c>
    </row>
    <row r="80" spans="2:19" ht="15" customHeight="1" x14ac:dyDescent="0.2">
      <c r="B80" s="1078" t="s">
        <v>586</v>
      </c>
      <c r="C80" s="1079" t="s">
        <v>586</v>
      </c>
      <c r="D80" s="1080" t="s">
        <v>586</v>
      </c>
      <c r="E80" s="1081"/>
      <c r="F80" s="1082"/>
      <c r="G80" s="1082"/>
      <c r="H80" s="1083"/>
      <c r="I80" s="1084"/>
      <c r="J80" s="1085"/>
      <c r="K80" s="1086"/>
      <c r="L80" s="950">
        <f t="shared" si="0"/>
        <v>0</v>
      </c>
      <c r="M80" s="948"/>
      <c r="N80" s="950">
        <f t="shared" si="1"/>
        <v>0</v>
      </c>
      <c r="O80" s="950">
        <f t="shared" si="2"/>
        <v>0</v>
      </c>
      <c r="P80" s="948"/>
      <c r="Q80" s="950">
        <f t="shared" si="3"/>
        <v>0</v>
      </c>
      <c r="R80" s="950">
        <f t="shared" si="4"/>
        <v>0</v>
      </c>
      <c r="S80" s="951">
        <f t="shared" si="5"/>
        <v>0</v>
      </c>
    </row>
    <row r="81" spans="2:19" ht="15" customHeight="1" x14ac:dyDescent="0.2">
      <c r="B81" s="1078" t="s">
        <v>586</v>
      </c>
      <c r="C81" s="1079" t="s">
        <v>586</v>
      </c>
      <c r="D81" s="1080" t="s">
        <v>586</v>
      </c>
      <c r="E81" s="1081"/>
      <c r="F81" s="1082"/>
      <c r="G81" s="1082"/>
      <c r="H81" s="1083"/>
      <c r="I81" s="1084"/>
      <c r="J81" s="1085"/>
      <c r="K81" s="1086"/>
      <c r="L81" s="950">
        <f t="shared" si="0"/>
        <v>0</v>
      </c>
      <c r="M81" s="948"/>
      <c r="N81" s="950">
        <f t="shared" si="1"/>
        <v>0</v>
      </c>
      <c r="O81" s="950">
        <f t="shared" si="2"/>
        <v>0</v>
      </c>
      <c r="P81" s="948"/>
      <c r="Q81" s="950">
        <f t="shared" si="3"/>
        <v>0</v>
      </c>
      <c r="R81" s="950">
        <f t="shared" si="4"/>
        <v>0</v>
      </c>
      <c r="S81" s="951">
        <f t="shared" si="5"/>
        <v>0</v>
      </c>
    </row>
    <row r="82" spans="2:19" ht="15" customHeight="1" x14ac:dyDescent="0.2">
      <c r="B82" s="1078" t="s">
        <v>586</v>
      </c>
      <c r="C82" s="1079" t="s">
        <v>586</v>
      </c>
      <c r="D82" s="1080" t="s">
        <v>586</v>
      </c>
      <c r="E82" s="1081"/>
      <c r="F82" s="1082"/>
      <c r="G82" s="1082"/>
      <c r="H82" s="1083"/>
      <c r="I82" s="1084"/>
      <c r="J82" s="1085"/>
      <c r="K82" s="1086"/>
      <c r="L82" s="950">
        <f t="shared" si="0"/>
        <v>0</v>
      </c>
      <c r="M82" s="948"/>
      <c r="N82" s="950">
        <f t="shared" si="1"/>
        <v>0</v>
      </c>
      <c r="O82" s="950">
        <f t="shared" si="2"/>
        <v>0</v>
      </c>
      <c r="P82" s="948"/>
      <c r="Q82" s="950">
        <f t="shared" si="3"/>
        <v>0</v>
      </c>
      <c r="R82" s="950">
        <f t="shared" si="4"/>
        <v>0</v>
      </c>
      <c r="S82" s="951">
        <f t="shared" si="5"/>
        <v>0</v>
      </c>
    </row>
    <row r="83" spans="2:19" ht="15" customHeight="1" x14ac:dyDescent="0.2">
      <c r="B83" s="1078" t="s">
        <v>586</v>
      </c>
      <c r="C83" s="1079" t="s">
        <v>586</v>
      </c>
      <c r="D83" s="1080" t="s">
        <v>586</v>
      </c>
      <c r="E83" s="1081"/>
      <c r="F83" s="1082"/>
      <c r="G83" s="1082"/>
      <c r="H83" s="1083"/>
      <c r="I83" s="1084"/>
      <c r="J83" s="1085"/>
      <c r="K83" s="1086"/>
      <c r="L83" s="950">
        <f t="shared" si="0"/>
        <v>0</v>
      </c>
      <c r="M83" s="948"/>
      <c r="N83" s="950">
        <f t="shared" si="1"/>
        <v>0</v>
      </c>
      <c r="O83" s="950">
        <f t="shared" si="2"/>
        <v>0</v>
      </c>
      <c r="P83" s="948"/>
      <c r="Q83" s="950">
        <f t="shared" si="3"/>
        <v>0</v>
      </c>
      <c r="R83" s="950">
        <f t="shared" si="4"/>
        <v>0</v>
      </c>
      <c r="S83" s="951">
        <f t="shared" si="5"/>
        <v>0</v>
      </c>
    </row>
    <row r="84" spans="2:19" ht="15" customHeight="1" x14ac:dyDescent="0.2">
      <c r="B84" s="1078" t="s">
        <v>586</v>
      </c>
      <c r="C84" s="1079" t="s">
        <v>586</v>
      </c>
      <c r="D84" s="1080" t="s">
        <v>586</v>
      </c>
      <c r="E84" s="1081"/>
      <c r="F84" s="1082"/>
      <c r="G84" s="1082"/>
      <c r="H84" s="1083"/>
      <c r="I84" s="1084"/>
      <c r="J84" s="1085"/>
      <c r="K84" s="1086"/>
      <c r="L84" s="950">
        <f t="shared" si="0"/>
        <v>0</v>
      </c>
      <c r="M84" s="948"/>
      <c r="N84" s="950">
        <f t="shared" si="1"/>
        <v>0</v>
      </c>
      <c r="O84" s="950">
        <f t="shared" si="2"/>
        <v>0</v>
      </c>
      <c r="P84" s="948"/>
      <c r="Q84" s="950">
        <f t="shared" si="3"/>
        <v>0</v>
      </c>
      <c r="R84" s="950">
        <f t="shared" si="4"/>
        <v>0</v>
      </c>
      <c r="S84" s="951">
        <f t="shared" si="5"/>
        <v>0</v>
      </c>
    </row>
    <row r="85" spans="2:19" ht="15" customHeight="1" x14ac:dyDescent="0.2">
      <c r="B85" s="1078" t="s">
        <v>586</v>
      </c>
      <c r="C85" s="1079" t="s">
        <v>586</v>
      </c>
      <c r="D85" s="1080" t="s">
        <v>586</v>
      </c>
      <c r="E85" s="1081"/>
      <c r="F85" s="1082"/>
      <c r="G85" s="1082"/>
      <c r="H85" s="1083"/>
      <c r="I85" s="1084"/>
      <c r="J85" s="1085"/>
      <c r="K85" s="1086"/>
      <c r="L85" s="950">
        <f t="shared" si="0"/>
        <v>0</v>
      </c>
      <c r="M85" s="948"/>
      <c r="N85" s="950">
        <f t="shared" si="1"/>
        <v>0</v>
      </c>
      <c r="O85" s="950">
        <f t="shared" si="2"/>
        <v>0</v>
      </c>
      <c r="P85" s="948"/>
      <c r="Q85" s="950">
        <f t="shared" si="3"/>
        <v>0</v>
      </c>
      <c r="R85" s="950">
        <f t="shared" si="4"/>
        <v>0</v>
      </c>
      <c r="S85" s="951">
        <f t="shared" si="5"/>
        <v>0</v>
      </c>
    </row>
    <row r="86" spans="2:19" ht="15" customHeight="1" x14ac:dyDescent="0.2">
      <c r="B86" s="1078" t="s">
        <v>586</v>
      </c>
      <c r="C86" s="1079" t="s">
        <v>586</v>
      </c>
      <c r="D86" s="1080" t="s">
        <v>586</v>
      </c>
      <c r="E86" s="1081"/>
      <c r="F86" s="1082"/>
      <c r="G86" s="1082"/>
      <c r="H86" s="1083"/>
      <c r="I86" s="1084"/>
      <c r="J86" s="1085"/>
      <c r="K86" s="1086"/>
      <c r="L86" s="950">
        <f t="shared" si="0"/>
        <v>0</v>
      </c>
      <c r="M86" s="948"/>
      <c r="N86" s="950">
        <f t="shared" si="1"/>
        <v>0</v>
      </c>
      <c r="O86" s="950">
        <f t="shared" si="2"/>
        <v>0</v>
      </c>
      <c r="P86" s="948"/>
      <c r="Q86" s="950">
        <f t="shared" si="3"/>
        <v>0</v>
      </c>
      <c r="R86" s="950">
        <f t="shared" si="4"/>
        <v>0</v>
      </c>
      <c r="S86" s="951">
        <f t="shared" si="5"/>
        <v>0</v>
      </c>
    </row>
    <row r="87" spans="2:19" ht="15" customHeight="1" x14ac:dyDescent="0.2">
      <c r="B87" s="1078" t="s">
        <v>586</v>
      </c>
      <c r="C87" s="1079" t="s">
        <v>586</v>
      </c>
      <c r="D87" s="1080" t="s">
        <v>586</v>
      </c>
      <c r="E87" s="1081"/>
      <c r="F87" s="1082"/>
      <c r="G87" s="1082"/>
      <c r="H87" s="1083"/>
      <c r="I87" s="1084"/>
      <c r="J87" s="1085"/>
      <c r="K87" s="1086"/>
      <c r="L87" s="950">
        <f t="shared" si="0"/>
        <v>0</v>
      </c>
      <c r="M87" s="948"/>
      <c r="N87" s="950">
        <f t="shared" si="1"/>
        <v>0</v>
      </c>
      <c r="O87" s="950">
        <f t="shared" si="2"/>
        <v>0</v>
      </c>
      <c r="P87" s="948"/>
      <c r="Q87" s="950">
        <f t="shared" si="3"/>
        <v>0</v>
      </c>
      <c r="R87" s="950">
        <f t="shared" si="4"/>
        <v>0</v>
      </c>
      <c r="S87" s="951">
        <f t="shared" si="5"/>
        <v>0</v>
      </c>
    </row>
    <row r="88" spans="2:19" ht="15" customHeight="1" x14ac:dyDescent="0.2">
      <c r="B88" s="1078" t="s">
        <v>586</v>
      </c>
      <c r="C88" s="1079" t="s">
        <v>586</v>
      </c>
      <c r="D88" s="1080" t="s">
        <v>586</v>
      </c>
      <c r="E88" s="1081"/>
      <c r="F88" s="1082"/>
      <c r="G88" s="1082"/>
      <c r="H88" s="1083"/>
      <c r="I88" s="1084"/>
      <c r="J88" s="1085"/>
      <c r="K88" s="1086"/>
      <c r="L88" s="950">
        <f t="shared" si="0"/>
        <v>0</v>
      </c>
      <c r="M88" s="948"/>
      <c r="N88" s="950">
        <f t="shared" si="1"/>
        <v>0</v>
      </c>
      <c r="O88" s="950">
        <f t="shared" si="2"/>
        <v>0</v>
      </c>
      <c r="P88" s="948"/>
      <c r="Q88" s="950">
        <f t="shared" si="3"/>
        <v>0</v>
      </c>
      <c r="R88" s="950">
        <f t="shared" si="4"/>
        <v>0</v>
      </c>
      <c r="S88" s="951">
        <f t="shared" si="5"/>
        <v>0</v>
      </c>
    </row>
    <row r="89" spans="2:19" ht="15" customHeight="1" x14ac:dyDescent="0.2">
      <c r="B89" s="1078" t="s">
        <v>586</v>
      </c>
      <c r="C89" s="1079" t="s">
        <v>586</v>
      </c>
      <c r="D89" s="1080" t="s">
        <v>586</v>
      </c>
      <c r="E89" s="1081"/>
      <c r="F89" s="1082"/>
      <c r="G89" s="1082"/>
      <c r="H89" s="1083"/>
      <c r="I89" s="1084"/>
      <c r="J89" s="1085"/>
      <c r="K89" s="1086"/>
      <c r="L89" s="950">
        <f t="shared" si="0"/>
        <v>0</v>
      </c>
      <c r="M89" s="948"/>
      <c r="N89" s="950">
        <f t="shared" si="1"/>
        <v>0</v>
      </c>
      <c r="O89" s="950">
        <f t="shared" si="2"/>
        <v>0</v>
      </c>
      <c r="P89" s="948"/>
      <c r="Q89" s="950">
        <f t="shared" si="3"/>
        <v>0</v>
      </c>
      <c r="R89" s="950">
        <f t="shared" si="4"/>
        <v>0</v>
      </c>
      <c r="S89" s="951">
        <f t="shared" si="5"/>
        <v>0</v>
      </c>
    </row>
    <row r="90" spans="2:19" ht="15" customHeight="1" x14ac:dyDescent="0.2">
      <c r="B90" s="1078" t="s">
        <v>586</v>
      </c>
      <c r="C90" s="1079" t="s">
        <v>586</v>
      </c>
      <c r="D90" s="1080" t="s">
        <v>586</v>
      </c>
      <c r="E90" s="1081"/>
      <c r="F90" s="1082"/>
      <c r="G90" s="1082"/>
      <c r="H90" s="1083"/>
      <c r="I90" s="1084"/>
      <c r="J90" s="1085"/>
      <c r="K90" s="1086"/>
      <c r="L90" s="950">
        <f t="shared" si="0"/>
        <v>0</v>
      </c>
      <c r="M90" s="948"/>
      <c r="N90" s="950">
        <f t="shared" si="1"/>
        <v>0</v>
      </c>
      <c r="O90" s="950">
        <f t="shared" si="2"/>
        <v>0</v>
      </c>
      <c r="P90" s="948"/>
      <c r="Q90" s="950">
        <f t="shared" si="3"/>
        <v>0</v>
      </c>
      <c r="R90" s="950">
        <f t="shared" si="4"/>
        <v>0</v>
      </c>
      <c r="S90" s="951">
        <f t="shared" si="5"/>
        <v>0</v>
      </c>
    </row>
    <row r="91" spans="2:19" ht="15" customHeight="1" x14ac:dyDescent="0.2">
      <c r="B91" s="1078" t="s">
        <v>586</v>
      </c>
      <c r="C91" s="1079" t="s">
        <v>586</v>
      </c>
      <c r="D91" s="1080" t="s">
        <v>586</v>
      </c>
      <c r="E91" s="1081"/>
      <c r="F91" s="1082"/>
      <c r="G91" s="1082"/>
      <c r="H91" s="1083"/>
      <c r="I91" s="1084"/>
      <c r="J91" s="1085"/>
      <c r="K91" s="1086"/>
      <c r="L91" s="950">
        <f t="shared" si="0"/>
        <v>0</v>
      </c>
      <c r="M91" s="948"/>
      <c r="N91" s="950">
        <f t="shared" si="1"/>
        <v>0</v>
      </c>
      <c r="O91" s="950">
        <f t="shared" si="2"/>
        <v>0</v>
      </c>
      <c r="P91" s="948"/>
      <c r="Q91" s="950">
        <f t="shared" si="3"/>
        <v>0</v>
      </c>
      <c r="R91" s="950">
        <f t="shared" si="4"/>
        <v>0</v>
      </c>
      <c r="S91" s="951">
        <f t="shared" si="5"/>
        <v>0</v>
      </c>
    </row>
    <row r="92" spans="2:19" ht="15" customHeight="1" x14ac:dyDescent="0.2">
      <c r="B92" s="1078" t="s">
        <v>586</v>
      </c>
      <c r="C92" s="1079" t="s">
        <v>586</v>
      </c>
      <c r="D92" s="1080" t="s">
        <v>586</v>
      </c>
      <c r="E92" s="1081"/>
      <c r="F92" s="1082"/>
      <c r="G92" s="1082"/>
      <c r="H92" s="1083"/>
      <c r="I92" s="1084"/>
      <c r="J92" s="1085"/>
      <c r="K92" s="1086"/>
      <c r="L92" s="950">
        <f t="shared" si="0"/>
        <v>0</v>
      </c>
      <c r="M92" s="948"/>
      <c r="N92" s="950">
        <f t="shared" si="1"/>
        <v>0</v>
      </c>
      <c r="O92" s="950">
        <f t="shared" si="2"/>
        <v>0</v>
      </c>
      <c r="P92" s="948"/>
      <c r="Q92" s="950">
        <f t="shared" si="3"/>
        <v>0</v>
      </c>
      <c r="R92" s="950">
        <f t="shared" si="4"/>
        <v>0</v>
      </c>
      <c r="S92" s="951">
        <f t="shared" si="5"/>
        <v>0</v>
      </c>
    </row>
    <row r="93" spans="2:19" ht="15" customHeight="1" x14ac:dyDescent="0.2">
      <c r="B93" s="1078" t="s">
        <v>586</v>
      </c>
      <c r="C93" s="1079" t="s">
        <v>586</v>
      </c>
      <c r="D93" s="1080" t="s">
        <v>586</v>
      </c>
      <c r="E93" s="1081"/>
      <c r="F93" s="1082"/>
      <c r="G93" s="1082"/>
      <c r="H93" s="1083"/>
      <c r="I93" s="1084"/>
      <c r="J93" s="1085"/>
      <c r="K93" s="1086"/>
      <c r="L93" s="950">
        <f t="shared" si="0"/>
        <v>0</v>
      </c>
      <c r="M93" s="948"/>
      <c r="N93" s="950">
        <f t="shared" si="1"/>
        <v>0</v>
      </c>
      <c r="O93" s="950">
        <f t="shared" si="2"/>
        <v>0</v>
      </c>
      <c r="P93" s="948"/>
      <c r="Q93" s="950">
        <f t="shared" si="3"/>
        <v>0</v>
      </c>
      <c r="R93" s="950">
        <f t="shared" si="4"/>
        <v>0</v>
      </c>
      <c r="S93" s="951">
        <f t="shared" si="5"/>
        <v>0</v>
      </c>
    </row>
    <row r="94" spans="2:19" ht="15" customHeight="1" x14ac:dyDescent="0.2">
      <c r="B94" s="1078" t="s">
        <v>586</v>
      </c>
      <c r="C94" s="1079" t="s">
        <v>586</v>
      </c>
      <c r="D94" s="1080" t="s">
        <v>586</v>
      </c>
      <c r="E94" s="1081"/>
      <c r="F94" s="1082"/>
      <c r="G94" s="1082"/>
      <c r="H94" s="1083"/>
      <c r="I94" s="1084"/>
      <c r="J94" s="1085"/>
      <c r="K94" s="1086"/>
      <c r="L94" s="950">
        <f t="shared" si="0"/>
        <v>0</v>
      </c>
      <c r="M94" s="948"/>
      <c r="N94" s="950">
        <f t="shared" si="1"/>
        <v>0</v>
      </c>
      <c r="O94" s="950">
        <f t="shared" si="2"/>
        <v>0</v>
      </c>
      <c r="P94" s="948"/>
      <c r="Q94" s="950">
        <f t="shared" si="3"/>
        <v>0</v>
      </c>
      <c r="R94" s="950">
        <f t="shared" si="4"/>
        <v>0</v>
      </c>
      <c r="S94" s="951">
        <f t="shared" si="5"/>
        <v>0</v>
      </c>
    </row>
    <row r="95" spans="2:19" ht="15" customHeight="1" x14ac:dyDescent="0.2">
      <c r="B95" s="1078" t="s">
        <v>586</v>
      </c>
      <c r="C95" s="1079" t="s">
        <v>586</v>
      </c>
      <c r="D95" s="1080" t="s">
        <v>586</v>
      </c>
      <c r="E95" s="1081"/>
      <c r="F95" s="1082"/>
      <c r="G95" s="1082"/>
      <c r="H95" s="1083"/>
      <c r="I95" s="1084"/>
      <c r="J95" s="1085"/>
      <c r="K95" s="1086"/>
      <c r="L95" s="950">
        <f t="shared" si="0"/>
        <v>0</v>
      </c>
      <c r="M95" s="948"/>
      <c r="N95" s="950">
        <f t="shared" si="1"/>
        <v>0</v>
      </c>
      <c r="O95" s="950">
        <f t="shared" si="2"/>
        <v>0</v>
      </c>
      <c r="P95" s="948"/>
      <c r="Q95" s="950">
        <f t="shared" si="3"/>
        <v>0</v>
      </c>
      <c r="R95" s="950">
        <f t="shared" si="4"/>
        <v>0</v>
      </c>
      <c r="S95" s="951">
        <f t="shared" si="5"/>
        <v>0</v>
      </c>
    </row>
    <row r="96" spans="2:19" ht="15" customHeight="1" x14ac:dyDescent="0.2">
      <c r="B96" s="1078" t="s">
        <v>586</v>
      </c>
      <c r="C96" s="1079" t="s">
        <v>586</v>
      </c>
      <c r="D96" s="1080" t="s">
        <v>586</v>
      </c>
      <c r="E96" s="1081"/>
      <c r="F96" s="1082"/>
      <c r="G96" s="1082"/>
      <c r="H96" s="1083"/>
      <c r="I96" s="1084"/>
      <c r="J96" s="1085"/>
      <c r="K96" s="1086"/>
      <c r="L96" s="950">
        <f t="shared" si="0"/>
        <v>0</v>
      </c>
      <c r="M96" s="948"/>
      <c r="N96" s="950">
        <f t="shared" si="1"/>
        <v>0</v>
      </c>
      <c r="O96" s="950">
        <f t="shared" si="2"/>
        <v>0</v>
      </c>
      <c r="P96" s="948"/>
      <c r="Q96" s="950">
        <f t="shared" si="3"/>
        <v>0</v>
      </c>
      <c r="R96" s="950">
        <f t="shared" si="4"/>
        <v>0</v>
      </c>
      <c r="S96" s="951">
        <f t="shared" si="5"/>
        <v>0</v>
      </c>
    </row>
    <row r="97" spans="2:19" ht="15" customHeight="1" x14ac:dyDescent="0.2">
      <c r="B97" s="1078" t="s">
        <v>586</v>
      </c>
      <c r="C97" s="1079" t="s">
        <v>586</v>
      </c>
      <c r="D97" s="1080" t="s">
        <v>586</v>
      </c>
      <c r="E97" s="1081"/>
      <c r="F97" s="1082"/>
      <c r="G97" s="1082"/>
      <c r="H97" s="1083"/>
      <c r="I97" s="1084"/>
      <c r="J97" s="1085"/>
      <c r="K97" s="1086"/>
      <c r="L97" s="950">
        <f t="shared" si="0"/>
        <v>0</v>
      </c>
      <c r="M97" s="948"/>
      <c r="N97" s="950">
        <f t="shared" si="1"/>
        <v>0</v>
      </c>
      <c r="O97" s="950">
        <f t="shared" si="2"/>
        <v>0</v>
      </c>
      <c r="P97" s="948"/>
      <c r="Q97" s="950">
        <f t="shared" si="3"/>
        <v>0</v>
      </c>
      <c r="R97" s="950">
        <f t="shared" si="4"/>
        <v>0</v>
      </c>
      <c r="S97" s="951">
        <f t="shared" si="5"/>
        <v>0</v>
      </c>
    </row>
    <row r="98" spans="2:19" ht="15" customHeight="1" x14ac:dyDescent="0.2">
      <c r="B98" s="1078" t="s">
        <v>586</v>
      </c>
      <c r="C98" s="1079" t="s">
        <v>586</v>
      </c>
      <c r="D98" s="1080" t="s">
        <v>586</v>
      </c>
      <c r="E98" s="1081"/>
      <c r="F98" s="1082"/>
      <c r="G98" s="1082"/>
      <c r="H98" s="1083"/>
      <c r="I98" s="1084"/>
      <c r="J98" s="1085"/>
      <c r="K98" s="1086"/>
      <c r="L98" s="950">
        <f t="shared" si="0"/>
        <v>0</v>
      </c>
      <c r="M98" s="948"/>
      <c r="N98" s="950">
        <f t="shared" si="1"/>
        <v>0</v>
      </c>
      <c r="O98" s="950">
        <f t="shared" si="2"/>
        <v>0</v>
      </c>
      <c r="P98" s="948"/>
      <c r="Q98" s="950">
        <f t="shared" si="3"/>
        <v>0</v>
      </c>
      <c r="R98" s="950">
        <f t="shared" si="4"/>
        <v>0</v>
      </c>
      <c r="S98" s="951">
        <f t="shared" si="5"/>
        <v>0</v>
      </c>
    </row>
    <row r="99" spans="2:19" ht="15" customHeight="1" x14ac:dyDescent="0.2">
      <c r="B99" s="1078" t="s">
        <v>586</v>
      </c>
      <c r="C99" s="1079" t="s">
        <v>586</v>
      </c>
      <c r="D99" s="1080" t="s">
        <v>586</v>
      </c>
      <c r="E99" s="1081"/>
      <c r="F99" s="1082"/>
      <c r="G99" s="1082"/>
      <c r="H99" s="1083"/>
      <c r="I99" s="1084"/>
      <c r="J99" s="1085"/>
      <c r="K99" s="1086"/>
      <c r="L99" s="950">
        <f t="shared" si="0"/>
        <v>0</v>
      </c>
      <c r="M99" s="948"/>
      <c r="N99" s="950">
        <f t="shared" si="1"/>
        <v>0</v>
      </c>
      <c r="O99" s="950">
        <f t="shared" si="2"/>
        <v>0</v>
      </c>
      <c r="P99" s="948"/>
      <c r="Q99" s="950">
        <f t="shared" si="3"/>
        <v>0</v>
      </c>
      <c r="R99" s="950">
        <f t="shared" si="4"/>
        <v>0</v>
      </c>
      <c r="S99" s="951">
        <f t="shared" si="5"/>
        <v>0</v>
      </c>
    </row>
    <row r="100" spans="2:19" ht="15" customHeight="1" x14ac:dyDescent="0.2">
      <c r="B100" s="1078" t="s">
        <v>586</v>
      </c>
      <c r="C100" s="1079" t="s">
        <v>586</v>
      </c>
      <c r="D100" s="1080" t="s">
        <v>586</v>
      </c>
      <c r="E100" s="1081"/>
      <c r="F100" s="1082"/>
      <c r="G100" s="1082"/>
      <c r="H100" s="1083"/>
      <c r="I100" s="1084"/>
      <c r="J100" s="1085"/>
      <c r="K100" s="1086"/>
      <c r="L100" s="950">
        <f t="shared" si="0"/>
        <v>0</v>
      </c>
      <c r="M100" s="948"/>
      <c r="N100" s="950">
        <f t="shared" si="1"/>
        <v>0</v>
      </c>
      <c r="O100" s="950">
        <f t="shared" si="2"/>
        <v>0</v>
      </c>
      <c r="P100" s="948"/>
      <c r="Q100" s="950">
        <f t="shared" si="3"/>
        <v>0</v>
      </c>
      <c r="R100" s="950">
        <f t="shared" si="4"/>
        <v>0</v>
      </c>
      <c r="S100" s="951">
        <f t="shared" si="5"/>
        <v>0</v>
      </c>
    </row>
    <row r="101" spans="2:19" ht="15" customHeight="1" x14ac:dyDescent="0.2">
      <c r="B101" s="1078" t="s">
        <v>586</v>
      </c>
      <c r="C101" s="1079" t="s">
        <v>586</v>
      </c>
      <c r="D101" s="1080" t="s">
        <v>586</v>
      </c>
      <c r="E101" s="1081"/>
      <c r="F101" s="1082"/>
      <c r="G101" s="1082"/>
      <c r="H101" s="1083"/>
      <c r="I101" s="1084"/>
      <c r="J101" s="1085"/>
      <c r="K101" s="1086"/>
      <c r="L101" s="950">
        <f t="shared" si="0"/>
        <v>0</v>
      </c>
      <c r="M101" s="948"/>
      <c r="N101" s="950">
        <f t="shared" si="1"/>
        <v>0</v>
      </c>
      <c r="O101" s="950">
        <f t="shared" si="2"/>
        <v>0</v>
      </c>
      <c r="P101" s="948"/>
      <c r="Q101" s="950">
        <f t="shared" si="3"/>
        <v>0</v>
      </c>
      <c r="R101" s="950">
        <f t="shared" si="4"/>
        <v>0</v>
      </c>
      <c r="S101" s="951">
        <f t="shared" si="5"/>
        <v>0</v>
      </c>
    </row>
    <row r="102" spans="2:19" ht="15" customHeight="1" x14ac:dyDescent="0.2">
      <c r="B102" s="1078" t="s">
        <v>586</v>
      </c>
      <c r="C102" s="1079" t="s">
        <v>586</v>
      </c>
      <c r="D102" s="1080" t="s">
        <v>586</v>
      </c>
      <c r="E102" s="1081"/>
      <c r="F102" s="1082"/>
      <c r="G102" s="1082"/>
      <c r="H102" s="1083"/>
      <c r="I102" s="1084"/>
      <c r="J102" s="1085"/>
      <c r="K102" s="1086"/>
      <c r="L102" s="950">
        <f t="shared" si="0"/>
        <v>0</v>
      </c>
      <c r="M102" s="948"/>
      <c r="N102" s="950">
        <f t="shared" si="1"/>
        <v>0</v>
      </c>
      <c r="O102" s="950">
        <f t="shared" si="2"/>
        <v>0</v>
      </c>
      <c r="P102" s="948"/>
      <c r="Q102" s="950">
        <f t="shared" si="3"/>
        <v>0</v>
      </c>
      <c r="R102" s="950">
        <f t="shared" si="4"/>
        <v>0</v>
      </c>
      <c r="S102" s="951">
        <f t="shared" si="5"/>
        <v>0</v>
      </c>
    </row>
    <row r="103" spans="2:19" ht="15" customHeight="1" x14ac:dyDescent="0.2">
      <c r="B103" s="1078" t="s">
        <v>586</v>
      </c>
      <c r="C103" s="1079" t="s">
        <v>586</v>
      </c>
      <c r="D103" s="1080" t="s">
        <v>586</v>
      </c>
      <c r="E103" s="1081"/>
      <c r="F103" s="1082"/>
      <c r="G103" s="1082"/>
      <c r="H103" s="1083"/>
      <c r="I103" s="1084"/>
      <c r="J103" s="1085"/>
      <c r="K103" s="1086"/>
      <c r="L103" s="950">
        <f t="shared" si="0"/>
        <v>0</v>
      </c>
      <c r="M103" s="948"/>
      <c r="N103" s="950">
        <f t="shared" si="1"/>
        <v>0</v>
      </c>
      <c r="O103" s="950">
        <f t="shared" si="2"/>
        <v>0</v>
      </c>
      <c r="P103" s="948"/>
      <c r="Q103" s="950">
        <f t="shared" si="3"/>
        <v>0</v>
      </c>
      <c r="R103" s="950">
        <f t="shared" si="4"/>
        <v>0</v>
      </c>
      <c r="S103" s="951">
        <f t="shared" si="5"/>
        <v>0</v>
      </c>
    </row>
    <row r="104" spans="2:19" ht="15" customHeight="1" x14ac:dyDescent="0.2">
      <c r="B104" s="1078" t="s">
        <v>586</v>
      </c>
      <c r="C104" s="1079" t="s">
        <v>586</v>
      </c>
      <c r="D104" s="1080" t="s">
        <v>586</v>
      </c>
      <c r="E104" s="1081"/>
      <c r="F104" s="1082"/>
      <c r="G104" s="1082"/>
      <c r="H104" s="1083"/>
      <c r="I104" s="1084"/>
      <c r="J104" s="1085"/>
      <c r="K104" s="1086"/>
      <c r="L104" s="950">
        <f t="shared" si="0"/>
        <v>0</v>
      </c>
      <c r="M104" s="948"/>
      <c r="N104" s="950">
        <f t="shared" si="1"/>
        <v>0</v>
      </c>
      <c r="O104" s="950">
        <f t="shared" si="2"/>
        <v>0</v>
      </c>
      <c r="P104" s="948"/>
      <c r="Q104" s="950">
        <f t="shared" si="3"/>
        <v>0</v>
      </c>
      <c r="R104" s="950">
        <f t="shared" si="4"/>
        <v>0</v>
      </c>
      <c r="S104" s="951">
        <f t="shared" si="5"/>
        <v>0</v>
      </c>
    </row>
    <row r="105" spans="2:19" ht="15" customHeight="1" x14ac:dyDescent="0.2">
      <c r="B105" s="1078" t="s">
        <v>586</v>
      </c>
      <c r="C105" s="1079" t="s">
        <v>586</v>
      </c>
      <c r="D105" s="1080" t="s">
        <v>586</v>
      </c>
      <c r="E105" s="1081"/>
      <c r="F105" s="1082"/>
      <c r="G105" s="1082"/>
      <c r="H105" s="1083"/>
      <c r="I105" s="1084"/>
      <c r="J105" s="1085"/>
      <c r="K105" s="1086"/>
      <c r="L105" s="950">
        <f t="shared" si="0"/>
        <v>0</v>
      </c>
      <c r="M105" s="948"/>
      <c r="N105" s="950">
        <f t="shared" si="1"/>
        <v>0</v>
      </c>
      <c r="O105" s="950">
        <f t="shared" si="2"/>
        <v>0</v>
      </c>
      <c r="P105" s="948"/>
      <c r="Q105" s="950">
        <f t="shared" si="3"/>
        <v>0</v>
      </c>
      <c r="R105" s="950">
        <f t="shared" si="4"/>
        <v>0</v>
      </c>
      <c r="S105" s="951">
        <f t="shared" si="5"/>
        <v>0</v>
      </c>
    </row>
    <row r="106" spans="2:19" ht="15" customHeight="1" x14ac:dyDescent="0.2">
      <c r="B106" s="1078" t="s">
        <v>586</v>
      </c>
      <c r="C106" s="1079" t="s">
        <v>586</v>
      </c>
      <c r="D106" s="1080" t="s">
        <v>586</v>
      </c>
      <c r="E106" s="1081"/>
      <c r="F106" s="1082"/>
      <c r="G106" s="1082"/>
      <c r="H106" s="1083"/>
      <c r="I106" s="1084"/>
      <c r="J106" s="1085"/>
      <c r="K106" s="1086"/>
      <c r="L106" s="950">
        <f t="shared" si="0"/>
        <v>0</v>
      </c>
      <c r="M106" s="948"/>
      <c r="N106" s="950">
        <f t="shared" si="1"/>
        <v>0</v>
      </c>
      <c r="O106" s="950">
        <f t="shared" si="2"/>
        <v>0</v>
      </c>
      <c r="P106" s="948"/>
      <c r="Q106" s="950">
        <f t="shared" si="3"/>
        <v>0</v>
      </c>
      <c r="R106" s="950">
        <f t="shared" si="4"/>
        <v>0</v>
      </c>
      <c r="S106" s="951">
        <f t="shared" si="5"/>
        <v>0</v>
      </c>
    </row>
    <row r="107" spans="2:19" ht="15" customHeight="1" x14ac:dyDescent="0.2">
      <c r="B107" s="1078" t="s">
        <v>586</v>
      </c>
      <c r="C107" s="1079" t="s">
        <v>586</v>
      </c>
      <c r="D107" s="1080" t="s">
        <v>586</v>
      </c>
      <c r="E107" s="1081"/>
      <c r="F107" s="1082"/>
      <c r="G107" s="1082"/>
      <c r="H107" s="1083"/>
      <c r="I107" s="1084"/>
      <c r="J107" s="1085"/>
      <c r="K107" s="1086"/>
      <c r="L107" s="950">
        <f t="shared" si="0"/>
        <v>0</v>
      </c>
      <c r="M107" s="948"/>
      <c r="N107" s="950">
        <f t="shared" si="1"/>
        <v>0</v>
      </c>
      <c r="O107" s="950">
        <f t="shared" si="2"/>
        <v>0</v>
      </c>
      <c r="P107" s="948"/>
      <c r="Q107" s="950">
        <f t="shared" si="3"/>
        <v>0</v>
      </c>
      <c r="R107" s="950">
        <f t="shared" si="4"/>
        <v>0</v>
      </c>
      <c r="S107" s="951">
        <f t="shared" si="5"/>
        <v>0</v>
      </c>
    </row>
    <row r="108" spans="2:19" ht="15" customHeight="1" x14ac:dyDescent="0.2">
      <c r="B108" s="1078" t="s">
        <v>586</v>
      </c>
      <c r="C108" s="1079" t="s">
        <v>586</v>
      </c>
      <c r="D108" s="1080" t="s">
        <v>586</v>
      </c>
      <c r="E108" s="1081"/>
      <c r="F108" s="1082"/>
      <c r="G108" s="1082"/>
      <c r="H108" s="1083"/>
      <c r="I108" s="1084"/>
      <c r="J108" s="1085"/>
      <c r="K108" s="1086"/>
      <c r="L108" s="950">
        <f t="shared" si="0"/>
        <v>0</v>
      </c>
      <c r="M108" s="948"/>
      <c r="N108" s="950">
        <f t="shared" si="1"/>
        <v>0</v>
      </c>
      <c r="O108" s="950">
        <f t="shared" si="2"/>
        <v>0</v>
      </c>
      <c r="P108" s="948"/>
      <c r="Q108" s="950">
        <f t="shared" si="3"/>
        <v>0</v>
      </c>
      <c r="R108" s="950">
        <f t="shared" si="4"/>
        <v>0</v>
      </c>
      <c r="S108" s="951">
        <f t="shared" si="5"/>
        <v>0</v>
      </c>
    </row>
    <row r="109" spans="2:19" ht="15" customHeight="1" x14ac:dyDescent="0.2">
      <c r="B109" s="1078" t="s">
        <v>586</v>
      </c>
      <c r="C109" s="1079" t="s">
        <v>586</v>
      </c>
      <c r="D109" s="1080" t="s">
        <v>586</v>
      </c>
      <c r="E109" s="1081"/>
      <c r="F109" s="1082"/>
      <c r="G109" s="1082"/>
      <c r="H109" s="1083"/>
      <c r="I109" s="1084"/>
      <c r="J109" s="1085"/>
      <c r="K109" s="1086"/>
      <c r="L109" s="950">
        <f t="shared" si="0"/>
        <v>0</v>
      </c>
      <c r="M109" s="948"/>
      <c r="N109" s="950">
        <f t="shared" si="1"/>
        <v>0</v>
      </c>
      <c r="O109" s="950">
        <f t="shared" si="2"/>
        <v>0</v>
      </c>
      <c r="P109" s="948"/>
      <c r="Q109" s="950">
        <f t="shared" si="3"/>
        <v>0</v>
      </c>
      <c r="R109" s="950">
        <f t="shared" si="4"/>
        <v>0</v>
      </c>
      <c r="S109" s="951">
        <f t="shared" si="5"/>
        <v>0</v>
      </c>
    </row>
    <row r="110" spans="2:19" ht="15" customHeight="1" x14ac:dyDescent="0.2">
      <c r="B110" s="1078" t="s">
        <v>586</v>
      </c>
      <c r="C110" s="1079" t="s">
        <v>586</v>
      </c>
      <c r="D110" s="1080" t="s">
        <v>586</v>
      </c>
      <c r="E110" s="1081"/>
      <c r="F110" s="1082"/>
      <c r="G110" s="1082"/>
      <c r="H110" s="1083"/>
      <c r="I110" s="1084"/>
      <c r="J110" s="1085"/>
      <c r="K110" s="1086"/>
      <c r="L110" s="950">
        <f t="shared" si="0"/>
        <v>0</v>
      </c>
      <c r="M110" s="948"/>
      <c r="N110" s="950">
        <f t="shared" si="1"/>
        <v>0</v>
      </c>
      <c r="O110" s="950">
        <f t="shared" si="2"/>
        <v>0</v>
      </c>
      <c r="P110" s="948"/>
      <c r="Q110" s="950">
        <f t="shared" si="3"/>
        <v>0</v>
      </c>
      <c r="R110" s="950">
        <f t="shared" si="4"/>
        <v>0</v>
      </c>
      <c r="S110" s="951">
        <f t="shared" si="5"/>
        <v>0</v>
      </c>
    </row>
    <row r="111" spans="2:19" ht="15" customHeight="1" x14ac:dyDescent="0.2">
      <c r="B111" s="1078" t="s">
        <v>586</v>
      </c>
      <c r="C111" s="1079" t="s">
        <v>586</v>
      </c>
      <c r="D111" s="1080" t="s">
        <v>586</v>
      </c>
      <c r="E111" s="1081"/>
      <c r="F111" s="1082"/>
      <c r="G111" s="1082"/>
      <c r="H111" s="1083"/>
      <c r="I111" s="1084"/>
      <c r="J111" s="1085"/>
      <c r="K111" s="1086"/>
      <c r="L111" s="950">
        <f t="shared" si="0"/>
        <v>0</v>
      </c>
      <c r="M111" s="948"/>
      <c r="N111" s="950">
        <f t="shared" si="1"/>
        <v>0</v>
      </c>
      <c r="O111" s="950">
        <f t="shared" si="2"/>
        <v>0</v>
      </c>
      <c r="P111" s="948"/>
      <c r="Q111" s="950">
        <f t="shared" si="3"/>
        <v>0</v>
      </c>
      <c r="R111" s="950">
        <f t="shared" si="4"/>
        <v>0</v>
      </c>
      <c r="S111" s="951">
        <f t="shared" si="5"/>
        <v>0</v>
      </c>
    </row>
    <row r="112" spans="2:19" ht="15" customHeight="1" x14ac:dyDescent="0.2">
      <c r="B112" s="1078" t="s">
        <v>586</v>
      </c>
      <c r="C112" s="1079" t="s">
        <v>586</v>
      </c>
      <c r="D112" s="1080" t="s">
        <v>586</v>
      </c>
      <c r="E112" s="1081"/>
      <c r="F112" s="1082"/>
      <c r="G112" s="1082"/>
      <c r="H112" s="1083"/>
      <c r="I112" s="1084"/>
      <c r="J112" s="1085"/>
      <c r="K112" s="1086"/>
      <c r="L112" s="950">
        <f t="shared" si="0"/>
        <v>0</v>
      </c>
      <c r="M112" s="948"/>
      <c r="N112" s="950">
        <f t="shared" si="1"/>
        <v>0</v>
      </c>
      <c r="O112" s="950">
        <f t="shared" si="2"/>
        <v>0</v>
      </c>
      <c r="P112" s="948"/>
      <c r="Q112" s="950">
        <f t="shared" si="3"/>
        <v>0</v>
      </c>
      <c r="R112" s="950">
        <f t="shared" si="4"/>
        <v>0</v>
      </c>
      <c r="S112" s="951">
        <f t="shared" si="5"/>
        <v>0</v>
      </c>
    </row>
    <row r="113" spans="2:19" ht="15" customHeight="1" x14ac:dyDescent="0.2">
      <c r="B113" s="1078" t="s">
        <v>586</v>
      </c>
      <c r="C113" s="1079" t="s">
        <v>586</v>
      </c>
      <c r="D113" s="1080" t="s">
        <v>586</v>
      </c>
      <c r="E113" s="1081"/>
      <c r="F113" s="1082"/>
      <c r="G113" s="1082"/>
      <c r="H113" s="1083"/>
      <c r="I113" s="1084"/>
      <c r="J113" s="1085"/>
      <c r="K113" s="1086"/>
      <c r="L113" s="950">
        <f t="shared" si="0"/>
        <v>0</v>
      </c>
      <c r="M113" s="948"/>
      <c r="N113" s="950">
        <f t="shared" si="1"/>
        <v>0</v>
      </c>
      <c r="O113" s="950">
        <f t="shared" si="2"/>
        <v>0</v>
      </c>
      <c r="P113" s="948"/>
      <c r="Q113" s="950">
        <f t="shared" si="3"/>
        <v>0</v>
      </c>
      <c r="R113" s="950">
        <f t="shared" si="4"/>
        <v>0</v>
      </c>
      <c r="S113" s="951">
        <f t="shared" si="5"/>
        <v>0</v>
      </c>
    </row>
    <row r="114" spans="2:19" ht="15" customHeight="1" x14ac:dyDescent="0.2">
      <c r="B114" s="1078" t="s">
        <v>586</v>
      </c>
      <c r="C114" s="1079" t="s">
        <v>586</v>
      </c>
      <c r="D114" s="1080" t="s">
        <v>586</v>
      </c>
      <c r="E114" s="1081"/>
      <c r="F114" s="1082"/>
      <c r="G114" s="1082"/>
      <c r="H114" s="1083"/>
      <c r="I114" s="1084"/>
      <c r="J114" s="1085"/>
      <c r="K114" s="1086"/>
      <c r="L114" s="950">
        <f t="shared" si="0"/>
        <v>0</v>
      </c>
      <c r="M114" s="948"/>
      <c r="N114" s="950">
        <f t="shared" si="1"/>
        <v>0</v>
      </c>
      <c r="O114" s="950">
        <f t="shared" si="2"/>
        <v>0</v>
      </c>
      <c r="P114" s="948"/>
      <c r="Q114" s="950">
        <f t="shared" si="3"/>
        <v>0</v>
      </c>
      <c r="R114" s="950">
        <f t="shared" si="4"/>
        <v>0</v>
      </c>
      <c r="S114" s="951">
        <f t="shared" si="5"/>
        <v>0</v>
      </c>
    </row>
    <row r="115" spans="2:19" ht="15" customHeight="1" x14ac:dyDescent="0.2">
      <c r="B115" s="1078" t="s">
        <v>586</v>
      </c>
      <c r="C115" s="1079" t="s">
        <v>586</v>
      </c>
      <c r="D115" s="1080" t="s">
        <v>586</v>
      </c>
      <c r="E115" s="1081"/>
      <c r="F115" s="1082"/>
      <c r="G115" s="1082"/>
      <c r="H115" s="1083"/>
      <c r="I115" s="1084"/>
      <c r="J115" s="1085"/>
      <c r="K115" s="1086"/>
      <c r="L115" s="950">
        <f t="shared" si="0"/>
        <v>0</v>
      </c>
      <c r="M115" s="948"/>
      <c r="N115" s="950">
        <f t="shared" si="1"/>
        <v>0</v>
      </c>
      <c r="O115" s="950">
        <f t="shared" si="2"/>
        <v>0</v>
      </c>
      <c r="P115" s="948"/>
      <c r="Q115" s="950">
        <f t="shared" si="3"/>
        <v>0</v>
      </c>
      <c r="R115" s="950">
        <f t="shared" si="4"/>
        <v>0</v>
      </c>
      <c r="S115" s="951">
        <f t="shared" si="5"/>
        <v>0</v>
      </c>
    </row>
    <row r="116" spans="2:19" ht="15" customHeight="1" x14ac:dyDescent="0.2">
      <c r="B116" s="1078" t="s">
        <v>586</v>
      </c>
      <c r="C116" s="1079" t="s">
        <v>586</v>
      </c>
      <c r="D116" s="1080" t="s">
        <v>586</v>
      </c>
      <c r="E116" s="1081"/>
      <c r="F116" s="1082"/>
      <c r="G116" s="1082"/>
      <c r="H116" s="1083"/>
      <c r="I116" s="1084"/>
      <c r="J116" s="1085"/>
      <c r="K116" s="1086"/>
      <c r="L116" s="950">
        <f t="shared" si="0"/>
        <v>0</v>
      </c>
      <c r="M116" s="948"/>
      <c r="N116" s="950">
        <f t="shared" si="1"/>
        <v>0</v>
      </c>
      <c r="O116" s="950">
        <f t="shared" si="2"/>
        <v>0</v>
      </c>
      <c r="P116" s="948"/>
      <c r="Q116" s="950">
        <f t="shared" si="3"/>
        <v>0</v>
      </c>
      <c r="R116" s="950">
        <f t="shared" si="4"/>
        <v>0</v>
      </c>
      <c r="S116" s="951">
        <f t="shared" si="5"/>
        <v>0</v>
      </c>
    </row>
    <row r="117" spans="2:19" ht="15" customHeight="1" x14ac:dyDescent="0.2">
      <c r="B117" s="1078" t="s">
        <v>586</v>
      </c>
      <c r="C117" s="1079" t="s">
        <v>586</v>
      </c>
      <c r="D117" s="1080" t="s">
        <v>586</v>
      </c>
      <c r="E117" s="1081"/>
      <c r="F117" s="1082"/>
      <c r="G117" s="1082"/>
      <c r="H117" s="1083"/>
      <c r="I117" s="1084"/>
      <c r="J117" s="1085"/>
      <c r="K117" s="1086"/>
      <c r="L117" s="950">
        <f t="shared" si="0"/>
        <v>0</v>
      </c>
      <c r="M117" s="948"/>
      <c r="N117" s="950">
        <f t="shared" si="1"/>
        <v>0</v>
      </c>
      <c r="O117" s="950">
        <f t="shared" si="2"/>
        <v>0</v>
      </c>
      <c r="P117" s="948"/>
      <c r="Q117" s="950">
        <f t="shared" si="3"/>
        <v>0</v>
      </c>
      <c r="R117" s="950">
        <f t="shared" si="4"/>
        <v>0</v>
      </c>
      <c r="S117" s="951">
        <f t="shared" si="5"/>
        <v>0</v>
      </c>
    </row>
    <row r="118" spans="2:19" ht="15" customHeight="1" x14ac:dyDescent="0.2">
      <c r="B118" s="1078" t="s">
        <v>586</v>
      </c>
      <c r="C118" s="1079" t="s">
        <v>586</v>
      </c>
      <c r="D118" s="1080" t="s">
        <v>586</v>
      </c>
      <c r="E118" s="1081"/>
      <c r="F118" s="1082"/>
      <c r="G118" s="1082"/>
      <c r="H118" s="1083"/>
      <c r="I118" s="1084"/>
      <c r="J118" s="1085"/>
      <c r="K118" s="1086"/>
      <c r="L118" s="950">
        <f t="shared" ref="L118:L152" si="6">$F118*$H118</f>
        <v>0</v>
      </c>
      <c r="M118" s="948"/>
      <c r="N118" s="950">
        <f t="shared" ref="N118:N152" si="7">L118*M118</f>
        <v>0</v>
      </c>
      <c r="O118" s="950">
        <f t="shared" ref="O118:O152" si="8">$G118*$I118/100</f>
        <v>0</v>
      </c>
      <c r="P118" s="948"/>
      <c r="Q118" s="950">
        <f t="shared" ref="Q118:Q152" si="9">O118*P118</f>
        <v>0</v>
      </c>
      <c r="R118" s="950">
        <f t="shared" ref="R118:R152" si="10">L118+O118</f>
        <v>0</v>
      </c>
      <c r="S118" s="951">
        <f t="shared" ref="S118:S152" si="11">N118+Q118</f>
        <v>0</v>
      </c>
    </row>
    <row r="119" spans="2:19" ht="15" customHeight="1" x14ac:dyDescent="0.2">
      <c r="B119" s="1078" t="s">
        <v>586</v>
      </c>
      <c r="C119" s="1079" t="s">
        <v>586</v>
      </c>
      <c r="D119" s="1080" t="s">
        <v>586</v>
      </c>
      <c r="E119" s="1081"/>
      <c r="F119" s="1082"/>
      <c r="G119" s="1082"/>
      <c r="H119" s="1083"/>
      <c r="I119" s="1084"/>
      <c r="J119" s="1085"/>
      <c r="K119" s="1086"/>
      <c r="L119" s="950">
        <f t="shared" si="6"/>
        <v>0</v>
      </c>
      <c r="M119" s="948"/>
      <c r="N119" s="950">
        <f t="shared" si="7"/>
        <v>0</v>
      </c>
      <c r="O119" s="950">
        <f t="shared" si="8"/>
        <v>0</v>
      </c>
      <c r="P119" s="948"/>
      <c r="Q119" s="950">
        <f t="shared" si="9"/>
        <v>0</v>
      </c>
      <c r="R119" s="950">
        <f t="shared" si="10"/>
        <v>0</v>
      </c>
      <c r="S119" s="951">
        <f t="shared" si="11"/>
        <v>0</v>
      </c>
    </row>
    <row r="120" spans="2:19" ht="15" customHeight="1" x14ac:dyDescent="0.2">
      <c r="B120" s="1078" t="s">
        <v>586</v>
      </c>
      <c r="C120" s="1079" t="s">
        <v>586</v>
      </c>
      <c r="D120" s="1080" t="s">
        <v>586</v>
      </c>
      <c r="E120" s="1081"/>
      <c r="F120" s="1082"/>
      <c r="G120" s="1082"/>
      <c r="H120" s="1083"/>
      <c r="I120" s="1084"/>
      <c r="J120" s="1085"/>
      <c r="K120" s="1086"/>
      <c r="L120" s="950">
        <f t="shared" si="6"/>
        <v>0</v>
      </c>
      <c r="M120" s="948"/>
      <c r="N120" s="950">
        <f t="shared" si="7"/>
        <v>0</v>
      </c>
      <c r="O120" s="950">
        <f t="shared" si="8"/>
        <v>0</v>
      </c>
      <c r="P120" s="948"/>
      <c r="Q120" s="950">
        <f t="shared" si="9"/>
        <v>0</v>
      </c>
      <c r="R120" s="950">
        <f t="shared" si="10"/>
        <v>0</v>
      </c>
      <c r="S120" s="951">
        <f t="shared" si="11"/>
        <v>0</v>
      </c>
    </row>
    <row r="121" spans="2:19" ht="15" customHeight="1" x14ac:dyDescent="0.2">
      <c r="B121" s="1078" t="s">
        <v>586</v>
      </c>
      <c r="C121" s="1079" t="s">
        <v>586</v>
      </c>
      <c r="D121" s="1080" t="s">
        <v>586</v>
      </c>
      <c r="E121" s="1081"/>
      <c r="F121" s="1082"/>
      <c r="G121" s="1082"/>
      <c r="H121" s="1083"/>
      <c r="I121" s="1084"/>
      <c r="J121" s="1085"/>
      <c r="K121" s="1086"/>
      <c r="L121" s="950">
        <f t="shared" si="6"/>
        <v>0</v>
      </c>
      <c r="M121" s="948"/>
      <c r="N121" s="950">
        <f t="shared" si="7"/>
        <v>0</v>
      </c>
      <c r="O121" s="950">
        <f t="shared" si="8"/>
        <v>0</v>
      </c>
      <c r="P121" s="948"/>
      <c r="Q121" s="950">
        <f t="shared" si="9"/>
        <v>0</v>
      </c>
      <c r="R121" s="950">
        <f t="shared" si="10"/>
        <v>0</v>
      </c>
      <c r="S121" s="951">
        <f t="shared" si="11"/>
        <v>0</v>
      </c>
    </row>
    <row r="122" spans="2:19" ht="15" customHeight="1" x14ac:dyDescent="0.2">
      <c r="B122" s="1078" t="s">
        <v>586</v>
      </c>
      <c r="C122" s="1079" t="s">
        <v>586</v>
      </c>
      <c r="D122" s="1080" t="s">
        <v>586</v>
      </c>
      <c r="E122" s="1081"/>
      <c r="F122" s="1082"/>
      <c r="G122" s="1082"/>
      <c r="H122" s="1083"/>
      <c r="I122" s="1084"/>
      <c r="J122" s="1085"/>
      <c r="K122" s="1086"/>
      <c r="L122" s="950">
        <f t="shared" si="6"/>
        <v>0</v>
      </c>
      <c r="M122" s="948"/>
      <c r="N122" s="950">
        <f t="shared" si="7"/>
        <v>0</v>
      </c>
      <c r="O122" s="950">
        <f t="shared" si="8"/>
        <v>0</v>
      </c>
      <c r="P122" s="948"/>
      <c r="Q122" s="950">
        <f t="shared" si="9"/>
        <v>0</v>
      </c>
      <c r="R122" s="950">
        <f t="shared" si="10"/>
        <v>0</v>
      </c>
      <c r="S122" s="951">
        <f t="shared" si="11"/>
        <v>0</v>
      </c>
    </row>
    <row r="123" spans="2:19" ht="15" customHeight="1" x14ac:dyDescent="0.2">
      <c r="B123" s="1078" t="s">
        <v>586</v>
      </c>
      <c r="C123" s="1079" t="s">
        <v>586</v>
      </c>
      <c r="D123" s="1080" t="s">
        <v>586</v>
      </c>
      <c r="E123" s="1081"/>
      <c r="F123" s="1082"/>
      <c r="G123" s="1082"/>
      <c r="H123" s="1083"/>
      <c r="I123" s="1084"/>
      <c r="J123" s="1085"/>
      <c r="K123" s="1086"/>
      <c r="L123" s="950">
        <f t="shared" si="6"/>
        <v>0</v>
      </c>
      <c r="M123" s="948"/>
      <c r="N123" s="950">
        <f t="shared" si="7"/>
        <v>0</v>
      </c>
      <c r="O123" s="950">
        <f t="shared" si="8"/>
        <v>0</v>
      </c>
      <c r="P123" s="948"/>
      <c r="Q123" s="950">
        <f t="shared" si="9"/>
        <v>0</v>
      </c>
      <c r="R123" s="950">
        <f t="shared" si="10"/>
        <v>0</v>
      </c>
      <c r="S123" s="951">
        <f t="shared" si="11"/>
        <v>0</v>
      </c>
    </row>
    <row r="124" spans="2:19" ht="15" customHeight="1" x14ac:dyDescent="0.2">
      <c r="B124" s="1078" t="s">
        <v>586</v>
      </c>
      <c r="C124" s="1079" t="s">
        <v>586</v>
      </c>
      <c r="D124" s="1080" t="s">
        <v>586</v>
      </c>
      <c r="E124" s="1081"/>
      <c r="F124" s="1082"/>
      <c r="G124" s="1082"/>
      <c r="H124" s="1083"/>
      <c r="I124" s="1084"/>
      <c r="J124" s="1085"/>
      <c r="K124" s="1086"/>
      <c r="L124" s="950">
        <f t="shared" si="6"/>
        <v>0</v>
      </c>
      <c r="M124" s="948"/>
      <c r="N124" s="950">
        <f t="shared" si="7"/>
        <v>0</v>
      </c>
      <c r="O124" s="950">
        <f t="shared" si="8"/>
        <v>0</v>
      </c>
      <c r="P124" s="948"/>
      <c r="Q124" s="950">
        <f t="shared" si="9"/>
        <v>0</v>
      </c>
      <c r="R124" s="950">
        <f t="shared" si="10"/>
        <v>0</v>
      </c>
      <c r="S124" s="951">
        <f t="shared" si="11"/>
        <v>0</v>
      </c>
    </row>
    <row r="125" spans="2:19" ht="15" customHeight="1" x14ac:dyDescent="0.2">
      <c r="B125" s="1078" t="s">
        <v>586</v>
      </c>
      <c r="C125" s="1079" t="s">
        <v>586</v>
      </c>
      <c r="D125" s="1080" t="s">
        <v>586</v>
      </c>
      <c r="E125" s="1081"/>
      <c r="F125" s="1082"/>
      <c r="G125" s="1082"/>
      <c r="H125" s="1083"/>
      <c r="I125" s="1084"/>
      <c r="J125" s="1085"/>
      <c r="K125" s="1086"/>
      <c r="L125" s="950">
        <f t="shared" si="6"/>
        <v>0</v>
      </c>
      <c r="M125" s="948"/>
      <c r="N125" s="950">
        <f t="shared" si="7"/>
        <v>0</v>
      </c>
      <c r="O125" s="950">
        <f t="shared" si="8"/>
        <v>0</v>
      </c>
      <c r="P125" s="948"/>
      <c r="Q125" s="950">
        <f t="shared" si="9"/>
        <v>0</v>
      </c>
      <c r="R125" s="950">
        <f t="shared" si="10"/>
        <v>0</v>
      </c>
      <c r="S125" s="951">
        <f t="shared" si="11"/>
        <v>0</v>
      </c>
    </row>
    <row r="126" spans="2:19" ht="15" customHeight="1" x14ac:dyDescent="0.2">
      <c r="B126" s="1078" t="s">
        <v>586</v>
      </c>
      <c r="C126" s="1079" t="s">
        <v>586</v>
      </c>
      <c r="D126" s="1080" t="s">
        <v>586</v>
      </c>
      <c r="E126" s="1081"/>
      <c r="F126" s="1082"/>
      <c r="G126" s="1082"/>
      <c r="H126" s="1083"/>
      <c r="I126" s="1084"/>
      <c r="J126" s="1085"/>
      <c r="K126" s="1086"/>
      <c r="L126" s="950">
        <f t="shared" si="6"/>
        <v>0</v>
      </c>
      <c r="M126" s="948"/>
      <c r="N126" s="950">
        <f t="shared" si="7"/>
        <v>0</v>
      </c>
      <c r="O126" s="950">
        <f t="shared" si="8"/>
        <v>0</v>
      </c>
      <c r="P126" s="948"/>
      <c r="Q126" s="950">
        <f t="shared" si="9"/>
        <v>0</v>
      </c>
      <c r="R126" s="950">
        <f t="shared" si="10"/>
        <v>0</v>
      </c>
      <c r="S126" s="951">
        <f t="shared" si="11"/>
        <v>0</v>
      </c>
    </row>
    <row r="127" spans="2:19" ht="15" customHeight="1" x14ac:dyDescent="0.2">
      <c r="B127" s="1078" t="s">
        <v>586</v>
      </c>
      <c r="C127" s="1079" t="s">
        <v>586</v>
      </c>
      <c r="D127" s="1080" t="s">
        <v>586</v>
      </c>
      <c r="E127" s="1081"/>
      <c r="F127" s="1082"/>
      <c r="G127" s="1082"/>
      <c r="H127" s="1083"/>
      <c r="I127" s="1084"/>
      <c r="J127" s="1085"/>
      <c r="K127" s="1086"/>
      <c r="L127" s="950">
        <f t="shared" si="6"/>
        <v>0</v>
      </c>
      <c r="M127" s="948"/>
      <c r="N127" s="950">
        <f t="shared" si="7"/>
        <v>0</v>
      </c>
      <c r="O127" s="950">
        <f t="shared" si="8"/>
        <v>0</v>
      </c>
      <c r="P127" s="948"/>
      <c r="Q127" s="950">
        <f t="shared" si="9"/>
        <v>0</v>
      </c>
      <c r="R127" s="950">
        <f t="shared" si="10"/>
        <v>0</v>
      </c>
      <c r="S127" s="951">
        <f t="shared" si="11"/>
        <v>0</v>
      </c>
    </row>
    <row r="128" spans="2:19" ht="15" customHeight="1" x14ac:dyDescent="0.2">
      <c r="B128" s="1078" t="s">
        <v>586</v>
      </c>
      <c r="C128" s="1079" t="s">
        <v>586</v>
      </c>
      <c r="D128" s="1080" t="s">
        <v>586</v>
      </c>
      <c r="E128" s="1081"/>
      <c r="F128" s="1082"/>
      <c r="G128" s="1082"/>
      <c r="H128" s="1083"/>
      <c r="I128" s="1084"/>
      <c r="J128" s="1085"/>
      <c r="K128" s="1086"/>
      <c r="L128" s="950">
        <f t="shared" si="6"/>
        <v>0</v>
      </c>
      <c r="M128" s="948"/>
      <c r="N128" s="950">
        <f t="shared" si="7"/>
        <v>0</v>
      </c>
      <c r="O128" s="950">
        <f t="shared" si="8"/>
        <v>0</v>
      </c>
      <c r="P128" s="948"/>
      <c r="Q128" s="950">
        <f t="shared" si="9"/>
        <v>0</v>
      </c>
      <c r="R128" s="950">
        <f t="shared" si="10"/>
        <v>0</v>
      </c>
      <c r="S128" s="951">
        <f t="shared" si="11"/>
        <v>0</v>
      </c>
    </row>
    <row r="129" spans="2:19" ht="15" customHeight="1" x14ac:dyDescent="0.2">
      <c r="B129" s="1078" t="s">
        <v>586</v>
      </c>
      <c r="C129" s="1079" t="s">
        <v>586</v>
      </c>
      <c r="D129" s="1080" t="s">
        <v>586</v>
      </c>
      <c r="E129" s="1081"/>
      <c r="F129" s="1082"/>
      <c r="G129" s="1082"/>
      <c r="H129" s="1083"/>
      <c r="I129" s="1084"/>
      <c r="J129" s="1085"/>
      <c r="K129" s="1086"/>
      <c r="L129" s="950">
        <f t="shared" si="6"/>
        <v>0</v>
      </c>
      <c r="M129" s="948"/>
      <c r="N129" s="950">
        <f t="shared" si="7"/>
        <v>0</v>
      </c>
      <c r="O129" s="950">
        <f t="shared" si="8"/>
        <v>0</v>
      </c>
      <c r="P129" s="948"/>
      <c r="Q129" s="950">
        <f t="shared" si="9"/>
        <v>0</v>
      </c>
      <c r="R129" s="950">
        <f t="shared" si="10"/>
        <v>0</v>
      </c>
      <c r="S129" s="951">
        <f t="shared" si="11"/>
        <v>0</v>
      </c>
    </row>
    <row r="130" spans="2:19" ht="15" customHeight="1" x14ac:dyDescent="0.2">
      <c r="B130" s="1078" t="s">
        <v>586</v>
      </c>
      <c r="C130" s="1079" t="s">
        <v>586</v>
      </c>
      <c r="D130" s="1080" t="s">
        <v>586</v>
      </c>
      <c r="E130" s="1081"/>
      <c r="F130" s="1082"/>
      <c r="G130" s="1082"/>
      <c r="H130" s="1083"/>
      <c r="I130" s="1084"/>
      <c r="J130" s="1085"/>
      <c r="K130" s="1086"/>
      <c r="L130" s="950">
        <f t="shared" si="6"/>
        <v>0</v>
      </c>
      <c r="M130" s="948"/>
      <c r="N130" s="950">
        <f t="shared" si="7"/>
        <v>0</v>
      </c>
      <c r="O130" s="950">
        <f t="shared" si="8"/>
        <v>0</v>
      </c>
      <c r="P130" s="948"/>
      <c r="Q130" s="950">
        <f t="shared" si="9"/>
        <v>0</v>
      </c>
      <c r="R130" s="950">
        <f t="shared" si="10"/>
        <v>0</v>
      </c>
      <c r="S130" s="951">
        <f t="shared" si="11"/>
        <v>0</v>
      </c>
    </row>
    <row r="131" spans="2:19" ht="15" customHeight="1" x14ac:dyDescent="0.2">
      <c r="B131" s="1078" t="s">
        <v>586</v>
      </c>
      <c r="C131" s="1079" t="s">
        <v>586</v>
      </c>
      <c r="D131" s="1080" t="s">
        <v>586</v>
      </c>
      <c r="E131" s="1081"/>
      <c r="F131" s="1082"/>
      <c r="G131" s="1082"/>
      <c r="H131" s="1083"/>
      <c r="I131" s="1084"/>
      <c r="J131" s="1085"/>
      <c r="K131" s="1086"/>
      <c r="L131" s="950">
        <f t="shared" si="6"/>
        <v>0</v>
      </c>
      <c r="M131" s="948"/>
      <c r="N131" s="950">
        <f t="shared" si="7"/>
        <v>0</v>
      </c>
      <c r="O131" s="950">
        <f t="shared" si="8"/>
        <v>0</v>
      </c>
      <c r="P131" s="948"/>
      <c r="Q131" s="950">
        <f t="shared" si="9"/>
        <v>0</v>
      </c>
      <c r="R131" s="950">
        <f t="shared" si="10"/>
        <v>0</v>
      </c>
      <c r="S131" s="951">
        <f t="shared" si="11"/>
        <v>0</v>
      </c>
    </row>
    <row r="132" spans="2:19" ht="15" customHeight="1" x14ac:dyDescent="0.2">
      <c r="B132" s="1078" t="s">
        <v>586</v>
      </c>
      <c r="C132" s="1079" t="s">
        <v>586</v>
      </c>
      <c r="D132" s="1080" t="s">
        <v>586</v>
      </c>
      <c r="E132" s="1081"/>
      <c r="F132" s="1082"/>
      <c r="G132" s="1082"/>
      <c r="H132" s="1083"/>
      <c r="I132" s="1084"/>
      <c r="J132" s="1085"/>
      <c r="K132" s="1086"/>
      <c r="L132" s="950">
        <f t="shared" si="6"/>
        <v>0</v>
      </c>
      <c r="M132" s="948"/>
      <c r="N132" s="950">
        <f t="shared" si="7"/>
        <v>0</v>
      </c>
      <c r="O132" s="950">
        <f t="shared" si="8"/>
        <v>0</v>
      </c>
      <c r="P132" s="948"/>
      <c r="Q132" s="950">
        <f t="shared" si="9"/>
        <v>0</v>
      </c>
      <c r="R132" s="950">
        <f t="shared" si="10"/>
        <v>0</v>
      </c>
      <c r="S132" s="951">
        <f t="shared" si="11"/>
        <v>0</v>
      </c>
    </row>
    <row r="133" spans="2:19" ht="15" customHeight="1" x14ac:dyDescent="0.2">
      <c r="B133" s="1078" t="s">
        <v>586</v>
      </c>
      <c r="C133" s="1079" t="s">
        <v>586</v>
      </c>
      <c r="D133" s="1080" t="s">
        <v>586</v>
      </c>
      <c r="E133" s="1081"/>
      <c r="F133" s="1082"/>
      <c r="G133" s="1082"/>
      <c r="H133" s="1083"/>
      <c r="I133" s="1084"/>
      <c r="J133" s="1085"/>
      <c r="K133" s="1086"/>
      <c r="L133" s="950">
        <f t="shared" si="6"/>
        <v>0</v>
      </c>
      <c r="M133" s="948"/>
      <c r="N133" s="950">
        <f t="shared" si="7"/>
        <v>0</v>
      </c>
      <c r="O133" s="950">
        <f t="shared" si="8"/>
        <v>0</v>
      </c>
      <c r="P133" s="948"/>
      <c r="Q133" s="950">
        <f t="shared" si="9"/>
        <v>0</v>
      </c>
      <c r="R133" s="950">
        <f t="shared" si="10"/>
        <v>0</v>
      </c>
      <c r="S133" s="951">
        <f t="shared" si="11"/>
        <v>0</v>
      </c>
    </row>
    <row r="134" spans="2:19" ht="15" customHeight="1" x14ac:dyDescent="0.2">
      <c r="B134" s="1078" t="s">
        <v>586</v>
      </c>
      <c r="C134" s="1079" t="s">
        <v>586</v>
      </c>
      <c r="D134" s="1080" t="s">
        <v>586</v>
      </c>
      <c r="E134" s="1081"/>
      <c r="F134" s="1082"/>
      <c r="G134" s="1082"/>
      <c r="H134" s="1083"/>
      <c r="I134" s="1084"/>
      <c r="J134" s="1085"/>
      <c r="K134" s="1086"/>
      <c r="L134" s="950">
        <f t="shared" si="6"/>
        <v>0</v>
      </c>
      <c r="M134" s="948"/>
      <c r="N134" s="950">
        <f t="shared" si="7"/>
        <v>0</v>
      </c>
      <c r="O134" s="950">
        <f t="shared" si="8"/>
        <v>0</v>
      </c>
      <c r="P134" s="948"/>
      <c r="Q134" s="950">
        <f t="shared" si="9"/>
        <v>0</v>
      </c>
      <c r="R134" s="950">
        <f t="shared" si="10"/>
        <v>0</v>
      </c>
      <c r="S134" s="951">
        <f t="shared" si="11"/>
        <v>0</v>
      </c>
    </row>
    <row r="135" spans="2:19" ht="15" customHeight="1" x14ac:dyDescent="0.2">
      <c r="B135" s="1078" t="s">
        <v>586</v>
      </c>
      <c r="C135" s="1079" t="s">
        <v>586</v>
      </c>
      <c r="D135" s="1080" t="s">
        <v>586</v>
      </c>
      <c r="E135" s="1081"/>
      <c r="F135" s="1082"/>
      <c r="G135" s="1082"/>
      <c r="H135" s="1083"/>
      <c r="I135" s="1084"/>
      <c r="J135" s="1085"/>
      <c r="K135" s="1086"/>
      <c r="L135" s="950">
        <f t="shared" si="6"/>
        <v>0</v>
      </c>
      <c r="M135" s="948"/>
      <c r="N135" s="950">
        <f t="shared" si="7"/>
        <v>0</v>
      </c>
      <c r="O135" s="950">
        <f t="shared" si="8"/>
        <v>0</v>
      </c>
      <c r="P135" s="948"/>
      <c r="Q135" s="950">
        <f t="shared" si="9"/>
        <v>0</v>
      </c>
      <c r="R135" s="950">
        <f t="shared" si="10"/>
        <v>0</v>
      </c>
      <c r="S135" s="951">
        <f t="shared" si="11"/>
        <v>0</v>
      </c>
    </row>
    <row r="136" spans="2:19" ht="15" customHeight="1" x14ac:dyDescent="0.2">
      <c r="B136" s="1078" t="s">
        <v>586</v>
      </c>
      <c r="C136" s="1079" t="s">
        <v>586</v>
      </c>
      <c r="D136" s="1080" t="s">
        <v>586</v>
      </c>
      <c r="E136" s="1081"/>
      <c r="F136" s="1082"/>
      <c r="G136" s="1082"/>
      <c r="H136" s="1083"/>
      <c r="I136" s="1084"/>
      <c r="J136" s="1085"/>
      <c r="K136" s="1086"/>
      <c r="L136" s="950">
        <f t="shared" si="6"/>
        <v>0</v>
      </c>
      <c r="M136" s="948"/>
      <c r="N136" s="950">
        <f t="shared" si="7"/>
        <v>0</v>
      </c>
      <c r="O136" s="950">
        <f t="shared" si="8"/>
        <v>0</v>
      </c>
      <c r="P136" s="948"/>
      <c r="Q136" s="950">
        <f t="shared" si="9"/>
        <v>0</v>
      </c>
      <c r="R136" s="950">
        <f t="shared" si="10"/>
        <v>0</v>
      </c>
      <c r="S136" s="951">
        <f t="shared" si="11"/>
        <v>0</v>
      </c>
    </row>
    <row r="137" spans="2:19" ht="15" customHeight="1" x14ac:dyDescent="0.2">
      <c r="B137" s="1078" t="s">
        <v>586</v>
      </c>
      <c r="C137" s="1079" t="s">
        <v>586</v>
      </c>
      <c r="D137" s="1080" t="s">
        <v>586</v>
      </c>
      <c r="E137" s="1081"/>
      <c r="F137" s="1082"/>
      <c r="G137" s="1082"/>
      <c r="H137" s="1083"/>
      <c r="I137" s="1084"/>
      <c r="J137" s="1085"/>
      <c r="K137" s="1086"/>
      <c r="L137" s="950">
        <f t="shared" si="6"/>
        <v>0</v>
      </c>
      <c r="M137" s="948"/>
      <c r="N137" s="950">
        <f t="shared" si="7"/>
        <v>0</v>
      </c>
      <c r="O137" s="950">
        <f t="shared" si="8"/>
        <v>0</v>
      </c>
      <c r="P137" s="948"/>
      <c r="Q137" s="950">
        <f t="shared" si="9"/>
        <v>0</v>
      </c>
      <c r="R137" s="950">
        <f t="shared" si="10"/>
        <v>0</v>
      </c>
      <c r="S137" s="951">
        <f t="shared" si="11"/>
        <v>0</v>
      </c>
    </row>
    <row r="138" spans="2:19" ht="15" customHeight="1" x14ac:dyDescent="0.2">
      <c r="B138" s="1078" t="s">
        <v>586</v>
      </c>
      <c r="C138" s="1079" t="s">
        <v>586</v>
      </c>
      <c r="D138" s="1080" t="s">
        <v>586</v>
      </c>
      <c r="E138" s="1081"/>
      <c r="F138" s="1082"/>
      <c r="G138" s="1082"/>
      <c r="H138" s="1083"/>
      <c r="I138" s="1084"/>
      <c r="J138" s="1085"/>
      <c r="K138" s="1086"/>
      <c r="L138" s="950">
        <f t="shared" si="6"/>
        <v>0</v>
      </c>
      <c r="M138" s="948"/>
      <c r="N138" s="950">
        <f t="shared" si="7"/>
        <v>0</v>
      </c>
      <c r="O138" s="950">
        <f t="shared" si="8"/>
        <v>0</v>
      </c>
      <c r="P138" s="948"/>
      <c r="Q138" s="950">
        <f t="shared" si="9"/>
        <v>0</v>
      </c>
      <c r="R138" s="950">
        <f t="shared" si="10"/>
        <v>0</v>
      </c>
      <c r="S138" s="951">
        <f t="shared" si="11"/>
        <v>0</v>
      </c>
    </row>
    <row r="139" spans="2:19" ht="15" customHeight="1" x14ac:dyDescent="0.2">
      <c r="B139" s="1078" t="s">
        <v>586</v>
      </c>
      <c r="C139" s="1079" t="s">
        <v>586</v>
      </c>
      <c r="D139" s="1080" t="s">
        <v>586</v>
      </c>
      <c r="E139" s="1081"/>
      <c r="F139" s="1082"/>
      <c r="G139" s="1082"/>
      <c r="H139" s="1083"/>
      <c r="I139" s="1084"/>
      <c r="J139" s="1085"/>
      <c r="K139" s="1086"/>
      <c r="L139" s="950">
        <f t="shared" si="6"/>
        <v>0</v>
      </c>
      <c r="M139" s="948"/>
      <c r="N139" s="950">
        <f t="shared" si="7"/>
        <v>0</v>
      </c>
      <c r="O139" s="950">
        <f t="shared" si="8"/>
        <v>0</v>
      </c>
      <c r="P139" s="948"/>
      <c r="Q139" s="950">
        <f t="shared" si="9"/>
        <v>0</v>
      </c>
      <c r="R139" s="950">
        <f t="shared" si="10"/>
        <v>0</v>
      </c>
      <c r="S139" s="951">
        <f t="shared" si="11"/>
        <v>0</v>
      </c>
    </row>
    <row r="140" spans="2:19" ht="15" customHeight="1" x14ac:dyDescent="0.2">
      <c r="B140" s="1078" t="s">
        <v>586</v>
      </c>
      <c r="C140" s="1079" t="s">
        <v>586</v>
      </c>
      <c r="D140" s="1080" t="s">
        <v>586</v>
      </c>
      <c r="E140" s="1081"/>
      <c r="F140" s="1082"/>
      <c r="G140" s="1082"/>
      <c r="H140" s="1083"/>
      <c r="I140" s="1084"/>
      <c r="J140" s="1085"/>
      <c r="K140" s="1086"/>
      <c r="L140" s="950">
        <f t="shared" si="6"/>
        <v>0</v>
      </c>
      <c r="M140" s="948"/>
      <c r="N140" s="950">
        <f t="shared" si="7"/>
        <v>0</v>
      </c>
      <c r="O140" s="950">
        <f t="shared" si="8"/>
        <v>0</v>
      </c>
      <c r="P140" s="948"/>
      <c r="Q140" s="950">
        <f t="shared" si="9"/>
        <v>0</v>
      </c>
      <c r="R140" s="950">
        <f t="shared" si="10"/>
        <v>0</v>
      </c>
      <c r="S140" s="951">
        <f t="shared" si="11"/>
        <v>0</v>
      </c>
    </row>
    <row r="141" spans="2:19" ht="15" customHeight="1" x14ac:dyDescent="0.2">
      <c r="B141" s="1078" t="s">
        <v>586</v>
      </c>
      <c r="C141" s="1079" t="s">
        <v>586</v>
      </c>
      <c r="D141" s="1080" t="s">
        <v>586</v>
      </c>
      <c r="E141" s="1081"/>
      <c r="F141" s="1082"/>
      <c r="G141" s="1082"/>
      <c r="H141" s="1083"/>
      <c r="I141" s="1084"/>
      <c r="J141" s="1085"/>
      <c r="K141" s="1086"/>
      <c r="L141" s="950">
        <f t="shared" si="6"/>
        <v>0</v>
      </c>
      <c r="M141" s="948"/>
      <c r="N141" s="950">
        <f t="shared" si="7"/>
        <v>0</v>
      </c>
      <c r="O141" s="950">
        <f t="shared" si="8"/>
        <v>0</v>
      </c>
      <c r="P141" s="948"/>
      <c r="Q141" s="950">
        <f t="shared" si="9"/>
        <v>0</v>
      </c>
      <c r="R141" s="950">
        <f t="shared" si="10"/>
        <v>0</v>
      </c>
      <c r="S141" s="951">
        <f t="shared" si="11"/>
        <v>0</v>
      </c>
    </row>
    <row r="142" spans="2:19" ht="15" customHeight="1" x14ac:dyDescent="0.2">
      <c r="B142" s="1078" t="s">
        <v>586</v>
      </c>
      <c r="C142" s="1079" t="s">
        <v>586</v>
      </c>
      <c r="D142" s="1080" t="s">
        <v>586</v>
      </c>
      <c r="E142" s="1081"/>
      <c r="F142" s="1082"/>
      <c r="G142" s="1082"/>
      <c r="H142" s="1083"/>
      <c r="I142" s="1084"/>
      <c r="J142" s="1085"/>
      <c r="K142" s="1086"/>
      <c r="L142" s="950">
        <f t="shared" si="6"/>
        <v>0</v>
      </c>
      <c r="M142" s="948"/>
      <c r="N142" s="950">
        <f t="shared" si="7"/>
        <v>0</v>
      </c>
      <c r="O142" s="950">
        <f t="shared" si="8"/>
        <v>0</v>
      </c>
      <c r="P142" s="948"/>
      <c r="Q142" s="950">
        <f t="shared" si="9"/>
        <v>0</v>
      </c>
      <c r="R142" s="950">
        <f t="shared" si="10"/>
        <v>0</v>
      </c>
      <c r="S142" s="951">
        <f t="shared" si="11"/>
        <v>0</v>
      </c>
    </row>
    <row r="143" spans="2:19" ht="15" customHeight="1" x14ac:dyDescent="0.2">
      <c r="B143" s="1078" t="s">
        <v>586</v>
      </c>
      <c r="C143" s="1079" t="s">
        <v>586</v>
      </c>
      <c r="D143" s="1080" t="s">
        <v>586</v>
      </c>
      <c r="E143" s="1081"/>
      <c r="F143" s="1082"/>
      <c r="G143" s="1082"/>
      <c r="H143" s="1083"/>
      <c r="I143" s="1084"/>
      <c r="J143" s="1085"/>
      <c r="K143" s="1086"/>
      <c r="L143" s="950">
        <f t="shared" si="6"/>
        <v>0</v>
      </c>
      <c r="M143" s="948"/>
      <c r="N143" s="950">
        <f t="shared" si="7"/>
        <v>0</v>
      </c>
      <c r="O143" s="950">
        <f t="shared" si="8"/>
        <v>0</v>
      </c>
      <c r="P143" s="948"/>
      <c r="Q143" s="950">
        <f t="shared" si="9"/>
        <v>0</v>
      </c>
      <c r="R143" s="950">
        <f t="shared" si="10"/>
        <v>0</v>
      </c>
      <c r="S143" s="951">
        <f t="shared" si="11"/>
        <v>0</v>
      </c>
    </row>
    <row r="144" spans="2:19" ht="15" customHeight="1" x14ac:dyDescent="0.2">
      <c r="B144" s="1078" t="s">
        <v>586</v>
      </c>
      <c r="C144" s="1079" t="s">
        <v>586</v>
      </c>
      <c r="D144" s="1080" t="s">
        <v>586</v>
      </c>
      <c r="E144" s="1081"/>
      <c r="F144" s="1082"/>
      <c r="G144" s="1082"/>
      <c r="H144" s="1083"/>
      <c r="I144" s="1084"/>
      <c r="J144" s="1085"/>
      <c r="K144" s="1086"/>
      <c r="L144" s="950">
        <f t="shared" si="6"/>
        <v>0</v>
      </c>
      <c r="M144" s="948"/>
      <c r="N144" s="950">
        <f t="shared" si="7"/>
        <v>0</v>
      </c>
      <c r="O144" s="950">
        <f t="shared" si="8"/>
        <v>0</v>
      </c>
      <c r="P144" s="948"/>
      <c r="Q144" s="950">
        <f t="shared" si="9"/>
        <v>0</v>
      </c>
      <c r="R144" s="950">
        <f t="shared" si="10"/>
        <v>0</v>
      </c>
      <c r="S144" s="951">
        <f t="shared" si="11"/>
        <v>0</v>
      </c>
    </row>
    <row r="145" spans="2:19" ht="15" customHeight="1" x14ac:dyDescent="0.2">
      <c r="B145" s="1078" t="s">
        <v>586</v>
      </c>
      <c r="C145" s="1079" t="s">
        <v>586</v>
      </c>
      <c r="D145" s="1080" t="s">
        <v>586</v>
      </c>
      <c r="E145" s="1081"/>
      <c r="F145" s="1082"/>
      <c r="G145" s="1082"/>
      <c r="H145" s="1083"/>
      <c r="I145" s="1084"/>
      <c r="J145" s="1085"/>
      <c r="K145" s="1086"/>
      <c r="L145" s="950">
        <f t="shared" si="6"/>
        <v>0</v>
      </c>
      <c r="M145" s="948"/>
      <c r="N145" s="950">
        <f t="shared" si="7"/>
        <v>0</v>
      </c>
      <c r="O145" s="950">
        <f t="shared" si="8"/>
        <v>0</v>
      </c>
      <c r="P145" s="948"/>
      <c r="Q145" s="950">
        <f t="shared" si="9"/>
        <v>0</v>
      </c>
      <c r="R145" s="950">
        <f t="shared" si="10"/>
        <v>0</v>
      </c>
      <c r="S145" s="951">
        <f t="shared" si="11"/>
        <v>0</v>
      </c>
    </row>
    <row r="146" spans="2:19" ht="15" customHeight="1" x14ac:dyDescent="0.2">
      <c r="B146" s="1078" t="s">
        <v>586</v>
      </c>
      <c r="C146" s="1079" t="s">
        <v>586</v>
      </c>
      <c r="D146" s="1080" t="s">
        <v>586</v>
      </c>
      <c r="E146" s="1081"/>
      <c r="F146" s="1082"/>
      <c r="G146" s="1082"/>
      <c r="H146" s="1083"/>
      <c r="I146" s="1084"/>
      <c r="J146" s="1085"/>
      <c r="K146" s="1086"/>
      <c r="L146" s="950">
        <f t="shared" si="6"/>
        <v>0</v>
      </c>
      <c r="M146" s="948"/>
      <c r="N146" s="950">
        <f t="shared" si="7"/>
        <v>0</v>
      </c>
      <c r="O146" s="950">
        <f t="shared" si="8"/>
        <v>0</v>
      </c>
      <c r="P146" s="948"/>
      <c r="Q146" s="950">
        <f t="shared" si="9"/>
        <v>0</v>
      </c>
      <c r="R146" s="950">
        <f t="shared" si="10"/>
        <v>0</v>
      </c>
      <c r="S146" s="951">
        <f t="shared" si="11"/>
        <v>0</v>
      </c>
    </row>
    <row r="147" spans="2:19" ht="15" customHeight="1" x14ac:dyDescent="0.2">
      <c r="B147" s="1078" t="s">
        <v>586</v>
      </c>
      <c r="C147" s="1079" t="s">
        <v>586</v>
      </c>
      <c r="D147" s="1080" t="s">
        <v>586</v>
      </c>
      <c r="E147" s="1081"/>
      <c r="F147" s="1082"/>
      <c r="G147" s="1082"/>
      <c r="H147" s="1083"/>
      <c r="I147" s="1084"/>
      <c r="J147" s="1085"/>
      <c r="K147" s="1086"/>
      <c r="L147" s="950">
        <f t="shared" si="6"/>
        <v>0</v>
      </c>
      <c r="M147" s="948"/>
      <c r="N147" s="950">
        <f t="shared" si="7"/>
        <v>0</v>
      </c>
      <c r="O147" s="950">
        <f t="shared" si="8"/>
        <v>0</v>
      </c>
      <c r="P147" s="948"/>
      <c r="Q147" s="950">
        <f t="shared" si="9"/>
        <v>0</v>
      </c>
      <c r="R147" s="950">
        <f t="shared" si="10"/>
        <v>0</v>
      </c>
      <c r="S147" s="951">
        <f t="shared" si="11"/>
        <v>0</v>
      </c>
    </row>
    <row r="148" spans="2:19" ht="15" customHeight="1" x14ac:dyDescent="0.2">
      <c r="B148" s="1078" t="s">
        <v>586</v>
      </c>
      <c r="C148" s="1079" t="s">
        <v>586</v>
      </c>
      <c r="D148" s="1080" t="s">
        <v>586</v>
      </c>
      <c r="E148" s="1081"/>
      <c r="F148" s="1082"/>
      <c r="G148" s="1082"/>
      <c r="H148" s="1083"/>
      <c r="I148" s="1084"/>
      <c r="J148" s="1085"/>
      <c r="K148" s="1086"/>
      <c r="L148" s="950">
        <f t="shared" si="6"/>
        <v>0</v>
      </c>
      <c r="M148" s="948"/>
      <c r="N148" s="950">
        <f t="shared" si="7"/>
        <v>0</v>
      </c>
      <c r="O148" s="950">
        <f t="shared" si="8"/>
        <v>0</v>
      </c>
      <c r="P148" s="948"/>
      <c r="Q148" s="950">
        <f t="shared" si="9"/>
        <v>0</v>
      </c>
      <c r="R148" s="950">
        <f t="shared" si="10"/>
        <v>0</v>
      </c>
      <c r="S148" s="951">
        <f t="shared" si="11"/>
        <v>0</v>
      </c>
    </row>
    <row r="149" spans="2:19" ht="15" customHeight="1" x14ac:dyDescent="0.2">
      <c r="B149" s="1078" t="s">
        <v>586</v>
      </c>
      <c r="C149" s="1079" t="s">
        <v>586</v>
      </c>
      <c r="D149" s="1080" t="s">
        <v>586</v>
      </c>
      <c r="E149" s="1081"/>
      <c r="F149" s="1082"/>
      <c r="G149" s="1082"/>
      <c r="H149" s="1083"/>
      <c r="I149" s="1084"/>
      <c r="J149" s="1085"/>
      <c r="K149" s="1086"/>
      <c r="L149" s="950">
        <f t="shared" si="6"/>
        <v>0</v>
      </c>
      <c r="M149" s="948"/>
      <c r="N149" s="950">
        <f t="shared" si="7"/>
        <v>0</v>
      </c>
      <c r="O149" s="950">
        <f t="shared" si="8"/>
        <v>0</v>
      </c>
      <c r="P149" s="948"/>
      <c r="Q149" s="950">
        <f t="shared" si="9"/>
        <v>0</v>
      </c>
      <c r="R149" s="950">
        <f t="shared" si="10"/>
        <v>0</v>
      </c>
      <c r="S149" s="951">
        <f t="shared" si="11"/>
        <v>0</v>
      </c>
    </row>
    <row r="150" spans="2:19" ht="15" customHeight="1" x14ac:dyDescent="0.2">
      <c r="B150" s="1078" t="s">
        <v>586</v>
      </c>
      <c r="C150" s="1079" t="s">
        <v>586</v>
      </c>
      <c r="D150" s="1080" t="s">
        <v>586</v>
      </c>
      <c r="E150" s="1081"/>
      <c r="F150" s="1082"/>
      <c r="G150" s="1082"/>
      <c r="H150" s="1083"/>
      <c r="I150" s="1084"/>
      <c r="J150" s="1085"/>
      <c r="K150" s="1086"/>
      <c r="L150" s="950">
        <f t="shared" si="6"/>
        <v>0</v>
      </c>
      <c r="M150" s="948"/>
      <c r="N150" s="950">
        <f t="shared" si="7"/>
        <v>0</v>
      </c>
      <c r="O150" s="950">
        <f t="shared" si="8"/>
        <v>0</v>
      </c>
      <c r="P150" s="948"/>
      <c r="Q150" s="950">
        <f t="shared" si="9"/>
        <v>0</v>
      </c>
      <c r="R150" s="950">
        <f t="shared" si="10"/>
        <v>0</v>
      </c>
      <c r="S150" s="951">
        <f t="shared" si="11"/>
        <v>0</v>
      </c>
    </row>
    <row r="151" spans="2:19" ht="15" customHeight="1" x14ac:dyDescent="0.2">
      <c r="B151" s="1078" t="s">
        <v>586</v>
      </c>
      <c r="C151" s="1079" t="s">
        <v>586</v>
      </c>
      <c r="D151" s="1080" t="s">
        <v>586</v>
      </c>
      <c r="E151" s="1081"/>
      <c r="F151" s="1082"/>
      <c r="G151" s="1082"/>
      <c r="H151" s="1083"/>
      <c r="I151" s="1084"/>
      <c r="J151" s="1085"/>
      <c r="K151" s="1086"/>
      <c r="L151" s="950">
        <f t="shared" si="6"/>
        <v>0</v>
      </c>
      <c r="M151" s="948"/>
      <c r="N151" s="950">
        <f t="shared" si="7"/>
        <v>0</v>
      </c>
      <c r="O151" s="950">
        <f t="shared" si="8"/>
        <v>0</v>
      </c>
      <c r="P151" s="948"/>
      <c r="Q151" s="950">
        <f t="shared" si="9"/>
        <v>0</v>
      </c>
      <c r="R151" s="950">
        <f t="shared" si="10"/>
        <v>0</v>
      </c>
      <c r="S151" s="951">
        <f t="shared" si="11"/>
        <v>0</v>
      </c>
    </row>
    <row r="152" spans="2:19" ht="15" customHeight="1" thickBot="1" x14ac:dyDescent="0.25">
      <c r="B152" s="1110" t="s">
        <v>586</v>
      </c>
      <c r="C152" s="1087" t="s">
        <v>586</v>
      </c>
      <c r="D152" s="1088" t="s">
        <v>586</v>
      </c>
      <c r="E152" s="1089"/>
      <c r="F152" s="1090"/>
      <c r="G152" s="1090"/>
      <c r="H152" s="1091"/>
      <c r="I152" s="1092"/>
      <c r="J152" s="1093"/>
      <c r="K152" s="1094"/>
      <c r="L152" s="952">
        <f t="shared" si="6"/>
        <v>0</v>
      </c>
      <c r="M152" s="949"/>
      <c r="N152" s="952">
        <f t="shared" si="7"/>
        <v>0</v>
      </c>
      <c r="O152" s="952">
        <f t="shared" si="8"/>
        <v>0</v>
      </c>
      <c r="P152" s="949"/>
      <c r="Q152" s="952">
        <f t="shared" si="9"/>
        <v>0</v>
      </c>
      <c r="R152" s="952">
        <f t="shared" si="10"/>
        <v>0</v>
      </c>
      <c r="S152" s="953">
        <f t="shared" si="11"/>
        <v>0</v>
      </c>
    </row>
    <row r="153" spans="2:19" ht="12" customHeight="1" x14ac:dyDescent="0.2"/>
    <row r="154" spans="2:19" ht="30" customHeight="1" x14ac:dyDescent="0.2">
      <c r="B154" s="1232"/>
      <c r="C154" s="1233"/>
      <c r="D154" s="396"/>
      <c r="E154" s="503"/>
      <c r="F154" s="503"/>
      <c r="G154" s="503"/>
      <c r="H154" s="503"/>
      <c r="I154" s="503"/>
      <c r="J154" s="503"/>
      <c r="K154" s="503"/>
      <c r="L154" s="503"/>
    </row>
  </sheetData>
  <mergeCells count="7">
    <mergeCell ref="B154:C154"/>
    <mergeCell ref="B3:C3"/>
    <mergeCell ref="B4:C4"/>
    <mergeCell ref="F4:H5"/>
    <mergeCell ref="I4:I5"/>
    <mergeCell ref="B5:C5"/>
    <mergeCell ref="B6:C6"/>
  </mergeCells>
  <conditionalFormatting sqref="H87:K87 M87 P87">
    <cfRule type="expression" dxfId="311" priority="197">
      <formula>AND(OR($B87="Wind",$B87="Solar"),$D87="Rückspeisung")</formula>
    </cfRule>
    <cfRule type="expression" dxfId="310" priority="198">
      <formula>$D87="EE-Anlagen - Bestand sowie Neu volatil"</formula>
    </cfRule>
  </conditionalFormatting>
  <conditionalFormatting sqref="H89:K89 M89 P89">
    <cfRule type="expression" dxfId="309" priority="191">
      <formula>AND(OR($B89="Wind",$B89="Solar"),$D89="Rückspeisung")</formula>
    </cfRule>
    <cfRule type="expression" dxfId="308" priority="192">
      <formula>$D89="EE-Anlagen - Bestand sowie Neu volatil"</formula>
    </cfRule>
  </conditionalFormatting>
  <conditionalFormatting sqref="H91:K91 M91 P91">
    <cfRule type="expression" dxfId="307" priority="185">
      <formula>AND(OR($B91="Wind",$B91="Solar"),$D91="Rückspeisung")</formula>
    </cfRule>
    <cfRule type="expression" dxfId="306" priority="186">
      <formula>$D91="EE-Anlagen - Bestand sowie Neu volatil"</formula>
    </cfRule>
  </conditionalFormatting>
  <conditionalFormatting sqref="H93:K93 M93 P93">
    <cfRule type="expression" dxfId="305" priority="179">
      <formula>AND(OR($B93="Wind",$B93="Solar"),$D93="Rückspeisung")</formula>
    </cfRule>
    <cfRule type="expression" dxfId="304" priority="180">
      <formula>$D93="EE-Anlagen - Bestand sowie Neu volatil"</formula>
    </cfRule>
  </conditionalFormatting>
  <conditionalFormatting sqref="H95:K95 M95 P95">
    <cfRule type="expression" dxfId="303" priority="173">
      <formula>AND(OR($B95="Wind",$B95="Solar"),$D95="Rückspeisung")</formula>
    </cfRule>
    <cfRule type="expression" dxfId="302" priority="174">
      <formula>$D95="EE-Anlagen - Bestand sowie Neu volatil"</formula>
    </cfRule>
  </conditionalFormatting>
  <conditionalFormatting sqref="H97:K97 M97 P97">
    <cfRule type="expression" dxfId="301" priority="167">
      <formula>AND(OR($B97="Wind",$B97="Solar"),$D97="Rückspeisung")</formula>
    </cfRule>
    <cfRule type="expression" dxfId="300" priority="168">
      <formula>$D97="EE-Anlagen - Bestand sowie Neu volatil"</formula>
    </cfRule>
  </conditionalFormatting>
  <conditionalFormatting sqref="H99:K99 M99 P99">
    <cfRule type="expression" dxfId="299" priority="161">
      <formula>AND(OR($B99="Wind",$B99="Solar"),$D99="Rückspeisung")</formula>
    </cfRule>
    <cfRule type="expression" dxfId="298" priority="162">
      <formula>$D99="EE-Anlagen - Bestand sowie Neu volatil"</formula>
    </cfRule>
  </conditionalFormatting>
  <conditionalFormatting sqref="H101:K101 M101 P101">
    <cfRule type="expression" dxfId="297" priority="155">
      <formula>AND(OR($B101="Wind",$B101="Solar"),$D101="Rückspeisung")</formula>
    </cfRule>
    <cfRule type="expression" dxfId="296" priority="156">
      <formula>$D101="EE-Anlagen - Bestand sowie Neu volatil"</formula>
    </cfRule>
  </conditionalFormatting>
  <conditionalFormatting sqref="H103:K103 M103 P103">
    <cfRule type="expression" dxfId="295" priority="149">
      <formula>AND(OR($B103="Wind",$B103="Solar"),$D103="Rückspeisung")</formula>
    </cfRule>
    <cfRule type="expression" dxfId="294" priority="150">
      <formula>$D103="EE-Anlagen - Bestand sowie Neu volatil"</formula>
    </cfRule>
  </conditionalFormatting>
  <conditionalFormatting sqref="H105:K105 M105 P105">
    <cfRule type="expression" dxfId="293" priority="143">
      <formula>AND(OR($B105="Wind",$B105="Solar"),$D105="Rückspeisung")</formula>
    </cfRule>
    <cfRule type="expression" dxfId="292" priority="144">
      <formula>$D105="EE-Anlagen - Bestand sowie Neu volatil"</formula>
    </cfRule>
  </conditionalFormatting>
  <conditionalFormatting sqref="H107:K107 M107 P107">
    <cfRule type="expression" dxfId="291" priority="137">
      <formula>AND(OR($B107="Wind",$B107="Solar"),$D107="Rückspeisung")</formula>
    </cfRule>
    <cfRule type="expression" dxfId="290" priority="138">
      <formula>$D107="EE-Anlagen - Bestand sowie Neu volatil"</formula>
    </cfRule>
  </conditionalFormatting>
  <conditionalFormatting sqref="H109:K109 M109 P109">
    <cfRule type="expression" dxfId="289" priority="131">
      <formula>AND(OR($B109="Wind",$B109="Solar"),$D109="Rückspeisung")</formula>
    </cfRule>
    <cfRule type="expression" dxfId="288" priority="132">
      <formula>$D109="EE-Anlagen - Bestand sowie Neu volatil"</formula>
    </cfRule>
  </conditionalFormatting>
  <conditionalFormatting sqref="H111:K111 M111 P111">
    <cfRule type="expression" dxfId="287" priority="125">
      <formula>AND(OR($B111="Wind",$B111="Solar"),$D111="Rückspeisung")</formula>
    </cfRule>
    <cfRule type="expression" dxfId="286" priority="126">
      <formula>$D111="EE-Anlagen - Bestand sowie Neu volatil"</formula>
    </cfRule>
  </conditionalFormatting>
  <conditionalFormatting sqref="H113:K113 M113 P113">
    <cfRule type="expression" dxfId="285" priority="119">
      <formula>AND(OR($B113="Wind",$B113="Solar"),$D113="Rückspeisung")</formula>
    </cfRule>
    <cfRule type="expression" dxfId="284" priority="120">
      <formula>$D113="EE-Anlagen - Bestand sowie Neu volatil"</formula>
    </cfRule>
  </conditionalFormatting>
  <conditionalFormatting sqref="H115:K115 M115 P115">
    <cfRule type="expression" dxfId="283" priority="113">
      <formula>AND(OR($B115="Wind",$B115="Solar"),$D115="Rückspeisung")</formula>
    </cfRule>
    <cfRule type="expression" dxfId="282" priority="114">
      <formula>$D115="EE-Anlagen - Bestand sowie Neu volatil"</formula>
    </cfRule>
  </conditionalFormatting>
  <conditionalFormatting sqref="H117:K117 M117 P117">
    <cfRule type="expression" dxfId="281" priority="107">
      <formula>AND(OR($B117="Wind",$B117="Solar"),$D117="Rückspeisung")</formula>
    </cfRule>
    <cfRule type="expression" dxfId="280" priority="108">
      <formula>$D117="EE-Anlagen - Bestand sowie Neu volatil"</formula>
    </cfRule>
  </conditionalFormatting>
  <conditionalFormatting sqref="H119:K119 M119 P119">
    <cfRule type="expression" dxfId="279" priority="101">
      <formula>AND(OR($B119="Wind",$B119="Solar"),$D119="Rückspeisung")</formula>
    </cfRule>
    <cfRule type="expression" dxfId="278" priority="102">
      <formula>$D119="EE-Anlagen - Bestand sowie Neu volatil"</formula>
    </cfRule>
  </conditionalFormatting>
  <conditionalFormatting sqref="H121:K121 M121 P121">
    <cfRule type="expression" dxfId="277" priority="95">
      <formula>AND(OR($B121="Wind",$B121="Solar"),$D121="Rückspeisung")</formula>
    </cfRule>
    <cfRule type="expression" dxfId="276" priority="96">
      <formula>$D121="EE-Anlagen - Bestand sowie Neu volatil"</formula>
    </cfRule>
  </conditionalFormatting>
  <conditionalFormatting sqref="H123:K123 M123 P123">
    <cfRule type="expression" dxfId="275" priority="89">
      <formula>AND(OR($B123="Wind",$B123="Solar"),$D123="Rückspeisung")</formula>
    </cfRule>
    <cfRule type="expression" dxfId="274" priority="90">
      <formula>$D123="EE-Anlagen - Bestand sowie Neu volatil"</formula>
    </cfRule>
  </conditionalFormatting>
  <conditionalFormatting sqref="H125:K125 M125 P125">
    <cfRule type="expression" dxfId="273" priority="83">
      <formula>AND(OR($B125="Wind",$B125="Solar"),$D125="Rückspeisung")</formula>
    </cfRule>
    <cfRule type="expression" dxfId="272" priority="84">
      <formula>$D125="EE-Anlagen - Bestand sowie Neu volatil"</formula>
    </cfRule>
  </conditionalFormatting>
  <conditionalFormatting sqref="H127:K127 M127 P127">
    <cfRule type="expression" dxfId="271" priority="77">
      <formula>AND(OR($B127="Wind",$B127="Solar"),$D127="Rückspeisung")</formula>
    </cfRule>
    <cfRule type="expression" dxfId="270" priority="78">
      <formula>$D127="EE-Anlagen - Bestand sowie Neu volatil"</formula>
    </cfRule>
  </conditionalFormatting>
  <conditionalFormatting sqref="H129:K129 M129 P129">
    <cfRule type="expression" dxfId="269" priority="71">
      <formula>AND(OR($B129="Wind",$B129="Solar"),$D129="Rückspeisung")</formula>
    </cfRule>
    <cfRule type="expression" dxfId="268" priority="72">
      <formula>$D129="EE-Anlagen - Bestand sowie Neu volatil"</formula>
    </cfRule>
  </conditionalFormatting>
  <conditionalFormatting sqref="H131:K131 M131 P131">
    <cfRule type="expression" dxfId="267" priority="65">
      <formula>AND(OR($B131="Wind",$B131="Solar"),$D131="Rückspeisung")</formula>
    </cfRule>
    <cfRule type="expression" dxfId="266" priority="66">
      <formula>$D131="EE-Anlagen - Bestand sowie Neu volatil"</formula>
    </cfRule>
  </conditionalFormatting>
  <conditionalFormatting sqref="H133:K133 M133 P133">
    <cfRule type="expression" dxfId="265" priority="59">
      <formula>AND(OR($B133="Wind",$B133="Solar"),$D133="Rückspeisung")</formula>
    </cfRule>
    <cfRule type="expression" dxfId="264" priority="60">
      <formula>$D133="EE-Anlagen - Bestand sowie Neu volatil"</formula>
    </cfRule>
  </conditionalFormatting>
  <conditionalFormatting sqref="H135:K135 M135 P135">
    <cfRule type="expression" dxfId="263" priority="53">
      <formula>AND(OR($B135="Wind",$B135="Solar"),$D135="Rückspeisung")</formula>
    </cfRule>
    <cfRule type="expression" dxfId="262" priority="54">
      <formula>$D135="EE-Anlagen - Bestand sowie Neu volatil"</formula>
    </cfRule>
  </conditionalFormatting>
  <conditionalFormatting sqref="H137:K137 M137 P137">
    <cfRule type="expression" dxfId="261" priority="47">
      <formula>AND(OR($B137="Wind",$B137="Solar"),$D137="Rückspeisung")</formula>
    </cfRule>
    <cfRule type="expression" dxfId="260" priority="48">
      <formula>$D137="EE-Anlagen - Bestand sowie Neu volatil"</formula>
    </cfRule>
  </conditionalFormatting>
  <conditionalFormatting sqref="H139:K139 M139 P139">
    <cfRule type="expression" dxfId="259" priority="41">
      <formula>AND(OR($B139="Wind",$B139="Solar"),$D139="Rückspeisung")</formula>
    </cfRule>
    <cfRule type="expression" dxfId="258" priority="42">
      <formula>$D139="EE-Anlagen - Bestand sowie Neu volatil"</formula>
    </cfRule>
  </conditionalFormatting>
  <conditionalFormatting sqref="H141:K141 M141 P141">
    <cfRule type="expression" dxfId="257" priority="35">
      <formula>AND(OR($B141="Wind",$B141="Solar"),$D141="Rückspeisung")</formula>
    </cfRule>
    <cfRule type="expression" dxfId="256" priority="36">
      <formula>$D141="EE-Anlagen - Bestand sowie Neu volatil"</formula>
    </cfRule>
  </conditionalFormatting>
  <conditionalFormatting sqref="H143:K143 M143 P143">
    <cfRule type="expression" dxfId="255" priority="29">
      <formula>AND(OR($B143="Wind",$B143="Solar"),$D143="Rückspeisung")</formula>
    </cfRule>
    <cfRule type="expression" dxfId="254" priority="30">
      <formula>$D143="EE-Anlagen - Bestand sowie Neu volatil"</formula>
    </cfRule>
  </conditionalFormatting>
  <conditionalFormatting sqref="H145:K145 M145 P145">
    <cfRule type="expression" dxfId="253" priority="23">
      <formula>AND(OR($B145="Wind",$B145="Solar"),$D145="Rückspeisung")</formula>
    </cfRule>
    <cfRule type="expression" dxfId="252" priority="24">
      <formula>$D145="EE-Anlagen - Bestand sowie Neu volatil"</formula>
    </cfRule>
  </conditionalFormatting>
  <conditionalFormatting sqref="H147:K147 M147 P147">
    <cfRule type="expression" dxfId="251" priority="17">
      <formula>AND(OR($B147="Wind",$B147="Solar"),$D147="Rückspeisung")</formula>
    </cfRule>
    <cfRule type="expression" dxfId="250" priority="18">
      <formula>$D147="EE-Anlagen - Bestand sowie Neu volatil"</formula>
    </cfRule>
  </conditionalFormatting>
  <conditionalFormatting sqref="H149:K149 M149 P149">
    <cfRule type="expression" dxfId="249" priority="11">
      <formula>AND(OR($B149="Wind",$B149="Solar"),$D149="Rückspeisung")</formula>
    </cfRule>
    <cfRule type="expression" dxfId="248" priority="12">
      <formula>$D149="EE-Anlagen - Bestand sowie Neu volatil"</formula>
    </cfRule>
  </conditionalFormatting>
  <conditionalFormatting sqref="H151:K151 M151 P151">
    <cfRule type="expression" dxfId="247" priority="5">
      <formula>AND(OR($B151="Wind",$B151="Solar"),$D151="Rückspeisung")</formula>
    </cfRule>
    <cfRule type="expression" dxfId="246" priority="6">
      <formula>$D151="EE-Anlagen - Bestand sowie Neu volatil"</formula>
    </cfRule>
  </conditionalFormatting>
  <conditionalFormatting sqref="H56:K56 M56 P56 N54:O54 N56:O152 Q54:R54 Q56:R152 L54:L152">
    <cfRule type="expression" dxfId="245" priority="298">
      <formula>AND(OR($B54="Wind",$B54="Solar"),$D54="Rückspeisung")</formula>
    </cfRule>
    <cfRule type="expression" dxfId="244" priority="299">
      <formula>$D54="EE-Anlagen - Bestand sowie Neu volatil"</formula>
    </cfRule>
  </conditionalFormatting>
  <conditionalFormatting sqref="H56">
    <cfRule type="expression" dxfId="243" priority="297">
      <formula>AND(OR($B56="Wind",$B56="Solar"),$D56="Rückspeisung")</formula>
    </cfRule>
  </conditionalFormatting>
  <conditionalFormatting sqref="H54:K54 M54 P54">
    <cfRule type="expression" dxfId="242" priority="295">
      <formula>AND(OR($B54="Wind",$B54="Solar"),$D54="Rückspeisung")</formula>
    </cfRule>
    <cfRule type="expression" dxfId="241" priority="296">
      <formula>$D54="EE-Anlagen - Bestand sowie Neu volatil"</formula>
    </cfRule>
  </conditionalFormatting>
  <conditionalFormatting sqref="H54">
    <cfRule type="expression" dxfId="240" priority="294">
      <formula>AND(OR($B54="Wind",$B54="Solar"),$D54="Rückspeisung")</formula>
    </cfRule>
  </conditionalFormatting>
  <conditionalFormatting sqref="H53:R53">
    <cfRule type="expression" dxfId="239" priority="292">
      <formula>AND(OR($B53="Wind",$B53="Solar"),$D53="Rückspeisung")</formula>
    </cfRule>
    <cfRule type="expression" dxfId="238" priority="293">
      <formula>$D53="EE-Anlagen - Bestand sowie Neu volatil"</formula>
    </cfRule>
  </conditionalFormatting>
  <conditionalFormatting sqref="S53:S54 S56:S152">
    <cfRule type="expression" dxfId="237" priority="290">
      <formula>AND(OR($B53="Wind",$B53="Solar"),$D53="Rückspeisung")</formula>
    </cfRule>
    <cfRule type="expression" dxfId="236" priority="291">
      <formula>$D53="EE-Anlagen - Bestand sowie Neu volatil"</formula>
    </cfRule>
  </conditionalFormatting>
  <conditionalFormatting sqref="H53">
    <cfRule type="expression" dxfId="235" priority="289">
      <formula>AND(OR($B53="Wind",$B53="Solar"),$D53="Rückspeisung")</formula>
    </cfRule>
  </conditionalFormatting>
  <conditionalFormatting sqref="H57:K57 M57 P57">
    <cfRule type="expression" dxfId="234" priority="287">
      <formula>AND(OR($B57="Wind",$B57="Solar"),$D57="Rückspeisung")</formula>
    </cfRule>
    <cfRule type="expression" dxfId="233" priority="288">
      <formula>$D57="EE-Anlagen - Bestand sowie Neu volatil"</formula>
    </cfRule>
  </conditionalFormatting>
  <conditionalFormatting sqref="H57">
    <cfRule type="expression" dxfId="232" priority="286">
      <formula>AND(OR($B57="Wind",$B57="Solar"),$D57="Rückspeisung")</formula>
    </cfRule>
  </conditionalFormatting>
  <conditionalFormatting sqref="H58:K58 M58 P58">
    <cfRule type="expression" dxfId="231" priority="284">
      <formula>AND(OR($B58="Wind",$B58="Solar"),$D58="Rückspeisung")</formula>
    </cfRule>
    <cfRule type="expression" dxfId="230" priority="285">
      <formula>$D58="EE-Anlagen - Bestand sowie Neu volatil"</formula>
    </cfRule>
  </conditionalFormatting>
  <conditionalFormatting sqref="H58">
    <cfRule type="expression" dxfId="229" priority="283">
      <formula>AND(OR($B58="Wind",$B58="Solar"),$D58="Rückspeisung")</formula>
    </cfRule>
  </conditionalFormatting>
  <conditionalFormatting sqref="H59:K59 M59 P59">
    <cfRule type="expression" dxfId="228" priority="281">
      <formula>AND(OR($B59="Wind",$B59="Solar"),$D59="Rückspeisung")</formula>
    </cfRule>
    <cfRule type="expression" dxfId="227" priority="282">
      <formula>$D59="EE-Anlagen - Bestand sowie Neu volatil"</formula>
    </cfRule>
  </conditionalFormatting>
  <conditionalFormatting sqref="H59">
    <cfRule type="expression" dxfId="226" priority="280">
      <formula>AND(OR($B59="Wind",$B59="Solar"),$D59="Rückspeisung")</formula>
    </cfRule>
  </conditionalFormatting>
  <conditionalFormatting sqref="H60:K60 M60 P60">
    <cfRule type="expression" dxfId="225" priority="278">
      <formula>AND(OR($B60="Wind",$B60="Solar"),$D60="Rückspeisung")</formula>
    </cfRule>
    <cfRule type="expression" dxfId="224" priority="279">
      <formula>$D60="EE-Anlagen - Bestand sowie Neu volatil"</formula>
    </cfRule>
  </conditionalFormatting>
  <conditionalFormatting sqref="H60">
    <cfRule type="expression" dxfId="223" priority="277">
      <formula>AND(OR($B60="Wind",$B60="Solar"),$D60="Rückspeisung")</formula>
    </cfRule>
  </conditionalFormatting>
  <conditionalFormatting sqref="H61:K61 M61 P61">
    <cfRule type="expression" dxfId="222" priority="275">
      <formula>AND(OR($B61="Wind",$B61="Solar"),$D61="Rückspeisung")</formula>
    </cfRule>
    <cfRule type="expression" dxfId="221" priority="276">
      <formula>$D61="EE-Anlagen - Bestand sowie Neu volatil"</formula>
    </cfRule>
  </conditionalFormatting>
  <conditionalFormatting sqref="H61">
    <cfRule type="expression" dxfId="220" priority="274">
      <formula>AND(OR($B61="Wind",$B61="Solar"),$D61="Rückspeisung")</formula>
    </cfRule>
  </conditionalFormatting>
  <conditionalFormatting sqref="H62:K62 M62 P62">
    <cfRule type="expression" dxfId="219" priority="272">
      <formula>AND(OR($B62="Wind",$B62="Solar"),$D62="Rückspeisung")</formula>
    </cfRule>
    <cfRule type="expression" dxfId="218" priority="273">
      <formula>$D62="EE-Anlagen - Bestand sowie Neu volatil"</formula>
    </cfRule>
  </conditionalFormatting>
  <conditionalFormatting sqref="H62">
    <cfRule type="expression" dxfId="217" priority="271">
      <formula>AND(OR($B62="Wind",$B62="Solar"),$D62="Rückspeisung")</formula>
    </cfRule>
  </conditionalFormatting>
  <conditionalFormatting sqref="H63:K63 M63 P63">
    <cfRule type="expression" dxfId="216" priority="269">
      <formula>AND(OR($B63="Wind",$B63="Solar"),$D63="Rückspeisung")</formula>
    </cfRule>
    <cfRule type="expression" dxfId="215" priority="270">
      <formula>$D63="EE-Anlagen - Bestand sowie Neu volatil"</formula>
    </cfRule>
  </conditionalFormatting>
  <conditionalFormatting sqref="H63">
    <cfRule type="expression" dxfId="214" priority="268">
      <formula>AND(OR($B63="Wind",$B63="Solar"),$D63="Rückspeisung")</formula>
    </cfRule>
  </conditionalFormatting>
  <conditionalFormatting sqref="H64:K64 M64 P64">
    <cfRule type="expression" dxfId="213" priority="266">
      <formula>AND(OR($B64="Wind",$B64="Solar"),$D64="Rückspeisung")</formula>
    </cfRule>
    <cfRule type="expression" dxfId="212" priority="267">
      <formula>$D64="EE-Anlagen - Bestand sowie Neu volatil"</formula>
    </cfRule>
  </conditionalFormatting>
  <conditionalFormatting sqref="H64">
    <cfRule type="expression" dxfId="211" priority="265">
      <formula>AND(OR($B64="Wind",$B64="Solar"),$D64="Rückspeisung")</formula>
    </cfRule>
  </conditionalFormatting>
  <conditionalFormatting sqref="H65:K65 M65 P65">
    <cfRule type="expression" dxfId="210" priority="263">
      <formula>AND(OR($B65="Wind",$B65="Solar"),$D65="Rückspeisung")</formula>
    </cfRule>
    <cfRule type="expression" dxfId="209" priority="264">
      <formula>$D65="EE-Anlagen - Bestand sowie Neu volatil"</formula>
    </cfRule>
  </conditionalFormatting>
  <conditionalFormatting sqref="H65">
    <cfRule type="expression" dxfId="208" priority="262">
      <formula>AND(OR($B65="Wind",$B65="Solar"),$D65="Rückspeisung")</formula>
    </cfRule>
  </conditionalFormatting>
  <conditionalFormatting sqref="H66:K66 M66 P66">
    <cfRule type="expression" dxfId="207" priority="260">
      <formula>AND(OR($B66="Wind",$B66="Solar"),$D66="Rückspeisung")</formula>
    </cfRule>
    <cfRule type="expression" dxfId="206" priority="261">
      <formula>$D66="EE-Anlagen - Bestand sowie Neu volatil"</formula>
    </cfRule>
  </conditionalFormatting>
  <conditionalFormatting sqref="H66">
    <cfRule type="expression" dxfId="205" priority="259">
      <formula>AND(OR($B66="Wind",$B66="Solar"),$D66="Rückspeisung")</formula>
    </cfRule>
  </conditionalFormatting>
  <conditionalFormatting sqref="H67:K67 M67 P67">
    <cfRule type="expression" dxfId="204" priority="257">
      <formula>AND(OR($B67="Wind",$B67="Solar"),$D67="Rückspeisung")</formula>
    </cfRule>
    <cfRule type="expression" dxfId="203" priority="258">
      <formula>$D67="EE-Anlagen - Bestand sowie Neu volatil"</formula>
    </cfRule>
  </conditionalFormatting>
  <conditionalFormatting sqref="H67">
    <cfRule type="expression" dxfId="202" priority="256">
      <formula>AND(OR($B67="Wind",$B67="Solar"),$D67="Rückspeisung")</formula>
    </cfRule>
  </conditionalFormatting>
  <conditionalFormatting sqref="H68:K68 M68 P68">
    <cfRule type="expression" dxfId="201" priority="254">
      <formula>AND(OR($B68="Wind",$B68="Solar"),$D68="Rückspeisung")</formula>
    </cfRule>
    <cfRule type="expression" dxfId="200" priority="255">
      <formula>$D68="EE-Anlagen - Bestand sowie Neu volatil"</formula>
    </cfRule>
  </conditionalFormatting>
  <conditionalFormatting sqref="H68">
    <cfRule type="expression" dxfId="199" priority="253">
      <formula>AND(OR($B68="Wind",$B68="Solar"),$D68="Rückspeisung")</formula>
    </cfRule>
  </conditionalFormatting>
  <conditionalFormatting sqref="H69:K69 M69 P69">
    <cfRule type="expression" dxfId="198" priority="251">
      <formula>AND(OR($B69="Wind",$B69="Solar"),$D69="Rückspeisung")</formula>
    </cfRule>
    <cfRule type="expression" dxfId="197" priority="252">
      <formula>$D69="EE-Anlagen - Bestand sowie Neu volatil"</formula>
    </cfRule>
  </conditionalFormatting>
  <conditionalFormatting sqref="H69">
    <cfRule type="expression" dxfId="196" priority="250">
      <formula>AND(OR($B69="Wind",$B69="Solar"),$D69="Rückspeisung")</formula>
    </cfRule>
  </conditionalFormatting>
  <conditionalFormatting sqref="H70:K70 M70 P70">
    <cfRule type="expression" dxfId="195" priority="248">
      <formula>AND(OR($B70="Wind",$B70="Solar"),$D70="Rückspeisung")</formula>
    </cfRule>
    <cfRule type="expression" dxfId="194" priority="249">
      <formula>$D70="EE-Anlagen - Bestand sowie Neu volatil"</formula>
    </cfRule>
  </conditionalFormatting>
  <conditionalFormatting sqref="H70">
    <cfRule type="expression" dxfId="193" priority="247">
      <formula>AND(OR($B70="Wind",$B70="Solar"),$D70="Rückspeisung")</formula>
    </cfRule>
  </conditionalFormatting>
  <conditionalFormatting sqref="H71:K71 M71 P71">
    <cfRule type="expression" dxfId="192" priority="245">
      <formula>AND(OR($B71="Wind",$B71="Solar"),$D71="Rückspeisung")</formula>
    </cfRule>
    <cfRule type="expression" dxfId="191" priority="246">
      <formula>$D71="EE-Anlagen - Bestand sowie Neu volatil"</formula>
    </cfRule>
  </conditionalFormatting>
  <conditionalFormatting sqref="H71">
    <cfRule type="expression" dxfId="190" priority="244">
      <formula>AND(OR($B71="Wind",$B71="Solar"),$D71="Rückspeisung")</formula>
    </cfRule>
  </conditionalFormatting>
  <conditionalFormatting sqref="H72:K72 M72 P72">
    <cfRule type="expression" dxfId="189" priority="242">
      <formula>AND(OR($B72="Wind",$B72="Solar"),$D72="Rückspeisung")</formula>
    </cfRule>
    <cfRule type="expression" dxfId="188" priority="243">
      <formula>$D72="EE-Anlagen - Bestand sowie Neu volatil"</formula>
    </cfRule>
  </conditionalFormatting>
  <conditionalFormatting sqref="H72">
    <cfRule type="expression" dxfId="187" priority="241">
      <formula>AND(OR($B72="Wind",$B72="Solar"),$D72="Rückspeisung")</formula>
    </cfRule>
  </conditionalFormatting>
  <conditionalFormatting sqref="H73:K73 M73 P73">
    <cfRule type="expression" dxfId="186" priority="239">
      <formula>AND(OR($B73="Wind",$B73="Solar"),$D73="Rückspeisung")</formula>
    </cfRule>
    <cfRule type="expression" dxfId="185" priority="240">
      <formula>$D73="EE-Anlagen - Bestand sowie Neu volatil"</formula>
    </cfRule>
  </conditionalFormatting>
  <conditionalFormatting sqref="H73">
    <cfRule type="expression" dxfId="184" priority="238">
      <formula>AND(OR($B73="Wind",$B73="Solar"),$D73="Rückspeisung")</formula>
    </cfRule>
  </conditionalFormatting>
  <conditionalFormatting sqref="H74:K74 M74 P74">
    <cfRule type="expression" dxfId="183" priority="236">
      <formula>AND(OR($B74="Wind",$B74="Solar"),$D74="Rückspeisung")</formula>
    </cfRule>
    <cfRule type="expression" dxfId="182" priority="237">
      <formula>$D74="EE-Anlagen - Bestand sowie Neu volatil"</formula>
    </cfRule>
  </conditionalFormatting>
  <conditionalFormatting sqref="H74">
    <cfRule type="expression" dxfId="181" priority="235">
      <formula>AND(OR($B74="Wind",$B74="Solar"),$D74="Rückspeisung")</formula>
    </cfRule>
  </conditionalFormatting>
  <conditionalFormatting sqref="H75:K75 M75 P75">
    <cfRule type="expression" dxfId="180" priority="233">
      <formula>AND(OR($B75="Wind",$B75="Solar"),$D75="Rückspeisung")</formula>
    </cfRule>
    <cfRule type="expression" dxfId="179" priority="234">
      <formula>$D75="EE-Anlagen - Bestand sowie Neu volatil"</formula>
    </cfRule>
  </conditionalFormatting>
  <conditionalFormatting sqref="H75">
    <cfRule type="expression" dxfId="178" priority="232">
      <formula>AND(OR($B75="Wind",$B75="Solar"),$D75="Rückspeisung")</formula>
    </cfRule>
  </conditionalFormatting>
  <conditionalFormatting sqref="H76:K76 M76 P76">
    <cfRule type="expression" dxfId="177" priority="230">
      <formula>AND(OR($B76="Wind",$B76="Solar"),$D76="Rückspeisung")</formula>
    </cfRule>
    <cfRule type="expression" dxfId="176" priority="231">
      <formula>$D76="EE-Anlagen - Bestand sowie Neu volatil"</formula>
    </cfRule>
  </conditionalFormatting>
  <conditionalFormatting sqref="H76">
    <cfRule type="expression" dxfId="175" priority="229">
      <formula>AND(OR($B76="Wind",$B76="Solar"),$D76="Rückspeisung")</formula>
    </cfRule>
  </conditionalFormatting>
  <conditionalFormatting sqref="H77:K77 M77 P77">
    <cfRule type="expression" dxfId="174" priority="227">
      <formula>AND(OR($B77="Wind",$B77="Solar"),$D77="Rückspeisung")</formula>
    </cfRule>
    <cfRule type="expression" dxfId="173" priority="228">
      <formula>$D77="EE-Anlagen - Bestand sowie Neu volatil"</formula>
    </cfRule>
  </conditionalFormatting>
  <conditionalFormatting sqref="H77">
    <cfRule type="expression" dxfId="172" priority="226">
      <formula>AND(OR($B77="Wind",$B77="Solar"),$D77="Rückspeisung")</formula>
    </cfRule>
  </conditionalFormatting>
  <conditionalFormatting sqref="H78:K78 M78 P78">
    <cfRule type="expression" dxfId="171" priority="224">
      <formula>AND(OR($B78="Wind",$B78="Solar"),$D78="Rückspeisung")</formula>
    </cfRule>
    <cfRule type="expression" dxfId="170" priority="225">
      <formula>$D78="EE-Anlagen - Bestand sowie Neu volatil"</formula>
    </cfRule>
  </conditionalFormatting>
  <conditionalFormatting sqref="H78">
    <cfRule type="expression" dxfId="169" priority="223">
      <formula>AND(OR($B78="Wind",$B78="Solar"),$D78="Rückspeisung")</formula>
    </cfRule>
  </conditionalFormatting>
  <conditionalFormatting sqref="H79:K79 M79 P79">
    <cfRule type="expression" dxfId="168" priority="221">
      <formula>AND(OR($B79="Wind",$B79="Solar"),$D79="Rückspeisung")</formula>
    </cfRule>
    <cfRule type="expression" dxfId="167" priority="222">
      <formula>$D79="EE-Anlagen - Bestand sowie Neu volatil"</formula>
    </cfRule>
  </conditionalFormatting>
  <conditionalFormatting sqref="H79">
    <cfRule type="expression" dxfId="166" priority="220">
      <formula>AND(OR($B79="Wind",$B79="Solar"),$D79="Rückspeisung")</formula>
    </cfRule>
  </conditionalFormatting>
  <conditionalFormatting sqref="H80:K80 M80 P80">
    <cfRule type="expression" dxfId="165" priority="218">
      <formula>AND(OR($B80="Wind",$B80="Solar"),$D80="Rückspeisung")</formula>
    </cfRule>
    <cfRule type="expression" dxfId="164" priority="219">
      <formula>$D80="EE-Anlagen - Bestand sowie Neu volatil"</formula>
    </cfRule>
  </conditionalFormatting>
  <conditionalFormatting sqref="H80">
    <cfRule type="expression" dxfId="163" priority="217">
      <formula>AND(OR($B80="Wind",$B80="Solar"),$D80="Rückspeisung")</formula>
    </cfRule>
  </conditionalFormatting>
  <conditionalFormatting sqref="H81:K81 M81 P81">
    <cfRule type="expression" dxfId="162" priority="215">
      <formula>AND(OR($B81="Wind",$B81="Solar"),$D81="Rückspeisung")</formula>
    </cfRule>
    <cfRule type="expression" dxfId="161" priority="216">
      <formula>$D81="EE-Anlagen - Bestand sowie Neu volatil"</formula>
    </cfRule>
  </conditionalFormatting>
  <conditionalFormatting sqref="H81">
    <cfRule type="expression" dxfId="160" priority="214">
      <formula>AND(OR($B81="Wind",$B81="Solar"),$D81="Rückspeisung")</formula>
    </cfRule>
  </conditionalFormatting>
  <conditionalFormatting sqref="H82:K82 M82 P82">
    <cfRule type="expression" dxfId="159" priority="212">
      <formula>AND(OR($B82="Wind",$B82="Solar"),$D82="Rückspeisung")</formula>
    </cfRule>
    <cfRule type="expression" dxfId="158" priority="213">
      <formula>$D82="EE-Anlagen - Bestand sowie Neu volatil"</formula>
    </cfRule>
  </conditionalFormatting>
  <conditionalFormatting sqref="H82">
    <cfRule type="expression" dxfId="157" priority="211">
      <formula>AND(OR($B82="Wind",$B82="Solar"),$D82="Rückspeisung")</formula>
    </cfRule>
  </conditionalFormatting>
  <conditionalFormatting sqref="H83:K83 M83 P83">
    <cfRule type="expression" dxfId="156" priority="209">
      <formula>AND(OR($B83="Wind",$B83="Solar"),$D83="Rückspeisung")</formula>
    </cfRule>
    <cfRule type="expression" dxfId="155" priority="210">
      <formula>$D83="EE-Anlagen - Bestand sowie Neu volatil"</formula>
    </cfRule>
  </conditionalFormatting>
  <conditionalFormatting sqref="H83">
    <cfRule type="expression" dxfId="154" priority="208">
      <formula>AND(OR($B83="Wind",$B83="Solar"),$D83="Rückspeisung")</formula>
    </cfRule>
  </conditionalFormatting>
  <conditionalFormatting sqref="H84:K84 M84 P84">
    <cfRule type="expression" dxfId="153" priority="206">
      <formula>AND(OR($B84="Wind",$B84="Solar"),$D84="Rückspeisung")</formula>
    </cfRule>
    <cfRule type="expression" dxfId="152" priority="207">
      <formula>$D84="EE-Anlagen - Bestand sowie Neu volatil"</formula>
    </cfRule>
  </conditionalFormatting>
  <conditionalFormatting sqref="H84">
    <cfRule type="expression" dxfId="151" priority="205">
      <formula>AND(OR($B84="Wind",$B84="Solar"),$D84="Rückspeisung")</formula>
    </cfRule>
  </conditionalFormatting>
  <conditionalFormatting sqref="H85:K85 M85 P85">
    <cfRule type="expression" dxfId="150" priority="203">
      <formula>AND(OR($B85="Wind",$B85="Solar"),$D85="Rückspeisung")</formula>
    </cfRule>
    <cfRule type="expression" dxfId="149" priority="204">
      <formula>$D85="EE-Anlagen - Bestand sowie Neu volatil"</formula>
    </cfRule>
  </conditionalFormatting>
  <conditionalFormatting sqref="H85">
    <cfRule type="expression" dxfId="148" priority="202">
      <formula>AND(OR($B85="Wind",$B85="Solar"),$D85="Rückspeisung")</formula>
    </cfRule>
  </conditionalFormatting>
  <conditionalFormatting sqref="H86:K86 M86 P86">
    <cfRule type="expression" dxfId="147" priority="200">
      <formula>AND(OR($B86="Wind",$B86="Solar"),$D86="Rückspeisung")</formula>
    </cfRule>
    <cfRule type="expression" dxfId="146" priority="201">
      <formula>$D86="EE-Anlagen - Bestand sowie Neu volatil"</formula>
    </cfRule>
  </conditionalFormatting>
  <conditionalFormatting sqref="H86">
    <cfRule type="expression" dxfId="145" priority="199">
      <formula>AND(OR($B86="Wind",$B86="Solar"),$D86="Rückspeisung")</formula>
    </cfRule>
  </conditionalFormatting>
  <conditionalFormatting sqref="H87">
    <cfRule type="expression" dxfId="144" priority="196">
      <formula>AND(OR($B87="Wind",$B87="Solar"),$D87="Rückspeisung")</formula>
    </cfRule>
  </conditionalFormatting>
  <conditionalFormatting sqref="H88:K88 M88 P88">
    <cfRule type="expression" dxfId="143" priority="194">
      <formula>AND(OR($B88="Wind",$B88="Solar"),$D88="Rückspeisung")</formula>
    </cfRule>
    <cfRule type="expression" dxfId="142" priority="195">
      <formula>$D88="EE-Anlagen - Bestand sowie Neu volatil"</formula>
    </cfRule>
  </conditionalFormatting>
  <conditionalFormatting sqref="H88">
    <cfRule type="expression" dxfId="141" priority="193">
      <formula>AND(OR($B88="Wind",$B88="Solar"),$D88="Rückspeisung")</formula>
    </cfRule>
  </conditionalFormatting>
  <conditionalFormatting sqref="H89">
    <cfRule type="expression" dxfId="140" priority="190">
      <formula>AND(OR($B89="Wind",$B89="Solar"),$D89="Rückspeisung")</formula>
    </cfRule>
  </conditionalFormatting>
  <conditionalFormatting sqref="H90:K90 M90 P90">
    <cfRule type="expression" dxfId="139" priority="188">
      <formula>AND(OR($B90="Wind",$B90="Solar"),$D90="Rückspeisung")</formula>
    </cfRule>
    <cfRule type="expression" dxfId="138" priority="189">
      <formula>$D90="EE-Anlagen - Bestand sowie Neu volatil"</formula>
    </cfRule>
  </conditionalFormatting>
  <conditionalFormatting sqref="H90">
    <cfRule type="expression" dxfId="137" priority="187">
      <formula>AND(OR($B90="Wind",$B90="Solar"),$D90="Rückspeisung")</formula>
    </cfRule>
  </conditionalFormatting>
  <conditionalFormatting sqref="H91">
    <cfRule type="expression" dxfId="136" priority="184">
      <formula>AND(OR($B91="Wind",$B91="Solar"),$D91="Rückspeisung")</formula>
    </cfRule>
  </conditionalFormatting>
  <conditionalFormatting sqref="H92:K92 M92 P92">
    <cfRule type="expression" dxfId="135" priority="182">
      <formula>AND(OR($B92="Wind",$B92="Solar"),$D92="Rückspeisung")</formula>
    </cfRule>
    <cfRule type="expression" dxfId="134" priority="183">
      <formula>$D92="EE-Anlagen - Bestand sowie Neu volatil"</formula>
    </cfRule>
  </conditionalFormatting>
  <conditionalFormatting sqref="H92">
    <cfRule type="expression" dxfId="133" priority="181">
      <formula>AND(OR($B92="Wind",$B92="Solar"),$D92="Rückspeisung")</formula>
    </cfRule>
  </conditionalFormatting>
  <conditionalFormatting sqref="H93">
    <cfRule type="expression" dxfId="132" priority="178">
      <formula>AND(OR($B93="Wind",$B93="Solar"),$D93="Rückspeisung")</formula>
    </cfRule>
  </conditionalFormatting>
  <conditionalFormatting sqref="H94:K94 M94 P94">
    <cfRule type="expression" dxfId="131" priority="176">
      <formula>AND(OR($B94="Wind",$B94="Solar"),$D94="Rückspeisung")</formula>
    </cfRule>
    <cfRule type="expression" dxfId="130" priority="177">
      <formula>$D94="EE-Anlagen - Bestand sowie Neu volatil"</formula>
    </cfRule>
  </conditionalFormatting>
  <conditionalFormatting sqref="H94">
    <cfRule type="expression" dxfId="129" priority="175">
      <formula>AND(OR($B94="Wind",$B94="Solar"),$D94="Rückspeisung")</formula>
    </cfRule>
  </conditionalFormatting>
  <conditionalFormatting sqref="H95">
    <cfRule type="expression" dxfId="128" priority="172">
      <formula>AND(OR($B95="Wind",$B95="Solar"),$D95="Rückspeisung")</formula>
    </cfRule>
  </conditionalFormatting>
  <conditionalFormatting sqref="H96:K96 M96 P96">
    <cfRule type="expression" dxfId="127" priority="170">
      <formula>AND(OR($B96="Wind",$B96="Solar"),$D96="Rückspeisung")</formula>
    </cfRule>
    <cfRule type="expression" dxfId="126" priority="171">
      <formula>$D96="EE-Anlagen - Bestand sowie Neu volatil"</formula>
    </cfRule>
  </conditionalFormatting>
  <conditionalFormatting sqref="H96">
    <cfRule type="expression" dxfId="125" priority="169">
      <formula>AND(OR($B96="Wind",$B96="Solar"),$D96="Rückspeisung")</formula>
    </cfRule>
  </conditionalFormatting>
  <conditionalFormatting sqref="H97">
    <cfRule type="expression" dxfId="124" priority="166">
      <formula>AND(OR($B97="Wind",$B97="Solar"),$D97="Rückspeisung")</formula>
    </cfRule>
  </conditionalFormatting>
  <conditionalFormatting sqref="H98:K98 M98 P98">
    <cfRule type="expression" dxfId="123" priority="164">
      <formula>AND(OR($B98="Wind",$B98="Solar"),$D98="Rückspeisung")</formula>
    </cfRule>
    <cfRule type="expression" dxfId="122" priority="165">
      <formula>$D98="EE-Anlagen - Bestand sowie Neu volatil"</formula>
    </cfRule>
  </conditionalFormatting>
  <conditionalFormatting sqref="H98">
    <cfRule type="expression" dxfId="121" priority="163">
      <formula>AND(OR($B98="Wind",$B98="Solar"),$D98="Rückspeisung")</formula>
    </cfRule>
  </conditionalFormatting>
  <conditionalFormatting sqref="H99">
    <cfRule type="expression" dxfId="120" priority="160">
      <formula>AND(OR($B99="Wind",$B99="Solar"),$D99="Rückspeisung")</formula>
    </cfRule>
  </conditionalFormatting>
  <conditionalFormatting sqref="H100:K100 M100 P100">
    <cfRule type="expression" dxfId="119" priority="158">
      <formula>AND(OR($B100="Wind",$B100="Solar"),$D100="Rückspeisung")</formula>
    </cfRule>
    <cfRule type="expression" dxfId="118" priority="159">
      <formula>$D100="EE-Anlagen - Bestand sowie Neu volatil"</formula>
    </cfRule>
  </conditionalFormatting>
  <conditionalFormatting sqref="H100">
    <cfRule type="expression" dxfId="117" priority="157">
      <formula>AND(OR($B100="Wind",$B100="Solar"),$D100="Rückspeisung")</formula>
    </cfRule>
  </conditionalFormatting>
  <conditionalFormatting sqref="H101">
    <cfRule type="expression" dxfId="116" priority="154">
      <formula>AND(OR($B101="Wind",$B101="Solar"),$D101="Rückspeisung")</formula>
    </cfRule>
  </conditionalFormatting>
  <conditionalFormatting sqref="H102:K102 M102 P102">
    <cfRule type="expression" dxfId="115" priority="152">
      <formula>AND(OR($B102="Wind",$B102="Solar"),$D102="Rückspeisung")</formula>
    </cfRule>
    <cfRule type="expression" dxfId="114" priority="153">
      <formula>$D102="EE-Anlagen - Bestand sowie Neu volatil"</formula>
    </cfRule>
  </conditionalFormatting>
  <conditionalFormatting sqref="H102">
    <cfRule type="expression" dxfId="113" priority="151">
      <formula>AND(OR($B102="Wind",$B102="Solar"),$D102="Rückspeisung")</formula>
    </cfRule>
  </conditionalFormatting>
  <conditionalFormatting sqref="H103">
    <cfRule type="expression" dxfId="112" priority="148">
      <formula>AND(OR($B103="Wind",$B103="Solar"),$D103="Rückspeisung")</formula>
    </cfRule>
  </conditionalFormatting>
  <conditionalFormatting sqref="H104:K104 M104 P104">
    <cfRule type="expression" dxfId="111" priority="146">
      <formula>AND(OR($B104="Wind",$B104="Solar"),$D104="Rückspeisung")</formula>
    </cfRule>
    <cfRule type="expression" dxfId="110" priority="147">
      <formula>$D104="EE-Anlagen - Bestand sowie Neu volatil"</formula>
    </cfRule>
  </conditionalFormatting>
  <conditionalFormatting sqref="H104">
    <cfRule type="expression" dxfId="109" priority="145">
      <formula>AND(OR($B104="Wind",$B104="Solar"),$D104="Rückspeisung")</formula>
    </cfRule>
  </conditionalFormatting>
  <conditionalFormatting sqref="H105">
    <cfRule type="expression" dxfId="108" priority="142">
      <formula>AND(OR($B105="Wind",$B105="Solar"),$D105="Rückspeisung")</formula>
    </cfRule>
  </conditionalFormatting>
  <conditionalFormatting sqref="H106:K106 M106 P106">
    <cfRule type="expression" dxfId="107" priority="140">
      <formula>AND(OR($B106="Wind",$B106="Solar"),$D106="Rückspeisung")</formula>
    </cfRule>
    <cfRule type="expression" dxfId="106" priority="141">
      <formula>$D106="EE-Anlagen - Bestand sowie Neu volatil"</formula>
    </cfRule>
  </conditionalFormatting>
  <conditionalFormatting sqref="H106">
    <cfRule type="expression" dxfId="105" priority="139">
      <formula>AND(OR($B106="Wind",$B106="Solar"),$D106="Rückspeisung")</formula>
    </cfRule>
  </conditionalFormatting>
  <conditionalFormatting sqref="H107">
    <cfRule type="expression" dxfId="104" priority="136">
      <formula>AND(OR($B107="Wind",$B107="Solar"),$D107="Rückspeisung")</formula>
    </cfRule>
  </conditionalFormatting>
  <conditionalFormatting sqref="H108:K108 M108 P108">
    <cfRule type="expression" dxfId="103" priority="134">
      <formula>AND(OR($B108="Wind",$B108="Solar"),$D108="Rückspeisung")</formula>
    </cfRule>
    <cfRule type="expression" dxfId="102" priority="135">
      <formula>$D108="EE-Anlagen - Bestand sowie Neu volatil"</formula>
    </cfRule>
  </conditionalFormatting>
  <conditionalFormatting sqref="H108">
    <cfRule type="expression" dxfId="101" priority="133">
      <formula>AND(OR($B108="Wind",$B108="Solar"),$D108="Rückspeisung")</formula>
    </cfRule>
  </conditionalFormatting>
  <conditionalFormatting sqref="H109">
    <cfRule type="expression" dxfId="100" priority="130">
      <formula>AND(OR($B109="Wind",$B109="Solar"),$D109="Rückspeisung")</formula>
    </cfRule>
  </conditionalFormatting>
  <conditionalFormatting sqref="H110:K110 M110 P110">
    <cfRule type="expression" dxfId="99" priority="128">
      <formula>AND(OR($B110="Wind",$B110="Solar"),$D110="Rückspeisung")</formula>
    </cfRule>
    <cfRule type="expression" dxfId="98" priority="129">
      <formula>$D110="EE-Anlagen - Bestand sowie Neu volatil"</formula>
    </cfRule>
  </conditionalFormatting>
  <conditionalFormatting sqref="H110">
    <cfRule type="expression" dxfId="97" priority="127">
      <formula>AND(OR($B110="Wind",$B110="Solar"),$D110="Rückspeisung")</formula>
    </cfRule>
  </conditionalFormatting>
  <conditionalFormatting sqref="H111">
    <cfRule type="expression" dxfId="96" priority="124">
      <formula>AND(OR($B111="Wind",$B111="Solar"),$D111="Rückspeisung")</formula>
    </cfRule>
  </conditionalFormatting>
  <conditionalFormatting sqref="H112:K112 M112 P112">
    <cfRule type="expression" dxfId="95" priority="122">
      <formula>AND(OR($B112="Wind",$B112="Solar"),$D112="Rückspeisung")</formula>
    </cfRule>
    <cfRule type="expression" dxfId="94" priority="123">
      <formula>$D112="EE-Anlagen - Bestand sowie Neu volatil"</formula>
    </cfRule>
  </conditionalFormatting>
  <conditionalFormatting sqref="H112">
    <cfRule type="expression" dxfId="93" priority="121">
      <formula>AND(OR($B112="Wind",$B112="Solar"),$D112="Rückspeisung")</formula>
    </cfRule>
  </conditionalFormatting>
  <conditionalFormatting sqref="H113">
    <cfRule type="expression" dxfId="92" priority="118">
      <formula>AND(OR($B113="Wind",$B113="Solar"),$D113="Rückspeisung")</formula>
    </cfRule>
  </conditionalFormatting>
  <conditionalFormatting sqref="H114:K114 M114 P114">
    <cfRule type="expression" dxfId="91" priority="116">
      <formula>AND(OR($B114="Wind",$B114="Solar"),$D114="Rückspeisung")</formula>
    </cfRule>
    <cfRule type="expression" dxfId="90" priority="117">
      <formula>$D114="EE-Anlagen - Bestand sowie Neu volatil"</formula>
    </cfRule>
  </conditionalFormatting>
  <conditionalFormatting sqref="H114">
    <cfRule type="expression" dxfId="89" priority="115">
      <formula>AND(OR($B114="Wind",$B114="Solar"),$D114="Rückspeisung")</formula>
    </cfRule>
  </conditionalFormatting>
  <conditionalFormatting sqref="H115">
    <cfRule type="expression" dxfId="88" priority="112">
      <formula>AND(OR($B115="Wind",$B115="Solar"),$D115="Rückspeisung")</formula>
    </cfRule>
  </conditionalFormatting>
  <conditionalFormatting sqref="H116:K116 M116 P116">
    <cfRule type="expression" dxfId="87" priority="110">
      <formula>AND(OR($B116="Wind",$B116="Solar"),$D116="Rückspeisung")</formula>
    </cfRule>
    <cfRule type="expression" dxfId="86" priority="111">
      <formula>$D116="EE-Anlagen - Bestand sowie Neu volatil"</formula>
    </cfRule>
  </conditionalFormatting>
  <conditionalFormatting sqref="H116">
    <cfRule type="expression" dxfId="85" priority="109">
      <formula>AND(OR($B116="Wind",$B116="Solar"),$D116="Rückspeisung")</formula>
    </cfRule>
  </conditionalFormatting>
  <conditionalFormatting sqref="H117">
    <cfRule type="expression" dxfId="84" priority="106">
      <formula>AND(OR($B117="Wind",$B117="Solar"),$D117="Rückspeisung")</formula>
    </cfRule>
  </conditionalFormatting>
  <conditionalFormatting sqref="H118:K118 M118 P118">
    <cfRule type="expression" dxfId="83" priority="104">
      <formula>AND(OR($B118="Wind",$B118="Solar"),$D118="Rückspeisung")</formula>
    </cfRule>
    <cfRule type="expression" dxfId="82" priority="105">
      <formula>$D118="EE-Anlagen - Bestand sowie Neu volatil"</formula>
    </cfRule>
  </conditionalFormatting>
  <conditionalFormatting sqref="H118">
    <cfRule type="expression" dxfId="81" priority="103">
      <formula>AND(OR($B118="Wind",$B118="Solar"),$D118="Rückspeisung")</formula>
    </cfRule>
  </conditionalFormatting>
  <conditionalFormatting sqref="H119">
    <cfRule type="expression" dxfId="80" priority="100">
      <formula>AND(OR($B119="Wind",$B119="Solar"),$D119="Rückspeisung")</formula>
    </cfRule>
  </conditionalFormatting>
  <conditionalFormatting sqref="H120:K120 M120 P120">
    <cfRule type="expression" dxfId="79" priority="98">
      <formula>AND(OR($B120="Wind",$B120="Solar"),$D120="Rückspeisung")</formula>
    </cfRule>
    <cfRule type="expression" dxfId="78" priority="99">
      <formula>$D120="EE-Anlagen - Bestand sowie Neu volatil"</formula>
    </cfRule>
  </conditionalFormatting>
  <conditionalFormatting sqref="H120">
    <cfRule type="expression" dxfId="77" priority="97">
      <formula>AND(OR($B120="Wind",$B120="Solar"),$D120="Rückspeisung")</formula>
    </cfRule>
  </conditionalFormatting>
  <conditionalFormatting sqref="H121">
    <cfRule type="expression" dxfId="76" priority="94">
      <formula>AND(OR($B121="Wind",$B121="Solar"),$D121="Rückspeisung")</formula>
    </cfRule>
  </conditionalFormatting>
  <conditionalFormatting sqref="H122:K122 M122 P122">
    <cfRule type="expression" dxfId="75" priority="92">
      <formula>AND(OR($B122="Wind",$B122="Solar"),$D122="Rückspeisung")</formula>
    </cfRule>
    <cfRule type="expression" dxfId="74" priority="93">
      <formula>$D122="EE-Anlagen - Bestand sowie Neu volatil"</formula>
    </cfRule>
  </conditionalFormatting>
  <conditionalFormatting sqref="H122">
    <cfRule type="expression" dxfId="73" priority="91">
      <formula>AND(OR($B122="Wind",$B122="Solar"),$D122="Rückspeisung")</formula>
    </cfRule>
  </conditionalFormatting>
  <conditionalFormatting sqref="H123">
    <cfRule type="expression" dxfId="72" priority="88">
      <formula>AND(OR($B123="Wind",$B123="Solar"),$D123="Rückspeisung")</formula>
    </cfRule>
  </conditionalFormatting>
  <conditionalFormatting sqref="H124:K124 M124 P124">
    <cfRule type="expression" dxfId="71" priority="86">
      <formula>AND(OR($B124="Wind",$B124="Solar"),$D124="Rückspeisung")</formula>
    </cfRule>
    <cfRule type="expression" dxfId="70" priority="87">
      <formula>$D124="EE-Anlagen - Bestand sowie Neu volatil"</formula>
    </cfRule>
  </conditionalFormatting>
  <conditionalFormatting sqref="H124">
    <cfRule type="expression" dxfId="69" priority="85">
      <formula>AND(OR($B124="Wind",$B124="Solar"),$D124="Rückspeisung")</formula>
    </cfRule>
  </conditionalFormatting>
  <conditionalFormatting sqref="H125">
    <cfRule type="expression" dxfId="68" priority="82">
      <formula>AND(OR($B125="Wind",$B125="Solar"),$D125="Rückspeisung")</formula>
    </cfRule>
  </conditionalFormatting>
  <conditionalFormatting sqref="H126:K126 M126 P126">
    <cfRule type="expression" dxfId="67" priority="80">
      <formula>AND(OR($B126="Wind",$B126="Solar"),$D126="Rückspeisung")</formula>
    </cfRule>
    <cfRule type="expression" dxfId="66" priority="81">
      <formula>$D126="EE-Anlagen - Bestand sowie Neu volatil"</formula>
    </cfRule>
  </conditionalFormatting>
  <conditionalFormatting sqref="H126">
    <cfRule type="expression" dxfId="65" priority="79">
      <formula>AND(OR($B126="Wind",$B126="Solar"),$D126="Rückspeisung")</formula>
    </cfRule>
  </conditionalFormatting>
  <conditionalFormatting sqref="H127">
    <cfRule type="expression" dxfId="64" priority="76">
      <formula>AND(OR($B127="Wind",$B127="Solar"),$D127="Rückspeisung")</formula>
    </cfRule>
  </conditionalFormatting>
  <conditionalFormatting sqref="H128:K128 M128 P128">
    <cfRule type="expression" dxfId="63" priority="74">
      <formula>AND(OR($B128="Wind",$B128="Solar"),$D128="Rückspeisung")</formula>
    </cfRule>
    <cfRule type="expression" dxfId="62" priority="75">
      <formula>$D128="EE-Anlagen - Bestand sowie Neu volatil"</formula>
    </cfRule>
  </conditionalFormatting>
  <conditionalFormatting sqref="H128">
    <cfRule type="expression" dxfId="61" priority="73">
      <formula>AND(OR($B128="Wind",$B128="Solar"),$D128="Rückspeisung")</formula>
    </cfRule>
  </conditionalFormatting>
  <conditionalFormatting sqref="H129">
    <cfRule type="expression" dxfId="60" priority="70">
      <formula>AND(OR($B129="Wind",$B129="Solar"),$D129="Rückspeisung")</formula>
    </cfRule>
  </conditionalFormatting>
  <conditionalFormatting sqref="H130:K130 M130 P130">
    <cfRule type="expression" dxfId="59" priority="68">
      <formula>AND(OR($B130="Wind",$B130="Solar"),$D130="Rückspeisung")</formula>
    </cfRule>
    <cfRule type="expression" dxfId="58" priority="69">
      <formula>$D130="EE-Anlagen - Bestand sowie Neu volatil"</formula>
    </cfRule>
  </conditionalFormatting>
  <conditionalFormatting sqref="H130">
    <cfRule type="expression" dxfId="57" priority="67">
      <formula>AND(OR($B130="Wind",$B130="Solar"),$D130="Rückspeisung")</formula>
    </cfRule>
  </conditionalFormatting>
  <conditionalFormatting sqref="H131">
    <cfRule type="expression" dxfId="56" priority="64">
      <formula>AND(OR($B131="Wind",$B131="Solar"),$D131="Rückspeisung")</formula>
    </cfRule>
  </conditionalFormatting>
  <conditionalFormatting sqref="H132:K132 M132 P132">
    <cfRule type="expression" dxfId="55" priority="62">
      <formula>AND(OR($B132="Wind",$B132="Solar"),$D132="Rückspeisung")</formula>
    </cfRule>
    <cfRule type="expression" dxfId="54" priority="63">
      <formula>$D132="EE-Anlagen - Bestand sowie Neu volatil"</formula>
    </cfRule>
  </conditionalFormatting>
  <conditionalFormatting sqref="H132">
    <cfRule type="expression" dxfId="53" priority="61">
      <formula>AND(OR($B132="Wind",$B132="Solar"),$D132="Rückspeisung")</formula>
    </cfRule>
  </conditionalFormatting>
  <conditionalFormatting sqref="H133">
    <cfRule type="expression" dxfId="52" priority="58">
      <formula>AND(OR($B133="Wind",$B133="Solar"),$D133="Rückspeisung")</formula>
    </cfRule>
  </conditionalFormatting>
  <conditionalFormatting sqref="H134:K134 M134 P134">
    <cfRule type="expression" dxfId="51" priority="56">
      <formula>AND(OR($B134="Wind",$B134="Solar"),$D134="Rückspeisung")</formula>
    </cfRule>
    <cfRule type="expression" dxfId="50" priority="57">
      <formula>$D134="EE-Anlagen - Bestand sowie Neu volatil"</formula>
    </cfRule>
  </conditionalFormatting>
  <conditionalFormatting sqref="H134">
    <cfRule type="expression" dxfId="49" priority="55">
      <formula>AND(OR($B134="Wind",$B134="Solar"),$D134="Rückspeisung")</formula>
    </cfRule>
  </conditionalFormatting>
  <conditionalFormatting sqref="H135">
    <cfRule type="expression" dxfId="48" priority="52">
      <formula>AND(OR($B135="Wind",$B135="Solar"),$D135="Rückspeisung")</formula>
    </cfRule>
  </conditionalFormatting>
  <conditionalFormatting sqref="H136:K136 M136 P136">
    <cfRule type="expression" dxfId="47" priority="50">
      <formula>AND(OR($B136="Wind",$B136="Solar"),$D136="Rückspeisung")</formula>
    </cfRule>
    <cfRule type="expression" dxfId="46" priority="51">
      <formula>$D136="EE-Anlagen - Bestand sowie Neu volatil"</formula>
    </cfRule>
  </conditionalFormatting>
  <conditionalFormatting sqref="H136">
    <cfRule type="expression" dxfId="45" priority="49">
      <formula>AND(OR($B136="Wind",$B136="Solar"),$D136="Rückspeisung")</formula>
    </cfRule>
  </conditionalFormatting>
  <conditionalFormatting sqref="H137">
    <cfRule type="expression" dxfId="44" priority="46">
      <formula>AND(OR($B137="Wind",$B137="Solar"),$D137="Rückspeisung")</formula>
    </cfRule>
  </conditionalFormatting>
  <conditionalFormatting sqref="H138:K138 M138 P138">
    <cfRule type="expression" dxfId="43" priority="44">
      <formula>AND(OR($B138="Wind",$B138="Solar"),$D138="Rückspeisung")</formula>
    </cfRule>
    <cfRule type="expression" dxfId="42" priority="45">
      <formula>$D138="EE-Anlagen - Bestand sowie Neu volatil"</formula>
    </cfRule>
  </conditionalFormatting>
  <conditionalFormatting sqref="H138">
    <cfRule type="expression" dxfId="41" priority="43">
      <formula>AND(OR($B138="Wind",$B138="Solar"),$D138="Rückspeisung")</formula>
    </cfRule>
  </conditionalFormatting>
  <conditionalFormatting sqref="H139">
    <cfRule type="expression" dxfId="40" priority="40">
      <formula>AND(OR($B139="Wind",$B139="Solar"),$D139="Rückspeisung")</formula>
    </cfRule>
  </conditionalFormatting>
  <conditionalFormatting sqref="H140:K140 M140 P140">
    <cfRule type="expression" dxfId="39" priority="38">
      <formula>AND(OR($B140="Wind",$B140="Solar"),$D140="Rückspeisung")</formula>
    </cfRule>
    <cfRule type="expression" dxfId="38" priority="39">
      <formula>$D140="EE-Anlagen - Bestand sowie Neu volatil"</formula>
    </cfRule>
  </conditionalFormatting>
  <conditionalFormatting sqref="H140">
    <cfRule type="expression" dxfId="37" priority="37">
      <formula>AND(OR($B140="Wind",$B140="Solar"),$D140="Rückspeisung")</formula>
    </cfRule>
  </conditionalFormatting>
  <conditionalFormatting sqref="H141">
    <cfRule type="expression" dxfId="36" priority="34">
      <formula>AND(OR($B141="Wind",$B141="Solar"),$D141="Rückspeisung")</formula>
    </cfRule>
  </conditionalFormatting>
  <conditionalFormatting sqref="H142:K142 M142 P142">
    <cfRule type="expression" dxfId="35" priority="32">
      <formula>AND(OR($B142="Wind",$B142="Solar"),$D142="Rückspeisung")</formula>
    </cfRule>
    <cfRule type="expression" dxfId="34" priority="33">
      <formula>$D142="EE-Anlagen - Bestand sowie Neu volatil"</formula>
    </cfRule>
  </conditionalFormatting>
  <conditionalFormatting sqref="H142">
    <cfRule type="expression" dxfId="33" priority="31">
      <formula>AND(OR($B142="Wind",$B142="Solar"),$D142="Rückspeisung")</formula>
    </cfRule>
  </conditionalFormatting>
  <conditionalFormatting sqref="H143">
    <cfRule type="expression" dxfId="32" priority="28">
      <formula>AND(OR($B143="Wind",$B143="Solar"),$D143="Rückspeisung")</formula>
    </cfRule>
  </conditionalFormatting>
  <conditionalFormatting sqref="H144:K144 M144 P144">
    <cfRule type="expression" dxfId="31" priority="26">
      <formula>AND(OR($B144="Wind",$B144="Solar"),$D144="Rückspeisung")</formula>
    </cfRule>
    <cfRule type="expression" dxfId="30" priority="27">
      <formula>$D144="EE-Anlagen - Bestand sowie Neu volatil"</formula>
    </cfRule>
  </conditionalFormatting>
  <conditionalFormatting sqref="H144">
    <cfRule type="expression" dxfId="29" priority="25">
      <formula>AND(OR($B144="Wind",$B144="Solar"),$D144="Rückspeisung")</formula>
    </cfRule>
  </conditionalFormatting>
  <conditionalFormatting sqref="H145">
    <cfRule type="expression" dxfId="28" priority="22">
      <formula>AND(OR($B145="Wind",$B145="Solar"),$D145="Rückspeisung")</formula>
    </cfRule>
  </conditionalFormatting>
  <conditionalFormatting sqref="H146:K146 M146 P146">
    <cfRule type="expression" dxfId="27" priority="20">
      <formula>AND(OR($B146="Wind",$B146="Solar"),$D146="Rückspeisung")</formula>
    </cfRule>
    <cfRule type="expression" dxfId="26" priority="21">
      <formula>$D146="EE-Anlagen - Bestand sowie Neu volatil"</formula>
    </cfRule>
  </conditionalFormatting>
  <conditionalFormatting sqref="H146">
    <cfRule type="expression" dxfId="25" priority="19">
      <formula>AND(OR($B146="Wind",$B146="Solar"),$D146="Rückspeisung")</formula>
    </cfRule>
  </conditionalFormatting>
  <conditionalFormatting sqref="H147">
    <cfRule type="expression" dxfId="24" priority="16">
      <formula>AND(OR($B147="Wind",$B147="Solar"),$D147="Rückspeisung")</formula>
    </cfRule>
  </conditionalFormatting>
  <conditionalFormatting sqref="H148:K148 M148 P148">
    <cfRule type="expression" dxfId="23" priority="14">
      <formula>AND(OR($B148="Wind",$B148="Solar"),$D148="Rückspeisung")</formula>
    </cfRule>
    <cfRule type="expression" dxfId="22" priority="15">
      <formula>$D148="EE-Anlagen - Bestand sowie Neu volatil"</formula>
    </cfRule>
  </conditionalFormatting>
  <conditionalFormatting sqref="H148">
    <cfRule type="expression" dxfId="21" priority="13">
      <formula>AND(OR($B148="Wind",$B148="Solar"),$D148="Rückspeisung")</formula>
    </cfRule>
  </conditionalFormatting>
  <conditionalFormatting sqref="H149">
    <cfRule type="expression" dxfId="20" priority="10">
      <formula>AND(OR($B149="Wind",$B149="Solar"),$D149="Rückspeisung")</formula>
    </cfRule>
  </conditionalFormatting>
  <conditionalFormatting sqref="H150:K150 M150 P150">
    <cfRule type="expression" dxfId="19" priority="8">
      <formula>AND(OR($B150="Wind",$B150="Solar"),$D150="Rückspeisung")</formula>
    </cfRule>
    <cfRule type="expression" dxfId="18" priority="9">
      <formula>$D150="EE-Anlagen - Bestand sowie Neu volatil"</formula>
    </cfRule>
  </conditionalFormatting>
  <conditionalFormatting sqref="H150">
    <cfRule type="expression" dxfId="17" priority="7">
      <formula>AND(OR($B150="Wind",$B150="Solar"),$D150="Rückspeisung")</formula>
    </cfRule>
  </conditionalFormatting>
  <conditionalFormatting sqref="H151">
    <cfRule type="expression" dxfId="16" priority="4">
      <formula>AND(OR($B151="Wind",$B151="Solar"),$D151="Rückspeisung")</formula>
    </cfRule>
  </conditionalFormatting>
  <conditionalFormatting sqref="H152:K152 M152 P152">
    <cfRule type="expression" dxfId="15" priority="2">
      <formula>AND(OR($B152="Wind",$B152="Solar"),$D152="Rückspeisung")</formula>
    </cfRule>
    <cfRule type="expression" dxfId="14" priority="3">
      <formula>$D152="EE-Anlagen - Bestand sowie Neu volatil"</formula>
    </cfRule>
  </conditionalFormatting>
  <conditionalFormatting sqref="H152">
    <cfRule type="expression" dxfId="13" priority="1">
      <formula>AND(OR($B152="Wind",$B152="Solar"),$D152="Rückspeisung")</formula>
    </cfRule>
  </conditionalFormatting>
  <conditionalFormatting sqref="H55:K55 M55:R55">
    <cfRule type="expression" dxfId="12" priority="300">
      <formula>AND(OR($B55="Wind",$B55="Solar"),$E55="Rückspeisung")</formula>
    </cfRule>
    <cfRule type="expression" dxfId="11" priority="301">
      <formula>$E55="EE-Anlagen - Bestand sowie Neu volatil"</formula>
    </cfRule>
  </conditionalFormatting>
  <conditionalFormatting sqref="H55">
    <cfRule type="expression" dxfId="10" priority="302">
      <formula>AND(OR($B55="Wind",$B55="Solar"),$E55="Rückspeisung")</formula>
    </cfRule>
  </conditionalFormatting>
  <conditionalFormatting sqref="S55">
    <cfRule type="expression" dxfId="9" priority="303">
      <formula>AND(OR($B55="Wind",$B55="Solar"),$E55="Rückspeisung")</formula>
    </cfRule>
    <cfRule type="expression" dxfId="8" priority="304">
      <formula>$E55="EE-Anlagen - Bestand sowie Neu volatil"</formula>
    </cfRule>
  </conditionalFormatting>
  <dataValidations count="2">
    <dataValidation type="decimal" operator="greaterThanOrEqual" allowBlank="1" showInputMessage="1" showErrorMessage="1" error="Bitte eine Dezimalzahl größer oder gleich Null eintragen!" sqref="I12:I14 F10:H14 E11:E47 F15:I46">
      <formula1>0</formula1>
    </dataValidation>
    <dataValidation allowBlank="1" showInputMessage="1" showErrorMessage="1" error="Der Faktor muss zwischen 0 und 1 liegen" sqref="M53:M152 P53:P152"/>
  </dataValidations>
  <pageMargins left="0.78740157499999996" right="0.78740157499999996" top="0.984251969" bottom="0.984251969" header="0.4921259845" footer="0.4921259845"/>
  <pageSetup paperSize="9" scale="17" orientation="landscape" r:id="rId1"/>
  <headerFooter alignWithMargins="0">
    <oddHeader>&amp;L &amp;A, Seite &amp;P von &amp;N&amp;R&amp;D</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Listen!$R$2:$R$16</xm:f>
          </x14:formula1>
          <xm:sqref>B53:B152</xm:sqref>
        </x14:dataValidation>
        <x14:dataValidation type="list" allowBlank="1" showInputMessage="1" showErrorMessage="1">
          <x14:formula1>
            <xm:f>Listen!$N$2:$N$8</xm:f>
          </x14:formula1>
          <xm:sqref>C53:C152</xm:sqref>
        </x14:dataValidation>
        <x14:dataValidation type="list" allowBlank="1" showInputMessage="1" showErrorMessage="1">
          <x14:formula1>
            <xm:f>Listen!$P$2:$P$7</xm:f>
          </x14:formula1>
          <xm:sqref>D53:D152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S17"/>
  <sheetViews>
    <sheetView showGridLines="0" zoomScale="85" zoomScaleNormal="85" workbookViewId="0">
      <selection activeCell="B1" sqref="B1"/>
    </sheetView>
  </sheetViews>
  <sheetFormatPr baseColWidth="10" defaultColWidth="11.42578125" defaultRowHeight="14.25" x14ac:dyDescent="0.2"/>
  <cols>
    <col min="1" max="1" width="2.7109375" style="75" customWidth="1"/>
    <col min="2" max="2" width="33.85546875" style="75" customWidth="1"/>
    <col min="3" max="19" width="17.7109375" style="75" customWidth="1"/>
    <col min="20" max="20" width="2.7109375" style="75" customWidth="1"/>
    <col min="21" max="23" width="16.7109375" style="75" customWidth="1"/>
    <col min="24" max="16384" width="11.42578125" style="75"/>
  </cols>
  <sheetData>
    <row r="1" spans="2:19" ht="30" customHeight="1" x14ac:dyDescent="0.2">
      <c r="B1" s="131" t="str">
        <f>"Darstellung des Energieflusses " &amp; Allgemeines!$C$12</f>
        <v>Darstellung des Energieflusses 2021</v>
      </c>
    </row>
    <row r="2" spans="2:19" ht="12" customHeight="1" thickBot="1" x14ac:dyDescent="0.25">
      <c r="B2" s="370"/>
    </row>
    <row r="3" spans="2:19" s="370" customFormat="1" ht="18" customHeight="1" x14ac:dyDescent="0.2">
      <c r="B3" s="1246" t="s">
        <v>566</v>
      </c>
      <c r="C3" s="1247"/>
      <c r="D3" s="1247"/>
      <c r="E3" s="1247"/>
      <c r="F3" s="1247"/>
      <c r="G3" s="1247"/>
      <c r="H3" s="1247"/>
      <c r="I3" s="1247"/>
      <c r="J3" s="1247"/>
      <c r="K3" s="1247"/>
      <c r="L3" s="1247"/>
      <c r="M3" s="1247"/>
      <c r="N3" s="1247"/>
      <c r="O3" s="1247"/>
      <c r="P3" s="1247"/>
      <c r="Q3" s="1247"/>
      <c r="R3" s="1247"/>
      <c r="S3" s="1248"/>
    </row>
    <row r="4" spans="2:19" s="370" customFormat="1" ht="18" customHeight="1" x14ac:dyDescent="0.2">
      <c r="B4" s="1249" t="s">
        <v>567</v>
      </c>
      <c r="C4" s="538" t="s">
        <v>568</v>
      </c>
      <c r="D4" s="539"/>
      <c r="E4" s="540"/>
      <c r="F4" s="541"/>
      <c r="G4" s="395" t="s">
        <v>569</v>
      </c>
      <c r="H4" s="539"/>
      <c r="I4" s="539"/>
      <c r="J4" s="539"/>
      <c r="K4" s="539"/>
      <c r="L4" s="539"/>
      <c r="M4" s="539"/>
      <c r="N4" s="539"/>
      <c r="O4" s="541"/>
      <c r="P4" s="1250" t="s">
        <v>727</v>
      </c>
      <c r="Q4" s="1252" t="s">
        <v>728</v>
      </c>
      <c r="R4" s="1254" t="s">
        <v>152</v>
      </c>
      <c r="S4" s="1255"/>
    </row>
    <row r="5" spans="2:19" ht="90" customHeight="1" x14ac:dyDescent="0.2">
      <c r="B5" s="1249"/>
      <c r="C5" s="542" t="s">
        <v>729</v>
      </c>
      <c r="D5" s="542" t="s">
        <v>730</v>
      </c>
      <c r="E5" s="543" t="s">
        <v>731</v>
      </c>
      <c r="F5" s="544" t="s">
        <v>732</v>
      </c>
      <c r="G5" s="545" t="s">
        <v>772</v>
      </c>
      <c r="H5" s="542" t="s">
        <v>773</v>
      </c>
      <c r="I5" s="542" t="s">
        <v>733</v>
      </c>
      <c r="J5" s="542" t="s">
        <v>776</v>
      </c>
      <c r="K5" s="542" t="s">
        <v>774</v>
      </c>
      <c r="L5" s="542" t="s">
        <v>775</v>
      </c>
      <c r="M5" s="542" t="s">
        <v>734</v>
      </c>
      <c r="N5" s="542" t="s">
        <v>731</v>
      </c>
      <c r="O5" s="544" t="s">
        <v>732</v>
      </c>
      <c r="P5" s="1251"/>
      <c r="Q5" s="1253"/>
      <c r="R5" s="546" t="s">
        <v>735</v>
      </c>
      <c r="S5" s="547" t="s">
        <v>736</v>
      </c>
    </row>
    <row r="6" spans="2:19" ht="15" customHeight="1" x14ac:dyDescent="0.2">
      <c r="B6" s="80" t="s">
        <v>1</v>
      </c>
      <c r="C6" s="549"/>
      <c r="D6" s="548">
        <f>'Dezentrale Einspeisung'!F11</f>
        <v>0</v>
      </c>
      <c r="E6" s="549"/>
      <c r="F6" s="373">
        <f t="shared" ref="F6:F12" si="0">SUM(C6:E6)</f>
        <v>0</v>
      </c>
      <c r="G6" s="549"/>
      <c r="H6" s="549"/>
      <c r="I6" s="550"/>
      <c r="J6" s="549"/>
      <c r="K6" s="551"/>
      <c r="L6" s="552"/>
      <c r="M6" s="549"/>
      <c r="N6" s="549"/>
      <c r="O6" s="553">
        <f t="shared" ref="O6:O12" si="1">SUM(G6:N6)</f>
        <v>0</v>
      </c>
      <c r="P6" s="549"/>
      <c r="Q6" s="554"/>
      <c r="R6" s="555"/>
      <c r="S6" s="556"/>
    </row>
    <row r="7" spans="2:19" ht="15" customHeight="1" x14ac:dyDescent="0.2">
      <c r="B7" s="80" t="s">
        <v>200</v>
      </c>
      <c r="C7" s="549"/>
      <c r="D7" s="548">
        <f>SUM('Dezentrale Einspeisung'!F13:F17)</f>
        <v>0</v>
      </c>
      <c r="E7" s="549"/>
      <c r="F7" s="373">
        <f t="shared" si="0"/>
        <v>0</v>
      </c>
      <c r="G7" s="549"/>
      <c r="H7" s="549"/>
      <c r="I7" s="557"/>
      <c r="J7" s="549"/>
      <c r="K7" s="558"/>
      <c r="L7" s="559"/>
      <c r="M7" s="549"/>
      <c r="N7" s="549"/>
      <c r="O7" s="553">
        <f t="shared" si="1"/>
        <v>0</v>
      </c>
      <c r="P7" s="549"/>
      <c r="Q7" s="554"/>
      <c r="R7" s="560"/>
      <c r="S7" s="561"/>
    </row>
    <row r="8" spans="2:19" ht="15" customHeight="1" x14ac:dyDescent="0.2">
      <c r="B8" s="80" t="s">
        <v>2</v>
      </c>
      <c r="C8" s="549"/>
      <c r="D8" s="548">
        <f>SUM('Dezentrale Einspeisung'!F19:F23)</f>
        <v>0</v>
      </c>
      <c r="E8" s="549"/>
      <c r="F8" s="373">
        <f t="shared" si="0"/>
        <v>0</v>
      </c>
      <c r="G8" s="549"/>
      <c r="H8" s="549"/>
      <c r="I8" s="557"/>
      <c r="J8" s="549"/>
      <c r="K8" s="558"/>
      <c r="L8" s="559"/>
      <c r="M8" s="549"/>
      <c r="N8" s="549"/>
      <c r="O8" s="553">
        <f t="shared" si="1"/>
        <v>0</v>
      </c>
      <c r="P8" s="549"/>
      <c r="Q8" s="554"/>
      <c r="R8" s="560"/>
      <c r="S8" s="561"/>
    </row>
    <row r="9" spans="2:19" ht="15" customHeight="1" x14ac:dyDescent="0.2">
      <c r="B9" s="80" t="s">
        <v>201</v>
      </c>
      <c r="C9" s="549"/>
      <c r="D9" s="548">
        <f>SUM('Dezentrale Einspeisung'!F25:F29)</f>
        <v>0</v>
      </c>
      <c r="E9" s="549"/>
      <c r="F9" s="373">
        <f t="shared" si="0"/>
        <v>0</v>
      </c>
      <c r="G9" s="549"/>
      <c r="H9" s="549"/>
      <c r="I9" s="557"/>
      <c r="J9" s="549"/>
      <c r="K9" s="562"/>
      <c r="L9" s="563"/>
      <c r="M9" s="549"/>
      <c r="N9" s="549"/>
      <c r="O9" s="553">
        <f t="shared" si="1"/>
        <v>0</v>
      </c>
      <c r="P9" s="549"/>
      <c r="Q9" s="554"/>
      <c r="R9" s="560"/>
      <c r="S9" s="561"/>
    </row>
    <row r="10" spans="2:19" ht="15" customHeight="1" x14ac:dyDescent="0.2">
      <c r="B10" s="80" t="s">
        <v>3</v>
      </c>
      <c r="C10" s="549"/>
      <c r="D10" s="548">
        <f>SUM('Dezentrale Einspeisung'!F31:F35)</f>
        <v>0</v>
      </c>
      <c r="E10" s="549"/>
      <c r="F10" s="373">
        <f t="shared" si="0"/>
        <v>0</v>
      </c>
      <c r="G10" s="549"/>
      <c r="H10" s="549"/>
      <c r="I10" s="557"/>
      <c r="J10" s="549"/>
      <c r="K10" s="549"/>
      <c r="L10" s="549"/>
      <c r="M10" s="549"/>
      <c r="N10" s="549"/>
      <c r="O10" s="553">
        <f t="shared" si="1"/>
        <v>0</v>
      </c>
      <c r="P10" s="549"/>
      <c r="Q10" s="554"/>
      <c r="R10" s="560"/>
      <c r="S10" s="561"/>
    </row>
    <row r="11" spans="2:19" ht="15" customHeight="1" x14ac:dyDescent="0.2">
      <c r="B11" s="80" t="s">
        <v>202</v>
      </c>
      <c r="C11" s="549"/>
      <c r="D11" s="548">
        <f>SUM('Dezentrale Einspeisung'!F37:F41)</f>
        <v>0</v>
      </c>
      <c r="E11" s="549"/>
      <c r="F11" s="373">
        <f t="shared" si="0"/>
        <v>0</v>
      </c>
      <c r="G11" s="549"/>
      <c r="H11" s="549"/>
      <c r="I11" s="564"/>
      <c r="J11" s="549"/>
      <c r="K11" s="549"/>
      <c r="L11" s="549"/>
      <c r="M11" s="549"/>
      <c r="N11" s="549"/>
      <c r="O11" s="553">
        <f t="shared" si="1"/>
        <v>0</v>
      </c>
      <c r="P11" s="549"/>
      <c r="Q11" s="554"/>
      <c r="R11" s="560"/>
      <c r="S11" s="561"/>
    </row>
    <row r="12" spans="2:19" ht="15" customHeight="1" x14ac:dyDescent="0.2">
      <c r="B12" s="80" t="s">
        <v>203</v>
      </c>
      <c r="C12" s="549"/>
      <c r="D12" s="548">
        <f>SUM('Dezentrale Einspeisung'!F43:F46)</f>
        <v>0</v>
      </c>
      <c r="E12" s="549"/>
      <c r="F12" s="373">
        <f t="shared" si="0"/>
        <v>0</v>
      </c>
      <c r="G12" s="549"/>
      <c r="H12" s="549"/>
      <c r="I12" s="549"/>
      <c r="J12" s="549"/>
      <c r="K12" s="549"/>
      <c r="L12" s="549"/>
      <c r="M12" s="549"/>
      <c r="N12" s="549"/>
      <c r="O12" s="553">
        <f t="shared" si="1"/>
        <v>0</v>
      </c>
      <c r="P12" s="549"/>
      <c r="Q12" s="554"/>
      <c r="R12" s="565"/>
      <c r="S12" s="566"/>
    </row>
    <row r="13" spans="2:19" ht="15" customHeight="1" thickBot="1" x14ac:dyDescent="0.25">
      <c r="B13" s="567" t="s">
        <v>21</v>
      </c>
      <c r="C13" s="568">
        <f>SUM(C6:C12)</f>
        <v>0</v>
      </c>
      <c r="D13" s="568">
        <f t="shared" ref="D13:Q13" si="2">SUM(D6:D12)</f>
        <v>0</v>
      </c>
      <c r="E13" s="568">
        <f t="shared" si="2"/>
        <v>0</v>
      </c>
      <c r="F13" s="569">
        <f t="shared" si="2"/>
        <v>0</v>
      </c>
      <c r="G13" s="570">
        <f t="shared" si="2"/>
        <v>0</v>
      </c>
      <c r="H13" s="568">
        <f t="shared" si="2"/>
        <v>0</v>
      </c>
      <c r="I13" s="568">
        <f t="shared" si="2"/>
        <v>0</v>
      </c>
      <c r="J13" s="568">
        <f t="shared" si="2"/>
        <v>0</v>
      </c>
      <c r="K13" s="568">
        <f t="shared" si="2"/>
        <v>0</v>
      </c>
      <c r="L13" s="571">
        <f t="shared" si="2"/>
        <v>0</v>
      </c>
      <c r="M13" s="568">
        <f t="shared" si="2"/>
        <v>0</v>
      </c>
      <c r="N13" s="568">
        <f t="shared" si="2"/>
        <v>0</v>
      </c>
      <c r="O13" s="569">
        <f t="shared" si="2"/>
        <v>0</v>
      </c>
      <c r="P13" s="568">
        <f t="shared" si="2"/>
        <v>0</v>
      </c>
      <c r="Q13" s="569">
        <f t="shared" si="2"/>
        <v>0</v>
      </c>
      <c r="R13" s="572">
        <f>F13-O13-P13-Q13</f>
        <v>0</v>
      </c>
      <c r="S13" s="573">
        <f>IFERROR(R13/F13,0)</f>
        <v>0</v>
      </c>
    </row>
    <row r="15" spans="2:19" x14ac:dyDescent="0.2">
      <c r="H15" s="574"/>
    </row>
    <row r="16" spans="2:19" x14ac:dyDescent="0.2">
      <c r="H16" s="574"/>
      <c r="J16" s="574"/>
    </row>
    <row r="17" spans="10:10" ht="14.25" customHeight="1" x14ac:dyDescent="0.2">
      <c r="J17" s="574"/>
    </row>
  </sheetData>
  <mergeCells count="5">
    <mergeCell ref="B3:S3"/>
    <mergeCell ref="B4:B5"/>
    <mergeCell ref="P4:P5"/>
    <mergeCell ref="Q4:Q5"/>
    <mergeCell ref="R4:S4"/>
  </mergeCells>
  <conditionalFormatting sqref="S6">
    <cfRule type="expression" dxfId="7" priority="8">
      <formula>OR(S6&gt;1%,S6&lt;-1%)</formula>
    </cfRule>
  </conditionalFormatting>
  <conditionalFormatting sqref="S7">
    <cfRule type="expression" dxfId="6" priority="7">
      <formula>OR(S7&gt;1%,S7&lt;-1%)</formula>
    </cfRule>
  </conditionalFormatting>
  <conditionalFormatting sqref="S8">
    <cfRule type="expression" dxfId="5" priority="6">
      <formula>OR(S8&gt;1%,S8&lt;-1%)</formula>
    </cfRule>
  </conditionalFormatting>
  <conditionalFormatting sqref="S9">
    <cfRule type="expression" dxfId="4" priority="5">
      <formula>OR(S9&gt;1%,S9&lt;-1%)</formula>
    </cfRule>
  </conditionalFormatting>
  <conditionalFormatting sqref="S10">
    <cfRule type="expression" dxfId="3" priority="4">
      <formula>OR(S10&gt;1%,S10&lt;-1%)</formula>
    </cfRule>
  </conditionalFormatting>
  <conditionalFormatting sqref="S11">
    <cfRule type="expression" dxfId="2" priority="3">
      <formula>OR(S11&gt;1%,S11&lt;-1%)</formula>
    </cfRule>
  </conditionalFormatting>
  <conditionalFormatting sqref="S12">
    <cfRule type="expression" dxfId="1" priority="2">
      <formula>OR(S12&gt;1%,S12&lt;-1%)</formula>
    </cfRule>
  </conditionalFormatting>
  <conditionalFormatting sqref="S13">
    <cfRule type="expression" dxfId="0" priority="1">
      <formula>OR($S$13&gt;0.01,$S$13&lt;-0.01)</formula>
    </cfRule>
  </conditionalFormatting>
  <pageMargins left="0.78740157499999996" right="0.78740157499999996" top="0.984251969" bottom="0.984251969" header="0.4921259845" footer="0.4921259845"/>
  <pageSetup paperSize="9" orientation="landscape" r:id="rId1"/>
  <headerFooter alignWithMargins="0">
    <oddHeader>&amp;L &amp;A, Seite &amp;P von &amp;N&amp;R&amp;D</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14"/>
  <sheetViews>
    <sheetView showGridLines="0" zoomScale="89" zoomScaleNormal="89" workbookViewId="0">
      <selection activeCell="B1" sqref="B1"/>
    </sheetView>
  </sheetViews>
  <sheetFormatPr baseColWidth="10" defaultColWidth="11.42578125" defaultRowHeight="12.75" x14ac:dyDescent="0.2"/>
  <cols>
    <col min="1" max="1" width="2.7109375" style="85" customWidth="1"/>
    <col min="2" max="2" width="64.7109375" style="85" customWidth="1"/>
    <col min="3" max="4" width="15.7109375" style="85" customWidth="1"/>
    <col min="5" max="5" width="21.42578125" style="85" customWidth="1"/>
    <col min="6" max="6" width="20.28515625" style="85" customWidth="1"/>
    <col min="7" max="7" width="21.85546875" style="85" customWidth="1"/>
    <col min="8" max="8" width="2.7109375" style="85" customWidth="1"/>
    <col min="9" max="16384" width="11.42578125" style="85"/>
  </cols>
  <sheetData>
    <row r="1" spans="1:7" s="88" customFormat="1" ht="30" customHeight="1" x14ac:dyDescent="0.2">
      <c r="B1" s="131" t="str">
        <f>"Kostenveränderung im Bereich Messstellenbetrieb (inkl. Messung) des Jahres " &amp; Allgemeines!$C$12</f>
        <v>Kostenveränderung im Bereich Messstellenbetrieb (inkl. Messung) des Jahres 2021</v>
      </c>
    </row>
    <row r="2" spans="1:7" s="88" customFormat="1" ht="12" customHeight="1" thickBot="1" x14ac:dyDescent="0.25">
      <c r="A2" s="77"/>
      <c r="B2" s="82"/>
      <c r="C2" s="77"/>
      <c r="D2" s="77"/>
      <c r="E2" s="77"/>
      <c r="F2" s="77"/>
      <c r="G2" s="77"/>
    </row>
    <row r="3" spans="1:7" ht="80.099999999999994" customHeight="1" x14ac:dyDescent="0.2">
      <c r="B3" s="132" t="s">
        <v>207</v>
      </c>
      <c r="C3" s="132"/>
      <c r="D3" s="133"/>
      <c r="E3" s="134" t="s">
        <v>435</v>
      </c>
      <c r="F3" s="134" t="str">
        <f>"Anzahl der Mess-"&amp;CHAR(10)&amp;"einrichtungen zum 01.01."&amp;Allgemeines!C12&amp;CHAR(10)&amp;"[Stück]"</f>
        <v>Anzahl der Mess-
einrichtungen zum 01.01.2021
[Stück]</v>
      </c>
      <c r="G3" s="135" t="str">
        <f>"Anzahl der Mess-"&amp;CHAR(10)&amp;"einrichtungen zum 31.12."&amp;Allgemeines!C12&amp;CHAR(10)&amp;"[Stück]"</f>
        <v>Anzahl der Mess-
einrichtungen zum 31.12.2021
[Stück]</v>
      </c>
    </row>
    <row r="4" spans="1:7" ht="101.25" customHeight="1" x14ac:dyDescent="0.2">
      <c r="B4" s="1259" t="s">
        <v>208</v>
      </c>
      <c r="C4" s="1260"/>
      <c r="D4" s="1261"/>
      <c r="E4" s="136"/>
      <c r="F4" s="137"/>
      <c r="G4" s="138"/>
    </row>
    <row r="5" spans="1:7" x14ac:dyDescent="0.2">
      <c r="B5" s="367" t="s">
        <v>607</v>
      </c>
      <c r="C5" s="368"/>
      <c r="D5" s="368"/>
      <c r="E5" s="136"/>
      <c r="F5" s="139"/>
      <c r="G5" s="140"/>
    </row>
    <row r="6" spans="1:7" ht="15" customHeight="1" x14ac:dyDescent="0.2">
      <c r="B6" s="1262" t="s">
        <v>436</v>
      </c>
      <c r="C6" s="1263"/>
      <c r="D6" s="1264"/>
      <c r="E6" s="136"/>
      <c r="F6" s="139"/>
      <c r="G6" s="140"/>
    </row>
    <row r="7" spans="1:7" ht="15" customHeight="1" x14ac:dyDescent="0.2">
      <c r="B7" s="430" t="s">
        <v>607</v>
      </c>
      <c r="C7" s="431"/>
      <c r="D7" s="432"/>
      <c r="E7" s="136"/>
      <c r="F7" s="139"/>
      <c r="G7" s="140"/>
    </row>
    <row r="8" spans="1:7" ht="15" customHeight="1" x14ac:dyDescent="0.2">
      <c r="B8" s="1265" t="s">
        <v>152</v>
      </c>
      <c r="C8" s="1266"/>
      <c r="D8" s="1267"/>
      <c r="E8" s="141">
        <f>E4-E6</f>
        <v>0</v>
      </c>
      <c r="F8" s="142"/>
      <c r="G8" s="143"/>
    </row>
    <row r="9" spans="1:7" ht="42.75" customHeight="1" x14ac:dyDescent="0.2">
      <c r="B9" s="1268" t="s">
        <v>832</v>
      </c>
      <c r="C9" s="1269"/>
      <c r="D9" s="1270"/>
      <c r="E9" s="136"/>
      <c r="F9" s="136"/>
      <c r="G9" s="144"/>
    </row>
    <row r="10" spans="1:7" ht="45" customHeight="1" thickBot="1" x14ac:dyDescent="0.25">
      <c r="B10" s="1271" t="s">
        <v>833</v>
      </c>
      <c r="C10" s="1272"/>
      <c r="D10" s="1272"/>
      <c r="E10" s="145"/>
      <c r="F10" s="145"/>
      <c r="G10" s="146"/>
    </row>
    <row r="11" spans="1:7" ht="13.5" thickBot="1" x14ac:dyDescent="0.25">
      <c r="B11" s="83"/>
      <c r="C11" s="83"/>
      <c r="D11" s="83"/>
      <c r="E11" s="84"/>
      <c r="F11" s="77"/>
      <c r="G11" s="77"/>
    </row>
    <row r="12" spans="1:7" ht="38.25" customHeight="1" thickBot="1" x14ac:dyDescent="0.25">
      <c r="B12" s="1273" t="s">
        <v>757</v>
      </c>
      <c r="C12" s="1274"/>
      <c r="D12" s="1274"/>
      <c r="E12" s="1274"/>
      <c r="F12" s="1274"/>
      <c r="G12" s="581" t="s">
        <v>586</v>
      </c>
    </row>
    <row r="13" spans="1:7" ht="13.5" thickBot="1" x14ac:dyDescent="0.25"/>
    <row r="14" spans="1:7" ht="15" customHeight="1" thickBot="1" x14ac:dyDescent="0.25">
      <c r="B14" s="1256" t="s">
        <v>899</v>
      </c>
      <c r="C14" s="1257"/>
      <c r="D14" s="1257"/>
      <c r="E14" s="1257"/>
      <c r="F14" s="1257"/>
      <c r="G14" s="1258"/>
    </row>
  </sheetData>
  <mergeCells count="7">
    <mergeCell ref="B14:G14"/>
    <mergeCell ref="B4:D4"/>
    <mergeCell ref="B6:D6"/>
    <mergeCell ref="B8:D8"/>
    <mergeCell ref="B9:D9"/>
    <mergeCell ref="B10:D10"/>
    <mergeCell ref="B12:F12"/>
  </mergeCells>
  <dataValidations count="1">
    <dataValidation type="list" allowBlank="1" showInputMessage="1" showErrorMessage="1" sqref="G12">
      <formula1>"Bitte wählen, Ja, Nein"</formula1>
    </dataValidation>
  </dataValidations>
  <pageMargins left="0.56000000000000005" right="0.32" top="0.62" bottom="0.56999999999999995" header="0.31" footer="0.17"/>
  <pageSetup paperSize="9" scale="85" orientation="landscape" r:id="rId1"/>
  <headerFooter alignWithMargins="0">
    <oddFooter>&amp;L&amp;D&amp;R&amp;A_&amp;F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D116"/>
  <sheetViews>
    <sheetView showGridLines="0" zoomScale="86" zoomScaleNormal="86" workbookViewId="0">
      <selection activeCell="B1" sqref="B1"/>
    </sheetView>
  </sheetViews>
  <sheetFormatPr baseColWidth="10" defaultColWidth="11.42578125" defaultRowHeight="12.75" x14ac:dyDescent="0.2"/>
  <cols>
    <col min="1" max="1" width="2.7109375" style="165" customWidth="1"/>
    <col min="2" max="2" width="10.140625" style="165" customWidth="1"/>
    <col min="3" max="3" width="79" style="165" bestFit="1" customWidth="1"/>
    <col min="4" max="4" width="17.7109375" style="165" customWidth="1"/>
    <col min="5" max="5" width="2.7109375" style="165" customWidth="1"/>
    <col min="6" max="6" width="11.42578125" style="165"/>
    <col min="7" max="7" width="2.7109375" style="165" customWidth="1"/>
    <col min="8" max="16384" width="11.42578125" style="165"/>
  </cols>
  <sheetData>
    <row r="1" spans="2:4" ht="30" customHeight="1" x14ac:dyDescent="0.2">
      <c r="B1" s="162" t="str">
        <f>"Gewinn- und Verlustrechnung des Messstellenbetriebs (inkl. Messung) des Jahres "&amp;Allgemeines!C12</f>
        <v>Gewinn- und Verlustrechnung des Messstellenbetriebs (inkl. Messung) des Jahres 2021</v>
      </c>
      <c r="C1" s="163"/>
      <c r="D1" s="164"/>
    </row>
    <row r="2" spans="2:4" ht="12" customHeight="1" x14ac:dyDescent="0.2">
      <c r="B2" s="166"/>
      <c r="C2" s="163"/>
      <c r="D2" s="164"/>
    </row>
    <row r="3" spans="2:4" ht="69" customHeight="1" x14ac:dyDescent="0.2">
      <c r="B3" s="1275" t="s">
        <v>834</v>
      </c>
      <c r="C3" s="1276"/>
      <c r="D3" s="1277"/>
    </row>
    <row r="4" spans="2:4" ht="13.5" customHeight="1" thickBot="1" x14ac:dyDescent="0.25">
      <c r="B4" s="166"/>
      <c r="C4" s="163"/>
      <c r="D4" s="164"/>
    </row>
    <row r="5" spans="2:4" ht="99.95" customHeight="1" x14ac:dyDescent="0.2">
      <c r="B5" s="167" t="s">
        <v>229</v>
      </c>
      <c r="C5" s="168" t="s">
        <v>230</v>
      </c>
      <c r="D5" s="169" t="s">
        <v>231</v>
      </c>
    </row>
    <row r="6" spans="2:4" ht="15" customHeight="1" x14ac:dyDescent="0.2">
      <c r="B6" s="170" t="s">
        <v>104</v>
      </c>
      <c r="C6" s="171" t="s">
        <v>154</v>
      </c>
      <c r="D6" s="172">
        <f>SUM(D7:D18,D20,D23)</f>
        <v>0</v>
      </c>
    </row>
    <row r="7" spans="2:4" ht="15" customHeight="1" x14ac:dyDescent="0.2">
      <c r="B7" s="173" t="s">
        <v>232</v>
      </c>
      <c r="C7" s="174" t="s">
        <v>233</v>
      </c>
      <c r="D7" s="144"/>
    </row>
    <row r="8" spans="2:4" ht="15" customHeight="1" x14ac:dyDescent="0.2">
      <c r="B8" s="173" t="s">
        <v>234</v>
      </c>
      <c r="C8" s="174" t="s">
        <v>235</v>
      </c>
      <c r="D8" s="144"/>
    </row>
    <row r="9" spans="2:4" ht="15" customHeight="1" x14ac:dyDescent="0.2">
      <c r="B9" s="175" t="s">
        <v>236</v>
      </c>
      <c r="C9" s="174" t="s">
        <v>237</v>
      </c>
      <c r="D9" s="144"/>
    </row>
    <row r="10" spans="2:4" ht="15" customHeight="1" x14ac:dyDescent="0.2">
      <c r="B10" s="173" t="s">
        <v>238</v>
      </c>
      <c r="C10" s="174" t="s">
        <v>239</v>
      </c>
      <c r="D10" s="144"/>
    </row>
    <row r="11" spans="2:4" ht="15" customHeight="1" x14ac:dyDescent="0.2">
      <c r="B11" s="175" t="s">
        <v>240</v>
      </c>
      <c r="C11" s="174" t="s">
        <v>241</v>
      </c>
      <c r="D11" s="144"/>
    </row>
    <row r="12" spans="2:4" ht="15" customHeight="1" x14ac:dyDescent="0.2">
      <c r="B12" s="175" t="s">
        <v>242</v>
      </c>
      <c r="C12" s="174" t="s">
        <v>243</v>
      </c>
      <c r="D12" s="144"/>
    </row>
    <row r="13" spans="2:4" ht="15" customHeight="1" x14ac:dyDescent="0.2">
      <c r="B13" s="175" t="s">
        <v>244</v>
      </c>
      <c r="C13" s="174" t="s">
        <v>245</v>
      </c>
      <c r="D13" s="144"/>
    </row>
    <row r="14" spans="2:4" ht="15" customHeight="1" x14ac:dyDescent="0.2">
      <c r="B14" s="175" t="s">
        <v>246</v>
      </c>
      <c r="C14" s="174" t="s">
        <v>247</v>
      </c>
      <c r="D14" s="144"/>
    </row>
    <row r="15" spans="2:4" ht="15" customHeight="1" x14ac:dyDescent="0.2">
      <c r="B15" s="175" t="s">
        <v>248</v>
      </c>
      <c r="C15" s="174" t="s">
        <v>249</v>
      </c>
      <c r="D15" s="144"/>
    </row>
    <row r="16" spans="2:4" ht="15" customHeight="1" x14ac:dyDescent="0.2">
      <c r="B16" s="173" t="s">
        <v>250</v>
      </c>
      <c r="C16" s="176" t="s">
        <v>251</v>
      </c>
      <c r="D16" s="144"/>
    </row>
    <row r="17" spans="2:4" ht="15" customHeight="1" x14ac:dyDescent="0.2">
      <c r="B17" s="175" t="s">
        <v>252</v>
      </c>
      <c r="C17" s="174" t="s">
        <v>253</v>
      </c>
      <c r="D17" s="144"/>
    </row>
    <row r="18" spans="2:4" ht="15" customHeight="1" x14ac:dyDescent="0.2">
      <c r="B18" s="173" t="s">
        <v>254</v>
      </c>
      <c r="C18" s="174" t="s">
        <v>117</v>
      </c>
      <c r="D18" s="144"/>
    </row>
    <row r="19" spans="2:4" ht="15" customHeight="1" x14ac:dyDescent="0.2">
      <c r="B19" s="175" t="s">
        <v>255</v>
      </c>
      <c r="C19" s="174" t="s">
        <v>256</v>
      </c>
      <c r="D19" s="144"/>
    </row>
    <row r="20" spans="2:4" ht="15" customHeight="1" x14ac:dyDescent="0.2">
      <c r="B20" s="173" t="s">
        <v>257</v>
      </c>
      <c r="C20" s="174" t="s">
        <v>118</v>
      </c>
      <c r="D20" s="144"/>
    </row>
    <row r="21" spans="2:4" ht="15" customHeight="1" x14ac:dyDescent="0.2">
      <c r="B21" s="175" t="s">
        <v>258</v>
      </c>
      <c r="C21" s="174" t="s">
        <v>259</v>
      </c>
      <c r="D21" s="144"/>
    </row>
    <row r="22" spans="2:4" ht="15" customHeight="1" x14ac:dyDescent="0.2">
      <c r="B22" s="173" t="s">
        <v>260</v>
      </c>
      <c r="C22" s="174" t="s">
        <v>261</v>
      </c>
      <c r="D22" s="144"/>
    </row>
    <row r="23" spans="2:4" ht="15" customHeight="1" x14ac:dyDescent="0.2">
      <c r="B23" s="175" t="s">
        <v>262</v>
      </c>
      <c r="C23" s="174" t="s">
        <v>263</v>
      </c>
      <c r="D23" s="144"/>
    </row>
    <row r="24" spans="2:4" ht="15" customHeight="1" x14ac:dyDescent="0.2">
      <c r="B24" s="170" t="s">
        <v>105</v>
      </c>
      <c r="C24" s="171" t="s">
        <v>264</v>
      </c>
      <c r="D24" s="177"/>
    </row>
    <row r="25" spans="2:4" ht="15" customHeight="1" x14ac:dyDescent="0.2">
      <c r="B25" s="170" t="s">
        <v>106</v>
      </c>
      <c r="C25" s="171" t="s">
        <v>265</v>
      </c>
      <c r="D25" s="177"/>
    </row>
    <row r="26" spans="2:4" ht="15" customHeight="1" x14ac:dyDescent="0.2">
      <c r="B26" s="170" t="s">
        <v>107</v>
      </c>
      <c r="C26" s="171" t="s">
        <v>266</v>
      </c>
      <c r="D26" s="178">
        <f>SUM(D27:D32)</f>
        <v>0</v>
      </c>
    </row>
    <row r="27" spans="2:4" ht="15" customHeight="1" x14ac:dyDescent="0.2">
      <c r="B27" s="173" t="s">
        <v>267</v>
      </c>
      <c r="C27" s="174" t="s">
        <v>268</v>
      </c>
      <c r="D27" s="144"/>
    </row>
    <row r="28" spans="2:4" ht="15" customHeight="1" x14ac:dyDescent="0.2">
      <c r="B28" s="173" t="s">
        <v>269</v>
      </c>
      <c r="C28" s="174" t="s">
        <v>270</v>
      </c>
      <c r="D28" s="144"/>
    </row>
    <row r="29" spans="2:4" ht="15" customHeight="1" x14ac:dyDescent="0.2">
      <c r="B29" s="173" t="s">
        <v>271</v>
      </c>
      <c r="C29" s="174" t="s">
        <v>272</v>
      </c>
      <c r="D29" s="144"/>
    </row>
    <row r="30" spans="2:4" ht="15" customHeight="1" x14ac:dyDescent="0.2">
      <c r="B30" s="173" t="s">
        <v>273</v>
      </c>
      <c r="C30" s="174" t="s">
        <v>274</v>
      </c>
      <c r="D30" s="144"/>
    </row>
    <row r="31" spans="2:4" ht="15" customHeight="1" x14ac:dyDescent="0.2">
      <c r="B31" s="173" t="s">
        <v>275</v>
      </c>
      <c r="C31" s="174" t="s">
        <v>276</v>
      </c>
      <c r="D31" s="144"/>
    </row>
    <row r="32" spans="2:4" ht="15" customHeight="1" x14ac:dyDescent="0.2">
      <c r="B32" s="173" t="s">
        <v>277</v>
      </c>
      <c r="C32" s="174" t="s">
        <v>278</v>
      </c>
      <c r="D32" s="144"/>
    </row>
    <row r="33" spans="2:4" ht="15" customHeight="1" x14ac:dyDescent="0.2">
      <c r="B33" s="170" t="s">
        <v>108</v>
      </c>
      <c r="C33" s="171" t="s">
        <v>279</v>
      </c>
      <c r="D33" s="179">
        <f>D34+D44</f>
        <v>0</v>
      </c>
    </row>
    <row r="34" spans="2:4" ht="15" customHeight="1" x14ac:dyDescent="0.2">
      <c r="B34" s="173" t="s">
        <v>280</v>
      </c>
      <c r="C34" s="174" t="s">
        <v>281</v>
      </c>
      <c r="D34" s="180">
        <f>SUM(D35,D36,D41:D43)</f>
        <v>0</v>
      </c>
    </row>
    <row r="35" spans="2:4" ht="15" customHeight="1" x14ac:dyDescent="0.2">
      <c r="B35" s="173" t="s">
        <v>282</v>
      </c>
      <c r="C35" s="174" t="s">
        <v>283</v>
      </c>
      <c r="D35" s="144"/>
    </row>
    <row r="36" spans="2:4" ht="15" customHeight="1" x14ac:dyDescent="0.2">
      <c r="B36" s="173" t="s">
        <v>284</v>
      </c>
      <c r="C36" s="174" t="s">
        <v>285</v>
      </c>
      <c r="D36" s="180">
        <f>SUM(D37:D40)</f>
        <v>0</v>
      </c>
    </row>
    <row r="37" spans="2:4" ht="15" customHeight="1" x14ac:dyDescent="0.2">
      <c r="B37" s="173" t="s">
        <v>286</v>
      </c>
      <c r="C37" s="181" t="s">
        <v>287</v>
      </c>
      <c r="D37" s="144"/>
    </row>
    <row r="38" spans="2:4" ht="15" customHeight="1" x14ac:dyDescent="0.2">
      <c r="B38" s="173" t="s">
        <v>288</v>
      </c>
      <c r="C38" s="174" t="s">
        <v>289</v>
      </c>
      <c r="D38" s="144"/>
    </row>
    <row r="39" spans="2:4" ht="15" customHeight="1" x14ac:dyDescent="0.2">
      <c r="B39" s="173" t="s">
        <v>290</v>
      </c>
      <c r="C39" s="174" t="s">
        <v>291</v>
      </c>
      <c r="D39" s="144"/>
    </row>
    <row r="40" spans="2:4" ht="15" customHeight="1" x14ac:dyDescent="0.2">
      <c r="B40" s="173" t="s">
        <v>292</v>
      </c>
      <c r="C40" s="174" t="s">
        <v>293</v>
      </c>
      <c r="D40" s="144"/>
    </row>
    <row r="41" spans="2:4" ht="15" customHeight="1" x14ac:dyDescent="0.2">
      <c r="B41" s="173" t="s">
        <v>294</v>
      </c>
      <c r="C41" s="174" t="s">
        <v>295</v>
      </c>
      <c r="D41" s="144"/>
    </row>
    <row r="42" spans="2:4" ht="30" customHeight="1" x14ac:dyDescent="0.2">
      <c r="B42" s="173" t="s">
        <v>296</v>
      </c>
      <c r="C42" s="182" t="s">
        <v>297</v>
      </c>
      <c r="D42" s="144"/>
    </row>
    <row r="43" spans="2:4" ht="15" customHeight="1" x14ac:dyDescent="0.2">
      <c r="B43" s="173" t="s">
        <v>298</v>
      </c>
      <c r="C43" s="174" t="s">
        <v>161</v>
      </c>
      <c r="D43" s="144"/>
    </row>
    <row r="44" spans="2:4" ht="15" customHeight="1" x14ac:dyDescent="0.2">
      <c r="B44" s="173" t="s">
        <v>299</v>
      </c>
      <c r="C44" s="174" t="s">
        <v>300</v>
      </c>
      <c r="D44" s="180">
        <f>SUM(D45,D51:D55)</f>
        <v>0</v>
      </c>
    </row>
    <row r="45" spans="2:4" ht="15" customHeight="1" x14ac:dyDescent="0.2">
      <c r="B45" s="173" t="s">
        <v>301</v>
      </c>
      <c r="C45" s="174" t="s">
        <v>302</v>
      </c>
      <c r="D45" s="144"/>
    </row>
    <row r="46" spans="2:4" ht="15" customHeight="1" x14ac:dyDescent="0.2">
      <c r="B46" s="173" t="s">
        <v>303</v>
      </c>
      <c r="C46" s="174" t="s">
        <v>304</v>
      </c>
      <c r="D46" s="144"/>
    </row>
    <row r="47" spans="2:4" ht="15" customHeight="1" x14ac:dyDescent="0.2">
      <c r="B47" s="173" t="s">
        <v>305</v>
      </c>
      <c r="C47" s="174" t="s">
        <v>306</v>
      </c>
      <c r="D47" s="144"/>
    </row>
    <row r="48" spans="2:4" ht="15" customHeight="1" x14ac:dyDescent="0.2">
      <c r="B48" s="173" t="s">
        <v>307</v>
      </c>
      <c r="C48" s="174" t="s">
        <v>308</v>
      </c>
      <c r="D48" s="144"/>
    </row>
    <row r="49" spans="2:4" ht="15" customHeight="1" x14ac:dyDescent="0.2">
      <c r="B49" s="183" t="s">
        <v>309</v>
      </c>
      <c r="C49" s="174" t="s">
        <v>310</v>
      </c>
      <c r="D49" s="144"/>
    </row>
    <row r="50" spans="2:4" ht="15" customHeight="1" x14ac:dyDescent="0.2">
      <c r="B50" s="183" t="s">
        <v>311</v>
      </c>
      <c r="C50" s="174" t="s">
        <v>312</v>
      </c>
      <c r="D50" s="144"/>
    </row>
    <row r="51" spans="2:4" ht="15" customHeight="1" x14ac:dyDescent="0.2">
      <c r="B51" s="173" t="s">
        <v>313</v>
      </c>
      <c r="C51" s="174" t="s">
        <v>314</v>
      </c>
      <c r="D51" s="144"/>
    </row>
    <row r="52" spans="2:4" ht="15" customHeight="1" x14ac:dyDescent="0.2">
      <c r="B52" s="173" t="s">
        <v>315</v>
      </c>
      <c r="C52" s="174" t="s">
        <v>316</v>
      </c>
      <c r="D52" s="144"/>
    </row>
    <row r="53" spans="2:4" ht="15" customHeight="1" x14ac:dyDescent="0.2">
      <c r="B53" s="173" t="s">
        <v>317</v>
      </c>
      <c r="C53" s="174" t="s">
        <v>318</v>
      </c>
      <c r="D53" s="144"/>
    </row>
    <row r="54" spans="2:4" ht="15" customHeight="1" x14ac:dyDescent="0.2">
      <c r="B54" s="173" t="s">
        <v>319</v>
      </c>
      <c r="C54" s="174" t="s">
        <v>320</v>
      </c>
      <c r="D54" s="144"/>
    </row>
    <row r="55" spans="2:4" ht="15" customHeight="1" x14ac:dyDescent="0.2">
      <c r="B55" s="173" t="s">
        <v>321</v>
      </c>
      <c r="C55" s="174" t="s">
        <v>161</v>
      </c>
      <c r="D55" s="144"/>
    </row>
    <row r="56" spans="2:4" ht="15" customHeight="1" x14ac:dyDescent="0.2">
      <c r="B56" s="170" t="s">
        <v>109</v>
      </c>
      <c r="C56" s="171" t="s">
        <v>153</v>
      </c>
      <c r="D56" s="179">
        <f>D57+D58</f>
        <v>0</v>
      </c>
    </row>
    <row r="57" spans="2:4" ht="15" customHeight="1" x14ac:dyDescent="0.2">
      <c r="B57" s="184" t="s">
        <v>322</v>
      </c>
      <c r="C57" s="174" t="s">
        <v>323</v>
      </c>
      <c r="D57" s="144"/>
    </row>
    <row r="58" spans="2:4" ht="15" customHeight="1" x14ac:dyDescent="0.2">
      <c r="B58" s="185" t="s">
        <v>324</v>
      </c>
      <c r="C58" s="174" t="s">
        <v>325</v>
      </c>
      <c r="D58" s="186">
        <f>D59+D60</f>
        <v>0</v>
      </c>
    </row>
    <row r="59" spans="2:4" ht="15" customHeight="1" x14ac:dyDescent="0.2">
      <c r="B59" s="173" t="s">
        <v>326</v>
      </c>
      <c r="C59" s="174" t="s">
        <v>327</v>
      </c>
      <c r="D59" s="144"/>
    </row>
    <row r="60" spans="2:4" ht="15" customHeight="1" x14ac:dyDescent="0.2">
      <c r="B60" s="173" t="s">
        <v>328</v>
      </c>
      <c r="C60" s="174" t="s">
        <v>329</v>
      </c>
      <c r="D60" s="144"/>
    </row>
    <row r="61" spans="2:4" ht="15" customHeight="1" x14ac:dyDescent="0.2">
      <c r="B61" s="170" t="s">
        <v>110</v>
      </c>
      <c r="C61" s="187" t="s">
        <v>330</v>
      </c>
      <c r="D61" s="178">
        <f>D62+D65+D66</f>
        <v>0</v>
      </c>
    </row>
    <row r="62" spans="2:4" ht="15" customHeight="1" x14ac:dyDescent="0.2">
      <c r="B62" s="173" t="s">
        <v>331</v>
      </c>
      <c r="C62" s="174" t="s">
        <v>332</v>
      </c>
      <c r="D62" s="180">
        <f>D63+D64</f>
        <v>0</v>
      </c>
    </row>
    <row r="63" spans="2:4" ht="30" customHeight="1" x14ac:dyDescent="0.2">
      <c r="B63" s="173" t="s">
        <v>333</v>
      </c>
      <c r="C63" s="182" t="s">
        <v>334</v>
      </c>
      <c r="D63" s="144"/>
    </row>
    <row r="64" spans="2:4" ht="15" customHeight="1" x14ac:dyDescent="0.2">
      <c r="B64" s="173" t="s">
        <v>335</v>
      </c>
      <c r="C64" s="174" t="s">
        <v>161</v>
      </c>
      <c r="D64" s="144"/>
    </row>
    <row r="65" spans="2:4" ht="15" customHeight="1" x14ac:dyDescent="0.2">
      <c r="B65" s="173" t="s">
        <v>336</v>
      </c>
      <c r="C65" s="174" t="s">
        <v>337</v>
      </c>
      <c r="D65" s="144"/>
    </row>
    <row r="66" spans="2:4" ht="15" customHeight="1" x14ac:dyDescent="0.2">
      <c r="B66" s="173" t="s">
        <v>338</v>
      </c>
      <c r="C66" s="174" t="s">
        <v>339</v>
      </c>
      <c r="D66" s="144"/>
    </row>
    <row r="67" spans="2:4" ht="15" customHeight="1" x14ac:dyDescent="0.2">
      <c r="B67" s="170" t="s">
        <v>112</v>
      </c>
      <c r="C67" s="171" t="s">
        <v>340</v>
      </c>
      <c r="D67" s="178">
        <f>SUM(D68:D81)</f>
        <v>0</v>
      </c>
    </row>
    <row r="68" spans="2:4" ht="15" customHeight="1" x14ac:dyDescent="0.2">
      <c r="B68" s="173" t="s">
        <v>341</v>
      </c>
      <c r="C68" s="174" t="s">
        <v>342</v>
      </c>
      <c r="D68" s="144"/>
    </row>
    <row r="69" spans="2:4" ht="15" customHeight="1" x14ac:dyDescent="0.2">
      <c r="B69" s="173" t="s">
        <v>343</v>
      </c>
      <c r="C69" s="174" t="s">
        <v>344</v>
      </c>
      <c r="D69" s="144"/>
    </row>
    <row r="70" spans="2:4" ht="15" customHeight="1" x14ac:dyDescent="0.2">
      <c r="B70" s="173" t="s">
        <v>345</v>
      </c>
      <c r="C70" s="174" t="s">
        <v>346</v>
      </c>
      <c r="D70" s="144"/>
    </row>
    <row r="71" spans="2:4" ht="15" customHeight="1" x14ac:dyDescent="0.2">
      <c r="B71" s="173" t="s">
        <v>347</v>
      </c>
      <c r="C71" s="174" t="s">
        <v>348</v>
      </c>
      <c r="D71" s="144"/>
    </row>
    <row r="72" spans="2:4" ht="15" customHeight="1" x14ac:dyDescent="0.2">
      <c r="B72" s="173" t="s">
        <v>349</v>
      </c>
      <c r="C72" s="174" t="s">
        <v>350</v>
      </c>
      <c r="D72" s="144"/>
    </row>
    <row r="73" spans="2:4" ht="15" customHeight="1" x14ac:dyDescent="0.2">
      <c r="B73" s="173" t="s">
        <v>351</v>
      </c>
      <c r="C73" s="174" t="s">
        <v>352</v>
      </c>
      <c r="D73" s="144"/>
    </row>
    <row r="74" spans="2:4" ht="15" customHeight="1" x14ac:dyDescent="0.2">
      <c r="B74" s="173" t="s">
        <v>353</v>
      </c>
      <c r="C74" s="174" t="s">
        <v>354</v>
      </c>
      <c r="D74" s="144"/>
    </row>
    <row r="75" spans="2:4" ht="15" customHeight="1" x14ac:dyDescent="0.2">
      <c r="B75" s="173" t="s">
        <v>355</v>
      </c>
      <c r="C75" s="174" t="s">
        <v>356</v>
      </c>
      <c r="D75" s="144"/>
    </row>
    <row r="76" spans="2:4" ht="15" customHeight="1" x14ac:dyDescent="0.2">
      <c r="B76" s="173" t="s">
        <v>357</v>
      </c>
      <c r="C76" s="174" t="s">
        <v>358</v>
      </c>
      <c r="D76" s="144"/>
    </row>
    <row r="77" spans="2:4" ht="15" customHeight="1" x14ac:dyDescent="0.2">
      <c r="B77" s="173" t="s">
        <v>359</v>
      </c>
      <c r="C77" s="174" t="s">
        <v>360</v>
      </c>
      <c r="D77" s="144"/>
    </row>
    <row r="78" spans="2:4" ht="15" customHeight="1" x14ac:dyDescent="0.2">
      <c r="B78" s="173" t="s">
        <v>361</v>
      </c>
      <c r="C78" s="174" t="s">
        <v>362</v>
      </c>
      <c r="D78" s="144"/>
    </row>
    <row r="79" spans="2:4" ht="15" customHeight="1" x14ac:dyDescent="0.2">
      <c r="B79" s="173" t="s">
        <v>363</v>
      </c>
      <c r="C79" s="174" t="s">
        <v>364</v>
      </c>
      <c r="D79" s="144"/>
    </row>
    <row r="80" spans="2:4" ht="15" customHeight="1" x14ac:dyDescent="0.2">
      <c r="B80" s="188" t="s">
        <v>365</v>
      </c>
      <c r="C80" s="181" t="s">
        <v>366</v>
      </c>
      <c r="D80" s="144"/>
    </row>
    <row r="81" spans="2:4" ht="15" customHeight="1" x14ac:dyDescent="0.2">
      <c r="B81" s="173" t="s">
        <v>367</v>
      </c>
      <c r="C81" s="181" t="s">
        <v>161</v>
      </c>
      <c r="D81" s="144"/>
    </row>
    <row r="82" spans="2:4" ht="15" customHeight="1" x14ac:dyDescent="0.2">
      <c r="B82" s="170" t="s">
        <v>113</v>
      </c>
      <c r="C82" s="171" t="s">
        <v>368</v>
      </c>
      <c r="D82" s="177"/>
    </row>
    <row r="83" spans="2:4" ht="15" customHeight="1" x14ac:dyDescent="0.2">
      <c r="B83" s="173" t="s">
        <v>369</v>
      </c>
      <c r="C83" s="174" t="s">
        <v>370</v>
      </c>
      <c r="D83" s="144"/>
    </row>
    <row r="84" spans="2:4" ht="15" customHeight="1" x14ac:dyDescent="0.2">
      <c r="B84" s="170" t="s">
        <v>125</v>
      </c>
      <c r="C84" s="171" t="s">
        <v>371</v>
      </c>
      <c r="D84" s="177"/>
    </row>
    <row r="85" spans="2:4" ht="15" customHeight="1" x14ac:dyDescent="0.2">
      <c r="B85" s="173" t="s">
        <v>372</v>
      </c>
      <c r="C85" s="174" t="s">
        <v>370</v>
      </c>
      <c r="D85" s="144"/>
    </row>
    <row r="86" spans="2:4" ht="15" customHeight="1" x14ac:dyDescent="0.2">
      <c r="B86" s="170" t="s">
        <v>373</v>
      </c>
      <c r="C86" s="171" t="s">
        <v>374</v>
      </c>
      <c r="D86" s="178">
        <f>SUM(D87,D90,D95:D97)</f>
        <v>0</v>
      </c>
    </row>
    <row r="87" spans="2:4" ht="15" customHeight="1" x14ac:dyDescent="0.2">
      <c r="B87" s="173" t="s">
        <v>375</v>
      </c>
      <c r="C87" s="174" t="s">
        <v>376</v>
      </c>
      <c r="D87" s="144"/>
    </row>
    <row r="88" spans="2:4" ht="15" customHeight="1" x14ac:dyDescent="0.2">
      <c r="B88" s="173" t="s">
        <v>377</v>
      </c>
      <c r="C88" s="174" t="s">
        <v>378</v>
      </c>
      <c r="D88" s="144"/>
    </row>
    <row r="89" spans="2:4" ht="15" customHeight="1" x14ac:dyDescent="0.2">
      <c r="B89" s="173" t="s">
        <v>379</v>
      </c>
      <c r="C89" s="174" t="s">
        <v>380</v>
      </c>
      <c r="D89" s="144"/>
    </row>
    <row r="90" spans="2:4" ht="15" customHeight="1" x14ac:dyDescent="0.2">
      <c r="B90" s="173" t="s">
        <v>381</v>
      </c>
      <c r="C90" s="174" t="s">
        <v>382</v>
      </c>
      <c r="D90" s="186">
        <f>SUM(D91:D94)</f>
        <v>0</v>
      </c>
    </row>
    <row r="91" spans="2:4" ht="15" customHeight="1" x14ac:dyDescent="0.2">
      <c r="B91" s="173" t="s">
        <v>383</v>
      </c>
      <c r="C91" s="174" t="s">
        <v>384</v>
      </c>
      <c r="D91" s="144"/>
    </row>
    <row r="92" spans="2:4" ht="15" customHeight="1" x14ac:dyDescent="0.2">
      <c r="B92" s="173" t="s">
        <v>385</v>
      </c>
      <c r="C92" s="174" t="s">
        <v>386</v>
      </c>
      <c r="D92" s="144"/>
    </row>
    <row r="93" spans="2:4" ht="15" customHeight="1" x14ac:dyDescent="0.2">
      <c r="B93" s="173" t="s">
        <v>387</v>
      </c>
      <c r="C93" s="174" t="s">
        <v>388</v>
      </c>
      <c r="D93" s="144"/>
    </row>
    <row r="94" spans="2:4" ht="15" customHeight="1" x14ac:dyDescent="0.2">
      <c r="B94" s="173" t="s">
        <v>389</v>
      </c>
      <c r="C94" s="174" t="s">
        <v>390</v>
      </c>
      <c r="D94" s="144"/>
    </row>
    <row r="95" spans="2:4" ht="15" customHeight="1" x14ac:dyDescent="0.2">
      <c r="B95" s="173" t="s">
        <v>391</v>
      </c>
      <c r="C95" s="174" t="s">
        <v>392</v>
      </c>
      <c r="D95" s="144"/>
    </row>
    <row r="96" spans="2:4" ht="15" customHeight="1" x14ac:dyDescent="0.2">
      <c r="B96" s="173" t="s">
        <v>393</v>
      </c>
      <c r="C96" s="174" t="s">
        <v>394</v>
      </c>
      <c r="D96" s="144"/>
    </row>
    <row r="97" spans="2:4" ht="15" customHeight="1" x14ac:dyDescent="0.2">
      <c r="B97" s="173" t="s">
        <v>395</v>
      </c>
      <c r="C97" s="174" t="s">
        <v>396</v>
      </c>
      <c r="D97" s="144"/>
    </row>
    <row r="98" spans="2:4" ht="15" customHeight="1" x14ac:dyDescent="0.2">
      <c r="B98" s="170" t="s">
        <v>397</v>
      </c>
      <c r="C98" s="171" t="s">
        <v>398</v>
      </c>
      <c r="D98" s="177"/>
    </row>
    <row r="99" spans="2:4" ht="15" customHeight="1" x14ac:dyDescent="0.2">
      <c r="B99" s="170" t="s">
        <v>399</v>
      </c>
      <c r="C99" s="171" t="s">
        <v>400</v>
      </c>
      <c r="D99" s="179">
        <f>SUM(D100:D104)</f>
        <v>0</v>
      </c>
    </row>
    <row r="100" spans="2:4" ht="15" customHeight="1" x14ac:dyDescent="0.2">
      <c r="B100" s="173" t="s">
        <v>401</v>
      </c>
      <c r="C100" s="174" t="s">
        <v>402</v>
      </c>
      <c r="D100" s="144"/>
    </row>
    <row r="101" spans="2:4" ht="15" customHeight="1" x14ac:dyDescent="0.2">
      <c r="B101" s="173" t="s">
        <v>403</v>
      </c>
      <c r="C101" s="174" t="s">
        <v>404</v>
      </c>
      <c r="D101" s="144"/>
    </row>
    <row r="102" spans="2:4" ht="15" customHeight="1" x14ac:dyDescent="0.2">
      <c r="B102" s="173" t="s">
        <v>405</v>
      </c>
      <c r="C102" s="189" t="s">
        <v>406</v>
      </c>
      <c r="D102" s="144"/>
    </row>
    <row r="103" spans="2:4" ht="15" customHeight="1" x14ac:dyDescent="0.2">
      <c r="B103" s="190" t="s">
        <v>407</v>
      </c>
      <c r="C103" s="174" t="s">
        <v>408</v>
      </c>
      <c r="D103" s="191"/>
    </row>
    <row r="104" spans="2:4" ht="15" customHeight="1" x14ac:dyDescent="0.2">
      <c r="B104" s="173" t="s">
        <v>409</v>
      </c>
      <c r="C104" s="176" t="s">
        <v>161</v>
      </c>
      <c r="D104" s="144"/>
    </row>
    <row r="105" spans="2:4" ht="15" customHeight="1" x14ac:dyDescent="0.2">
      <c r="B105" s="170" t="s">
        <v>410</v>
      </c>
      <c r="C105" s="171" t="s">
        <v>411</v>
      </c>
      <c r="D105" s="172">
        <f>SUM(D6,D24:D26,D82,D84,D86)-SUM(D33,D56,D61,D67,D98,D99)</f>
        <v>0</v>
      </c>
    </row>
    <row r="106" spans="2:4" ht="15" customHeight="1" x14ac:dyDescent="0.2">
      <c r="B106" s="170" t="s">
        <v>412</v>
      </c>
      <c r="C106" s="171" t="s">
        <v>413</v>
      </c>
      <c r="D106" s="177"/>
    </row>
    <row r="107" spans="2:4" ht="15" customHeight="1" x14ac:dyDescent="0.2">
      <c r="B107" s="170" t="s">
        <v>414</v>
      </c>
      <c r="C107" s="171" t="s">
        <v>415</v>
      </c>
      <c r="D107" s="192"/>
    </row>
    <row r="108" spans="2:4" ht="15" customHeight="1" x14ac:dyDescent="0.2">
      <c r="B108" s="170" t="s">
        <v>416</v>
      </c>
      <c r="C108" s="171" t="s">
        <v>417</v>
      </c>
      <c r="D108" s="193">
        <f>D106-D107</f>
        <v>0</v>
      </c>
    </row>
    <row r="109" spans="2:4" ht="15" customHeight="1" x14ac:dyDescent="0.2">
      <c r="B109" s="170" t="s">
        <v>418</v>
      </c>
      <c r="C109" s="194" t="s">
        <v>419</v>
      </c>
      <c r="D109" s="192"/>
    </row>
    <row r="110" spans="2:4" ht="15" customHeight="1" x14ac:dyDescent="0.2">
      <c r="B110" s="170" t="s">
        <v>420</v>
      </c>
      <c r="C110" s="194" t="s">
        <v>421</v>
      </c>
      <c r="D110" s="177"/>
    </row>
    <row r="111" spans="2:4" ht="15" customHeight="1" x14ac:dyDescent="0.2">
      <c r="B111" s="170" t="s">
        <v>422</v>
      </c>
      <c r="C111" s="171" t="s">
        <v>423</v>
      </c>
      <c r="D111" s="177"/>
    </row>
    <row r="112" spans="2:4" ht="15" customHeight="1" x14ac:dyDescent="0.2">
      <c r="B112" s="170" t="s">
        <v>424</v>
      </c>
      <c r="C112" s="171" t="s">
        <v>425</v>
      </c>
      <c r="D112" s="177"/>
    </row>
    <row r="113" spans="2:4" ht="15" customHeight="1" x14ac:dyDescent="0.2">
      <c r="B113" s="170" t="s">
        <v>426</v>
      </c>
      <c r="C113" s="171" t="s">
        <v>427</v>
      </c>
      <c r="D113" s="195">
        <f>SUM(D105,D108,-D109,-D110,D111,-D112)</f>
        <v>0</v>
      </c>
    </row>
    <row r="114" spans="2:4" ht="15" customHeight="1" x14ac:dyDescent="0.2">
      <c r="B114" s="170" t="s">
        <v>428</v>
      </c>
      <c r="C114" s="171" t="s">
        <v>429</v>
      </c>
      <c r="D114" s="177"/>
    </row>
    <row r="115" spans="2:4" ht="15" customHeight="1" x14ac:dyDescent="0.2">
      <c r="B115" s="170" t="s">
        <v>430</v>
      </c>
      <c r="C115" s="171" t="s">
        <v>431</v>
      </c>
      <c r="D115" s="177"/>
    </row>
    <row r="116" spans="2:4" ht="15" customHeight="1" thickBot="1" x14ac:dyDescent="0.25">
      <c r="B116" s="196" t="s">
        <v>432</v>
      </c>
      <c r="C116" s="197" t="s">
        <v>433</v>
      </c>
      <c r="D116" s="198">
        <f>D113+D114-D115</f>
        <v>0</v>
      </c>
    </row>
  </sheetData>
  <mergeCells count="1">
    <mergeCell ref="B3:D3"/>
  </mergeCells>
  <pageMargins left="0.47244094488188981" right="0.34" top="0.47244094488188981" bottom="0.64" header="0.31496062992125984" footer="0.31496062992125984"/>
  <pageSetup paperSize="9" scale="66" orientation="portrait" r:id="rId1"/>
  <headerFooter>
    <oddFooter>&amp;L&amp;D&amp;R&amp;A_&amp;F</oddFooter>
  </headerFooter>
  <rowBreaks count="1" manualBreakCount="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15"/>
  <sheetViews>
    <sheetView showGridLines="0" topLeftCell="A4" zoomScaleNormal="100" workbookViewId="0">
      <selection activeCell="B1" sqref="B1"/>
    </sheetView>
  </sheetViews>
  <sheetFormatPr baseColWidth="10" defaultColWidth="11.42578125" defaultRowHeight="14.25" outlineLevelRow="1" x14ac:dyDescent="0.2"/>
  <cols>
    <col min="1" max="1" width="2.7109375" style="954" customWidth="1"/>
    <col min="2" max="2" width="34.42578125" style="954" customWidth="1"/>
    <col min="3" max="3" width="15.7109375" style="954" bestFit="1" customWidth="1"/>
    <col min="4" max="4" width="18.7109375" style="954" customWidth="1"/>
    <col min="5" max="14" width="20" style="954" customWidth="1"/>
    <col min="15" max="15" width="24.28515625" style="954" customWidth="1"/>
    <col min="16" max="16" width="44.7109375" style="954" customWidth="1"/>
    <col min="17" max="17" width="2.7109375" style="954" customWidth="1"/>
    <col min="18" max="16384" width="11.42578125" style="954"/>
  </cols>
  <sheetData>
    <row r="1" spans="1:16" ht="30" customHeight="1" x14ac:dyDescent="0.2">
      <c r="B1" s="128" t="s">
        <v>848</v>
      </c>
      <c r="F1" s="955"/>
      <c r="G1" s="1008" t="s">
        <v>671</v>
      </c>
    </row>
    <row r="2" spans="1:16" ht="12" customHeight="1" thickBot="1" x14ac:dyDescent="0.25">
      <c r="A2" s="129"/>
      <c r="E2" s="956"/>
    </row>
    <row r="3" spans="1:16" ht="36" customHeight="1" x14ac:dyDescent="0.2">
      <c r="A3" s="129"/>
      <c r="B3" s="957" t="s">
        <v>835</v>
      </c>
      <c r="C3" s="958"/>
      <c r="D3" s="501" t="s">
        <v>195</v>
      </c>
      <c r="E3" s="956"/>
    </row>
    <row r="4" spans="1:16" ht="15" customHeight="1" x14ac:dyDescent="0.2">
      <c r="A4" s="129"/>
      <c r="B4" s="959" t="s">
        <v>168</v>
      </c>
      <c r="C4" s="592"/>
      <c r="D4" s="502">
        <f>E12-F12</f>
        <v>0</v>
      </c>
      <c r="E4" s="956"/>
      <c r="F4" s="960"/>
    </row>
    <row r="5" spans="1:16" ht="15" customHeight="1" x14ac:dyDescent="0.2">
      <c r="A5" s="129"/>
      <c r="B5" s="959" t="s">
        <v>169</v>
      </c>
      <c r="C5" s="592"/>
      <c r="D5" s="504"/>
      <c r="E5" s="956"/>
      <c r="F5" s="960"/>
    </row>
    <row r="6" spans="1:16" ht="15" customHeight="1" thickBot="1" x14ac:dyDescent="0.25">
      <c r="A6" s="129"/>
      <c r="B6" s="961" t="s">
        <v>152</v>
      </c>
      <c r="C6" s="593"/>
      <c r="D6" s="505">
        <f>D4-D5</f>
        <v>0</v>
      </c>
      <c r="E6" s="956"/>
      <c r="F6" s="960"/>
    </row>
    <row r="7" spans="1:16" ht="12" customHeight="1" x14ac:dyDescent="0.2">
      <c r="A7" s="129"/>
      <c r="B7" s="962"/>
      <c r="C7" s="963"/>
      <c r="D7" s="516"/>
      <c r="E7" s="956"/>
      <c r="F7" s="960"/>
    </row>
    <row r="8" spans="1:16" ht="15" customHeight="1" x14ac:dyDescent="0.2">
      <c r="A8" s="129"/>
      <c r="C8" s="963"/>
      <c r="D8" s="516"/>
      <c r="E8" s="956"/>
      <c r="F8" s="960"/>
      <c r="G8" s="964" t="s">
        <v>836</v>
      </c>
      <c r="H8" s="964" t="s">
        <v>837</v>
      </c>
      <c r="O8" s="965"/>
    </row>
    <row r="9" spans="1:16" s="81" customFormat="1" ht="15" customHeight="1" x14ac:dyDescent="0.2">
      <c r="A9" s="966"/>
      <c r="B9" s="967" t="s">
        <v>838</v>
      </c>
      <c r="C9" s="968"/>
      <c r="D9" s="969"/>
      <c r="E9" s="970"/>
      <c r="F9" s="971"/>
      <c r="G9" s="972" t="s">
        <v>586</v>
      </c>
      <c r="H9" s="972" t="s">
        <v>586</v>
      </c>
    </row>
    <row r="10" spans="1:16" ht="12" customHeight="1" thickBot="1" x14ac:dyDescent="0.25">
      <c r="A10" s="129"/>
      <c r="B10" s="963"/>
      <c r="C10" s="963"/>
      <c r="D10" s="516"/>
      <c r="E10" s="956"/>
      <c r="F10" s="960"/>
    </row>
    <row r="11" spans="1:16" ht="36" customHeight="1" x14ac:dyDescent="0.2">
      <c r="A11" s="129"/>
      <c r="B11" s="973" t="s">
        <v>839</v>
      </c>
      <c r="C11" s="974"/>
      <c r="D11" s="975"/>
      <c r="E11" s="976" t="s">
        <v>906</v>
      </c>
      <c r="F11" s="976" t="s">
        <v>907</v>
      </c>
      <c r="G11" s="977" t="s">
        <v>840</v>
      </c>
      <c r="H11" s="978"/>
    </row>
    <row r="12" spans="1:16" s="81" customFormat="1" ht="15" customHeight="1" thickBot="1" x14ac:dyDescent="0.25">
      <c r="A12" s="966"/>
      <c r="B12" s="979" t="s">
        <v>841</v>
      </c>
      <c r="C12" s="980"/>
      <c r="D12" s="981"/>
      <c r="E12" s="982">
        <f>SUMIF($N:$N,"&gt;0")</f>
        <v>0</v>
      </c>
      <c r="F12" s="982">
        <f>SUMIF($N:$N,"&lt;0")*-1</f>
        <v>0</v>
      </c>
      <c r="G12" s="983"/>
      <c r="H12" s="984"/>
    </row>
    <row r="13" spans="1:16" ht="12" customHeight="1" thickBot="1" x14ac:dyDescent="0.25">
      <c r="A13" s="129"/>
    </row>
    <row r="14" spans="1:16" ht="72" customHeight="1" x14ac:dyDescent="0.2">
      <c r="A14" s="985"/>
      <c r="B14" s="986" t="s">
        <v>842</v>
      </c>
      <c r="C14" s="987" t="s">
        <v>843</v>
      </c>
      <c r="D14" s="988" t="s">
        <v>844</v>
      </c>
      <c r="E14" s="987" t="s">
        <v>845</v>
      </c>
      <c r="F14" s="987" t="s">
        <v>846</v>
      </c>
      <c r="G14" s="987" t="s">
        <v>908</v>
      </c>
      <c r="H14" s="987" t="s">
        <v>909</v>
      </c>
      <c r="I14" s="987" t="s">
        <v>910</v>
      </c>
      <c r="J14" s="987" t="s">
        <v>911</v>
      </c>
      <c r="K14" s="987" t="s">
        <v>912</v>
      </c>
      <c r="L14" s="987" t="s">
        <v>913</v>
      </c>
      <c r="M14" s="987" t="s">
        <v>914</v>
      </c>
      <c r="N14" s="987" t="s">
        <v>915</v>
      </c>
      <c r="O14" s="989" t="s">
        <v>847</v>
      </c>
      <c r="P14" s="990" t="s">
        <v>840</v>
      </c>
    </row>
    <row r="15" spans="1:16" ht="15" customHeight="1" x14ac:dyDescent="0.2">
      <c r="A15" s="985"/>
      <c r="B15" s="991"/>
      <c r="C15" s="992" t="s">
        <v>586</v>
      </c>
      <c r="D15" s="993" t="s">
        <v>586</v>
      </c>
      <c r="E15" s="371"/>
      <c r="F15" s="994"/>
      <c r="G15" s="371"/>
      <c r="H15" s="371"/>
      <c r="I15" s="371"/>
      <c r="J15" s="371"/>
      <c r="K15" s="371"/>
      <c r="L15" s="371"/>
      <c r="M15" s="371"/>
      <c r="N15" s="995">
        <f>(E15*F15/100)+G15+H15+I15+J15+L15-M15</f>
        <v>0</v>
      </c>
      <c r="O15" s="996" t="s">
        <v>586</v>
      </c>
      <c r="P15" s="997"/>
    </row>
    <row r="16" spans="1:16" ht="15" customHeight="1" x14ac:dyDescent="0.2">
      <c r="A16" s="985"/>
      <c r="B16" s="991"/>
      <c r="C16" s="992" t="s">
        <v>586</v>
      </c>
      <c r="D16" s="993" t="s">
        <v>586</v>
      </c>
      <c r="E16" s="371"/>
      <c r="F16" s="994"/>
      <c r="G16" s="371"/>
      <c r="H16" s="371"/>
      <c r="I16" s="371"/>
      <c r="J16" s="371"/>
      <c r="K16" s="371"/>
      <c r="L16" s="371"/>
      <c r="M16" s="371"/>
      <c r="N16" s="995">
        <f t="shared" ref="N16:N79" si="0">(E16*F16/100)+G16+H16+I16+J16+L16-M16</f>
        <v>0</v>
      </c>
      <c r="O16" s="996" t="s">
        <v>586</v>
      </c>
      <c r="P16" s="997"/>
    </row>
    <row r="17" spans="1:16" ht="15" customHeight="1" x14ac:dyDescent="0.2">
      <c r="A17" s="985"/>
      <c r="B17" s="991"/>
      <c r="C17" s="992" t="s">
        <v>586</v>
      </c>
      <c r="D17" s="993" t="s">
        <v>586</v>
      </c>
      <c r="E17" s="371"/>
      <c r="F17" s="994"/>
      <c r="G17" s="371"/>
      <c r="H17" s="371"/>
      <c r="I17" s="371"/>
      <c r="J17" s="371"/>
      <c r="K17" s="371"/>
      <c r="L17" s="371"/>
      <c r="M17" s="371"/>
      <c r="N17" s="995">
        <f t="shared" si="0"/>
        <v>0</v>
      </c>
      <c r="O17" s="996" t="s">
        <v>586</v>
      </c>
      <c r="P17" s="997"/>
    </row>
    <row r="18" spans="1:16" ht="15" customHeight="1" x14ac:dyDescent="0.2">
      <c r="A18" s="985"/>
      <c r="B18" s="991"/>
      <c r="C18" s="992" t="s">
        <v>586</v>
      </c>
      <c r="D18" s="993" t="s">
        <v>586</v>
      </c>
      <c r="E18" s="371"/>
      <c r="F18" s="994"/>
      <c r="G18" s="371"/>
      <c r="H18" s="371"/>
      <c r="I18" s="371"/>
      <c r="J18" s="371"/>
      <c r="K18" s="371"/>
      <c r="L18" s="371"/>
      <c r="M18" s="371"/>
      <c r="N18" s="995">
        <f t="shared" si="0"/>
        <v>0</v>
      </c>
      <c r="O18" s="996" t="s">
        <v>586</v>
      </c>
      <c r="P18" s="997"/>
    </row>
    <row r="19" spans="1:16" ht="15" customHeight="1" x14ac:dyDescent="0.2">
      <c r="A19" s="985"/>
      <c r="B19" s="991"/>
      <c r="C19" s="992" t="s">
        <v>586</v>
      </c>
      <c r="D19" s="993" t="s">
        <v>586</v>
      </c>
      <c r="E19" s="371"/>
      <c r="F19" s="994"/>
      <c r="G19" s="371"/>
      <c r="H19" s="371"/>
      <c r="I19" s="371"/>
      <c r="J19" s="371"/>
      <c r="K19" s="371"/>
      <c r="L19" s="371"/>
      <c r="M19" s="371"/>
      <c r="N19" s="995">
        <f t="shared" si="0"/>
        <v>0</v>
      </c>
      <c r="O19" s="996" t="s">
        <v>586</v>
      </c>
      <c r="P19" s="997"/>
    </row>
    <row r="20" spans="1:16" ht="15" customHeight="1" x14ac:dyDescent="0.2">
      <c r="A20" s="985"/>
      <c r="B20" s="991"/>
      <c r="C20" s="992" t="s">
        <v>586</v>
      </c>
      <c r="D20" s="993" t="s">
        <v>586</v>
      </c>
      <c r="E20" s="371"/>
      <c r="F20" s="994"/>
      <c r="G20" s="371"/>
      <c r="H20" s="371"/>
      <c r="I20" s="371"/>
      <c r="J20" s="371"/>
      <c r="K20" s="371"/>
      <c r="L20" s="371"/>
      <c r="M20" s="371"/>
      <c r="N20" s="995">
        <f t="shared" si="0"/>
        <v>0</v>
      </c>
      <c r="O20" s="996" t="s">
        <v>586</v>
      </c>
      <c r="P20" s="997"/>
    </row>
    <row r="21" spans="1:16" ht="15" customHeight="1" x14ac:dyDescent="0.2">
      <c r="A21" s="985"/>
      <c r="B21" s="991"/>
      <c r="C21" s="992" t="s">
        <v>586</v>
      </c>
      <c r="D21" s="993" t="s">
        <v>586</v>
      </c>
      <c r="E21" s="371"/>
      <c r="F21" s="994"/>
      <c r="G21" s="371"/>
      <c r="H21" s="371"/>
      <c r="I21" s="371"/>
      <c r="J21" s="371"/>
      <c r="K21" s="371"/>
      <c r="L21" s="371"/>
      <c r="M21" s="371"/>
      <c r="N21" s="995">
        <f t="shared" si="0"/>
        <v>0</v>
      </c>
      <c r="O21" s="996" t="s">
        <v>586</v>
      </c>
      <c r="P21" s="997"/>
    </row>
    <row r="22" spans="1:16" ht="15" customHeight="1" x14ac:dyDescent="0.2">
      <c r="A22" s="985"/>
      <c r="B22" s="991"/>
      <c r="C22" s="992" t="s">
        <v>586</v>
      </c>
      <c r="D22" s="993" t="s">
        <v>586</v>
      </c>
      <c r="E22" s="371"/>
      <c r="F22" s="994"/>
      <c r="G22" s="371"/>
      <c r="H22" s="371"/>
      <c r="I22" s="371"/>
      <c r="J22" s="371"/>
      <c r="K22" s="371"/>
      <c r="L22" s="371"/>
      <c r="M22" s="371"/>
      <c r="N22" s="995">
        <f t="shared" si="0"/>
        <v>0</v>
      </c>
      <c r="O22" s="996" t="s">
        <v>586</v>
      </c>
      <c r="P22" s="997"/>
    </row>
    <row r="23" spans="1:16" ht="15" customHeight="1" x14ac:dyDescent="0.2">
      <c r="A23" s="985"/>
      <c r="B23" s="991"/>
      <c r="C23" s="992" t="s">
        <v>586</v>
      </c>
      <c r="D23" s="993" t="s">
        <v>586</v>
      </c>
      <c r="E23" s="371"/>
      <c r="F23" s="994"/>
      <c r="G23" s="371"/>
      <c r="H23" s="371"/>
      <c r="I23" s="371"/>
      <c r="J23" s="371"/>
      <c r="K23" s="371"/>
      <c r="L23" s="371"/>
      <c r="M23" s="371"/>
      <c r="N23" s="995">
        <f t="shared" si="0"/>
        <v>0</v>
      </c>
      <c r="O23" s="996" t="s">
        <v>586</v>
      </c>
      <c r="P23" s="997"/>
    </row>
    <row r="24" spans="1:16" ht="15" customHeight="1" x14ac:dyDescent="0.2">
      <c r="A24" s="985"/>
      <c r="B24" s="991"/>
      <c r="C24" s="992" t="s">
        <v>586</v>
      </c>
      <c r="D24" s="993" t="s">
        <v>586</v>
      </c>
      <c r="E24" s="371"/>
      <c r="F24" s="994"/>
      <c r="G24" s="371"/>
      <c r="H24" s="371"/>
      <c r="I24" s="371"/>
      <c r="J24" s="371"/>
      <c r="K24" s="371"/>
      <c r="L24" s="371"/>
      <c r="M24" s="371"/>
      <c r="N24" s="995">
        <f t="shared" si="0"/>
        <v>0</v>
      </c>
      <c r="O24" s="996" t="s">
        <v>586</v>
      </c>
      <c r="P24" s="997"/>
    </row>
    <row r="25" spans="1:16" ht="15" customHeight="1" x14ac:dyDescent="0.2">
      <c r="A25" s="985"/>
      <c r="B25" s="991"/>
      <c r="C25" s="992" t="s">
        <v>586</v>
      </c>
      <c r="D25" s="993" t="s">
        <v>586</v>
      </c>
      <c r="E25" s="371"/>
      <c r="F25" s="994"/>
      <c r="G25" s="371"/>
      <c r="H25" s="371"/>
      <c r="I25" s="371"/>
      <c r="J25" s="371"/>
      <c r="K25" s="371"/>
      <c r="L25" s="371"/>
      <c r="M25" s="371"/>
      <c r="N25" s="995">
        <f t="shared" si="0"/>
        <v>0</v>
      </c>
      <c r="O25" s="996" t="s">
        <v>586</v>
      </c>
      <c r="P25" s="997"/>
    </row>
    <row r="26" spans="1:16" ht="15" hidden="1" customHeight="1" outlineLevel="1" x14ac:dyDescent="0.2">
      <c r="A26" s="985"/>
      <c r="B26" s="991"/>
      <c r="C26" s="992" t="s">
        <v>586</v>
      </c>
      <c r="D26" s="993" t="s">
        <v>586</v>
      </c>
      <c r="E26" s="371"/>
      <c r="F26" s="994"/>
      <c r="G26" s="371"/>
      <c r="H26" s="371"/>
      <c r="I26" s="371"/>
      <c r="J26" s="371"/>
      <c r="K26" s="371"/>
      <c r="L26" s="371"/>
      <c r="M26" s="371"/>
      <c r="N26" s="995">
        <f t="shared" si="0"/>
        <v>0</v>
      </c>
      <c r="O26" s="996" t="s">
        <v>586</v>
      </c>
      <c r="P26" s="997"/>
    </row>
    <row r="27" spans="1:16" ht="15" hidden="1" customHeight="1" outlineLevel="1" x14ac:dyDescent="0.2">
      <c r="A27" s="985"/>
      <c r="B27" s="991"/>
      <c r="C27" s="992" t="s">
        <v>586</v>
      </c>
      <c r="D27" s="993" t="s">
        <v>586</v>
      </c>
      <c r="E27" s="371"/>
      <c r="F27" s="994"/>
      <c r="G27" s="371"/>
      <c r="H27" s="371"/>
      <c r="I27" s="371"/>
      <c r="J27" s="371"/>
      <c r="K27" s="371"/>
      <c r="L27" s="371"/>
      <c r="M27" s="371"/>
      <c r="N27" s="995">
        <f t="shared" si="0"/>
        <v>0</v>
      </c>
      <c r="O27" s="996" t="s">
        <v>586</v>
      </c>
      <c r="P27" s="997"/>
    </row>
    <row r="28" spans="1:16" ht="15" hidden="1" customHeight="1" outlineLevel="1" x14ac:dyDescent="0.2">
      <c r="A28" s="985"/>
      <c r="B28" s="991"/>
      <c r="C28" s="992" t="s">
        <v>586</v>
      </c>
      <c r="D28" s="993" t="s">
        <v>586</v>
      </c>
      <c r="E28" s="371"/>
      <c r="F28" s="994"/>
      <c r="G28" s="371"/>
      <c r="H28" s="371"/>
      <c r="I28" s="371"/>
      <c r="J28" s="371"/>
      <c r="K28" s="371"/>
      <c r="L28" s="371"/>
      <c r="M28" s="371"/>
      <c r="N28" s="995">
        <f t="shared" si="0"/>
        <v>0</v>
      </c>
      <c r="O28" s="996" t="s">
        <v>586</v>
      </c>
      <c r="P28" s="997"/>
    </row>
    <row r="29" spans="1:16" ht="15" hidden="1" customHeight="1" outlineLevel="1" x14ac:dyDescent="0.2">
      <c r="A29" s="985"/>
      <c r="B29" s="991"/>
      <c r="C29" s="992" t="s">
        <v>586</v>
      </c>
      <c r="D29" s="993" t="s">
        <v>586</v>
      </c>
      <c r="E29" s="371"/>
      <c r="F29" s="994"/>
      <c r="G29" s="371"/>
      <c r="H29" s="371"/>
      <c r="I29" s="371"/>
      <c r="J29" s="371"/>
      <c r="K29" s="371"/>
      <c r="L29" s="371"/>
      <c r="M29" s="371"/>
      <c r="N29" s="995">
        <f t="shared" si="0"/>
        <v>0</v>
      </c>
      <c r="O29" s="996" t="s">
        <v>586</v>
      </c>
      <c r="P29" s="997"/>
    </row>
    <row r="30" spans="1:16" ht="15" hidden="1" customHeight="1" outlineLevel="1" x14ac:dyDescent="0.2">
      <c r="A30" s="985"/>
      <c r="B30" s="991"/>
      <c r="C30" s="992" t="s">
        <v>586</v>
      </c>
      <c r="D30" s="993" t="s">
        <v>586</v>
      </c>
      <c r="E30" s="371"/>
      <c r="F30" s="994"/>
      <c r="G30" s="371"/>
      <c r="H30" s="371"/>
      <c r="I30" s="371"/>
      <c r="J30" s="371"/>
      <c r="K30" s="371"/>
      <c r="L30" s="371"/>
      <c r="M30" s="371"/>
      <c r="N30" s="995">
        <f t="shared" si="0"/>
        <v>0</v>
      </c>
      <c r="O30" s="996" t="s">
        <v>586</v>
      </c>
      <c r="P30" s="997"/>
    </row>
    <row r="31" spans="1:16" ht="15" hidden="1" customHeight="1" outlineLevel="1" x14ac:dyDescent="0.2">
      <c r="A31" s="985"/>
      <c r="B31" s="991"/>
      <c r="C31" s="992" t="s">
        <v>586</v>
      </c>
      <c r="D31" s="993" t="s">
        <v>586</v>
      </c>
      <c r="E31" s="371"/>
      <c r="F31" s="994"/>
      <c r="G31" s="371"/>
      <c r="H31" s="371"/>
      <c r="I31" s="371"/>
      <c r="J31" s="371"/>
      <c r="K31" s="371"/>
      <c r="L31" s="371"/>
      <c r="M31" s="371"/>
      <c r="N31" s="995">
        <f t="shared" si="0"/>
        <v>0</v>
      </c>
      <c r="O31" s="996" t="s">
        <v>586</v>
      </c>
      <c r="P31" s="997"/>
    </row>
    <row r="32" spans="1:16" ht="15" hidden="1" customHeight="1" outlineLevel="1" x14ac:dyDescent="0.2">
      <c r="A32" s="985"/>
      <c r="B32" s="991"/>
      <c r="C32" s="992" t="s">
        <v>586</v>
      </c>
      <c r="D32" s="993" t="s">
        <v>586</v>
      </c>
      <c r="E32" s="371"/>
      <c r="F32" s="994"/>
      <c r="G32" s="371"/>
      <c r="H32" s="371"/>
      <c r="I32" s="371"/>
      <c r="J32" s="371"/>
      <c r="K32" s="371"/>
      <c r="L32" s="371"/>
      <c r="M32" s="371"/>
      <c r="N32" s="995">
        <f t="shared" si="0"/>
        <v>0</v>
      </c>
      <c r="O32" s="996" t="s">
        <v>586</v>
      </c>
      <c r="P32" s="997"/>
    </row>
    <row r="33" spans="1:16" ht="15" hidden="1" customHeight="1" outlineLevel="1" x14ac:dyDescent="0.2">
      <c r="A33" s="985"/>
      <c r="B33" s="991"/>
      <c r="C33" s="992" t="s">
        <v>586</v>
      </c>
      <c r="D33" s="993" t="s">
        <v>586</v>
      </c>
      <c r="E33" s="371"/>
      <c r="F33" s="994"/>
      <c r="G33" s="371"/>
      <c r="H33" s="371"/>
      <c r="I33" s="371"/>
      <c r="J33" s="371"/>
      <c r="K33" s="371"/>
      <c r="L33" s="371"/>
      <c r="M33" s="371"/>
      <c r="N33" s="995">
        <f t="shared" si="0"/>
        <v>0</v>
      </c>
      <c r="O33" s="996" t="s">
        <v>586</v>
      </c>
      <c r="P33" s="997"/>
    </row>
    <row r="34" spans="1:16" ht="15" hidden="1" customHeight="1" outlineLevel="1" x14ac:dyDescent="0.2">
      <c r="A34" s="985"/>
      <c r="B34" s="991"/>
      <c r="C34" s="992" t="s">
        <v>586</v>
      </c>
      <c r="D34" s="993" t="s">
        <v>586</v>
      </c>
      <c r="E34" s="371"/>
      <c r="F34" s="994"/>
      <c r="G34" s="371"/>
      <c r="H34" s="371"/>
      <c r="I34" s="371"/>
      <c r="J34" s="371"/>
      <c r="K34" s="371"/>
      <c r="L34" s="371"/>
      <c r="M34" s="371"/>
      <c r="N34" s="995">
        <f t="shared" si="0"/>
        <v>0</v>
      </c>
      <c r="O34" s="996" t="s">
        <v>586</v>
      </c>
      <c r="P34" s="997"/>
    </row>
    <row r="35" spans="1:16" ht="15" hidden="1" customHeight="1" outlineLevel="1" x14ac:dyDescent="0.2">
      <c r="A35" s="985"/>
      <c r="B35" s="991"/>
      <c r="C35" s="992" t="s">
        <v>586</v>
      </c>
      <c r="D35" s="993" t="s">
        <v>586</v>
      </c>
      <c r="E35" s="371"/>
      <c r="F35" s="994"/>
      <c r="G35" s="371"/>
      <c r="H35" s="371"/>
      <c r="I35" s="371"/>
      <c r="J35" s="371"/>
      <c r="K35" s="371"/>
      <c r="L35" s="371"/>
      <c r="M35" s="371"/>
      <c r="N35" s="995">
        <f t="shared" si="0"/>
        <v>0</v>
      </c>
      <c r="O35" s="996" t="s">
        <v>586</v>
      </c>
      <c r="P35" s="997"/>
    </row>
    <row r="36" spans="1:16" ht="15" hidden="1" customHeight="1" outlineLevel="1" x14ac:dyDescent="0.2">
      <c r="A36" s="985"/>
      <c r="B36" s="991"/>
      <c r="C36" s="992" t="s">
        <v>586</v>
      </c>
      <c r="D36" s="993" t="s">
        <v>586</v>
      </c>
      <c r="E36" s="371"/>
      <c r="F36" s="994"/>
      <c r="G36" s="371"/>
      <c r="H36" s="371"/>
      <c r="I36" s="371"/>
      <c r="J36" s="371"/>
      <c r="K36" s="371"/>
      <c r="L36" s="371"/>
      <c r="M36" s="371"/>
      <c r="N36" s="995">
        <f t="shared" si="0"/>
        <v>0</v>
      </c>
      <c r="O36" s="996" t="s">
        <v>586</v>
      </c>
      <c r="P36" s="997"/>
    </row>
    <row r="37" spans="1:16" ht="15" hidden="1" customHeight="1" outlineLevel="1" x14ac:dyDescent="0.2">
      <c r="A37" s="985"/>
      <c r="B37" s="991"/>
      <c r="C37" s="992" t="s">
        <v>586</v>
      </c>
      <c r="D37" s="993" t="s">
        <v>586</v>
      </c>
      <c r="E37" s="371"/>
      <c r="F37" s="994"/>
      <c r="G37" s="371"/>
      <c r="H37" s="371"/>
      <c r="I37" s="371"/>
      <c r="J37" s="371"/>
      <c r="K37" s="371"/>
      <c r="L37" s="371"/>
      <c r="M37" s="371"/>
      <c r="N37" s="995">
        <f t="shared" si="0"/>
        <v>0</v>
      </c>
      <c r="O37" s="996" t="s">
        <v>586</v>
      </c>
      <c r="P37" s="997"/>
    </row>
    <row r="38" spans="1:16" ht="15" hidden="1" customHeight="1" outlineLevel="1" x14ac:dyDescent="0.2">
      <c r="A38" s="985"/>
      <c r="B38" s="991"/>
      <c r="C38" s="992" t="s">
        <v>586</v>
      </c>
      <c r="D38" s="993" t="s">
        <v>586</v>
      </c>
      <c r="E38" s="371"/>
      <c r="F38" s="994"/>
      <c r="G38" s="371"/>
      <c r="H38" s="371"/>
      <c r="I38" s="371"/>
      <c r="J38" s="371"/>
      <c r="K38" s="371"/>
      <c r="L38" s="371"/>
      <c r="M38" s="371"/>
      <c r="N38" s="995">
        <f t="shared" si="0"/>
        <v>0</v>
      </c>
      <c r="O38" s="996" t="s">
        <v>586</v>
      </c>
      <c r="P38" s="997"/>
    </row>
    <row r="39" spans="1:16" ht="15" hidden="1" customHeight="1" outlineLevel="1" x14ac:dyDescent="0.2">
      <c r="A39" s="985"/>
      <c r="B39" s="991"/>
      <c r="C39" s="992" t="s">
        <v>586</v>
      </c>
      <c r="D39" s="993" t="s">
        <v>586</v>
      </c>
      <c r="E39" s="371"/>
      <c r="F39" s="994"/>
      <c r="G39" s="371"/>
      <c r="H39" s="371"/>
      <c r="I39" s="371"/>
      <c r="J39" s="371"/>
      <c r="K39" s="371"/>
      <c r="L39" s="371"/>
      <c r="M39" s="371"/>
      <c r="N39" s="995">
        <f t="shared" si="0"/>
        <v>0</v>
      </c>
      <c r="O39" s="996" t="s">
        <v>586</v>
      </c>
      <c r="P39" s="997"/>
    </row>
    <row r="40" spans="1:16" ht="15" hidden="1" customHeight="1" outlineLevel="1" x14ac:dyDescent="0.2">
      <c r="A40" s="985"/>
      <c r="B40" s="991"/>
      <c r="C40" s="992" t="s">
        <v>586</v>
      </c>
      <c r="D40" s="993" t="s">
        <v>586</v>
      </c>
      <c r="E40" s="371"/>
      <c r="F40" s="994"/>
      <c r="G40" s="371"/>
      <c r="H40" s="371"/>
      <c r="I40" s="371"/>
      <c r="J40" s="371"/>
      <c r="K40" s="371"/>
      <c r="L40" s="371"/>
      <c r="M40" s="371"/>
      <c r="N40" s="995">
        <f t="shared" si="0"/>
        <v>0</v>
      </c>
      <c r="O40" s="996" t="s">
        <v>586</v>
      </c>
      <c r="P40" s="997"/>
    </row>
    <row r="41" spans="1:16" ht="15" hidden="1" customHeight="1" outlineLevel="1" x14ac:dyDescent="0.2">
      <c r="A41" s="985"/>
      <c r="B41" s="991"/>
      <c r="C41" s="992" t="s">
        <v>586</v>
      </c>
      <c r="D41" s="993" t="s">
        <v>586</v>
      </c>
      <c r="E41" s="371"/>
      <c r="F41" s="994"/>
      <c r="G41" s="371"/>
      <c r="H41" s="371"/>
      <c r="I41" s="371"/>
      <c r="J41" s="371"/>
      <c r="K41" s="371"/>
      <c r="L41" s="371"/>
      <c r="M41" s="371"/>
      <c r="N41" s="995">
        <f t="shared" si="0"/>
        <v>0</v>
      </c>
      <c r="O41" s="996" t="s">
        <v>586</v>
      </c>
      <c r="P41" s="997"/>
    </row>
    <row r="42" spans="1:16" ht="15" hidden="1" customHeight="1" outlineLevel="1" x14ac:dyDescent="0.2">
      <c r="A42" s="985"/>
      <c r="B42" s="991"/>
      <c r="C42" s="992" t="s">
        <v>586</v>
      </c>
      <c r="D42" s="993" t="s">
        <v>586</v>
      </c>
      <c r="E42" s="371"/>
      <c r="F42" s="994"/>
      <c r="G42" s="371"/>
      <c r="H42" s="371"/>
      <c r="I42" s="371"/>
      <c r="J42" s="371"/>
      <c r="K42" s="371"/>
      <c r="L42" s="371"/>
      <c r="M42" s="371"/>
      <c r="N42" s="995">
        <f t="shared" si="0"/>
        <v>0</v>
      </c>
      <c r="O42" s="996" t="s">
        <v>586</v>
      </c>
      <c r="P42" s="997"/>
    </row>
    <row r="43" spans="1:16" ht="15" hidden="1" customHeight="1" outlineLevel="1" x14ac:dyDescent="0.2">
      <c r="A43" s="985"/>
      <c r="B43" s="991"/>
      <c r="C43" s="992" t="s">
        <v>586</v>
      </c>
      <c r="D43" s="993" t="s">
        <v>586</v>
      </c>
      <c r="E43" s="371"/>
      <c r="F43" s="994"/>
      <c r="G43" s="371"/>
      <c r="H43" s="371"/>
      <c r="I43" s="371"/>
      <c r="J43" s="371"/>
      <c r="K43" s="371"/>
      <c r="L43" s="371"/>
      <c r="M43" s="371"/>
      <c r="N43" s="995">
        <f t="shared" si="0"/>
        <v>0</v>
      </c>
      <c r="O43" s="996" t="s">
        <v>586</v>
      </c>
      <c r="P43" s="997"/>
    </row>
    <row r="44" spans="1:16" ht="15" hidden="1" customHeight="1" outlineLevel="1" x14ac:dyDescent="0.2">
      <c r="A44" s="985"/>
      <c r="B44" s="991"/>
      <c r="C44" s="992" t="s">
        <v>586</v>
      </c>
      <c r="D44" s="993" t="s">
        <v>586</v>
      </c>
      <c r="E44" s="371"/>
      <c r="F44" s="994"/>
      <c r="G44" s="371"/>
      <c r="H44" s="371"/>
      <c r="I44" s="371"/>
      <c r="J44" s="371"/>
      <c r="K44" s="371"/>
      <c r="L44" s="371"/>
      <c r="M44" s="371"/>
      <c r="N44" s="995">
        <f t="shared" si="0"/>
        <v>0</v>
      </c>
      <c r="O44" s="996" t="s">
        <v>586</v>
      </c>
      <c r="P44" s="997"/>
    </row>
    <row r="45" spans="1:16" ht="15" hidden="1" customHeight="1" outlineLevel="1" x14ac:dyDescent="0.2">
      <c r="A45" s="985"/>
      <c r="B45" s="991"/>
      <c r="C45" s="992" t="s">
        <v>586</v>
      </c>
      <c r="D45" s="993" t="s">
        <v>586</v>
      </c>
      <c r="E45" s="371"/>
      <c r="F45" s="994"/>
      <c r="G45" s="371"/>
      <c r="H45" s="371"/>
      <c r="I45" s="371"/>
      <c r="J45" s="371"/>
      <c r="K45" s="371"/>
      <c r="L45" s="371"/>
      <c r="M45" s="371"/>
      <c r="N45" s="995">
        <f t="shared" si="0"/>
        <v>0</v>
      </c>
      <c r="O45" s="996" t="s">
        <v>586</v>
      </c>
      <c r="P45" s="997"/>
    </row>
    <row r="46" spans="1:16" ht="15" hidden="1" customHeight="1" outlineLevel="1" x14ac:dyDescent="0.2">
      <c r="A46" s="985"/>
      <c r="B46" s="991"/>
      <c r="C46" s="992" t="s">
        <v>586</v>
      </c>
      <c r="D46" s="993" t="s">
        <v>586</v>
      </c>
      <c r="E46" s="371"/>
      <c r="F46" s="994"/>
      <c r="G46" s="371"/>
      <c r="H46" s="371"/>
      <c r="I46" s="371"/>
      <c r="J46" s="371"/>
      <c r="K46" s="371"/>
      <c r="L46" s="371"/>
      <c r="M46" s="371"/>
      <c r="N46" s="995">
        <f t="shared" si="0"/>
        <v>0</v>
      </c>
      <c r="O46" s="996" t="s">
        <v>586</v>
      </c>
      <c r="P46" s="997"/>
    </row>
    <row r="47" spans="1:16" ht="15" hidden="1" customHeight="1" outlineLevel="1" x14ac:dyDescent="0.2">
      <c r="A47" s="985"/>
      <c r="B47" s="991"/>
      <c r="C47" s="992" t="s">
        <v>586</v>
      </c>
      <c r="D47" s="993" t="s">
        <v>586</v>
      </c>
      <c r="E47" s="371"/>
      <c r="F47" s="994"/>
      <c r="G47" s="371"/>
      <c r="H47" s="371"/>
      <c r="I47" s="371"/>
      <c r="J47" s="371"/>
      <c r="K47" s="371"/>
      <c r="L47" s="371"/>
      <c r="M47" s="371"/>
      <c r="N47" s="995">
        <f t="shared" si="0"/>
        <v>0</v>
      </c>
      <c r="O47" s="996" t="s">
        <v>586</v>
      </c>
      <c r="P47" s="997"/>
    </row>
    <row r="48" spans="1:16" ht="15" hidden="1" customHeight="1" outlineLevel="1" x14ac:dyDescent="0.2">
      <c r="A48" s="985"/>
      <c r="B48" s="991"/>
      <c r="C48" s="992" t="s">
        <v>586</v>
      </c>
      <c r="D48" s="993" t="s">
        <v>586</v>
      </c>
      <c r="E48" s="371"/>
      <c r="F48" s="994"/>
      <c r="G48" s="371"/>
      <c r="H48" s="371"/>
      <c r="I48" s="371"/>
      <c r="J48" s="371"/>
      <c r="K48" s="371"/>
      <c r="L48" s="371"/>
      <c r="M48" s="371"/>
      <c r="N48" s="995">
        <f t="shared" si="0"/>
        <v>0</v>
      </c>
      <c r="O48" s="996" t="s">
        <v>586</v>
      </c>
      <c r="P48" s="997"/>
    </row>
    <row r="49" spans="1:16" ht="15" hidden="1" customHeight="1" outlineLevel="1" x14ac:dyDescent="0.2">
      <c r="A49" s="985"/>
      <c r="B49" s="991"/>
      <c r="C49" s="992" t="s">
        <v>586</v>
      </c>
      <c r="D49" s="993" t="s">
        <v>586</v>
      </c>
      <c r="E49" s="371"/>
      <c r="F49" s="994"/>
      <c r="G49" s="371"/>
      <c r="H49" s="371"/>
      <c r="I49" s="371"/>
      <c r="J49" s="371"/>
      <c r="K49" s="371"/>
      <c r="L49" s="371"/>
      <c r="M49" s="371"/>
      <c r="N49" s="995">
        <f t="shared" si="0"/>
        <v>0</v>
      </c>
      <c r="O49" s="996" t="s">
        <v>586</v>
      </c>
      <c r="P49" s="997"/>
    </row>
    <row r="50" spans="1:16" ht="15" hidden="1" customHeight="1" outlineLevel="1" x14ac:dyDescent="0.2">
      <c r="A50" s="985"/>
      <c r="B50" s="991"/>
      <c r="C50" s="992" t="s">
        <v>586</v>
      </c>
      <c r="D50" s="993" t="s">
        <v>586</v>
      </c>
      <c r="E50" s="371"/>
      <c r="F50" s="994"/>
      <c r="G50" s="371"/>
      <c r="H50" s="371"/>
      <c r="I50" s="371"/>
      <c r="J50" s="371"/>
      <c r="K50" s="371"/>
      <c r="L50" s="371"/>
      <c r="M50" s="371"/>
      <c r="N50" s="995">
        <f t="shared" si="0"/>
        <v>0</v>
      </c>
      <c r="O50" s="996" t="s">
        <v>586</v>
      </c>
      <c r="P50" s="997"/>
    </row>
    <row r="51" spans="1:16" ht="15" hidden="1" customHeight="1" outlineLevel="1" x14ac:dyDescent="0.2">
      <c r="A51" s="985"/>
      <c r="B51" s="991"/>
      <c r="C51" s="992" t="s">
        <v>586</v>
      </c>
      <c r="D51" s="993" t="s">
        <v>586</v>
      </c>
      <c r="E51" s="371"/>
      <c r="F51" s="994"/>
      <c r="G51" s="371"/>
      <c r="H51" s="371"/>
      <c r="I51" s="371"/>
      <c r="J51" s="371"/>
      <c r="K51" s="371"/>
      <c r="L51" s="371"/>
      <c r="M51" s="371"/>
      <c r="N51" s="995">
        <f t="shared" si="0"/>
        <v>0</v>
      </c>
      <c r="O51" s="996" t="s">
        <v>586</v>
      </c>
      <c r="P51" s="997"/>
    </row>
    <row r="52" spans="1:16" ht="15" hidden="1" customHeight="1" outlineLevel="1" x14ac:dyDescent="0.2">
      <c r="A52" s="985"/>
      <c r="B52" s="991"/>
      <c r="C52" s="992" t="s">
        <v>586</v>
      </c>
      <c r="D52" s="993" t="s">
        <v>586</v>
      </c>
      <c r="E52" s="371"/>
      <c r="F52" s="994"/>
      <c r="G52" s="371"/>
      <c r="H52" s="371"/>
      <c r="I52" s="371"/>
      <c r="J52" s="371"/>
      <c r="K52" s="371"/>
      <c r="L52" s="371"/>
      <c r="M52" s="371"/>
      <c r="N52" s="995">
        <f t="shared" si="0"/>
        <v>0</v>
      </c>
      <c r="O52" s="996" t="s">
        <v>586</v>
      </c>
      <c r="P52" s="997"/>
    </row>
    <row r="53" spans="1:16" ht="15" hidden="1" customHeight="1" outlineLevel="1" x14ac:dyDescent="0.2">
      <c r="A53" s="985"/>
      <c r="B53" s="991"/>
      <c r="C53" s="992" t="s">
        <v>586</v>
      </c>
      <c r="D53" s="993" t="s">
        <v>586</v>
      </c>
      <c r="E53" s="371"/>
      <c r="F53" s="994"/>
      <c r="G53" s="371"/>
      <c r="H53" s="371"/>
      <c r="I53" s="371"/>
      <c r="J53" s="371"/>
      <c r="K53" s="371"/>
      <c r="L53" s="371"/>
      <c r="M53" s="371"/>
      <c r="N53" s="995">
        <f t="shared" si="0"/>
        <v>0</v>
      </c>
      <c r="O53" s="996" t="s">
        <v>586</v>
      </c>
      <c r="P53" s="997"/>
    </row>
    <row r="54" spans="1:16" ht="15" hidden="1" customHeight="1" outlineLevel="1" x14ac:dyDescent="0.2">
      <c r="A54" s="985"/>
      <c r="B54" s="991"/>
      <c r="C54" s="992" t="s">
        <v>586</v>
      </c>
      <c r="D54" s="993" t="s">
        <v>586</v>
      </c>
      <c r="E54" s="371"/>
      <c r="F54" s="994"/>
      <c r="G54" s="371"/>
      <c r="H54" s="371"/>
      <c r="I54" s="371"/>
      <c r="J54" s="371"/>
      <c r="K54" s="371"/>
      <c r="L54" s="371"/>
      <c r="M54" s="371"/>
      <c r="N54" s="995">
        <f t="shared" si="0"/>
        <v>0</v>
      </c>
      <c r="O54" s="996" t="s">
        <v>586</v>
      </c>
      <c r="P54" s="997"/>
    </row>
    <row r="55" spans="1:16" ht="15" hidden="1" customHeight="1" outlineLevel="1" x14ac:dyDescent="0.2">
      <c r="A55" s="985"/>
      <c r="B55" s="991"/>
      <c r="C55" s="992" t="s">
        <v>586</v>
      </c>
      <c r="D55" s="993" t="s">
        <v>586</v>
      </c>
      <c r="E55" s="371"/>
      <c r="F55" s="994"/>
      <c r="G55" s="371"/>
      <c r="H55" s="371"/>
      <c r="I55" s="371"/>
      <c r="J55" s="371"/>
      <c r="K55" s="371"/>
      <c r="L55" s="371"/>
      <c r="M55" s="371"/>
      <c r="N55" s="995">
        <f t="shared" si="0"/>
        <v>0</v>
      </c>
      <c r="O55" s="996" t="s">
        <v>586</v>
      </c>
      <c r="P55" s="997"/>
    </row>
    <row r="56" spans="1:16" ht="15" hidden="1" customHeight="1" outlineLevel="1" x14ac:dyDescent="0.2">
      <c r="A56" s="985"/>
      <c r="B56" s="991"/>
      <c r="C56" s="992" t="s">
        <v>586</v>
      </c>
      <c r="D56" s="993" t="s">
        <v>586</v>
      </c>
      <c r="E56" s="371"/>
      <c r="F56" s="994"/>
      <c r="G56" s="371"/>
      <c r="H56" s="371"/>
      <c r="I56" s="371"/>
      <c r="J56" s="371"/>
      <c r="K56" s="371"/>
      <c r="L56" s="371"/>
      <c r="M56" s="371"/>
      <c r="N56" s="995">
        <f t="shared" si="0"/>
        <v>0</v>
      </c>
      <c r="O56" s="996" t="s">
        <v>586</v>
      </c>
      <c r="P56" s="997"/>
    </row>
    <row r="57" spans="1:16" ht="15" hidden="1" customHeight="1" outlineLevel="1" x14ac:dyDescent="0.2">
      <c r="A57" s="985"/>
      <c r="B57" s="991"/>
      <c r="C57" s="992" t="s">
        <v>586</v>
      </c>
      <c r="D57" s="993" t="s">
        <v>586</v>
      </c>
      <c r="E57" s="371"/>
      <c r="F57" s="994"/>
      <c r="G57" s="371"/>
      <c r="H57" s="371"/>
      <c r="I57" s="371"/>
      <c r="J57" s="371"/>
      <c r="K57" s="371"/>
      <c r="L57" s="371"/>
      <c r="M57" s="371"/>
      <c r="N57" s="995">
        <f t="shared" si="0"/>
        <v>0</v>
      </c>
      <c r="O57" s="996" t="s">
        <v>586</v>
      </c>
      <c r="P57" s="997"/>
    </row>
    <row r="58" spans="1:16" ht="15" hidden="1" customHeight="1" outlineLevel="1" x14ac:dyDescent="0.2">
      <c r="A58" s="985"/>
      <c r="B58" s="991"/>
      <c r="C58" s="992" t="s">
        <v>586</v>
      </c>
      <c r="D58" s="993" t="s">
        <v>586</v>
      </c>
      <c r="E58" s="371"/>
      <c r="F58" s="994"/>
      <c r="G58" s="371"/>
      <c r="H58" s="371"/>
      <c r="I58" s="371"/>
      <c r="J58" s="371"/>
      <c r="K58" s="371"/>
      <c r="L58" s="371"/>
      <c r="M58" s="371"/>
      <c r="N58" s="995">
        <f t="shared" si="0"/>
        <v>0</v>
      </c>
      <c r="O58" s="996" t="s">
        <v>586</v>
      </c>
      <c r="P58" s="997"/>
    </row>
    <row r="59" spans="1:16" ht="15" hidden="1" customHeight="1" outlineLevel="1" x14ac:dyDescent="0.2">
      <c r="A59" s="985"/>
      <c r="B59" s="991"/>
      <c r="C59" s="992" t="s">
        <v>586</v>
      </c>
      <c r="D59" s="993" t="s">
        <v>586</v>
      </c>
      <c r="E59" s="371"/>
      <c r="F59" s="994"/>
      <c r="G59" s="371"/>
      <c r="H59" s="371"/>
      <c r="I59" s="371"/>
      <c r="J59" s="371"/>
      <c r="K59" s="371"/>
      <c r="L59" s="371"/>
      <c r="M59" s="371"/>
      <c r="N59" s="995">
        <f t="shared" si="0"/>
        <v>0</v>
      </c>
      <c r="O59" s="996" t="s">
        <v>586</v>
      </c>
      <c r="P59" s="997"/>
    </row>
    <row r="60" spans="1:16" ht="15" hidden="1" customHeight="1" outlineLevel="1" x14ac:dyDescent="0.2">
      <c r="A60" s="985"/>
      <c r="B60" s="991"/>
      <c r="C60" s="992" t="s">
        <v>586</v>
      </c>
      <c r="D60" s="993" t="s">
        <v>586</v>
      </c>
      <c r="E60" s="371"/>
      <c r="F60" s="994"/>
      <c r="G60" s="371"/>
      <c r="H60" s="371"/>
      <c r="I60" s="371"/>
      <c r="J60" s="371"/>
      <c r="K60" s="371"/>
      <c r="L60" s="371"/>
      <c r="M60" s="371"/>
      <c r="N60" s="995">
        <f t="shared" si="0"/>
        <v>0</v>
      </c>
      <c r="O60" s="996" t="s">
        <v>586</v>
      </c>
      <c r="P60" s="997"/>
    </row>
    <row r="61" spans="1:16" ht="15" hidden="1" customHeight="1" outlineLevel="1" x14ac:dyDescent="0.2">
      <c r="A61" s="985"/>
      <c r="B61" s="991"/>
      <c r="C61" s="992" t="s">
        <v>586</v>
      </c>
      <c r="D61" s="993" t="s">
        <v>586</v>
      </c>
      <c r="E61" s="371"/>
      <c r="F61" s="994"/>
      <c r="G61" s="371"/>
      <c r="H61" s="371"/>
      <c r="I61" s="371"/>
      <c r="J61" s="371"/>
      <c r="K61" s="371"/>
      <c r="L61" s="371"/>
      <c r="M61" s="371"/>
      <c r="N61" s="995">
        <f t="shared" si="0"/>
        <v>0</v>
      </c>
      <c r="O61" s="996" t="s">
        <v>586</v>
      </c>
      <c r="P61" s="997"/>
    </row>
    <row r="62" spans="1:16" ht="15" hidden="1" customHeight="1" outlineLevel="1" x14ac:dyDescent="0.2">
      <c r="A62" s="985"/>
      <c r="B62" s="991"/>
      <c r="C62" s="992" t="s">
        <v>586</v>
      </c>
      <c r="D62" s="993" t="s">
        <v>586</v>
      </c>
      <c r="E62" s="371"/>
      <c r="F62" s="994"/>
      <c r="G62" s="371"/>
      <c r="H62" s="371"/>
      <c r="I62" s="371"/>
      <c r="J62" s="371"/>
      <c r="K62" s="371"/>
      <c r="L62" s="371"/>
      <c r="M62" s="371"/>
      <c r="N62" s="995">
        <f t="shared" si="0"/>
        <v>0</v>
      </c>
      <c r="O62" s="996" t="s">
        <v>586</v>
      </c>
      <c r="P62" s="997"/>
    </row>
    <row r="63" spans="1:16" ht="15" hidden="1" customHeight="1" outlineLevel="1" x14ac:dyDescent="0.2">
      <c r="A63" s="985"/>
      <c r="B63" s="991"/>
      <c r="C63" s="992" t="s">
        <v>586</v>
      </c>
      <c r="D63" s="993" t="s">
        <v>586</v>
      </c>
      <c r="E63" s="371"/>
      <c r="F63" s="994"/>
      <c r="G63" s="371"/>
      <c r="H63" s="371"/>
      <c r="I63" s="371"/>
      <c r="J63" s="371"/>
      <c r="K63" s="371"/>
      <c r="L63" s="371"/>
      <c r="M63" s="371"/>
      <c r="N63" s="995">
        <f t="shared" si="0"/>
        <v>0</v>
      </c>
      <c r="O63" s="996" t="s">
        <v>586</v>
      </c>
      <c r="P63" s="997"/>
    </row>
    <row r="64" spans="1:16" ht="15" hidden="1" customHeight="1" outlineLevel="1" x14ac:dyDescent="0.2">
      <c r="A64" s="985"/>
      <c r="B64" s="991"/>
      <c r="C64" s="992" t="s">
        <v>586</v>
      </c>
      <c r="D64" s="993" t="s">
        <v>586</v>
      </c>
      <c r="E64" s="371"/>
      <c r="F64" s="994"/>
      <c r="G64" s="371"/>
      <c r="H64" s="371"/>
      <c r="I64" s="371"/>
      <c r="J64" s="371"/>
      <c r="K64" s="371"/>
      <c r="L64" s="371"/>
      <c r="M64" s="371"/>
      <c r="N64" s="995">
        <f t="shared" si="0"/>
        <v>0</v>
      </c>
      <c r="O64" s="996" t="s">
        <v>586</v>
      </c>
      <c r="P64" s="997"/>
    </row>
    <row r="65" spans="1:16" ht="15" hidden="1" customHeight="1" outlineLevel="1" x14ac:dyDescent="0.2">
      <c r="A65" s="985"/>
      <c r="B65" s="991"/>
      <c r="C65" s="992" t="s">
        <v>586</v>
      </c>
      <c r="D65" s="993" t="s">
        <v>586</v>
      </c>
      <c r="E65" s="371"/>
      <c r="F65" s="994"/>
      <c r="G65" s="371"/>
      <c r="H65" s="371"/>
      <c r="I65" s="371"/>
      <c r="J65" s="371"/>
      <c r="K65" s="371"/>
      <c r="L65" s="371"/>
      <c r="M65" s="371"/>
      <c r="N65" s="995">
        <f t="shared" si="0"/>
        <v>0</v>
      </c>
      <c r="O65" s="996" t="s">
        <v>586</v>
      </c>
      <c r="P65" s="997"/>
    </row>
    <row r="66" spans="1:16" ht="15" hidden="1" customHeight="1" outlineLevel="1" x14ac:dyDescent="0.2">
      <c r="A66" s="985"/>
      <c r="B66" s="991"/>
      <c r="C66" s="992" t="s">
        <v>586</v>
      </c>
      <c r="D66" s="993" t="s">
        <v>586</v>
      </c>
      <c r="E66" s="371"/>
      <c r="F66" s="994"/>
      <c r="G66" s="371"/>
      <c r="H66" s="371"/>
      <c r="I66" s="371"/>
      <c r="J66" s="371"/>
      <c r="K66" s="371"/>
      <c r="L66" s="371"/>
      <c r="M66" s="371"/>
      <c r="N66" s="995">
        <f t="shared" si="0"/>
        <v>0</v>
      </c>
      <c r="O66" s="996" t="s">
        <v>586</v>
      </c>
      <c r="P66" s="997"/>
    </row>
    <row r="67" spans="1:16" ht="15" hidden="1" customHeight="1" outlineLevel="1" x14ac:dyDescent="0.2">
      <c r="A67" s="985"/>
      <c r="B67" s="991"/>
      <c r="C67" s="992" t="s">
        <v>586</v>
      </c>
      <c r="D67" s="993" t="s">
        <v>586</v>
      </c>
      <c r="E67" s="371"/>
      <c r="F67" s="994"/>
      <c r="G67" s="371"/>
      <c r="H67" s="371"/>
      <c r="I67" s="371"/>
      <c r="J67" s="371"/>
      <c r="K67" s="371"/>
      <c r="L67" s="371"/>
      <c r="M67" s="371"/>
      <c r="N67" s="995">
        <f t="shared" si="0"/>
        <v>0</v>
      </c>
      <c r="O67" s="996" t="s">
        <v>586</v>
      </c>
      <c r="P67" s="997"/>
    </row>
    <row r="68" spans="1:16" ht="15" hidden="1" customHeight="1" outlineLevel="1" x14ac:dyDescent="0.2">
      <c r="A68" s="985"/>
      <c r="B68" s="991"/>
      <c r="C68" s="992" t="s">
        <v>586</v>
      </c>
      <c r="D68" s="993" t="s">
        <v>586</v>
      </c>
      <c r="E68" s="371"/>
      <c r="F68" s="994"/>
      <c r="G68" s="371"/>
      <c r="H68" s="371"/>
      <c r="I68" s="371"/>
      <c r="J68" s="371"/>
      <c r="K68" s="371"/>
      <c r="L68" s="371"/>
      <c r="M68" s="371"/>
      <c r="N68" s="995">
        <f t="shared" si="0"/>
        <v>0</v>
      </c>
      <c r="O68" s="996" t="s">
        <v>586</v>
      </c>
      <c r="P68" s="997"/>
    </row>
    <row r="69" spans="1:16" ht="15" hidden="1" customHeight="1" outlineLevel="1" x14ac:dyDescent="0.2">
      <c r="A69" s="985"/>
      <c r="B69" s="991"/>
      <c r="C69" s="992" t="s">
        <v>586</v>
      </c>
      <c r="D69" s="993" t="s">
        <v>586</v>
      </c>
      <c r="E69" s="371"/>
      <c r="F69" s="994"/>
      <c r="G69" s="371"/>
      <c r="H69" s="371"/>
      <c r="I69" s="371"/>
      <c r="J69" s="371"/>
      <c r="K69" s="371"/>
      <c r="L69" s="371"/>
      <c r="M69" s="371"/>
      <c r="N69" s="995">
        <f t="shared" si="0"/>
        <v>0</v>
      </c>
      <c r="O69" s="996" t="s">
        <v>586</v>
      </c>
      <c r="P69" s="997"/>
    </row>
    <row r="70" spans="1:16" ht="15" hidden="1" customHeight="1" outlineLevel="1" x14ac:dyDescent="0.2">
      <c r="A70" s="985"/>
      <c r="B70" s="991"/>
      <c r="C70" s="992" t="s">
        <v>586</v>
      </c>
      <c r="D70" s="993" t="s">
        <v>586</v>
      </c>
      <c r="E70" s="371"/>
      <c r="F70" s="994"/>
      <c r="G70" s="371"/>
      <c r="H70" s="371"/>
      <c r="I70" s="371"/>
      <c r="J70" s="371"/>
      <c r="K70" s="371"/>
      <c r="L70" s="371"/>
      <c r="M70" s="371"/>
      <c r="N70" s="995">
        <f t="shared" si="0"/>
        <v>0</v>
      </c>
      <c r="O70" s="996" t="s">
        <v>586</v>
      </c>
      <c r="P70" s="997"/>
    </row>
    <row r="71" spans="1:16" ht="15" hidden="1" customHeight="1" outlineLevel="1" x14ac:dyDescent="0.2">
      <c r="A71" s="985"/>
      <c r="B71" s="991"/>
      <c r="C71" s="992" t="s">
        <v>586</v>
      </c>
      <c r="D71" s="993" t="s">
        <v>586</v>
      </c>
      <c r="E71" s="371"/>
      <c r="F71" s="994"/>
      <c r="G71" s="371"/>
      <c r="H71" s="371"/>
      <c r="I71" s="371"/>
      <c r="J71" s="371"/>
      <c r="K71" s="371"/>
      <c r="L71" s="371"/>
      <c r="M71" s="371"/>
      <c r="N71" s="995">
        <f t="shared" si="0"/>
        <v>0</v>
      </c>
      <c r="O71" s="996" t="s">
        <v>586</v>
      </c>
      <c r="P71" s="997"/>
    </row>
    <row r="72" spans="1:16" ht="15" hidden="1" customHeight="1" outlineLevel="1" x14ac:dyDescent="0.2">
      <c r="A72" s="985"/>
      <c r="B72" s="991"/>
      <c r="C72" s="992" t="s">
        <v>586</v>
      </c>
      <c r="D72" s="993" t="s">
        <v>586</v>
      </c>
      <c r="E72" s="371"/>
      <c r="F72" s="994"/>
      <c r="G72" s="371"/>
      <c r="H72" s="371"/>
      <c r="I72" s="371"/>
      <c r="J72" s="371"/>
      <c r="K72" s="371"/>
      <c r="L72" s="371"/>
      <c r="M72" s="371"/>
      <c r="N72" s="995">
        <f t="shared" si="0"/>
        <v>0</v>
      </c>
      <c r="O72" s="996" t="s">
        <v>586</v>
      </c>
      <c r="P72" s="997"/>
    </row>
    <row r="73" spans="1:16" ht="15" hidden="1" customHeight="1" outlineLevel="1" x14ac:dyDescent="0.2">
      <c r="A73" s="985"/>
      <c r="B73" s="991"/>
      <c r="C73" s="992" t="s">
        <v>586</v>
      </c>
      <c r="D73" s="993" t="s">
        <v>586</v>
      </c>
      <c r="E73" s="371"/>
      <c r="F73" s="994"/>
      <c r="G73" s="371"/>
      <c r="H73" s="371"/>
      <c r="I73" s="371"/>
      <c r="J73" s="371"/>
      <c r="K73" s="371"/>
      <c r="L73" s="371"/>
      <c r="M73" s="371"/>
      <c r="N73" s="995">
        <f t="shared" si="0"/>
        <v>0</v>
      </c>
      <c r="O73" s="996" t="s">
        <v>586</v>
      </c>
      <c r="P73" s="997"/>
    </row>
    <row r="74" spans="1:16" ht="15" hidden="1" customHeight="1" outlineLevel="1" x14ac:dyDescent="0.2">
      <c r="A74" s="985"/>
      <c r="B74" s="991"/>
      <c r="C74" s="992" t="s">
        <v>586</v>
      </c>
      <c r="D74" s="993" t="s">
        <v>586</v>
      </c>
      <c r="E74" s="371"/>
      <c r="F74" s="994"/>
      <c r="G74" s="371"/>
      <c r="H74" s="371"/>
      <c r="I74" s="371"/>
      <c r="J74" s="371"/>
      <c r="K74" s="371"/>
      <c r="L74" s="371"/>
      <c r="M74" s="371"/>
      <c r="N74" s="995">
        <f t="shared" si="0"/>
        <v>0</v>
      </c>
      <c r="O74" s="996" t="s">
        <v>586</v>
      </c>
      <c r="P74" s="997"/>
    </row>
    <row r="75" spans="1:16" ht="15" hidden="1" customHeight="1" outlineLevel="1" x14ac:dyDescent="0.2">
      <c r="A75" s="985"/>
      <c r="B75" s="991"/>
      <c r="C75" s="992" t="s">
        <v>586</v>
      </c>
      <c r="D75" s="993" t="s">
        <v>586</v>
      </c>
      <c r="E75" s="371"/>
      <c r="F75" s="994"/>
      <c r="G75" s="371"/>
      <c r="H75" s="371"/>
      <c r="I75" s="371"/>
      <c r="J75" s="371"/>
      <c r="K75" s="371"/>
      <c r="L75" s="371"/>
      <c r="M75" s="371"/>
      <c r="N75" s="995">
        <f t="shared" si="0"/>
        <v>0</v>
      </c>
      <c r="O75" s="996" t="s">
        <v>586</v>
      </c>
      <c r="P75" s="997"/>
    </row>
    <row r="76" spans="1:16" ht="15" hidden="1" customHeight="1" outlineLevel="1" x14ac:dyDescent="0.2">
      <c r="A76" s="985"/>
      <c r="B76" s="991"/>
      <c r="C76" s="992" t="s">
        <v>586</v>
      </c>
      <c r="D76" s="993" t="s">
        <v>586</v>
      </c>
      <c r="E76" s="371"/>
      <c r="F76" s="994"/>
      <c r="G76" s="371"/>
      <c r="H76" s="371"/>
      <c r="I76" s="371"/>
      <c r="J76" s="371"/>
      <c r="K76" s="371"/>
      <c r="L76" s="371"/>
      <c r="M76" s="371"/>
      <c r="N76" s="995">
        <f t="shared" si="0"/>
        <v>0</v>
      </c>
      <c r="O76" s="996" t="s">
        <v>586</v>
      </c>
      <c r="P76" s="997"/>
    </row>
    <row r="77" spans="1:16" ht="15" hidden="1" customHeight="1" outlineLevel="1" x14ac:dyDescent="0.2">
      <c r="A77" s="985"/>
      <c r="B77" s="991"/>
      <c r="C77" s="992" t="s">
        <v>586</v>
      </c>
      <c r="D77" s="993" t="s">
        <v>586</v>
      </c>
      <c r="E77" s="371"/>
      <c r="F77" s="994"/>
      <c r="G77" s="371"/>
      <c r="H77" s="371"/>
      <c r="I77" s="371"/>
      <c r="J77" s="371"/>
      <c r="K77" s="371"/>
      <c r="L77" s="371"/>
      <c r="M77" s="371"/>
      <c r="N77" s="995">
        <f t="shared" si="0"/>
        <v>0</v>
      </c>
      <c r="O77" s="996" t="s">
        <v>586</v>
      </c>
      <c r="P77" s="997"/>
    </row>
    <row r="78" spans="1:16" ht="15" hidden="1" customHeight="1" outlineLevel="1" x14ac:dyDescent="0.2">
      <c r="A78" s="985"/>
      <c r="B78" s="991"/>
      <c r="C78" s="992" t="s">
        <v>586</v>
      </c>
      <c r="D78" s="993" t="s">
        <v>586</v>
      </c>
      <c r="E78" s="371"/>
      <c r="F78" s="994"/>
      <c r="G78" s="371"/>
      <c r="H78" s="371"/>
      <c r="I78" s="371"/>
      <c r="J78" s="371"/>
      <c r="K78" s="371"/>
      <c r="L78" s="371"/>
      <c r="M78" s="371"/>
      <c r="N78" s="995">
        <f t="shared" si="0"/>
        <v>0</v>
      </c>
      <c r="O78" s="996" t="s">
        <v>586</v>
      </c>
      <c r="P78" s="997"/>
    </row>
    <row r="79" spans="1:16" ht="15" hidden="1" customHeight="1" outlineLevel="1" x14ac:dyDescent="0.2">
      <c r="A79" s="985"/>
      <c r="B79" s="991"/>
      <c r="C79" s="992" t="s">
        <v>586</v>
      </c>
      <c r="D79" s="993" t="s">
        <v>586</v>
      </c>
      <c r="E79" s="371"/>
      <c r="F79" s="994"/>
      <c r="G79" s="371"/>
      <c r="H79" s="371"/>
      <c r="I79" s="371"/>
      <c r="J79" s="371"/>
      <c r="K79" s="371"/>
      <c r="L79" s="371"/>
      <c r="M79" s="371"/>
      <c r="N79" s="995">
        <f t="shared" si="0"/>
        <v>0</v>
      </c>
      <c r="O79" s="996" t="s">
        <v>586</v>
      </c>
      <c r="P79" s="997"/>
    </row>
    <row r="80" spans="1:16" ht="15" hidden="1" customHeight="1" outlineLevel="1" x14ac:dyDescent="0.2">
      <c r="A80" s="985"/>
      <c r="B80" s="991"/>
      <c r="C80" s="992" t="s">
        <v>586</v>
      </c>
      <c r="D80" s="993" t="s">
        <v>586</v>
      </c>
      <c r="E80" s="371"/>
      <c r="F80" s="994"/>
      <c r="G80" s="371"/>
      <c r="H80" s="371"/>
      <c r="I80" s="371"/>
      <c r="J80" s="371"/>
      <c r="K80" s="371"/>
      <c r="L80" s="371"/>
      <c r="M80" s="371"/>
      <c r="N80" s="995">
        <f t="shared" ref="N80:N114" si="1">(E80*F80/100)+G80+H80+I80+J80+L80-M80</f>
        <v>0</v>
      </c>
      <c r="O80" s="996" t="s">
        <v>586</v>
      </c>
      <c r="P80" s="997"/>
    </row>
    <row r="81" spans="1:16" ht="15" hidden="1" customHeight="1" outlineLevel="1" x14ac:dyDescent="0.2">
      <c r="A81" s="985"/>
      <c r="B81" s="991"/>
      <c r="C81" s="992" t="s">
        <v>586</v>
      </c>
      <c r="D81" s="993" t="s">
        <v>586</v>
      </c>
      <c r="E81" s="371"/>
      <c r="F81" s="994"/>
      <c r="G81" s="371"/>
      <c r="H81" s="371"/>
      <c r="I81" s="371"/>
      <c r="J81" s="371"/>
      <c r="K81" s="371"/>
      <c r="L81" s="371"/>
      <c r="M81" s="371"/>
      <c r="N81" s="995">
        <f t="shared" si="1"/>
        <v>0</v>
      </c>
      <c r="O81" s="996" t="s">
        <v>586</v>
      </c>
      <c r="P81" s="997"/>
    </row>
    <row r="82" spans="1:16" ht="15" hidden="1" customHeight="1" outlineLevel="1" x14ac:dyDescent="0.2">
      <c r="A82" s="985"/>
      <c r="B82" s="991"/>
      <c r="C82" s="992" t="s">
        <v>586</v>
      </c>
      <c r="D82" s="993" t="s">
        <v>586</v>
      </c>
      <c r="E82" s="371"/>
      <c r="F82" s="994"/>
      <c r="G82" s="371"/>
      <c r="H82" s="371"/>
      <c r="I82" s="371"/>
      <c r="J82" s="371"/>
      <c r="K82" s="371"/>
      <c r="L82" s="371"/>
      <c r="M82" s="371"/>
      <c r="N82" s="995">
        <f t="shared" si="1"/>
        <v>0</v>
      </c>
      <c r="O82" s="996" t="s">
        <v>586</v>
      </c>
      <c r="P82" s="997"/>
    </row>
    <row r="83" spans="1:16" ht="15" hidden="1" customHeight="1" outlineLevel="1" x14ac:dyDescent="0.2">
      <c r="A83" s="985"/>
      <c r="B83" s="991"/>
      <c r="C83" s="992" t="s">
        <v>586</v>
      </c>
      <c r="D83" s="993" t="s">
        <v>586</v>
      </c>
      <c r="E83" s="371"/>
      <c r="F83" s="994"/>
      <c r="G83" s="371"/>
      <c r="H83" s="371"/>
      <c r="I83" s="371"/>
      <c r="J83" s="371"/>
      <c r="K83" s="371"/>
      <c r="L83" s="371"/>
      <c r="M83" s="371"/>
      <c r="N83" s="995">
        <f t="shared" si="1"/>
        <v>0</v>
      </c>
      <c r="O83" s="996" t="s">
        <v>586</v>
      </c>
      <c r="P83" s="997"/>
    </row>
    <row r="84" spans="1:16" ht="15" hidden="1" customHeight="1" outlineLevel="1" x14ac:dyDescent="0.2">
      <c r="A84" s="985"/>
      <c r="B84" s="991"/>
      <c r="C84" s="992" t="s">
        <v>586</v>
      </c>
      <c r="D84" s="993" t="s">
        <v>586</v>
      </c>
      <c r="E84" s="371"/>
      <c r="F84" s="994"/>
      <c r="G84" s="371"/>
      <c r="H84" s="371"/>
      <c r="I84" s="371"/>
      <c r="J84" s="371"/>
      <c r="K84" s="371"/>
      <c r="L84" s="371"/>
      <c r="M84" s="371"/>
      <c r="N84" s="995">
        <f t="shared" si="1"/>
        <v>0</v>
      </c>
      <c r="O84" s="996" t="s">
        <v>586</v>
      </c>
      <c r="P84" s="997"/>
    </row>
    <row r="85" spans="1:16" ht="15" hidden="1" customHeight="1" outlineLevel="1" x14ac:dyDescent="0.2">
      <c r="A85" s="985"/>
      <c r="B85" s="991"/>
      <c r="C85" s="992" t="s">
        <v>586</v>
      </c>
      <c r="D85" s="993" t="s">
        <v>586</v>
      </c>
      <c r="E85" s="371"/>
      <c r="F85" s="994"/>
      <c r="G85" s="371"/>
      <c r="H85" s="371"/>
      <c r="I85" s="371"/>
      <c r="J85" s="371"/>
      <c r="K85" s="371"/>
      <c r="L85" s="371"/>
      <c r="M85" s="371"/>
      <c r="N85" s="995">
        <f t="shared" si="1"/>
        <v>0</v>
      </c>
      <c r="O85" s="996" t="s">
        <v>586</v>
      </c>
      <c r="P85" s="997"/>
    </row>
    <row r="86" spans="1:16" ht="15" hidden="1" customHeight="1" outlineLevel="1" x14ac:dyDescent="0.2">
      <c r="A86" s="985"/>
      <c r="B86" s="991"/>
      <c r="C86" s="992" t="s">
        <v>586</v>
      </c>
      <c r="D86" s="993" t="s">
        <v>586</v>
      </c>
      <c r="E86" s="371"/>
      <c r="F86" s="994"/>
      <c r="G86" s="371"/>
      <c r="H86" s="371"/>
      <c r="I86" s="371"/>
      <c r="J86" s="371"/>
      <c r="K86" s="371"/>
      <c r="L86" s="371"/>
      <c r="M86" s="371"/>
      <c r="N86" s="995">
        <f t="shared" si="1"/>
        <v>0</v>
      </c>
      <c r="O86" s="996" t="s">
        <v>586</v>
      </c>
      <c r="P86" s="997"/>
    </row>
    <row r="87" spans="1:16" ht="15" hidden="1" customHeight="1" outlineLevel="1" x14ac:dyDescent="0.2">
      <c r="A87" s="985"/>
      <c r="B87" s="991"/>
      <c r="C87" s="992" t="s">
        <v>586</v>
      </c>
      <c r="D87" s="993" t="s">
        <v>586</v>
      </c>
      <c r="E87" s="371"/>
      <c r="F87" s="994"/>
      <c r="G87" s="371"/>
      <c r="H87" s="371"/>
      <c r="I87" s="371"/>
      <c r="J87" s="371"/>
      <c r="K87" s="371"/>
      <c r="L87" s="371"/>
      <c r="M87" s="371"/>
      <c r="N87" s="995">
        <f t="shared" si="1"/>
        <v>0</v>
      </c>
      <c r="O87" s="996" t="s">
        <v>586</v>
      </c>
      <c r="P87" s="997"/>
    </row>
    <row r="88" spans="1:16" ht="15" hidden="1" customHeight="1" outlineLevel="1" x14ac:dyDescent="0.2">
      <c r="A88" s="985"/>
      <c r="B88" s="991"/>
      <c r="C88" s="992" t="s">
        <v>586</v>
      </c>
      <c r="D88" s="993" t="s">
        <v>586</v>
      </c>
      <c r="E88" s="371"/>
      <c r="F88" s="994"/>
      <c r="G88" s="371"/>
      <c r="H88" s="371"/>
      <c r="I88" s="371"/>
      <c r="J88" s="371"/>
      <c r="K88" s="371"/>
      <c r="L88" s="371"/>
      <c r="M88" s="371"/>
      <c r="N88" s="995">
        <f t="shared" si="1"/>
        <v>0</v>
      </c>
      <c r="O88" s="996" t="s">
        <v>586</v>
      </c>
      <c r="P88" s="997"/>
    </row>
    <row r="89" spans="1:16" ht="15" hidden="1" customHeight="1" outlineLevel="1" x14ac:dyDescent="0.2">
      <c r="A89" s="985"/>
      <c r="B89" s="991"/>
      <c r="C89" s="992" t="s">
        <v>586</v>
      </c>
      <c r="D89" s="993" t="s">
        <v>586</v>
      </c>
      <c r="E89" s="371"/>
      <c r="F89" s="994"/>
      <c r="G89" s="371"/>
      <c r="H89" s="371"/>
      <c r="I89" s="371"/>
      <c r="J89" s="371"/>
      <c r="K89" s="371"/>
      <c r="L89" s="371"/>
      <c r="M89" s="371"/>
      <c r="N89" s="995">
        <f t="shared" si="1"/>
        <v>0</v>
      </c>
      <c r="O89" s="996" t="s">
        <v>586</v>
      </c>
      <c r="P89" s="997"/>
    </row>
    <row r="90" spans="1:16" ht="15" hidden="1" customHeight="1" outlineLevel="1" x14ac:dyDescent="0.2">
      <c r="A90" s="985"/>
      <c r="B90" s="991"/>
      <c r="C90" s="992" t="s">
        <v>586</v>
      </c>
      <c r="D90" s="993" t="s">
        <v>586</v>
      </c>
      <c r="E90" s="371"/>
      <c r="F90" s="994"/>
      <c r="G90" s="371"/>
      <c r="H90" s="371"/>
      <c r="I90" s="371"/>
      <c r="J90" s="371"/>
      <c r="K90" s="371"/>
      <c r="L90" s="371"/>
      <c r="M90" s="371"/>
      <c r="N90" s="995">
        <f t="shared" si="1"/>
        <v>0</v>
      </c>
      <c r="O90" s="996" t="s">
        <v>586</v>
      </c>
      <c r="P90" s="997"/>
    </row>
    <row r="91" spans="1:16" ht="15" hidden="1" customHeight="1" outlineLevel="1" x14ac:dyDescent="0.2">
      <c r="A91" s="985"/>
      <c r="B91" s="991"/>
      <c r="C91" s="992" t="s">
        <v>586</v>
      </c>
      <c r="D91" s="993" t="s">
        <v>586</v>
      </c>
      <c r="E91" s="371"/>
      <c r="F91" s="994"/>
      <c r="G91" s="371"/>
      <c r="H91" s="371"/>
      <c r="I91" s="371"/>
      <c r="J91" s="371"/>
      <c r="K91" s="371"/>
      <c r="L91" s="371"/>
      <c r="M91" s="371"/>
      <c r="N91" s="995">
        <f t="shared" si="1"/>
        <v>0</v>
      </c>
      <c r="O91" s="996" t="s">
        <v>586</v>
      </c>
      <c r="P91" s="997"/>
    </row>
    <row r="92" spans="1:16" ht="15" hidden="1" customHeight="1" outlineLevel="1" x14ac:dyDescent="0.2">
      <c r="A92" s="985"/>
      <c r="B92" s="991"/>
      <c r="C92" s="992" t="s">
        <v>586</v>
      </c>
      <c r="D92" s="993" t="s">
        <v>586</v>
      </c>
      <c r="E92" s="371"/>
      <c r="F92" s="994"/>
      <c r="G92" s="371"/>
      <c r="H92" s="371"/>
      <c r="I92" s="371"/>
      <c r="J92" s="371"/>
      <c r="K92" s="371"/>
      <c r="L92" s="371"/>
      <c r="M92" s="371"/>
      <c r="N92" s="995">
        <f t="shared" si="1"/>
        <v>0</v>
      </c>
      <c r="O92" s="996" t="s">
        <v>586</v>
      </c>
      <c r="P92" s="997"/>
    </row>
    <row r="93" spans="1:16" ht="15" hidden="1" customHeight="1" outlineLevel="1" x14ac:dyDescent="0.2">
      <c r="A93" s="985"/>
      <c r="B93" s="991"/>
      <c r="C93" s="992" t="s">
        <v>586</v>
      </c>
      <c r="D93" s="993" t="s">
        <v>586</v>
      </c>
      <c r="E93" s="371"/>
      <c r="F93" s="994"/>
      <c r="G93" s="371"/>
      <c r="H93" s="371"/>
      <c r="I93" s="371"/>
      <c r="J93" s="371"/>
      <c r="K93" s="371"/>
      <c r="L93" s="371"/>
      <c r="M93" s="371"/>
      <c r="N93" s="995">
        <f t="shared" si="1"/>
        <v>0</v>
      </c>
      <c r="O93" s="996" t="s">
        <v>586</v>
      </c>
      <c r="P93" s="997"/>
    </row>
    <row r="94" spans="1:16" ht="15" hidden="1" customHeight="1" outlineLevel="1" x14ac:dyDescent="0.2">
      <c r="A94" s="985"/>
      <c r="B94" s="991"/>
      <c r="C94" s="992" t="s">
        <v>586</v>
      </c>
      <c r="D94" s="993" t="s">
        <v>586</v>
      </c>
      <c r="E94" s="371"/>
      <c r="F94" s="994"/>
      <c r="G94" s="371"/>
      <c r="H94" s="371"/>
      <c r="I94" s="371"/>
      <c r="J94" s="371"/>
      <c r="K94" s="371"/>
      <c r="L94" s="371"/>
      <c r="M94" s="371"/>
      <c r="N94" s="995">
        <f t="shared" si="1"/>
        <v>0</v>
      </c>
      <c r="O94" s="996" t="s">
        <v>586</v>
      </c>
      <c r="P94" s="997"/>
    </row>
    <row r="95" spans="1:16" ht="15" hidden="1" customHeight="1" outlineLevel="1" x14ac:dyDescent="0.2">
      <c r="A95" s="985"/>
      <c r="B95" s="991"/>
      <c r="C95" s="992" t="s">
        <v>586</v>
      </c>
      <c r="D95" s="993" t="s">
        <v>586</v>
      </c>
      <c r="E95" s="371"/>
      <c r="F95" s="994"/>
      <c r="G95" s="371"/>
      <c r="H95" s="371"/>
      <c r="I95" s="371"/>
      <c r="J95" s="371"/>
      <c r="K95" s="371"/>
      <c r="L95" s="371"/>
      <c r="M95" s="371"/>
      <c r="N95" s="995">
        <f t="shared" si="1"/>
        <v>0</v>
      </c>
      <c r="O95" s="996" t="s">
        <v>586</v>
      </c>
      <c r="P95" s="997"/>
    </row>
    <row r="96" spans="1:16" ht="15" hidden="1" customHeight="1" outlineLevel="1" x14ac:dyDescent="0.2">
      <c r="A96" s="985"/>
      <c r="B96" s="991"/>
      <c r="C96" s="992" t="s">
        <v>586</v>
      </c>
      <c r="D96" s="993" t="s">
        <v>586</v>
      </c>
      <c r="E96" s="371"/>
      <c r="F96" s="994"/>
      <c r="G96" s="371"/>
      <c r="H96" s="371"/>
      <c r="I96" s="371"/>
      <c r="J96" s="371"/>
      <c r="K96" s="371"/>
      <c r="L96" s="371"/>
      <c r="M96" s="371"/>
      <c r="N96" s="995">
        <f t="shared" si="1"/>
        <v>0</v>
      </c>
      <c r="O96" s="996" t="s">
        <v>586</v>
      </c>
      <c r="P96" s="997"/>
    </row>
    <row r="97" spans="1:16" ht="15" hidden="1" customHeight="1" outlineLevel="1" x14ac:dyDescent="0.2">
      <c r="A97" s="985"/>
      <c r="B97" s="991"/>
      <c r="C97" s="992" t="s">
        <v>586</v>
      </c>
      <c r="D97" s="993" t="s">
        <v>586</v>
      </c>
      <c r="E97" s="371"/>
      <c r="F97" s="994"/>
      <c r="G97" s="371"/>
      <c r="H97" s="371"/>
      <c r="I97" s="371"/>
      <c r="J97" s="371"/>
      <c r="K97" s="371"/>
      <c r="L97" s="371"/>
      <c r="M97" s="371"/>
      <c r="N97" s="995">
        <f t="shared" si="1"/>
        <v>0</v>
      </c>
      <c r="O97" s="996" t="s">
        <v>586</v>
      </c>
      <c r="P97" s="997"/>
    </row>
    <row r="98" spans="1:16" ht="15" hidden="1" customHeight="1" outlineLevel="1" x14ac:dyDescent="0.2">
      <c r="A98" s="985"/>
      <c r="B98" s="991"/>
      <c r="C98" s="992" t="s">
        <v>586</v>
      </c>
      <c r="D98" s="993" t="s">
        <v>586</v>
      </c>
      <c r="E98" s="371"/>
      <c r="F98" s="994"/>
      <c r="G98" s="371"/>
      <c r="H98" s="371"/>
      <c r="I98" s="371"/>
      <c r="J98" s="371"/>
      <c r="K98" s="371"/>
      <c r="L98" s="371"/>
      <c r="M98" s="371"/>
      <c r="N98" s="995">
        <f t="shared" si="1"/>
        <v>0</v>
      </c>
      <c r="O98" s="996" t="s">
        <v>586</v>
      </c>
      <c r="P98" s="997"/>
    </row>
    <row r="99" spans="1:16" ht="15" hidden="1" customHeight="1" outlineLevel="1" x14ac:dyDescent="0.2">
      <c r="A99" s="985"/>
      <c r="B99" s="991"/>
      <c r="C99" s="992" t="s">
        <v>586</v>
      </c>
      <c r="D99" s="993" t="s">
        <v>586</v>
      </c>
      <c r="E99" s="371"/>
      <c r="F99" s="994"/>
      <c r="G99" s="371"/>
      <c r="H99" s="371"/>
      <c r="I99" s="371"/>
      <c r="J99" s="371"/>
      <c r="K99" s="371"/>
      <c r="L99" s="371"/>
      <c r="M99" s="371"/>
      <c r="N99" s="995">
        <f t="shared" si="1"/>
        <v>0</v>
      </c>
      <c r="O99" s="996" t="s">
        <v>586</v>
      </c>
      <c r="P99" s="997"/>
    </row>
    <row r="100" spans="1:16" ht="15" hidden="1" customHeight="1" outlineLevel="1" x14ac:dyDescent="0.2">
      <c r="A100" s="985"/>
      <c r="B100" s="991"/>
      <c r="C100" s="992" t="s">
        <v>586</v>
      </c>
      <c r="D100" s="993" t="s">
        <v>586</v>
      </c>
      <c r="E100" s="371"/>
      <c r="F100" s="994"/>
      <c r="G100" s="371"/>
      <c r="H100" s="371"/>
      <c r="I100" s="371"/>
      <c r="J100" s="371"/>
      <c r="K100" s="371"/>
      <c r="L100" s="371"/>
      <c r="M100" s="371"/>
      <c r="N100" s="995">
        <f t="shared" si="1"/>
        <v>0</v>
      </c>
      <c r="O100" s="996" t="s">
        <v>586</v>
      </c>
      <c r="P100" s="997"/>
    </row>
    <row r="101" spans="1:16" ht="15" hidden="1" customHeight="1" outlineLevel="1" x14ac:dyDescent="0.2">
      <c r="A101" s="985"/>
      <c r="B101" s="991"/>
      <c r="C101" s="992" t="s">
        <v>586</v>
      </c>
      <c r="D101" s="993" t="s">
        <v>586</v>
      </c>
      <c r="E101" s="371"/>
      <c r="F101" s="994"/>
      <c r="G101" s="371"/>
      <c r="H101" s="371"/>
      <c r="I101" s="371"/>
      <c r="J101" s="371"/>
      <c r="K101" s="371"/>
      <c r="L101" s="371"/>
      <c r="M101" s="371"/>
      <c r="N101" s="995">
        <f t="shared" si="1"/>
        <v>0</v>
      </c>
      <c r="O101" s="996" t="s">
        <v>586</v>
      </c>
      <c r="P101" s="997"/>
    </row>
    <row r="102" spans="1:16" ht="15" hidden="1" customHeight="1" outlineLevel="1" x14ac:dyDescent="0.2">
      <c r="A102" s="985"/>
      <c r="B102" s="991"/>
      <c r="C102" s="992" t="s">
        <v>586</v>
      </c>
      <c r="D102" s="993" t="s">
        <v>586</v>
      </c>
      <c r="E102" s="371"/>
      <c r="F102" s="994"/>
      <c r="G102" s="371"/>
      <c r="H102" s="371"/>
      <c r="I102" s="371"/>
      <c r="J102" s="371"/>
      <c r="K102" s="371"/>
      <c r="L102" s="371"/>
      <c r="M102" s="371"/>
      <c r="N102" s="995">
        <f t="shared" si="1"/>
        <v>0</v>
      </c>
      <c r="O102" s="996" t="s">
        <v>586</v>
      </c>
      <c r="P102" s="997"/>
    </row>
    <row r="103" spans="1:16" ht="15" hidden="1" customHeight="1" outlineLevel="1" x14ac:dyDescent="0.2">
      <c r="A103" s="985"/>
      <c r="B103" s="991"/>
      <c r="C103" s="992" t="s">
        <v>586</v>
      </c>
      <c r="D103" s="993" t="s">
        <v>586</v>
      </c>
      <c r="E103" s="371"/>
      <c r="F103" s="994"/>
      <c r="G103" s="371"/>
      <c r="H103" s="371"/>
      <c r="I103" s="371"/>
      <c r="J103" s="371"/>
      <c r="K103" s="371"/>
      <c r="L103" s="371"/>
      <c r="M103" s="371"/>
      <c r="N103" s="995">
        <f t="shared" si="1"/>
        <v>0</v>
      </c>
      <c r="O103" s="996" t="s">
        <v>586</v>
      </c>
      <c r="P103" s="997"/>
    </row>
    <row r="104" spans="1:16" ht="15" hidden="1" customHeight="1" outlineLevel="1" x14ac:dyDescent="0.2">
      <c r="A104" s="985"/>
      <c r="B104" s="991"/>
      <c r="C104" s="992" t="s">
        <v>586</v>
      </c>
      <c r="D104" s="993" t="s">
        <v>586</v>
      </c>
      <c r="E104" s="371"/>
      <c r="F104" s="994"/>
      <c r="G104" s="371"/>
      <c r="H104" s="371"/>
      <c r="I104" s="371"/>
      <c r="J104" s="371"/>
      <c r="K104" s="371"/>
      <c r="L104" s="371"/>
      <c r="M104" s="371"/>
      <c r="N104" s="995">
        <f t="shared" si="1"/>
        <v>0</v>
      </c>
      <c r="O104" s="996" t="s">
        <v>586</v>
      </c>
      <c r="P104" s="997"/>
    </row>
    <row r="105" spans="1:16" ht="15" hidden="1" customHeight="1" outlineLevel="1" x14ac:dyDescent="0.2">
      <c r="A105" s="985"/>
      <c r="B105" s="991"/>
      <c r="C105" s="992" t="s">
        <v>586</v>
      </c>
      <c r="D105" s="993" t="s">
        <v>586</v>
      </c>
      <c r="E105" s="371"/>
      <c r="F105" s="994"/>
      <c r="G105" s="371"/>
      <c r="H105" s="371"/>
      <c r="I105" s="371"/>
      <c r="J105" s="371"/>
      <c r="K105" s="371"/>
      <c r="L105" s="371"/>
      <c r="M105" s="371"/>
      <c r="N105" s="995">
        <f t="shared" si="1"/>
        <v>0</v>
      </c>
      <c r="O105" s="996" t="s">
        <v>586</v>
      </c>
      <c r="P105" s="997"/>
    </row>
    <row r="106" spans="1:16" ht="15" hidden="1" customHeight="1" outlineLevel="1" x14ac:dyDescent="0.2">
      <c r="A106" s="985"/>
      <c r="B106" s="991"/>
      <c r="C106" s="992" t="s">
        <v>586</v>
      </c>
      <c r="D106" s="993" t="s">
        <v>586</v>
      </c>
      <c r="E106" s="371"/>
      <c r="F106" s="994"/>
      <c r="G106" s="371"/>
      <c r="H106" s="371"/>
      <c r="I106" s="371"/>
      <c r="J106" s="371"/>
      <c r="K106" s="371"/>
      <c r="L106" s="371"/>
      <c r="M106" s="371"/>
      <c r="N106" s="995">
        <f t="shared" si="1"/>
        <v>0</v>
      </c>
      <c r="O106" s="996" t="s">
        <v>586</v>
      </c>
      <c r="P106" s="997"/>
    </row>
    <row r="107" spans="1:16" ht="15" hidden="1" customHeight="1" outlineLevel="1" x14ac:dyDescent="0.2">
      <c r="A107" s="985"/>
      <c r="B107" s="991"/>
      <c r="C107" s="992" t="s">
        <v>586</v>
      </c>
      <c r="D107" s="993" t="s">
        <v>586</v>
      </c>
      <c r="E107" s="371"/>
      <c r="F107" s="994"/>
      <c r="G107" s="371"/>
      <c r="H107" s="371"/>
      <c r="I107" s="371"/>
      <c r="J107" s="371"/>
      <c r="K107" s="371"/>
      <c r="L107" s="371"/>
      <c r="M107" s="371"/>
      <c r="N107" s="995">
        <f t="shared" si="1"/>
        <v>0</v>
      </c>
      <c r="O107" s="996" t="s">
        <v>586</v>
      </c>
      <c r="P107" s="997"/>
    </row>
    <row r="108" spans="1:16" ht="15" hidden="1" customHeight="1" outlineLevel="1" x14ac:dyDescent="0.2">
      <c r="A108" s="985"/>
      <c r="B108" s="991"/>
      <c r="C108" s="992" t="s">
        <v>586</v>
      </c>
      <c r="D108" s="993" t="s">
        <v>586</v>
      </c>
      <c r="E108" s="371"/>
      <c r="F108" s="994"/>
      <c r="G108" s="371"/>
      <c r="H108" s="371"/>
      <c r="I108" s="371"/>
      <c r="J108" s="371"/>
      <c r="K108" s="371"/>
      <c r="L108" s="371"/>
      <c r="M108" s="371"/>
      <c r="N108" s="995">
        <f t="shared" si="1"/>
        <v>0</v>
      </c>
      <c r="O108" s="996" t="s">
        <v>586</v>
      </c>
      <c r="P108" s="997"/>
    </row>
    <row r="109" spans="1:16" ht="15" hidden="1" customHeight="1" outlineLevel="1" x14ac:dyDescent="0.2">
      <c r="A109" s="985"/>
      <c r="B109" s="991"/>
      <c r="C109" s="992" t="s">
        <v>586</v>
      </c>
      <c r="D109" s="993" t="s">
        <v>586</v>
      </c>
      <c r="E109" s="371"/>
      <c r="F109" s="994"/>
      <c r="G109" s="371"/>
      <c r="H109" s="371"/>
      <c r="I109" s="371"/>
      <c r="J109" s="371"/>
      <c r="K109" s="371"/>
      <c r="L109" s="371"/>
      <c r="M109" s="371"/>
      <c r="N109" s="995">
        <f t="shared" si="1"/>
        <v>0</v>
      </c>
      <c r="O109" s="996" t="s">
        <v>586</v>
      </c>
      <c r="P109" s="997"/>
    </row>
    <row r="110" spans="1:16" ht="15" hidden="1" customHeight="1" outlineLevel="1" x14ac:dyDescent="0.2">
      <c r="A110" s="985"/>
      <c r="B110" s="991"/>
      <c r="C110" s="992" t="s">
        <v>586</v>
      </c>
      <c r="D110" s="993" t="s">
        <v>586</v>
      </c>
      <c r="E110" s="371"/>
      <c r="F110" s="994"/>
      <c r="G110" s="371"/>
      <c r="H110" s="371"/>
      <c r="I110" s="371"/>
      <c r="J110" s="371"/>
      <c r="K110" s="371"/>
      <c r="L110" s="371"/>
      <c r="M110" s="371"/>
      <c r="N110" s="995">
        <f t="shared" si="1"/>
        <v>0</v>
      </c>
      <c r="O110" s="996" t="s">
        <v>586</v>
      </c>
      <c r="P110" s="997"/>
    </row>
    <row r="111" spans="1:16" ht="15" hidden="1" customHeight="1" outlineLevel="1" x14ac:dyDescent="0.2">
      <c r="A111" s="985"/>
      <c r="B111" s="991"/>
      <c r="C111" s="992" t="s">
        <v>586</v>
      </c>
      <c r="D111" s="993" t="s">
        <v>586</v>
      </c>
      <c r="E111" s="371"/>
      <c r="F111" s="994"/>
      <c r="G111" s="371"/>
      <c r="H111" s="371"/>
      <c r="I111" s="371"/>
      <c r="J111" s="371"/>
      <c r="K111" s="371"/>
      <c r="L111" s="371"/>
      <c r="M111" s="371"/>
      <c r="N111" s="995">
        <f t="shared" si="1"/>
        <v>0</v>
      </c>
      <c r="O111" s="996" t="s">
        <v>586</v>
      </c>
      <c r="P111" s="997"/>
    </row>
    <row r="112" spans="1:16" ht="15" hidden="1" customHeight="1" outlineLevel="1" x14ac:dyDescent="0.2">
      <c r="A112" s="985"/>
      <c r="B112" s="991"/>
      <c r="C112" s="992" t="s">
        <v>586</v>
      </c>
      <c r="D112" s="993" t="s">
        <v>586</v>
      </c>
      <c r="E112" s="371"/>
      <c r="F112" s="994"/>
      <c r="G112" s="371"/>
      <c r="H112" s="371"/>
      <c r="I112" s="371"/>
      <c r="J112" s="371"/>
      <c r="K112" s="371"/>
      <c r="L112" s="371"/>
      <c r="M112" s="371"/>
      <c r="N112" s="995">
        <f t="shared" si="1"/>
        <v>0</v>
      </c>
      <c r="O112" s="996" t="s">
        <v>586</v>
      </c>
      <c r="P112" s="997"/>
    </row>
    <row r="113" spans="1:16" ht="15" hidden="1" customHeight="1" outlineLevel="1" x14ac:dyDescent="0.2">
      <c r="A113" s="985"/>
      <c r="B113" s="991"/>
      <c r="C113" s="992" t="s">
        <v>586</v>
      </c>
      <c r="D113" s="993" t="s">
        <v>586</v>
      </c>
      <c r="E113" s="371"/>
      <c r="F113" s="994"/>
      <c r="G113" s="371"/>
      <c r="H113" s="371"/>
      <c r="I113" s="371"/>
      <c r="J113" s="371"/>
      <c r="K113" s="371"/>
      <c r="L113" s="371"/>
      <c r="M113" s="371"/>
      <c r="N113" s="995">
        <f t="shared" si="1"/>
        <v>0</v>
      </c>
      <c r="O113" s="996" t="s">
        <v>586</v>
      </c>
      <c r="P113" s="997"/>
    </row>
    <row r="114" spans="1:16" ht="15" hidden="1" customHeight="1" outlineLevel="1" thickBot="1" x14ac:dyDescent="0.25">
      <c r="A114" s="985"/>
      <c r="B114" s="998"/>
      <c r="C114" s="999" t="s">
        <v>586</v>
      </c>
      <c r="D114" s="999" t="s">
        <v>586</v>
      </c>
      <c r="E114" s="1000"/>
      <c r="F114" s="1001"/>
      <c r="G114" s="1000"/>
      <c r="H114" s="1000"/>
      <c r="I114" s="1000"/>
      <c r="J114" s="1000"/>
      <c r="K114" s="1000"/>
      <c r="L114" s="1000"/>
      <c r="M114" s="1000"/>
      <c r="N114" s="374">
        <f t="shared" si="1"/>
        <v>0</v>
      </c>
      <c r="O114" s="1002" t="s">
        <v>586</v>
      </c>
      <c r="P114" s="1003"/>
    </row>
    <row r="115" spans="1:16" ht="8.25" customHeight="1" collapsed="1" x14ac:dyDescent="0.2">
      <c r="A115" s="985"/>
      <c r="B115" s="985"/>
      <c r="C115" s="985"/>
      <c r="D115" s="1004"/>
      <c r="E115" s="985"/>
      <c r="F115" s="985"/>
      <c r="G115" s="985"/>
      <c r="H115" s="985"/>
      <c r="I115" s="985"/>
      <c r="J115" s="985"/>
      <c r="K115" s="985"/>
      <c r="L115" s="985"/>
      <c r="M115" s="985"/>
      <c r="N115" s="985"/>
      <c r="O115" s="985"/>
    </row>
  </sheetData>
  <dataValidations count="3">
    <dataValidation type="list" allowBlank="1" showInputMessage="1" showErrorMessage="1" sqref="G9">
      <formula1>"Bitte wählen, Ja, Nein "</formula1>
    </dataValidation>
    <dataValidation type="list" allowBlank="1" showInputMessage="1" showErrorMessage="1" sqref="O15:O114 H9">
      <formula1>"Bitte wählen, Ja, Nein"</formula1>
    </dataValidation>
    <dataValidation type="list" allowBlank="1" showInputMessage="1" showErrorMessage="1" sqref="C15:C114">
      <formula1>"Bitte wählen,HöS,HöS/HS,HS,HS/MS,MS,MS/NS,NS"</formula1>
    </dataValidation>
  </dataValidations>
  <pageMargins left="0.43307086614173229" right="0.47244094488188981" top="0.43307086614173229" bottom="0.47244094488188981" header="0.31496062992125984" footer="0.27559055118110237"/>
  <pageSetup paperSize="9" scale="40" orientation="landscape" r:id="rId1"/>
  <headerFooter alignWithMargins="0">
    <oddFooter>&amp;L&amp;D&amp;R&amp;A_&amp;F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Listen!$T$2:$T$16</xm:f>
          </x14:formula1>
          <xm:sqref>D15:D114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P23"/>
  <sheetViews>
    <sheetView showGridLines="0" showZeros="0" zoomScale="82" zoomScaleNormal="82" workbookViewId="0">
      <selection activeCell="D6" sqref="D6"/>
    </sheetView>
  </sheetViews>
  <sheetFormatPr baseColWidth="10" defaultColWidth="11.42578125" defaultRowHeight="14.25" x14ac:dyDescent="0.2"/>
  <cols>
    <col min="1" max="1" width="1.85546875" style="255" customWidth="1"/>
    <col min="2" max="2" width="9.85546875" style="255" customWidth="1"/>
    <col min="3" max="3" width="35.7109375" style="255" customWidth="1"/>
    <col min="4" max="16" width="17.7109375" style="255" customWidth="1"/>
    <col min="17" max="26" width="11.7109375" style="255" bestFit="1" customWidth="1"/>
    <col min="27" max="16384" width="11.42578125" style="255"/>
  </cols>
  <sheetData>
    <row r="1" spans="2:16" ht="29.45" customHeight="1" x14ac:dyDescent="0.25">
      <c r="B1" s="325" t="str">
        <f>"Berechnung des Ist- Kapitalkostenaufschlag für das Jahr " &amp;Allgemeines!C12</f>
        <v>Berechnung des Ist- Kapitalkostenaufschlag für das Jahr 2021</v>
      </c>
    </row>
    <row r="2" spans="2:16" ht="18.75" thickBot="1" x14ac:dyDescent="0.3">
      <c r="B2" s="325"/>
    </row>
    <row r="3" spans="2:16" ht="40.9" customHeight="1" x14ac:dyDescent="0.2">
      <c r="B3" s="1278" t="s">
        <v>703</v>
      </c>
      <c r="C3" s="1279"/>
      <c r="D3" s="76" t="s">
        <v>195</v>
      </c>
    </row>
    <row r="4" spans="2:16" x14ac:dyDescent="0.2">
      <c r="B4" s="1280" t="s">
        <v>168</v>
      </c>
      <c r="C4" s="1281"/>
      <c r="D4" s="78">
        <f>P10</f>
        <v>0</v>
      </c>
    </row>
    <row r="5" spans="2:16" x14ac:dyDescent="0.2">
      <c r="B5" s="1280" t="s">
        <v>169</v>
      </c>
      <c r="C5" s="1281"/>
      <c r="D5" s="415"/>
    </row>
    <row r="6" spans="2:16" ht="15" thickBot="1" x14ac:dyDescent="0.25">
      <c r="B6" s="1282" t="s">
        <v>152</v>
      </c>
      <c r="C6" s="1283"/>
      <c r="D6" s="79">
        <f>D4-D5</f>
        <v>0</v>
      </c>
    </row>
    <row r="7" spans="2:16" ht="18" x14ac:dyDescent="0.25">
      <c r="B7" s="325"/>
    </row>
    <row r="8" spans="2:16" ht="22.15" customHeight="1" x14ac:dyDescent="0.2">
      <c r="D8" s="331" t="s">
        <v>455</v>
      </c>
      <c r="E8" s="331"/>
      <c r="F8" s="330"/>
      <c r="G8" s="331" t="str">
        <f>"kalkulatorische Restwerte zum 01.01."&amp;Allgemeines!C12</f>
        <v>kalkulatorische Restwerte zum 01.01.2021</v>
      </c>
      <c r="H8" s="332"/>
      <c r="I8" s="330"/>
      <c r="J8" s="331" t="str">
        <f>"kalkulatorische Restwerte zum 31.12."&amp;Allgemeines!C12</f>
        <v>kalkulatorische Restwerte zum 31.12.2021</v>
      </c>
      <c r="K8" s="332"/>
      <c r="L8" s="256"/>
    </row>
    <row r="9" spans="2:16" ht="42.75" x14ac:dyDescent="0.2">
      <c r="D9" s="257" t="s">
        <v>455</v>
      </c>
      <c r="E9" s="258" t="s">
        <v>456</v>
      </c>
      <c r="F9" s="258" t="s">
        <v>457</v>
      </c>
      <c r="G9" s="258" t="s">
        <v>458</v>
      </c>
      <c r="H9" s="258" t="s">
        <v>459</v>
      </c>
      <c r="I9" s="258" t="s">
        <v>460</v>
      </c>
      <c r="J9" s="258" t="s">
        <v>458</v>
      </c>
      <c r="K9" s="258" t="s">
        <v>459</v>
      </c>
      <c r="L9" s="258" t="s">
        <v>460</v>
      </c>
      <c r="M9" s="258" t="s">
        <v>461</v>
      </c>
      <c r="N9" s="259" t="s">
        <v>462</v>
      </c>
      <c r="O9" s="259" t="s">
        <v>463</v>
      </c>
      <c r="P9" s="259" t="s">
        <v>464</v>
      </c>
    </row>
    <row r="10" spans="2:16" ht="30" customHeight="1" x14ac:dyDescent="0.2">
      <c r="C10" s="260" t="s">
        <v>21</v>
      </c>
      <c r="D10" s="261">
        <f>SUM(D14:D23)</f>
        <v>0</v>
      </c>
      <c r="E10" s="262">
        <f t="shared" ref="E10:P10" si="0">SUM(E14:E23)</f>
        <v>0</v>
      </c>
      <c r="F10" s="262">
        <f t="shared" si="0"/>
        <v>0</v>
      </c>
      <c r="G10" s="262">
        <f t="shared" si="0"/>
        <v>0</v>
      </c>
      <c r="H10" s="262">
        <f t="shared" si="0"/>
        <v>0</v>
      </c>
      <c r="I10" s="262">
        <f t="shared" si="0"/>
        <v>0</v>
      </c>
      <c r="J10" s="262">
        <f t="shared" si="0"/>
        <v>0</v>
      </c>
      <c r="K10" s="262">
        <f t="shared" si="0"/>
        <v>0</v>
      </c>
      <c r="L10" s="262">
        <f t="shared" si="0"/>
        <v>0</v>
      </c>
      <c r="M10" s="262">
        <f t="shared" si="0"/>
        <v>0</v>
      </c>
      <c r="N10" s="261">
        <f t="shared" si="0"/>
        <v>0</v>
      </c>
      <c r="O10" s="261">
        <f t="shared" si="0"/>
        <v>0</v>
      </c>
      <c r="P10" s="261">
        <f t="shared" si="0"/>
        <v>0</v>
      </c>
    </row>
    <row r="11" spans="2:16" ht="15" x14ac:dyDescent="0.2">
      <c r="D11" s="263"/>
      <c r="E11" s="264"/>
      <c r="F11" s="264"/>
      <c r="G11" s="265"/>
      <c r="H11" s="264"/>
      <c r="I11" s="266"/>
      <c r="J11" s="264"/>
      <c r="K11" s="264"/>
      <c r="L11" s="266"/>
      <c r="M11" s="267"/>
      <c r="N11" s="268"/>
      <c r="O11" s="268"/>
      <c r="P11" s="268"/>
    </row>
    <row r="12" spans="2:16" x14ac:dyDescent="0.2">
      <c r="D12" s="269"/>
      <c r="E12" s="270"/>
      <c r="F12" s="270"/>
      <c r="G12" s="269"/>
      <c r="H12" s="270"/>
      <c r="I12" s="271"/>
      <c r="J12" s="270"/>
      <c r="K12" s="270"/>
      <c r="L12" s="271"/>
    </row>
    <row r="13" spans="2:16" ht="42.75" x14ac:dyDescent="0.2">
      <c r="B13" s="272" t="s">
        <v>465</v>
      </c>
      <c r="C13" s="272" t="s">
        <v>466</v>
      </c>
      <c r="D13" s="257" t="s">
        <v>455</v>
      </c>
      <c r="E13" s="258" t="s">
        <v>456</v>
      </c>
      <c r="F13" s="258" t="s">
        <v>457</v>
      </c>
      <c r="G13" s="258" t="s">
        <v>458</v>
      </c>
      <c r="H13" s="258" t="s">
        <v>459</v>
      </c>
      <c r="I13" s="258" t="s">
        <v>460</v>
      </c>
      <c r="J13" s="258" t="s">
        <v>458</v>
      </c>
      <c r="K13" s="258" t="s">
        <v>459</v>
      </c>
      <c r="L13" s="258" t="s">
        <v>460</v>
      </c>
      <c r="M13" s="258" t="s">
        <v>461</v>
      </c>
      <c r="N13" s="259" t="s">
        <v>462</v>
      </c>
      <c r="O13" s="259" t="s">
        <v>463</v>
      </c>
      <c r="P13" s="259" t="s">
        <v>464</v>
      </c>
    </row>
    <row r="14" spans="2:16" ht="15" x14ac:dyDescent="0.25">
      <c r="B14" s="273">
        <f>Allgemeines!B36</f>
        <v>0</v>
      </c>
      <c r="C14" s="274">
        <f>Allgemeines!C36</f>
        <v>0</v>
      </c>
      <c r="D14" s="329">
        <f>SUM(E14:F14)</f>
        <v>0</v>
      </c>
      <c r="E14" s="275">
        <f>SUMIF(SAV!$A$5:$A$200,$B14,SAV!$AE$5:$AE$200)</f>
        <v>0</v>
      </c>
      <c r="F14" s="275">
        <f>SUMIFS(WAV!$S$5:$S$100,WAV!$A$5:$A$100,$B14,WAV!$D$5:$D$100,"&gt;2015",WAV!$D$5:$D$100,"&lt;="&amp;Allgemeines!C12)</f>
        <v>0</v>
      </c>
      <c r="G14" s="275">
        <f>SUMIF(SAV!$A$5:$A$200,$B14,SAV!$AD$5:$AD$200)</f>
        <v>0</v>
      </c>
      <c r="H14" s="275">
        <f>SUMIFS(WAV!$R$5:$R$100,WAV!$A$5:$A$100,$B14,WAV!$D$5:$D$100,"&gt;2015",WAV!$D$5:$D$100,"&lt;="&amp;Allgemeines!C12)</f>
        <v>0</v>
      </c>
      <c r="I14" s="275">
        <f>SUMIFS(BKZ_NAKB_SoPo!$L$34:$L$63,BKZ_NAKB_SoPo!$B$34:$B$63,$B14)</f>
        <v>0</v>
      </c>
      <c r="J14" s="275">
        <f>SUMIF(SAV!$A$5:$A$200,$B14,SAV!$AF$5:$AF$200)</f>
        <v>0</v>
      </c>
      <c r="K14" s="275">
        <f>SUMIFS(WAV!$T$5:$T$100,WAV!$A$5:$A$100,$B14,WAV!$D$5:$D$100,"&gt;2015",WAV!$D$5:$D$100,"&lt;="&amp;Allgemeines!C12)</f>
        <v>0</v>
      </c>
      <c r="L14" s="275">
        <f>SUMIFS(BKZ_NAKB_SoPo!$M$34:$M$63,BKZ_NAKB_SoPo!$B$34:$B$63,$B14)</f>
        <v>0</v>
      </c>
      <c r="M14" s="275">
        <f>AVERAGE(SUM(G14:H14,-I14),SUM(J14:K14,-L14))</f>
        <v>0</v>
      </c>
      <c r="N14" s="329">
        <f>$M14*Listen!$H$4</f>
        <v>0</v>
      </c>
      <c r="O14" s="276">
        <f>$M14*0.4*Listen!$H$2*0.035*Allgemeines!F36</f>
        <v>0</v>
      </c>
      <c r="P14" s="329">
        <f>SUM(D14,N14:O14)</f>
        <v>0</v>
      </c>
    </row>
    <row r="15" spans="2:16" ht="15" x14ac:dyDescent="0.25">
      <c r="B15" s="273">
        <f>Allgemeines!B37</f>
        <v>0</v>
      </c>
      <c r="C15" s="274">
        <f>Allgemeines!C37</f>
        <v>0</v>
      </c>
      <c r="D15" s="329">
        <f t="shared" ref="D15:D23" si="1">SUM(E15:F15)</f>
        <v>0</v>
      </c>
      <c r="E15" s="275">
        <f>SUMIF(SAV!$A$5:$A$200,$B15,SAV!$AE$5:$AE$200)</f>
        <v>0</v>
      </c>
      <c r="F15" s="275">
        <f>SUMIFS(WAV!$S$5:$S$100,WAV!$A$5:$A$100,$B15,WAV!$D$5:$D$100,"&gt;2015",WAV!$D$5:$D$100,"&lt;="&amp;Allgemeines!C13)</f>
        <v>0</v>
      </c>
      <c r="G15" s="275">
        <f>SUMIF(SAV!$A$5:$A$200,$B15,SAV!$AD$5:$AD$200)</f>
        <v>0</v>
      </c>
      <c r="H15" s="275">
        <f>SUMIFS(WAV!$R$5:$R$100,WAV!$A$5:$A$100,$B15,WAV!$D$5:$D$100,"&gt;2015",WAV!$D$5:$D$100,"&lt;="&amp;Allgemeines!C13)</f>
        <v>0</v>
      </c>
      <c r="I15" s="275">
        <f>SUMIFS(BKZ_NAKB_SoPo!$L$34:$L$63,BKZ_NAKB_SoPo!$B$34:$B$63,$B15)</f>
        <v>0</v>
      </c>
      <c r="J15" s="275">
        <f>SUMIF(SAV!$A$5:$A$200,$B15,SAV!$AF$5:$AF$200)</f>
        <v>0</v>
      </c>
      <c r="K15" s="275">
        <f>SUMIFS(WAV!$T$5:$T$100,WAV!$A$5:$A$100,$B15,WAV!$D$5:$D$100,"&gt;2015",WAV!$D$5:$D$100,"&lt;="&amp;Allgemeines!C13)</f>
        <v>0</v>
      </c>
      <c r="L15" s="275">
        <f>SUMIFS(BKZ_NAKB_SoPo!$M$34:$M$63,BKZ_NAKB_SoPo!$B$34:$B$63,$B15)</f>
        <v>0</v>
      </c>
      <c r="M15" s="275">
        <f t="shared" ref="M15:M23" si="2">AVERAGE(SUM(G15:H15,-I15),SUM(J15:K15,-L15))</f>
        <v>0</v>
      </c>
      <c r="N15" s="329">
        <f>$M15*Listen!$H$4</f>
        <v>0</v>
      </c>
      <c r="O15" s="275">
        <f>$M15*0.4*Listen!$H$2*0.035*Allgemeines!F37</f>
        <v>0</v>
      </c>
      <c r="P15" s="329">
        <f t="shared" ref="P15:P23" si="3">SUM(D15,N15:O15)</f>
        <v>0</v>
      </c>
    </row>
    <row r="16" spans="2:16" ht="15" x14ac:dyDescent="0.25">
      <c r="B16" s="273">
        <f>Allgemeines!B38</f>
        <v>0</v>
      </c>
      <c r="C16" s="274">
        <f>Allgemeines!C38</f>
        <v>0</v>
      </c>
      <c r="D16" s="329">
        <f t="shared" si="1"/>
        <v>0</v>
      </c>
      <c r="E16" s="275">
        <f>SUMIF(SAV!$A$5:$A$200,$B16,SAV!$AE$5:$AE$200)</f>
        <v>0</v>
      </c>
      <c r="F16" s="275">
        <f>SUMIFS(WAV!$S$5:$S$100,WAV!$A$5:$A$100,$B16,WAV!$D$5:$D$100,"&gt;2015",WAV!$D$5:$D$100,"&lt;="&amp;Allgemeines!C14)</f>
        <v>0</v>
      </c>
      <c r="G16" s="275">
        <f>SUMIF(SAV!$A$5:$A$200,$B16,SAV!$AD$5:$AD$200)</f>
        <v>0</v>
      </c>
      <c r="H16" s="275">
        <f>SUMIFS(WAV!$R$5:$R$100,WAV!$A$5:$A$100,$B16,WAV!$D$5:$D$100,"&gt;2015",WAV!$D$5:$D$100,"&lt;="&amp;Allgemeines!C14)</f>
        <v>0</v>
      </c>
      <c r="I16" s="275">
        <f>SUMIFS(BKZ_NAKB_SoPo!$L$34:$L$63,BKZ_NAKB_SoPo!$B$34:$B$63,$B16)</f>
        <v>0</v>
      </c>
      <c r="J16" s="275">
        <f>SUMIF(SAV!$A$5:$A$200,$B16,SAV!$AF$5:$AF$200)</f>
        <v>0</v>
      </c>
      <c r="K16" s="275">
        <f>SUMIFS(WAV!$T$5:$T$100,WAV!$A$5:$A$100,$B16,WAV!$D$5:$D$100,"&gt;2015",WAV!$D$5:$D$100,"&lt;="&amp;Allgemeines!C14)</f>
        <v>0</v>
      </c>
      <c r="L16" s="275">
        <f>SUMIFS(BKZ_NAKB_SoPo!$M$34:$M$63,BKZ_NAKB_SoPo!$B$34:$B$63,$B16)</f>
        <v>0</v>
      </c>
      <c r="M16" s="275">
        <f t="shared" si="2"/>
        <v>0</v>
      </c>
      <c r="N16" s="329">
        <f>$M16*Listen!$H$4</f>
        <v>0</v>
      </c>
      <c r="O16" s="275">
        <f>$M16*0.4*Listen!$H$2*0.035*Allgemeines!F38</f>
        <v>0</v>
      </c>
      <c r="P16" s="329">
        <f t="shared" si="3"/>
        <v>0</v>
      </c>
    </row>
    <row r="17" spans="2:16" ht="15" x14ac:dyDescent="0.25">
      <c r="B17" s="273">
        <f>Allgemeines!B39</f>
        <v>0</v>
      </c>
      <c r="C17" s="274">
        <f>Allgemeines!C39</f>
        <v>0</v>
      </c>
      <c r="D17" s="329">
        <f t="shared" si="1"/>
        <v>0</v>
      </c>
      <c r="E17" s="275">
        <f>SUMIF(SAV!$A$5:$A$200,$B17,SAV!$AE$5:$AE$200)</f>
        <v>0</v>
      </c>
      <c r="F17" s="275">
        <f>SUMIFS(WAV!$S$5:$S$100,WAV!$A$5:$A$100,$B17,WAV!$D$5:$D$100,"&gt;2015",WAV!$D$5:$D$100,"&lt;="&amp;Allgemeines!C15)</f>
        <v>0</v>
      </c>
      <c r="G17" s="275">
        <f>SUMIF(SAV!$A$5:$A$200,$B17,SAV!$AD$5:$AD$200)</f>
        <v>0</v>
      </c>
      <c r="H17" s="275">
        <f>SUMIFS(WAV!$R$5:$R$100,WAV!$A$5:$A$100,$B17,WAV!$D$5:$D$100,"&gt;2015",WAV!$D$5:$D$100,"&lt;="&amp;Allgemeines!C15)</f>
        <v>0</v>
      </c>
      <c r="I17" s="275">
        <f>SUMIFS(BKZ_NAKB_SoPo!$L$34:$L$63,BKZ_NAKB_SoPo!$B$34:$B$63,$B17)</f>
        <v>0</v>
      </c>
      <c r="J17" s="275">
        <f>SUMIF(SAV!$A$5:$A$200,$B17,SAV!$AF$5:$AF$200)</f>
        <v>0</v>
      </c>
      <c r="K17" s="275">
        <f>SUMIFS(WAV!$T$5:$T$100,WAV!$A$5:$A$100,$B17,WAV!$D$5:$D$100,"&gt;2015",WAV!$D$5:$D$100,"&lt;="&amp;Allgemeines!C15)</f>
        <v>0</v>
      </c>
      <c r="L17" s="275">
        <f>SUMIFS(BKZ_NAKB_SoPo!$M$34:$M$63,BKZ_NAKB_SoPo!$B$34:$B$63,$B17)</f>
        <v>0</v>
      </c>
      <c r="M17" s="275">
        <f t="shared" si="2"/>
        <v>0</v>
      </c>
      <c r="N17" s="329">
        <f>$M17*Listen!$H$4</f>
        <v>0</v>
      </c>
      <c r="O17" s="275">
        <f>$M17*0.4*Listen!$H$2*0.035*Allgemeines!F39</f>
        <v>0</v>
      </c>
      <c r="P17" s="329">
        <f t="shared" si="3"/>
        <v>0</v>
      </c>
    </row>
    <row r="18" spans="2:16" ht="15" x14ac:dyDescent="0.25">
      <c r="B18" s="273">
        <f>Allgemeines!B41</f>
        <v>0</v>
      </c>
      <c r="C18" s="274">
        <f>Allgemeines!C41</f>
        <v>0</v>
      </c>
      <c r="D18" s="329">
        <f t="shared" si="1"/>
        <v>0</v>
      </c>
      <c r="E18" s="275">
        <f>SUMIF(SAV!$A$5:$A$200,$B18,SAV!$AE$5:$AE$200)</f>
        <v>0</v>
      </c>
      <c r="F18" s="275">
        <f>SUMIFS(WAV!$S$5:$S$100,WAV!$A$5:$A$100,$B18,WAV!$D$5:$D$100,"&gt;2015",WAV!$D$5:$D$100,"&lt;="&amp;Allgemeines!#REF!)</f>
        <v>0</v>
      </c>
      <c r="G18" s="275">
        <f>SUMIF(SAV!$A$5:$A$200,$B18,SAV!$AD$5:$AD$200)</f>
        <v>0</v>
      </c>
      <c r="H18" s="275">
        <f>SUMIFS(WAV!$R$5:$R$100,WAV!$A$5:$A$100,$B18,WAV!$D$5:$D$100,"&gt;2015",WAV!$D$5:$D$100,"&lt;="&amp;Allgemeines!#REF!)</f>
        <v>0</v>
      </c>
      <c r="I18" s="275">
        <f>SUMIFS(BKZ_NAKB_SoPo!$L$34:$L$63,BKZ_NAKB_SoPo!$B$34:$B$63,$B18)</f>
        <v>0</v>
      </c>
      <c r="J18" s="275">
        <f>SUMIF(SAV!$A$5:$A$200,$B18,SAV!$AF$5:$AF$200)</f>
        <v>0</v>
      </c>
      <c r="K18" s="275">
        <f>SUMIFS(WAV!$T$5:$T$100,WAV!$A$5:$A$100,$B18,WAV!$D$5:$D$100,"&gt;2015",WAV!$D$5:$D$100,"&lt;="&amp;Allgemeines!#REF!)</f>
        <v>0</v>
      </c>
      <c r="L18" s="275">
        <f>SUMIFS(BKZ_NAKB_SoPo!$M$34:$M$63,BKZ_NAKB_SoPo!$B$34:$B$63,$B18)</f>
        <v>0</v>
      </c>
      <c r="M18" s="275">
        <f t="shared" si="2"/>
        <v>0</v>
      </c>
      <c r="N18" s="329">
        <f>$M18*Listen!$H$4</f>
        <v>0</v>
      </c>
      <c r="O18" s="275">
        <f>$M18*0.4*Listen!$H$2*0.035*Allgemeines!F41</f>
        <v>0</v>
      </c>
      <c r="P18" s="329">
        <f t="shared" si="3"/>
        <v>0</v>
      </c>
    </row>
    <row r="19" spans="2:16" ht="15" x14ac:dyDescent="0.25">
      <c r="B19" s="273">
        <f>Allgemeines!B42</f>
        <v>0</v>
      </c>
      <c r="C19" s="274">
        <f>Allgemeines!C42</f>
        <v>0</v>
      </c>
      <c r="D19" s="329">
        <f>SUM(E19:F19)</f>
        <v>0</v>
      </c>
      <c r="E19" s="275">
        <f>SUMIF(SAV!$A$5:$A$200,$B19,SAV!$AE$5:$AE$200)</f>
        <v>0</v>
      </c>
      <c r="F19" s="275">
        <f>SUMIFS(WAV!$S$5:$S$100,WAV!$A$5:$A$100,$B19,WAV!$D$5:$D$100,"&gt;2015",WAV!$D$5:$D$100,"&lt;="&amp;Allgemeines!C34)</f>
        <v>0</v>
      </c>
      <c r="G19" s="275">
        <f>SUMIF(SAV!$A$5:$A$200,$B19,SAV!$AD$5:$AD$200)</f>
        <v>0</v>
      </c>
      <c r="H19" s="275">
        <f>SUMIFS(WAV!$R$5:$R$100,WAV!$A$5:$A$100,$B19,WAV!$D$5:$D$100,"&gt;2015",WAV!$D$5:$D$100,"&lt;="&amp;Allgemeines!C34)</f>
        <v>0</v>
      </c>
      <c r="I19" s="275">
        <f>SUMIFS(BKZ_NAKB_SoPo!$L$34:$L$63,BKZ_NAKB_SoPo!$B$34:$B$63,$B19)</f>
        <v>0</v>
      </c>
      <c r="J19" s="275">
        <f>SUMIF(SAV!$A$5:$A$200,$B19,SAV!$AF$5:$AF$200)</f>
        <v>0</v>
      </c>
      <c r="K19" s="275">
        <f>SUMIFS(WAV!$T$5:$T$100,WAV!$A$5:$A$100,$B19,WAV!$D$5:$D$100,"&gt;2015",WAV!$D$5:$D$100,"&lt;="&amp;Allgemeines!C34)</f>
        <v>0</v>
      </c>
      <c r="L19" s="275">
        <f>SUMIFS(BKZ_NAKB_SoPo!$M$34:$M$63,BKZ_NAKB_SoPo!$B$34:$B$63,$B19)</f>
        <v>0</v>
      </c>
      <c r="M19" s="275">
        <f>AVERAGE(SUM(G19:H19,-I19),SUM(J19:K19,-L19))</f>
        <v>0</v>
      </c>
      <c r="N19" s="329">
        <f>$M19*Listen!$H$4</f>
        <v>0</v>
      </c>
      <c r="O19" s="275">
        <f>$M19*0.4*Listen!$H$2*0.035*Allgemeines!F42</f>
        <v>0</v>
      </c>
      <c r="P19" s="329">
        <f>SUM(D19,N19:O19)</f>
        <v>0</v>
      </c>
    </row>
    <row r="20" spans="2:16" ht="15" x14ac:dyDescent="0.25">
      <c r="B20" s="273">
        <f>Allgemeines!B43</f>
        <v>0</v>
      </c>
      <c r="C20" s="274">
        <f>Allgemeines!C43</f>
        <v>0</v>
      </c>
      <c r="D20" s="329">
        <f>SUM(E20:F20)</f>
        <v>0</v>
      </c>
      <c r="E20" s="275">
        <f>SUMIF(SAV!$A$5:$A$200,$B20,SAV!$AE$5:$AE$200)</f>
        <v>0</v>
      </c>
      <c r="F20" s="275">
        <f>SUMIFS(WAV!$S$5:$S$100,WAV!$A$5:$A$100,$B20,WAV!$D$5:$D$100,"&gt;2015",WAV!$D$5:$D$100,"&lt;="&amp;Allgemeines!C35)</f>
        <v>0</v>
      </c>
      <c r="G20" s="275">
        <f>SUMIF(SAV!$A$5:$A$200,$B20,SAV!$AD$5:$AD$200)</f>
        <v>0</v>
      </c>
      <c r="H20" s="275">
        <f>SUMIFS(WAV!$R$5:$R$100,WAV!$A$5:$A$100,$B20,WAV!$D$5:$D$100,"&gt;2015",WAV!$D$5:$D$100,"&lt;="&amp;Allgemeines!C35)</f>
        <v>0</v>
      </c>
      <c r="I20" s="275">
        <f>SUMIFS(BKZ_NAKB_SoPo!$L$34:$L$63,BKZ_NAKB_SoPo!$B$34:$B$63,$B20)</f>
        <v>0</v>
      </c>
      <c r="J20" s="275">
        <f>SUMIF(SAV!$A$5:$A$200,$B20,SAV!$AF$5:$AF$200)</f>
        <v>0</v>
      </c>
      <c r="K20" s="275">
        <f>SUMIFS(WAV!$T$5:$T$100,WAV!$A$5:$A$100,$B20,WAV!$D$5:$D$100,"&gt;2015",WAV!$D$5:$D$100,"&lt;="&amp;Allgemeines!C35)</f>
        <v>0</v>
      </c>
      <c r="L20" s="275">
        <f>SUMIFS(BKZ_NAKB_SoPo!$M$34:$M$63,BKZ_NAKB_SoPo!$B$34:$B$63,$B20)</f>
        <v>0</v>
      </c>
      <c r="M20" s="275">
        <f>AVERAGE(SUM(G20:H20,-I20),SUM(J20:K20,-L20))</f>
        <v>0</v>
      </c>
      <c r="N20" s="329">
        <f>$M20*Listen!$H$4</f>
        <v>0</v>
      </c>
      <c r="O20" s="275">
        <f>$M20*0.4*Listen!$H$2*0.035*Allgemeines!F43</f>
        <v>0</v>
      </c>
      <c r="P20" s="329">
        <f>SUM(D20,N20:O20)</f>
        <v>0</v>
      </c>
    </row>
    <row r="21" spans="2:16" ht="15" x14ac:dyDescent="0.25">
      <c r="B21" s="273">
        <f>Allgemeines!B43</f>
        <v>0</v>
      </c>
      <c r="C21" s="274">
        <f>Allgemeines!C43</f>
        <v>0</v>
      </c>
      <c r="D21" s="329">
        <f t="shared" si="1"/>
        <v>0</v>
      </c>
      <c r="E21" s="275">
        <f>SUMIF(SAV!$A$5:$A$200,$B21,SAV!$AE$5:$AE$200)</f>
        <v>0</v>
      </c>
      <c r="F21" s="275">
        <f>SUMIFS(WAV!$S$5:$S$100,WAV!$A$5:$A$100,$B21,WAV!$D$5:$D$100,"&gt;2015",WAV!$D$5:$D$100,"&lt;="&amp;Allgemeines!C35)</f>
        <v>0</v>
      </c>
      <c r="G21" s="275">
        <f>SUMIF(SAV!$A$5:$A$200,$B21,SAV!$AD$5:$AD$200)</f>
        <v>0</v>
      </c>
      <c r="H21" s="275">
        <f>SUMIFS(WAV!$R$5:$R$100,WAV!$A$5:$A$100,$B21,WAV!$D$5:$D$100,"&gt;2015",WAV!$D$5:$D$100,"&lt;="&amp;Allgemeines!C35)</f>
        <v>0</v>
      </c>
      <c r="I21" s="275">
        <f>SUMIFS(BKZ_NAKB_SoPo!$L$34:$L$63,BKZ_NAKB_SoPo!$B$34:$B$63,$B21)</f>
        <v>0</v>
      </c>
      <c r="J21" s="275">
        <f>SUMIF(SAV!$A$5:$A$200,$B21,SAV!$AF$5:$AF$200)</f>
        <v>0</v>
      </c>
      <c r="K21" s="275">
        <f>SUMIFS(WAV!$T$5:$T$100,WAV!$A$5:$A$100,$B21,WAV!$D$5:$D$100,"&gt;2015",WAV!$D$5:$D$100,"&lt;="&amp;Allgemeines!C35)</f>
        <v>0</v>
      </c>
      <c r="L21" s="275">
        <f>SUMIFS(BKZ_NAKB_SoPo!$M$34:$M$63,BKZ_NAKB_SoPo!$B$34:$B$63,$B21)</f>
        <v>0</v>
      </c>
      <c r="M21" s="275">
        <f t="shared" si="2"/>
        <v>0</v>
      </c>
      <c r="N21" s="329">
        <f>$M21*Listen!$H$4</f>
        <v>0</v>
      </c>
      <c r="O21" s="275">
        <f>$M21*0.4*Listen!$H$2*0.035*Allgemeines!F43</f>
        <v>0</v>
      </c>
      <c r="P21" s="329">
        <f t="shared" si="3"/>
        <v>0</v>
      </c>
    </row>
    <row r="22" spans="2:16" ht="15" x14ac:dyDescent="0.25">
      <c r="B22" s="273">
        <f>Allgemeines!B44</f>
        <v>0</v>
      </c>
      <c r="C22" s="274">
        <f>Allgemeines!C44</f>
        <v>0</v>
      </c>
      <c r="D22" s="329">
        <f t="shared" si="1"/>
        <v>0</v>
      </c>
      <c r="E22" s="275">
        <f>SUMIF(SAV!$A$5:$A$200,$B22,SAV!$AE$5:$AE$200)</f>
        <v>0</v>
      </c>
      <c r="F22" s="275">
        <f>SUMIFS(WAV!$S$5:$S$100,WAV!$A$5:$A$100,$B22,WAV!$D$5:$D$100,"&gt;2015",WAV!$D$5:$D$100,"&lt;="&amp;Allgemeines!C36)</f>
        <v>0</v>
      </c>
      <c r="G22" s="275">
        <f>SUMIF(SAV!$A$5:$A$200,$B22,SAV!$AD$5:$AD$200)</f>
        <v>0</v>
      </c>
      <c r="H22" s="275">
        <f>SUMIFS(WAV!$R$5:$R$100,WAV!$A$5:$A$100,$B22,WAV!$D$5:$D$100,"&gt;2015",WAV!$D$5:$D$100,"&lt;="&amp;Allgemeines!C36)</f>
        <v>0</v>
      </c>
      <c r="I22" s="275">
        <f>SUMIFS(BKZ_NAKB_SoPo!$L$34:$L$63,BKZ_NAKB_SoPo!$B$34:$B$63,$B22)</f>
        <v>0</v>
      </c>
      <c r="J22" s="275">
        <f>SUMIF(SAV!$A$5:$A$200,$B22,SAV!$AF$5:$AF$200)</f>
        <v>0</v>
      </c>
      <c r="K22" s="275">
        <f>SUMIFS(WAV!$T$5:$T$100,WAV!$A$5:$A$100,$B22,WAV!$D$5:$D$100,"&gt;2015",WAV!$D$5:$D$100,"&lt;="&amp;Allgemeines!C36)</f>
        <v>0</v>
      </c>
      <c r="L22" s="275">
        <f>SUMIFS(BKZ_NAKB_SoPo!$M$34:$M$63,BKZ_NAKB_SoPo!$B$34:$B$63,$B22)</f>
        <v>0</v>
      </c>
      <c r="M22" s="275">
        <f t="shared" si="2"/>
        <v>0</v>
      </c>
      <c r="N22" s="329">
        <f>$M22*Listen!$H$4</f>
        <v>0</v>
      </c>
      <c r="O22" s="275">
        <f>$M22*0.4*Listen!$H$2*0.035*Allgemeines!F44</f>
        <v>0</v>
      </c>
      <c r="P22" s="329">
        <f t="shared" si="3"/>
        <v>0</v>
      </c>
    </row>
    <row r="23" spans="2:16" ht="15" x14ac:dyDescent="0.25">
      <c r="B23" s="273">
        <f>Allgemeines!B45</f>
        <v>0</v>
      </c>
      <c r="C23" s="274">
        <f>Allgemeines!C45</f>
        <v>0</v>
      </c>
      <c r="D23" s="329">
        <f t="shared" si="1"/>
        <v>0</v>
      </c>
      <c r="E23" s="275">
        <f>SUMIF(SAV!$A$5:$A$200,$B23,SAV!$AE$5:$AE$200)</f>
        <v>0</v>
      </c>
      <c r="F23" s="275">
        <f>SUMIFS(WAV!$S$5:$S$100,WAV!$A$5:$A$100,$B23,WAV!$D$5:$D$100,"&gt;2015",WAV!$D$5:$D$100,"&lt;="&amp;Allgemeines!C37)</f>
        <v>0</v>
      </c>
      <c r="G23" s="275">
        <f>SUMIF(SAV!$A$5:$A$200,$B23,SAV!$AD$5:$AD$200)</f>
        <v>0</v>
      </c>
      <c r="H23" s="275">
        <f>SUMIFS(WAV!$R$5:$R$100,WAV!$A$5:$A$100,$B23,WAV!$D$5:$D$100,"&gt;2015",WAV!$D$5:$D$100,"&lt;="&amp;Allgemeines!C37)</f>
        <v>0</v>
      </c>
      <c r="I23" s="275">
        <f>SUMIFS(BKZ_NAKB_SoPo!$L$34:$L$63,BKZ_NAKB_SoPo!$B$34:$B$63,$B23)</f>
        <v>0</v>
      </c>
      <c r="J23" s="275">
        <f>SUMIF(SAV!$A$5:$A$200,$B23,SAV!$AF$5:$AF$200)</f>
        <v>0</v>
      </c>
      <c r="K23" s="275">
        <f>SUMIFS(WAV!$T$5:$T$100,WAV!$A$5:$A$100,$B23,WAV!$D$5:$D$100,"&gt;2015",WAV!$D$5:$D$100,"&lt;="&amp;Allgemeines!C37)</f>
        <v>0</v>
      </c>
      <c r="L23" s="275">
        <f>SUMIFS(BKZ_NAKB_SoPo!$M$34:$M$63,BKZ_NAKB_SoPo!$B$34:$B$63,$B23)</f>
        <v>0</v>
      </c>
      <c r="M23" s="275">
        <f t="shared" si="2"/>
        <v>0</v>
      </c>
      <c r="N23" s="329">
        <f>$M23*Listen!$H$4</f>
        <v>0</v>
      </c>
      <c r="O23" s="275">
        <f>$M23*0.4*Listen!$H$2*0.035*Allgemeines!F45</f>
        <v>0</v>
      </c>
      <c r="P23" s="329">
        <f t="shared" si="3"/>
        <v>0</v>
      </c>
    </row>
  </sheetData>
  <mergeCells count="4">
    <mergeCell ref="B3:C3"/>
    <mergeCell ref="B4:C4"/>
    <mergeCell ref="B5:C5"/>
    <mergeCell ref="B6:C6"/>
  </mergeCells>
  <pageMargins left="0.51181102362204722" right="0.43307086614173229" top="0.55118110236220474" bottom="0.47244094488188981" header="0.31496062992125984" footer="0.15748031496062992"/>
  <pageSetup paperSize="9" scale="50" fitToHeight="0" orientation="landscape" r:id="rId1"/>
  <headerFooter>
    <oddFooter>&amp;L&amp;D&amp;C&amp;P/&amp;N&amp;R&amp;A_&amp;F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N200"/>
  <sheetViews>
    <sheetView showGridLines="0" showZeros="0" zoomScale="91" zoomScaleNormal="91" workbookViewId="0">
      <pane ySplit="4" topLeftCell="A5" activePane="bottomLeft" state="frozen"/>
      <selection activeCell="I2" sqref="I2"/>
      <selection pane="bottomLeft" activeCell="A7" sqref="A7:E7"/>
    </sheetView>
  </sheetViews>
  <sheetFormatPr baseColWidth="10" defaultColWidth="9.140625" defaultRowHeight="14.25" x14ac:dyDescent="0.2"/>
  <cols>
    <col min="1" max="1" width="9.140625" style="255"/>
    <col min="2" max="2" width="49.42578125" style="255" customWidth="1"/>
    <col min="3" max="3" width="14.5703125" style="353" customWidth="1"/>
    <col min="4" max="4" width="20.140625" style="353" customWidth="1"/>
    <col min="5" max="5" width="14.5703125" style="353" customWidth="1"/>
    <col min="6" max="6" width="22.7109375" style="353" customWidth="1"/>
    <col min="7" max="12" width="17.28515625" style="255" customWidth="1"/>
    <col min="13" max="13" width="18.28515625" style="255" customWidth="1"/>
    <col min="14" max="16" width="17.28515625" style="255" customWidth="1"/>
    <col min="17" max="19" width="15.7109375" style="255" customWidth="1"/>
    <col min="20" max="20" width="17.28515625" style="255" customWidth="1"/>
    <col min="21" max="22" width="10.7109375" style="255" customWidth="1"/>
    <col min="23" max="29" width="6.28515625" style="255" customWidth="1"/>
    <col min="30" max="30" width="13.85546875" style="255" customWidth="1"/>
    <col min="31" max="31" width="16.42578125" style="255" customWidth="1"/>
    <col min="32" max="32" width="13.42578125" style="255" customWidth="1"/>
    <col min="33" max="33" width="10.42578125" style="255" customWidth="1"/>
    <col min="34" max="34" width="11.5703125" style="255" customWidth="1"/>
    <col min="35" max="35" width="9.140625" style="255" customWidth="1"/>
    <col min="36" max="36" width="9.28515625" style="255" customWidth="1"/>
    <col min="37" max="37" width="10.140625" style="255" customWidth="1"/>
    <col min="38" max="38" width="10.42578125" style="255" customWidth="1"/>
    <col min="39" max="39" width="9.42578125" style="255" customWidth="1"/>
    <col min="40" max="40" width="6.28515625" style="255" customWidth="1"/>
    <col min="41" max="41" width="16.42578125" style="255" customWidth="1"/>
    <col min="42" max="42" width="23.28515625" style="255" customWidth="1"/>
    <col min="43" max="43" width="16.85546875" style="255" customWidth="1"/>
    <col min="44" max="16384" width="9.140625" style="255"/>
  </cols>
  <sheetData>
    <row r="1" spans="1:40" ht="24.95" customHeight="1" x14ac:dyDescent="0.25">
      <c r="A1" s="335" t="str">
        <f>"Sachanlagevermögen " &amp;Allgemeines!C12</f>
        <v>Sachanlagevermögen 2021</v>
      </c>
      <c r="C1" s="255"/>
      <c r="D1" s="255"/>
      <c r="E1" s="255"/>
      <c r="F1" s="255"/>
      <c r="AB1" s="325"/>
    </row>
    <row r="2" spans="1:40" ht="20.100000000000001" customHeight="1" x14ac:dyDescent="0.2">
      <c r="A2" s="260" t="str">
        <f>ROMAN(COLUMN())</f>
        <v>I</v>
      </c>
      <c r="B2" s="260" t="str">
        <f t="shared" ref="B2:AM2" si="0">ROMAN(COLUMN())</f>
        <v>II</v>
      </c>
      <c r="C2" s="260" t="str">
        <f t="shared" si="0"/>
        <v>III</v>
      </c>
      <c r="D2" s="260" t="str">
        <f t="shared" si="0"/>
        <v>IV</v>
      </c>
      <c r="E2" s="260" t="str">
        <f t="shared" si="0"/>
        <v>V</v>
      </c>
      <c r="F2" s="260" t="str">
        <f t="shared" si="0"/>
        <v>VI</v>
      </c>
      <c r="G2" s="260" t="str">
        <f t="shared" si="0"/>
        <v>VII</v>
      </c>
      <c r="H2" s="260" t="str">
        <f t="shared" si="0"/>
        <v>VIII</v>
      </c>
      <c r="I2" s="260" t="str">
        <f t="shared" si="0"/>
        <v>IX</v>
      </c>
      <c r="J2" s="260" t="str">
        <f t="shared" si="0"/>
        <v>X</v>
      </c>
      <c r="K2" s="260" t="str">
        <f t="shared" si="0"/>
        <v>XI</v>
      </c>
      <c r="L2" s="260" t="str">
        <f t="shared" si="0"/>
        <v>XII</v>
      </c>
      <c r="M2" s="260" t="str">
        <f t="shared" si="0"/>
        <v>XIII</v>
      </c>
      <c r="N2" s="260" t="str">
        <f t="shared" si="0"/>
        <v>XIV</v>
      </c>
      <c r="O2" s="260" t="str">
        <f t="shared" si="0"/>
        <v>XV</v>
      </c>
      <c r="P2" s="260" t="str">
        <f t="shared" si="0"/>
        <v>XVI</v>
      </c>
      <c r="Q2" s="260" t="str">
        <f t="shared" si="0"/>
        <v>XVII</v>
      </c>
      <c r="R2" s="260" t="str">
        <f t="shared" si="0"/>
        <v>XVIII</v>
      </c>
      <c r="S2" s="260" t="str">
        <f t="shared" si="0"/>
        <v>XIX</v>
      </c>
      <c r="T2" s="260" t="str">
        <f t="shared" si="0"/>
        <v>XX</v>
      </c>
      <c r="U2" s="260" t="str">
        <f t="shared" si="0"/>
        <v>XXI</v>
      </c>
      <c r="V2" s="260" t="str">
        <f t="shared" si="0"/>
        <v>XXII</v>
      </c>
      <c r="W2" s="260" t="str">
        <f t="shared" si="0"/>
        <v>XXIII</v>
      </c>
      <c r="X2" s="260" t="str">
        <f t="shared" si="0"/>
        <v>XXIV</v>
      </c>
      <c r="Y2" s="260" t="str">
        <f t="shared" si="0"/>
        <v>XXV</v>
      </c>
      <c r="Z2" s="260" t="str">
        <f t="shared" si="0"/>
        <v>XXVI</v>
      </c>
      <c r="AA2" s="260" t="str">
        <f t="shared" si="0"/>
        <v>XXVII</v>
      </c>
      <c r="AB2" s="260" t="str">
        <f t="shared" si="0"/>
        <v>XXVIII</v>
      </c>
      <c r="AC2" s="260" t="str">
        <f t="shared" si="0"/>
        <v>XXIX</v>
      </c>
      <c r="AD2" s="260" t="str">
        <f t="shared" si="0"/>
        <v>XXX</v>
      </c>
      <c r="AE2" s="260" t="str">
        <f t="shared" si="0"/>
        <v>XXXI</v>
      </c>
      <c r="AF2" s="260" t="str">
        <f t="shared" si="0"/>
        <v>XXXII</v>
      </c>
      <c r="AG2" s="260" t="str">
        <f t="shared" si="0"/>
        <v>XXXIII</v>
      </c>
      <c r="AH2" s="260" t="str">
        <f t="shared" si="0"/>
        <v>XXXIV</v>
      </c>
      <c r="AI2" s="260" t="str">
        <f t="shared" si="0"/>
        <v>XXXV</v>
      </c>
      <c r="AJ2" s="260" t="str">
        <f t="shared" si="0"/>
        <v>XXXVI</v>
      </c>
      <c r="AK2" s="260" t="str">
        <f t="shared" si="0"/>
        <v>XXXVII</v>
      </c>
      <c r="AL2" s="260" t="str">
        <f t="shared" si="0"/>
        <v>XXXVIII</v>
      </c>
      <c r="AM2" s="260" t="str">
        <f t="shared" si="0"/>
        <v>XXXIX</v>
      </c>
    </row>
    <row r="3" spans="1:40" ht="20.100000000000001" customHeight="1" x14ac:dyDescent="0.25">
      <c r="A3" s="336" t="s">
        <v>467</v>
      </c>
      <c r="B3" s="337"/>
      <c r="C3" s="338"/>
      <c r="D3" s="337"/>
      <c r="E3" s="337"/>
      <c r="F3" s="337"/>
      <c r="G3" s="336" t="s">
        <v>468</v>
      </c>
      <c r="H3" s="337"/>
      <c r="I3" s="337"/>
      <c r="J3" s="337"/>
      <c r="K3" s="337"/>
      <c r="L3" s="337"/>
      <c r="M3" s="337"/>
      <c r="N3" s="337"/>
      <c r="O3" s="337"/>
      <c r="P3" s="337"/>
      <c r="Q3" s="337"/>
      <c r="R3" s="337"/>
      <c r="S3" s="337"/>
      <c r="T3" s="337"/>
      <c r="U3" s="339" t="s">
        <v>469</v>
      </c>
      <c r="V3" s="302"/>
      <c r="W3" s="302"/>
      <c r="X3" s="302"/>
      <c r="Y3" s="302"/>
      <c r="Z3" s="302"/>
      <c r="AA3" s="302"/>
      <c r="AB3" s="302"/>
      <c r="AC3" s="303"/>
      <c r="AD3" s="339" t="s">
        <v>470</v>
      </c>
      <c r="AE3" s="302"/>
      <c r="AF3" s="303"/>
      <c r="AG3" s="339" t="s">
        <v>330</v>
      </c>
      <c r="AH3" s="302"/>
      <c r="AI3" s="302"/>
      <c r="AJ3" s="302"/>
      <c r="AK3" s="302"/>
      <c r="AL3" s="302"/>
      <c r="AM3" s="303"/>
    </row>
    <row r="4" spans="1:40" s="342" customFormat="1" ht="114" customHeight="1" x14ac:dyDescent="0.2">
      <c r="A4" s="305" t="s">
        <v>465</v>
      </c>
      <c r="B4" s="306" t="s">
        <v>472</v>
      </c>
      <c r="C4" s="306" t="s">
        <v>473</v>
      </c>
      <c r="D4" s="306" t="s">
        <v>601</v>
      </c>
      <c r="E4" s="306" t="s">
        <v>602</v>
      </c>
      <c r="F4" s="306" t="s">
        <v>705</v>
      </c>
      <c r="G4" s="305" t="s">
        <v>595</v>
      </c>
      <c r="H4" s="305" t="s">
        <v>596</v>
      </c>
      <c r="I4" s="305" t="s">
        <v>597</v>
      </c>
      <c r="J4" s="305" t="s">
        <v>598</v>
      </c>
      <c r="K4" s="305" t="s">
        <v>599</v>
      </c>
      <c r="L4" s="305" t="s">
        <v>600</v>
      </c>
      <c r="M4" s="305" t="s">
        <v>764</v>
      </c>
      <c r="N4" s="340" t="s">
        <v>781</v>
      </c>
      <c r="O4" s="340" t="s">
        <v>765</v>
      </c>
      <c r="P4" s="340" t="s">
        <v>782</v>
      </c>
      <c r="Q4" s="259" t="str">
        <f>"(Erwartete) historische AK/HK zum Stand 31.12."&amp;Allgemeines!C12</f>
        <v>(Erwartete) historische AK/HK zum Stand 31.12.2021</v>
      </c>
      <c r="R4" s="305" t="s">
        <v>475</v>
      </c>
      <c r="S4" s="305" t="s">
        <v>771</v>
      </c>
      <c r="T4" s="259" t="s">
        <v>476</v>
      </c>
      <c r="U4" s="305" t="s">
        <v>477</v>
      </c>
      <c r="V4" s="305" t="s">
        <v>478</v>
      </c>
      <c r="W4" s="306">
        <v>2017</v>
      </c>
      <c r="X4" s="306">
        <v>2018</v>
      </c>
      <c r="Y4" s="306">
        <v>2019</v>
      </c>
      <c r="Z4" s="306">
        <v>2020</v>
      </c>
      <c r="AA4" s="306">
        <v>2021</v>
      </c>
      <c r="AB4" s="306">
        <v>2022</v>
      </c>
      <c r="AC4" s="306">
        <v>2023</v>
      </c>
      <c r="AD4" s="306" t="str">
        <f>"Restwert zum 01.01."&amp;Allgemeines!C12</f>
        <v>Restwert zum 01.01.2021</v>
      </c>
      <c r="AE4" s="306" t="str">
        <f>"Abschreibungen "&amp;Allgemeines!C12</f>
        <v>Abschreibungen 2021</v>
      </c>
      <c r="AF4" s="306" t="str">
        <f>"Restwert zum 31.12."&amp;Allgemeines!C12</f>
        <v>Restwert zum 31.12.2021</v>
      </c>
      <c r="AG4" s="306">
        <v>2017</v>
      </c>
      <c r="AH4" s="306">
        <v>2018</v>
      </c>
      <c r="AI4" s="306">
        <v>2019</v>
      </c>
      <c r="AJ4" s="306">
        <v>2020</v>
      </c>
      <c r="AK4" s="306">
        <v>2021</v>
      </c>
      <c r="AL4" s="306">
        <v>2022</v>
      </c>
      <c r="AM4" s="306">
        <v>2023</v>
      </c>
      <c r="AN4" s="341"/>
    </row>
    <row r="5" spans="1:40" s="352" customFormat="1" ht="15" x14ac:dyDescent="0.25">
      <c r="A5" s="343"/>
      <c r="B5" s="326"/>
      <c r="C5" s="344"/>
      <c r="D5" s="497"/>
      <c r="E5" s="344"/>
      <c r="F5" s="344"/>
      <c r="G5" s="416">
        <f>D5*E5/100</f>
        <v>0</v>
      </c>
      <c r="H5" s="328"/>
      <c r="I5" s="328"/>
      <c r="J5" s="328"/>
      <c r="K5" s="328"/>
      <c r="L5" s="328"/>
      <c r="M5" s="328"/>
      <c r="N5" s="328"/>
      <c r="O5" s="328"/>
      <c r="P5" s="328"/>
      <c r="Q5" s="345">
        <f>SUM(G5,H5,J5,K5,M5,N5)-SUM(I5,L5,O5,P5)</f>
        <v>0</v>
      </c>
      <c r="R5" s="346"/>
      <c r="S5" s="346"/>
      <c r="T5" s="347">
        <f>Q5-R5</f>
        <v>0</v>
      </c>
      <c r="U5" s="348">
        <f>IF(ISBLANK($B5),0,VLOOKUP($B5,Listen!$A$2:$C$44,2,FALSE))</f>
        <v>0</v>
      </c>
      <c r="V5" s="348">
        <f>IF(ISBLANK($B5),0,VLOOKUP($B5,Listen!$A$2:$C$44,3,FALSE))</f>
        <v>0</v>
      </c>
      <c r="W5" s="349">
        <f t="shared" ref="W5:W68" si="1">$U5</f>
        <v>0</v>
      </c>
      <c r="X5" s="350">
        <f t="shared" ref="X5:AC5" si="2">W5</f>
        <v>0</v>
      </c>
      <c r="Y5" s="350">
        <f t="shared" si="2"/>
        <v>0</v>
      </c>
      <c r="Z5" s="350">
        <f t="shared" si="2"/>
        <v>0</v>
      </c>
      <c r="AA5" s="350">
        <f t="shared" si="2"/>
        <v>0</v>
      </c>
      <c r="AB5" s="350">
        <f t="shared" si="2"/>
        <v>0</v>
      </c>
      <c r="AC5" s="350">
        <f t="shared" si="2"/>
        <v>0</v>
      </c>
      <c r="AD5" s="308">
        <f>AF5+AE5</f>
        <v>0</v>
      </c>
      <c r="AE5" s="308">
        <f>IF(C5=Allgemeines!$C$12,$T5-SAV!$AF5,HLOOKUP(Allgemeines!$C$12-1,$AG$4:$AM$200,ROW(C5)-3,FALSE)-$AF5)</f>
        <v>0</v>
      </c>
      <c r="AF5" s="308">
        <f>HLOOKUP(Allgemeines!$C$12,$AG$4:$AM$200,ROW(C5)-3,FALSE)</f>
        <v>0</v>
      </c>
      <c r="AG5" s="308">
        <f t="shared" ref="AG5:AG36" si="3">IF(OR($C5=0,$T5=0),0,IF($C5&lt;=AG$4,$T5-$T5/W5*(AG$4-$C5+1),0))</f>
        <v>0</v>
      </c>
      <c r="AH5" s="308">
        <f t="shared" ref="AH5:AH36" si="4">IF(OR($C5=0,$T5=0,X5-(AH$4-$C5)=0),0,IF($C5&lt;AH$4,AG5-AG5/(X5-(AH$4-$C5)),IF($C5=AH$4,$T5-$T5/X5,0)))</f>
        <v>0</v>
      </c>
      <c r="AI5" s="308">
        <f t="shared" ref="AI5:AI36" si="5">IF(OR($C5=0,$T5=0,Y5-(AI$4-$C5)=0),0,IF($C5&lt;AI$4,AH5-AH5/(Y5-(AI$4-$C5)),IF($C5=AI$4,$T5-$T5/Y5,0)))</f>
        <v>0</v>
      </c>
      <c r="AJ5" s="308">
        <f t="shared" ref="AJ5:AJ36" si="6">IF(OR($C5=0,$T5=0,Z5-(AJ$4-$C5)=0),0,IF($C5&lt;AJ$4,AI5-AI5/(Z5-(AJ$4-$C5)),IF($C5=AJ$4,$T5-$T5/Z5,0)))</f>
        <v>0</v>
      </c>
      <c r="AK5" s="308">
        <f t="shared" ref="AK5:AK36" si="7">IF(OR($C5=0,$T5=0,AA5-(AK$4-$C5)=0),0,IF($C5&lt;AK$4,AJ5-AJ5/(AA5-(AK$4-$C5)),IF($C5=AK$4,$T5-$T5/AA5,0)))</f>
        <v>0</v>
      </c>
      <c r="AL5" s="308">
        <f t="shared" ref="AL5:AL36" si="8">IF(OR($C5=0,$T5=0,AB5-(AL$4-$C5)=0),0,IF($C5&lt;AL$4,AK5-AK5/(AB5-(AL$4-$C5)),IF($C5=AL$4,$T5-$T5/AB5,0)))</f>
        <v>0</v>
      </c>
      <c r="AM5" s="308">
        <f t="shared" ref="AM5:AM36" si="9">IF(OR($C5=0,$T5=0,AC5-(AM$4-$C5)=0),0,IF($C5&lt;AM$4,AL5-AL5/(AC5-(AM$4-$C5)),IF($C5=AM$4,$T5-$T5/AC5,0)))</f>
        <v>0</v>
      </c>
      <c r="AN5" s="351"/>
    </row>
    <row r="6" spans="1:40" s="352" customFormat="1" ht="15" x14ac:dyDescent="0.25">
      <c r="A6" s="343"/>
      <c r="B6" s="326"/>
      <c r="C6" s="344"/>
      <c r="D6" s="497"/>
      <c r="E6" s="344"/>
      <c r="F6" s="344"/>
      <c r="G6" s="416">
        <f t="shared" ref="G6:G69" si="10">D6*E6/100</f>
        <v>0</v>
      </c>
      <c r="H6" s="328"/>
      <c r="I6" s="328"/>
      <c r="J6" s="328"/>
      <c r="K6" s="328"/>
      <c r="L6" s="328"/>
      <c r="M6" s="328"/>
      <c r="N6" s="328"/>
      <c r="O6" s="328"/>
      <c r="P6" s="328"/>
      <c r="Q6" s="345">
        <f t="shared" ref="Q6:Q69" si="11">SUM(G6,H6,J6,K6,M6,N6)-SUM(I6,L6,O6,P6)</f>
        <v>0</v>
      </c>
      <c r="R6" s="346"/>
      <c r="S6" s="346"/>
      <c r="T6" s="347">
        <f t="shared" ref="T6:T69" si="12">Q6-R6</f>
        <v>0</v>
      </c>
      <c r="U6" s="348">
        <f>IF(ISBLANK($B6),0,VLOOKUP($B6,Listen!$A$2:$C$44,2,FALSE))</f>
        <v>0</v>
      </c>
      <c r="V6" s="348">
        <f>IF(ISBLANK($B6),0,VLOOKUP($B6,Listen!$A$2:$C$44,3,FALSE))</f>
        <v>0</v>
      </c>
      <c r="W6" s="349">
        <f t="shared" si="1"/>
        <v>0</v>
      </c>
      <c r="X6" s="350">
        <f t="shared" ref="X6:AC21" si="13">W6</f>
        <v>0</v>
      </c>
      <c r="Y6" s="350">
        <f t="shared" si="13"/>
        <v>0</v>
      </c>
      <c r="Z6" s="350">
        <f t="shared" si="13"/>
        <v>0</v>
      </c>
      <c r="AA6" s="350">
        <f t="shared" si="13"/>
        <v>0</v>
      </c>
      <c r="AB6" s="350">
        <f t="shared" si="13"/>
        <v>0</v>
      </c>
      <c r="AC6" s="350">
        <f t="shared" si="13"/>
        <v>0</v>
      </c>
      <c r="AD6" s="308">
        <f t="shared" ref="AD6:AD69" si="14">AF6+AE6</f>
        <v>0</v>
      </c>
      <c r="AE6" s="308">
        <f>IF(C6=Allgemeines!$C$12,$T6-SAV!$AF6,HLOOKUP(Allgemeines!$C$12-1,$AG$4:$AM$200,ROW(C6)-3,FALSE)-$AF6)</f>
        <v>0</v>
      </c>
      <c r="AF6" s="308">
        <f>HLOOKUP(Allgemeines!$C$12,$AG$4:$AM$200,ROW(C6)-3,FALSE)</f>
        <v>0</v>
      </c>
      <c r="AG6" s="308">
        <f t="shared" si="3"/>
        <v>0</v>
      </c>
      <c r="AH6" s="308">
        <f t="shared" si="4"/>
        <v>0</v>
      </c>
      <c r="AI6" s="308">
        <f t="shared" si="5"/>
        <v>0</v>
      </c>
      <c r="AJ6" s="308">
        <f t="shared" si="6"/>
        <v>0</v>
      </c>
      <c r="AK6" s="308">
        <f t="shared" si="7"/>
        <v>0</v>
      </c>
      <c r="AL6" s="308">
        <f t="shared" si="8"/>
        <v>0</v>
      </c>
      <c r="AM6" s="308">
        <f t="shared" si="9"/>
        <v>0</v>
      </c>
      <c r="AN6" s="351"/>
    </row>
    <row r="7" spans="1:40" s="352" customFormat="1" ht="15" x14ac:dyDescent="0.25">
      <c r="A7" s="343"/>
      <c r="B7" s="326"/>
      <c r="C7" s="344"/>
      <c r="D7" s="497"/>
      <c r="E7" s="344"/>
      <c r="F7" s="344"/>
      <c r="G7" s="416">
        <f t="shared" si="10"/>
        <v>0</v>
      </c>
      <c r="H7" s="328"/>
      <c r="I7" s="328"/>
      <c r="J7" s="328"/>
      <c r="K7" s="328"/>
      <c r="L7" s="328"/>
      <c r="M7" s="328"/>
      <c r="N7" s="328"/>
      <c r="O7" s="328"/>
      <c r="P7" s="328"/>
      <c r="Q7" s="345">
        <f t="shared" si="11"/>
        <v>0</v>
      </c>
      <c r="R7" s="346"/>
      <c r="S7" s="346"/>
      <c r="T7" s="347">
        <f t="shared" si="12"/>
        <v>0</v>
      </c>
      <c r="U7" s="348">
        <f>IF(ISBLANK($B7),0,VLOOKUP($B7,Listen!$A$2:$C$44,2,FALSE))</f>
        <v>0</v>
      </c>
      <c r="V7" s="348">
        <f>IF(ISBLANK($B7),0,VLOOKUP($B7,Listen!$A$2:$C$44,3,FALSE))</f>
        <v>0</v>
      </c>
      <c r="W7" s="349">
        <f t="shared" si="1"/>
        <v>0</v>
      </c>
      <c r="X7" s="350">
        <f t="shared" si="13"/>
        <v>0</v>
      </c>
      <c r="Y7" s="350">
        <f t="shared" si="13"/>
        <v>0</v>
      </c>
      <c r="Z7" s="350">
        <f t="shared" si="13"/>
        <v>0</v>
      </c>
      <c r="AA7" s="350">
        <f t="shared" si="13"/>
        <v>0</v>
      </c>
      <c r="AB7" s="350">
        <f t="shared" si="13"/>
        <v>0</v>
      </c>
      <c r="AC7" s="350">
        <f t="shared" si="13"/>
        <v>0</v>
      </c>
      <c r="AD7" s="308">
        <f t="shared" si="14"/>
        <v>0</v>
      </c>
      <c r="AE7" s="308">
        <f>IF(C7=Allgemeines!$C$12,$T7-SAV!$AF7,HLOOKUP(Allgemeines!$C$12-1,$AG$4:$AM$200,ROW(C7)-3,FALSE)-$AF7)</f>
        <v>0</v>
      </c>
      <c r="AF7" s="308">
        <f>HLOOKUP(Allgemeines!$C$12,$AG$4:$AM$200,ROW(C7)-3,FALSE)</f>
        <v>0</v>
      </c>
      <c r="AG7" s="308">
        <f t="shared" si="3"/>
        <v>0</v>
      </c>
      <c r="AH7" s="308">
        <f t="shared" si="4"/>
        <v>0</v>
      </c>
      <c r="AI7" s="308">
        <f t="shared" si="5"/>
        <v>0</v>
      </c>
      <c r="AJ7" s="308">
        <f t="shared" si="6"/>
        <v>0</v>
      </c>
      <c r="AK7" s="308">
        <f t="shared" si="7"/>
        <v>0</v>
      </c>
      <c r="AL7" s="308">
        <f t="shared" si="8"/>
        <v>0</v>
      </c>
      <c r="AM7" s="308">
        <f t="shared" si="9"/>
        <v>0</v>
      </c>
      <c r="AN7" s="351"/>
    </row>
    <row r="8" spans="1:40" s="352" customFormat="1" ht="15" x14ac:dyDescent="0.25">
      <c r="A8" s="343"/>
      <c r="B8" s="326"/>
      <c r="C8" s="344"/>
      <c r="D8" s="497"/>
      <c r="E8" s="344"/>
      <c r="F8" s="344"/>
      <c r="G8" s="416">
        <f t="shared" si="10"/>
        <v>0</v>
      </c>
      <c r="H8" s="328"/>
      <c r="I8" s="328"/>
      <c r="J8" s="328"/>
      <c r="K8" s="328"/>
      <c r="L8" s="328"/>
      <c r="M8" s="328"/>
      <c r="N8" s="328"/>
      <c r="O8" s="328"/>
      <c r="P8" s="328"/>
      <c r="Q8" s="345">
        <f t="shared" si="11"/>
        <v>0</v>
      </c>
      <c r="R8" s="346"/>
      <c r="S8" s="346"/>
      <c r="T8" s="347">
        <f t="shared" si="12"/>
        <v>0</v>
      </c>
      <c r="U8" s="348">
        <f>IF(ISBLANK($B8),0,VLOOKUP($B8,Listen!$A$2:$C$44,2,FALSE))</f>
        <v>0</v>
      </c>
      <c r="V8" s="348">
        <f>IF(ISBLANK($B8),0,VLOOKUP($B8,Listen!$A$2:$C$44,3,FALSE))</f>
        <v>0</v>
      </c>
      <c r="W8" s="349">
        <f t="shared" si="1"/>
        <v>0</v>
      </c>
      <c r="X8" s="350">
        <f t="shared" si="13"/>
        <v>0</v>
      </c>
      <c r="Y8" s="350">
        <f t="shared" si="13"/>
        <v>0</v>
      </c>
      <c r="Z8" s="350">
        <f t="shared" si="13"/>
        <v>0</v>
      </c>
      <c r="AA8" s="350">
        <f t="shared" si="13"/>
        <v>0</v>
      </c>
      <c r="AB8" s="350">
        <f t="shared" si="13"/>
        <v>0</v>
      </c>
      <c r="AC8" s="350">
        <f t="shared" si="13"/>
        <v>0</v>
      </c>
      <c r="AD8" s="308">
        <f t="shared" si="14"/>
        <v>0</v>
      </c>
      <c r="AE8" s="308">
        <f>IF(C8=Allgemeines!$C$12,$T8-SAV!$AF8,HLOOKUP(Allgemeines!$C$12-1,$AG$4:$AM$200,ROW(C8)-3,FALSE)-$AF8)</f>
        <v>0</v>
      </c>
      <c r="AF8" s="308">
        <f>HLOOKUP(Allgemeines!$C$12,$AG$4:$AM$200,ROW(C8)-3,FALSE)</f>
        <v>0</v>
      </c>
      <c r="AG8" s="308">
        <f t="shared" si="3"/>
        <v>0</v>
      </c>
      <c r="AH8" s="308">
        <f t="shared" si="4"/>
        <v>0</v>
      </c>
      <c r="AI8" s="308">
        <f t="shared" si="5"/>
        <v>0</v>
      </c>
      <c r="AJ8" s="308">
        <f t="shared" si="6"/>
        <v>0</v>
      </c>
      <c r="AK8" s="308">
        <f t="shared" si="7"/>
        <v>0</v>
      </c>
      <c r="AL8" s="308">
        <f t="shared" si="8"/>
        <v>0</v>
      </c>
      <c r="AM8" s="308">
        <f t="shared" si="9"/>
        <v>0</v>
      </c>
      <c r="AN8" s="351"/>
    </row>
    <row r="9" spans="1:40" s="352" customFormat="1" ht="15" x14ac:dyDescent="0.25">
      <c r="A9" s="343"/>
      <c r="B9" s="326"/>
      <c r="C9" s="344"/>
      <c r="D9" s="497"/>
      <c r="E9" s="344"/>
      <c r="F9" s="344"/>
      <c r="G9" s="416">
        <f t="shared" si="10"/>
        <v>0</v>
      </c>
      <c r="H9" s="328"/>
      <c r="I9" s="328"/>
      <c r="J9" s="328"/>
      <c r="K9" s="328"/>
      <c r="L9" s="328"/>
      <c r="M9" s="328"/>
      <c r="N9" s="328"/>
      <c r="O9" s="328"/>
      <c r="P9" s="328"/>
      <c r="Q9" s="345">
        <f t="shared" si="11"/>
        <v>0</v>
      </c>
      <c r="R9" s="346"/>
      <c r="S9" s="346"/>
      <c r="T9" s="347">
        <f t="shared" si="12"/>
        <v>0</v>
      </c>
      <c r="U9" s="348">
        <f>IF(ISBLANK($B9),0,VLOOKUP($B9,Listen!$A$2:$C$44,2,FALSE))</f>
        <v>0</v>
      </c>
      <c r="V9" s="348">
        <f>IF(ISBLANK($B9),0,VLOOKUP($B9,Listen!$A$2:$C$44,3,FALSE))</f>
        <v>0</v>
      </c>
      <c r="W9" s="349">
        <f t="shared" si="1"/>
        <v>0</v>
      </c>
      <c r="X9" s="350">
        <f t="shared" si="13"/>
        <v>0</v>
      </c>
      <c r="Y9" s="350">
        <f t="shared" si="13"/>
        <v>0</v>
      </c>
      <c r="Z9" s="350">
        <f t="shared" si="13"/>
        <v>0</v>
      </c>
      <c r="AA9" s="350">
        <f t="shared" si="13"/>
        <v>0</v>
      </c>
      <c r="AB9" s="350">
        <f t="shared" si="13"/>
        <v>0</v>
      </c>
      <c r="AC9" s="350">
        <f t="shared" si="13"/>
        <v>0</v>
      </c>
      <c r="AD9" s="308">
        <f t="shared" si="14"/>
        <v>0</v>
      </c>
      <c r="AE9" s="308">
        <f>IF(C9=Allgemeines!$C$12,$T9-SAV!$AF9,HLOOKUP(Allgemeines!$C$12-1,$AG$4:$AM$200,ROW(C9)-3,FALSE)-$AF9)</f>
        <v>0</v>
      </c>
      <c r="AF9" s="308">
        <f>HLOOKUP(Allgemeines!$C$12,$AG$4:$AM$200,ROW(C9)-3,FALSE)</f>
        <v>0</v>
      </c>
      <c r="AG9" s="308">
        <f t="shared" si="3"/>
        <v>0</v>
      </c>
      <c r="AH9" s="308">
        <f t="shared" si="4"/>
        <v>0</v>
      </c>
      <c r="AI9" s="308">
        <f t="shared" si="5"/>
        <v>0</v>
      </c>
      <c r="AJ9" s="308">
        <f t="shared" si="6"/>
        <v>0</v>
      </c>
      <c r="AK9" s="308">
        <f t="shared" si="7"/>
        <v>0</v>
      </c>
      <c r="AL9" s="308">
        <f t="shared" si="8"/>
        <v>0</v>
      </c>
      <c r="AM9" s="308">
        <f t="shared" si="9"/>
        <v>0</v>
      </c>
      <c r="AN9" s="351"/>
    </row>
    <row r="10" spans="1:40" s="352" customFormat="1" ht="15" x14ac:dyDescent="0.25">
      <c r="A10" s="343"/>
      <c r="B10" s="326"/>
      <c r="C10" s="344"/>
      <c r="D10" s="497"/>
      <c r="E10" s="344"/>
      <c r="F10" s="344"/>
      <c r="G10" s="416">
        <f t="shared" si="10"/>
        <v>0</v>
      </c>
      <c r="H10" s="328"/>
      <c r="I10" s="328"/>
      <c r="J10" s="328"/>
      <c r="K10" s="328"/>
      <c r="L10" s="328"/>
      <c r="M10" s="328"/>
      <c r="N10" s="328"/>
      <c r="O10" s="328"/>
      <c r="P10" s="328"/>
      <c r="Q10" s="345">
        <f t="shared" si="11"/>
        <v>0</v>
      </c>
      <c r="R10" s="346"/>
      <c r="S10" s="346"/>
      <c r="T10" s="347">
        <f t="shared" si="12"/>
        <v>0</v>
      </c>
      <c r="U10" s="348">
        <f>IF(ISBLANK($B10),0,VLOOKUP($B10,Listen!$A$2:$C$44,2,FALSE))</f>
        <v>0</v>
      </c>
      <c r="V10" s="348">
        <f>IF(ISBLANK($B10),0,VLOOKUP($B10,Listen!$A$2:$C$44,3,FALSE))</f>
        <v>0</v>
      </c>
      <c r="W10" s="349">
        <f t="shared" si="1"/>
        <v>0</v>
      </c>
      <c r="X10" s="350">
        <f t="shared" si="13"/>
        <v>0</v>
      </c>
      <c r="Y10" s="350">
        <f t="shared" si="13"/>
        <v>0</v>
      </c>
      <c r="Z10" s="350">
        <f t="shared" si="13"/>
        <v>0</v>
      </c>
      <c r="AA10" s="350">
        <f t="shared" si="13"/>
        <v>0</v>
      </c>
      <c r="AB10" s="350">
        <f t="shared" si="13"/>
        <v>0</v>
      </c>
      <c r="AC10" s="350">
        <f t="shared" si="13"/>
        <v>0</v>
      </c>
      <c r="AD10" s="308">
        <f t="shared" si="14"/>
        <v>0</v>
      </c>
      <c r="AE10" s="308">
        <f>IF(C10=Allgemeines!$C$12,$T10-SAV!$AF10,HLOOKUP(Allgemeines!$C$12-1,$AG$4:$AM$200,ROW(C10)-3,FALSE)-$AF10)</f>
        <v>0</v>
      </c>
      <c r="AF10" s="308">
        <f>HLOOKUP(Allgemeines!$C$12,$AG$4:$AM$200,ROW(C10)-3,FALSE)</f>
        <v>0</v>
      </c>
      <c r="AG10" s="308">
        <f t="shared" si="3"/>
        <v>0</v>
      </c>
      <c r="AH10" s="308">
        <f t="shared" si="4"/>
        <v>0</v>
      </c>
      <c r="AI10" s="308">
        <f t="shared" si="5"/>
        <v>0</v>
      </c>
      <c r="AJ10" s="308">
        <f t="shared" si="6"/>
        <v>0</v>
      </c>
      <c r="AK10" s="308">
        <f t="shared" si="7"/>
        <v>0</v>
      </c>
      <c r="AL10" s="308">
        <f t="shared" si="8"/>
        <v>0</v>
      </c>
      <c r="AM10" s="308">
        <f t="shared" si="9"/>
        <v>0</v>
      </c>
      <c r="AN10" s="351"/>
    </row>
    <row r="11" spans="1:40" s="352" customFormat="1" ht="15" x14ac:dyDescent="0.25">
      <c r="A11" s="343"/>
      <c r="B11" s="326"/>
      <c r="C11" s="344"/>
      <c r="D11" s="497"/>
      <c r="E11" s="344"/>
      <c r="F11" s="344"/>
      <c r="G11" s="416">
        <f t="shared" si="10"/>
        <v>0</v>
      </c>
      <c r="H11" s="328"/>
      <c r="I11" s="328"/>
      <c r="J11" s="328"/>
      <c r="K11" s="328"/>
      <c r="L11" s="328"/>
      <c r="M11" s="328"/>
      <c r="N11" s="328"/>
      <c r="O11" s="328"/>
      <c r="P11" s="328"/>
      <c r="Q11" s="345">
        <f t="shared" si="11"/>
        <v>0</v>
      </c>
      <c r="R11" s="346"/>
      <c r="S11" s="346"/>
      <c r="T11" s="347">
        <f t="shared" si="12"/>
        <v>0</v>
      </c>
      <c r="U11" s="348">
        <f>IF(ISBLANK($B11),0,VLOOKUP($B11,Listen!$A$2:$C$44,2,FALSE))</f>
        <v>0</v>
      </c>
      <c r="V11" s="348">
        <f>IF(ISBLANK($B11),0,VLOOKUP($B11,Listen!$A$2:$C$44,3,FALSE))</f>
        <v>0</v>
      </c>
      <c r="W11" s="349">
        <f t="shared" si="1"/>
        <v>0</v>
      </c>
      <c r="X11" s="350">
        <f t="shared" si="13"/>
        <v>0</v>
      </c>
      <c r="Y11" s="350">
        <f t="shared" si="13"/>
        <v>0</v>
      </c>
      <c r="Z11" s="350">
        <f t="shared" si="13"/>
        <v>0</v>
      </c>
      <c r="AA11" s="350">
        <f t="shared" si="13"/>
        <v>0</v>
      </c>
      <c r="AB11" s="350">
        <f t="shared" si="13"/>
        <v>0</v>
      </c>
      <c r="AC11" s="350">
        <f t="shared" si="13"/>
        <v>0</v>
      </c>
      <c r="AD11" s="308">
        <f t="shared" si="14"/>
        <v>0</v>
      </c>
      <c r="AE11" s="308">
        <f>IF(C11=Allgemeines!$C$12,$T11-SAV!$AF11,HLOOKUP(Allgemeines!$C$12-1,$AG$4:$AM$200,ROW(C11)-3,FALSE)-$AF11)</f>
        <v>0</v>
      </c>
      <c r="AF11" s="308">
        <f>HLOOKUP(Allgemeines!$C$12,$AG$4:$AM$200,ROW(C11)-3,FALSE)</f>
        <v>0</v>
      </c>
      <c r="AG11" s="308">
        <f t="shared" si="3"/>
        <v>0</v>
      </c>
      <c r="AH11" s="308">
        <f t="shared" si="4"/>
        <v>0</v>
      </c>
      <c r="AI11" s="308">
        <f t="shared" si="5"/>
        <v>0</v>
      </c>
      <c r="AJ11" s="308">
        <f t="shared" si="6"/>
        <v>0</v>
      </c>
      <c r="AK11" s="308">
        <f t="shared" si="7"/>
        <v>0</v>
      </c>
      <c r="AL11" s="308">
        <f t="shared" si="8"/>
        <v>0</v>
      </c>
      <c r="AM11" s="308">
        <f t="shared" si="9"/>
        <v>0</v>
      </c>
      <c r="AN11" s="351"/>
    </row>
    <row r="12" spans="1:40" s="352" customFormat="1" ht="15" x14ac:dyDescent="0.25">
      <c r="A12" s="343"/>
      <c r="B12" s="326"/>
      <c r="C12" s="344"/>
      <c r="D12" s="497"/>
      <c r="E12" s="344"/>
      <c r="F12" s="344"/>
      <c r="G12" s="416">
        <f t="shared" si="10"/>
        <v>0</v>
      </c>
      <c r="H12" s="328"/>
      <c r="I12" s="328"/>
      <c r="J12" s="328"/>
      <c r="K12" s="328"/>
      <c r="L12" s="328"/>
      <c r="M12" s="328"/>
      <c r="N12" s="328"/>
      <c r="O12" s="328"/>
      <c r="P12" s="328"/>
      <c r="Q12" s="345">
        <f t="shared" si="11"/>
        <v>0</v>
      </c>
      <c r="R12" s="346"/>
      <c r="S12" s="346"/>
      <c r="T12" s="347">
        <f t="shared" si="12"/>
        <v>0</v>
      </c>
      <c r="U12" s="348">
        <f>IF(ISBLANK($B12),0,VLOOKUP($B12,Listen!$A$2:$C$44,2,FALSE))</f>
        <v>0</v>
      </c>
      <c r="V12" s="348">
        <f>IF(ISBLANK($B12),0,VLOOKUP($B12,Listen!$A$2:$C$44,3,FALSE))</f>
        <v>0</v>
      </c>
      <c r="W12" s="349">
        <f t="shared" si="1"/>
        <v>0</v>
      </c>
      <c r="X12" s="350">
        <f t="shared" si="13"/>
        <v>0</v>
      </c>
      <c r="Y12" s="350">
        <f t="shared" si="13"/>
        <v>0</v>
      </c>
      <c r="Z12" s="350">
        <f t="shared" si="13"/>
        <v>0</v>
      </c>
      <c r="AA12" s="350">
        <f t="shared" si="13"/>
        <v>0</v>
      </c>
      <c r="AB12" s="350">
        <f t="shared" si="13"/>
        <v>0</v>
      </c>
      <c r="AC12" s="350">
        <f t="shared" si="13"/>
        <v>0</v>
      </c>
      <c r="AD12" s="308">
        <f t="shared" si="14"/>
        <v>0</v>
      </c>
      <c r="AE12" s="308">
        <f>IF(C12=Allgemeines!$C$12,$T12-SAV!$AF12,HLOOKUP(Allgemeines!$C$12-1,$AG$4:$AM$200,ROW(C12)-3,FALSE)-$AF12)</f>
        <v>0</v>
      </c>
      <c r="AF12" s="308">
        <f>HLOOKUP(Allgemeines!$C$12,$AG$4:$AM$200,ROW(C12)-3,FALSE)</f>
        <v>0</v>
      </c>
      <c r="AG12" s="308">
        <f t="shared" si="3"/>
        <v>0</v>
      </c>
      <c r="AH12" s="308">
        <f t="shared" si="4"/>
        <v>0</v>
      </c>
      <c r="AI12" s="308">
        <f t="shared" si="5"/>
        <v>0</v>
      </c>
      <c r="AJ12" s="308">
        <f t="shared" si="6"/>
        <v>0</v>
      </c>
      <c r="AK12" s="308">
        <f t="shared" si="7"/>
        <v>0</v>
      </c>
      <c r="AL12" s="308">
        <f t="shared" si="8"/>
        <v>0</v>
      </c>
      <c r="AM12" s="308">
        <f t="shared" si="9"/>
        <v>0</v>
      </c>
      <c r="AN12" s="351"/>
    </row>
    <row r="13" spans="1:40" s="352" customFormat="1" ht="15" x14ac:dyDescent="0.25">
      <c r="A13" s="343"/>
      <c r="B13" s="326"/>
      <c r="C13" s="344"/>
      <c r="D13" s="497"/>
      <c r="E13" s="344"/>
      <c r="F13" s="344"/>
      <c r="G13" s="416">
        <f t="shared" si="10"/>
        <v>0</v>
      </c>
      <c r="H13" s="328"/>
      <c r="I13" s="328"/>
      <c r="J13" s="328"/>
      <c r="K13" s="328"/>
      <c r="L13" s="328"/>
      <c r="M13" s="328"/>
      <c r="N13" s="328"/>
      <c r="O13" s="328"/>
      <c r="P13" s="328"/>
      <c r="Q13" s="345">
        <f t="shared" si="11"/>
        <v>0</v>
      </c>
      <c r="R13" s="346"/>
      <c r="S13" s="346"/>
      <c r="T13" s="347">
        <f t="shared" si="12"/>
        <v>0</v>
      </c>
      <c r="U13" s="348">
        <f>IF(ISBLANK($B13),0,VLOOKUP($B13,Listen!$A$2:$C$44,2,FALSE))</f>
        <v>0</v>
      </c>
      <c r="V13" s="348">
        <f>IF(ISBLANK($B13),0,VLOOKUP($B13,Listen!$A$2:$C$44,3,FALSE))</f>
        <v>0</v>
      </c>
      <c r="W13" s="349">
        <f t="shared" si="1"/>
        <v>0</v>
      </c>
      <c r="X13" s="350">
        <f t="shared" si="13"/>
        <v>0</v>
      </c>
      <c r="Y13" s="350">
        <f t="shared" si="13"/>
        <v>0</v>
      </c>
      <c r="Z13" s="350">
        <f t="shared" si="13"/>
        <v>0</v>
      </c>
      <c r="AA13" s="350">
        <f t="shared" si="13"/>
        <v>0</v>
      </c>
      <c r="AB13" s="350">
        <f t="shared" si="13"/>
        <v>0</v>
      </c>
      <c r="AC13" s="350">
        <f t="shared" si="13"/>
        <v>0</v>
      </c>
      <c r="AD13" s="308">
        <f t="shared" si="14"/>
        <v>0</v>
      </c>
      <c r="AE13" s="308">
        <f>IF(C13=Allgemeines!$C$12,$T13-SAV!$AF13,HLOOKUP(Allgemeines!$C$12-1,$AG$4:$AM$200,ROW(C13)-3,FALSE)-$AF13)</f>
        <v>0</v>
      </c>
      <c r="AF13" s="308">
        <f>HLOOKUP(Allgemeines!$C$12,$AG$4:$AM$200,ROW(C13)-3,FALSE)</f>
        <v>0</v>
      </c>
      <c r="AG13" s="308">
        <f t="shared" si="3"/>
        <v>0</v>
      </c>
      <c r="AH13" s="308">
        <f t="shared" si="4"/>
        <v>0</v>
      </c>
      <c r="AI13" s="308">
        <f t="shared" si="5"/>
        <v>0</v>
      </c>
      <c r="AJ13" s="308">
        <f t="shared" si="6"/>
        <v>0</v>
      </c>
      <c r="AK13" s="308">
        <f t="shared" si="7"/>
        <v>0</v>
      </c>
      <c r="AL13" s="308">
        <f t="shared" si="8"/>
        <v>0</v>
      </c>
      <c r="AM13" s="308">
        <f t="shared" si="9"/>
        <v>0</v>
      </c>
      <c r="AN13" s="351"/>
    </row>
    <row r="14" spans="1:40" s="352" customFormat="1" ht="15" x14ac:dyDescent="0.25">
      <c r="A14" s="343"/>
      <c r="B14" s="326"/>
      <c r="C14" s="344"/>
      <c r="D14" s="497"/>
      <c r="E14" s="344"/>
      <c r="F14" s="344"/>
      <c r="G14" s="416">
        <f t="shared" si="10"/>
        <v>0</v>
      </c>
      <c r="H14" s="328"/>
      <c r="I14" s="328"/>
      <c r="J14" s="328"/>
      <c r="K14" s="328"/>
      <c r="L14" s="328"/>
      <c r="M14" s="328"/>
      <c r="N14" s="328"/>
      <c r="O14" s="328"/>
      <c r="P14" s="328"/>
      <c r="Q14" s="345">
        <f t="shared" si="11"/>
        <v>0</v>
      </c>
      <c r="R14" s="346"/>
      <c r="S14" s="346"/>
      <c r="T14" s="347">
        <f t="shared" si="12"/>
        <v>0</v>
      </c>
      <c r="U14" s="348">
        <f>IF(ISBLANK($B14),0,VLOOKUP($B14,Listen!$A$2:$C$44,2,FALSE))</f>
        <v>0</v>
      </c>
      <c r="V14" s="348">
        <f>IF(ISBLANK($B14),0,VLOOKUP($B14,Listen!$A$2:$C$44,3,FALSE))</f>
        <v>0</v>
      </c>
      <c r="W14" s="349">
        <f t="shared" si="1"/>
        <v>0</v>
      </c>
      <c r="X14" s="350">
        <f t="shared" si="13"/>
        <v>0</v>
      </c>
      <c r="Y14" s="350">
        <f t="shared" si="13"/>
        <v>0</v>
      </c>
      <c r="Z14" s="350">
        <f t="shared" si="13"/>
        <v>0</v>
      </c>
      <c r="AA14" s="350">
        <f t="shared" si="13"/>
        <v>0</v>
      </c>
      <c r="AB14" s="350">
        <f t="shared" si="13"/>
        <v>0</v>
      </c>
      <c r="AC14" s="350">
        <f t="shared" si="13"/>
        <v>0</v>
      </c>
      <c r="AD14" s="308">
        <f t="shared" si="14"/>
        <v>0</v>
      </c>
      <c r="AE14" s="308">
        <f>IF(C14=Allgemeines!$C$12,$T14-SAV!$AF14,HLOOKUP(Allgemeines!$C$12-1,$AG$4:$AM$200,ROW(C14)-3,FALSE)-$AF14)</f>
        <v>0</v>
      </c>
      <c r="AF14" s="308">
        <f>HLOOKUP(Allgemeines!$C$12,$AG$4:$AM$200,ROW(C14)-3,FALSE)</f>
        <v>0</v>
      </c>
      <c r="AG14" s="308">
        <f t="shared" si="3"/>
        <v>0</v>
      </c>
      <c r="AH14" s="308">
        <f t="shared" si="4"/>
        <v>0</v>
      </c>
      <c r="AI14" s="308">
        <f t="shared" si="5"/>
        <v>0</v>
      </c>
      <c r="AJ14" s="308">
        <f t="shared" si="6"/>
        <v>0</v>
      </c>
      <c r="AK14" s="308">
        <f t="shared" si="7"/>
        <v>0</v>
      </c>
      <c r="AL14" s="308">
        <f t="shared" si="8"/>
        <v>0</v>
      </c>
      <c r="AM14" s="308">
        <f t="shared" si="9"/>
        <v>0</v>
      </c>
    </row>
    <row r="15" spans="1:40" s="352" customFormat="1" ht="15" x14ac:dyDescent="0.25">
      <c r="A15" s="343"/>
      <c r="B15" s="326"/>
      <c r="C15" s="344"/>
      <c r="D15" s="497"/>
      <c r="E15" s="344"/>
      <c r="F15" s="344"/>
      <c r="G15" s="416">
        <f t="shared" si="10"/>
        <v>0</v>
      </c>
      <c r="H15" s="328"/>
      <c r="I15" s="328"/>
      <c r="J15" s="328"/>
      <c r="K15" s="328"/>
      <c r="L15" s="328"/>
      <c r="M15" s="328"/>
      <c r="N15" s="328"/>
      <c r="O15" s="328"/>
      <c r="P15" s="328"/>
      <c r="Q15" s="345">
        <f t="shared" si="11"/>
        <v>0</v>
      </c>
      <c r="R15" s="346"/>
      <c r="S15" s="346"/>
      <c r="T15" s="347">
        <f t="shared" si="12"/>
        <v>0</v>
      </c>
      <c r="U15" s="348">
        <f>IF(ISBLANK($B15),0,VLOOKUP($B15,Listen!$A$2:$C$44,2,FALSE))</f>
        <v>0</v>
      </c>
      <c r="V15" s="348">
        <f>IF(ISBLANK($B15),0,VLOOKUP($B15,Listen!$A$2:$C$44,3,FALSE))</f>
        <v>0</v>
      </c>
      <c r="W15" s="349">
        <f t="shared" si="1"/>
        <v>0</v>
      </c>
      <c r="X15" s="350">
        <f t="shared" si="13"/>
        <v>0</v>
      </c>
      <c r="Y15" s="350">
        <f t="shared" si="13"/>
        <v>0</v>
      </c>
      <c r="Z15" s="350">
        <f t="shared" si="13"/>
        <v>0</v>
      </c>
      <c r="AA15" s="350">
        <f t="shared" si="13"/>
        <v>0</v>
      </c>
      <c r="AB15" s="350">
        <f t="shared" si="13"/>
        <v>0</v>
      </c>
      <c r="AC15" s="350">
        <f t="shared" si="13"/>
        <v>0</v>
      </c>
      <c r="AD15" s="308">
        <f t="shared" si="14"/>
        <v>0</v>
      </c>
      <c r="AE15" s="308">
        <f>IF(C15=Allgemeines!$C$12,$T15-SAV!$AF15,HLOOKUP(Allgemeines!$C$12-1,$AG$4:$AM$200,ROW(C15)-3,FALSE)-$AF15)</f>
        <v>0</v>
      </c>
      <c r="AF15" s="308">
        <f>HLOOKUP(Allgemeines!$C$12,$AG$4:$AM$200,ROW(C15)-3,FALSE)</f>
        <v>0</v>
      </c>
      <c r="AG15" s="308">
        <f t="shared" si="3"/>
        <v>0</v>
      </c>
      <c r="AH15" s="308">
        <f t="shared" si="4"/>
        <v>0</v>
      </c>
      <c r="AI15" s="308">
        <f t="shared" si="5"/>
        <v>0</v>
      </c>
      <c r="AJ15" s="308">
        <f t="shared" si="6"/>
        <v>0</v>
      </c>
      <c r="AK15" s="308">
        <f t="shared" si="7"/>
        <v>0</v>
      </c>
      <c r="AL15" s="308">
        <f t="shared" si="8"/>
        <v>0</v>
      </c>
      <c r="AM15" s="308">
        <f t="shared" si="9"/>
        <v>0</v>
      </c>
    </row>
    <row r="16" spans="1:40" s="352" customFormat="1" ht="15" x14ac:dyDescent="0.25">
      <c r="A16" s="343"/>
      <c r="B16" s="326"/>
      <c r="C16" s="344"/>
      <c r="D16" s="497"/>
      <c r="E16" s="344"/>
      <c r="F16" s="344"/>
      <c r="G16" s="416">
        <f t="shared" si="10"/>
        <v>0</v>
      </c>
      <c r="H16" s="328"/>
      <c r="I16" s="328"/>
      <c r="J16" s="328"/>
      <c r="K16" s="328"/>
      <c r="L16" s="328"/>
      <c r="M16" s="328"/>
      <c r="N16" s="328"/>
      <c r="O16" s="328"/>
      <c r="P16" s="328"/>
      <c r="Q16" s="345">
        <f t="shared" si="11"/>
        <v>0</v>
      </c>
      <c r="R16" s="346"/>
      <c r="S16" s="346"/>
      <c r="T16" s="347">
        <f t="shared" si="12"/>
        <v>0</v>
      </c>
      <c r="U16" s="348">
        <f>IF(ISBLANK($B16),0,VLOOKUP($B16,Listen!$A$2:$C$44,2,FALSE))</f>
        <v>0</v>
      </c>
      <c r="V16" s="348">
        <f>IF(ISBLANK($B16),0,VLOOKUP($B16,Listen!$A$2:$C$44,3,FALSE))</f>
        <v>0</v>
      </c>
      <c r="W16" s="349">
        <f t="shared" si="1"/>
        <v>0</v>
      </c>
      <c r="X16" s="350">
        <f t="shared" si="13"/>
        <v>0</v>
      </c>
      <c r="Y16" s="350">
        <f t="shared" si="13"/>
        <v>0</v>
      </c>
      <c r="Z16" s="350">
        <f t="shared" si="13"/>
        <v>0</v>
      </c>
      <c r="AA16" s="350">
        <f t="shared" si="13"/>
        <v>0</v>
      </c>
      <c r="AB16" s="350">
        <f t="shared" si="13"/>
        <v>0</v>
      </c>
      <c r="AC16" s="350">
        <f t="shared" si="13"/>
        <v>0</v>
      </c>
      <c r="AD16" s="308">
        <f t="shared" si="14"/>
        <v>0</v>
      </c>
      <c r="AE16" s="308">
        <f>IF(C16=Allgemeines!$C$12,$T16-SAV!$AF16,HLOOKUP(Allgemeines!$C$12-1,$AG$4:$AM$200,ROW(C16)-3,FALSE)-$AF16)</f>
        <v>0</v>
      </c>
      <c r="AF16" s="308">
        <f>HLOOKUP(Allgemeines!$C$12,$AG$4:$AM$200,ROW(C16)-3,FALSE)</f>
        <v>0</v>
      </c>
      <c r="AG16" s="308">
        <f t="shared" si="3"/>
        <v>0</v>
      </c>
      <c r="AH16" s="308">
        <f t="shared" si="4"/>
        <v>0</v>
      </c>
      <c r="AI16" s="308">
        <f t="shared" si="5"/>
        <v>0</v>
      </c>
      <c r="AJ16" s="308">
        <f t="shared" si="6"/>
        <v>0</v>
      </c>
      <c r="AK16" s="308">
        <f t="shared" si="7"/>
        <v>0</v>
      </c>
      <c r="AL16" s="308">
        <f t="shared" si="8"/>
        <v>0</v>
      </c>
      <c r="AM16" s="308">
        <f t="shared" si="9"/>
        <v>0</v>
      </c>
    </row>
    <row r="17" spans="1:39" s="352" customFormat="1" ht="15" x14ac:dyDescent="0.25">
      <c r="A17" s="343"/>
      <c r="B17" s="326"/>
      <c r="C17" s="344"/>
      <c r="D17" s="497"/>
      <c r="E17" s="344"/>
      <c r="F17" s="344"/>
      <c r="G17" s="416">
        <f t="shared" si="10"/>
        <v>0</v>
      </c>
      <c r="H17" s="328"/>
      <c r="I17" s="328"/>
      <c r="J17" s="328"/>
      <c r="K17" s="328"/>
      <c r="L17" s="328"/>
      <c r="M17" s="328"/>
      <c r="N17" s="328"/>
      <c r="O17" s="328"/>
      <c r="P17" s="328"/>
      <c r="Q17" s="345">
        <f t="shared" si="11"/>
        <v>0</v>
      </c>
      <c r="R17" s="346"/>
      <c r="S17" s="346"/>
      <c r="T17" s="347">
        <f t="shared" si="12"/>
        <v>0</v>
      </c>
      <c r="U17" s="348">
        <f>IF(ISBLANK($B17),0,VLOOKUP($B17,Listen!$A$2:$C$44,2,FALSE))</f>
        <v>0</v>
      </c>
      <c r="V17" s="348">
        <f>IF(ISBLANK($B17),0,VLOOKUP($B17,Listen!$A$2:$C$44,3,FALSE))</f>
        <v>0</v>
      </c>
      <c r="W17" s="349">
        <f t="shared" si="1"/>
        <v>0</v>
      </c>
      <c r="X17" s="350">
        <f t="shared" si="13"/>
        <v>0</v>
      </c>
      <c r="Y17" s="350">
        <f t="shared" si="13"/>
        <v>0</v>
      </c>
      <c r="Z17" s="350">
        <f t="shared" si="13"/>
        <v>0</v>
      </c>
      <c r="AA17" s="350">
        <f t="shared" si="13"/>
        <v>0</v>
      </c>
      <c r="AB17" s="350">
        <f t="shared" si="13"/>
        <v>0</v>
      </c>
      <c r="AC17" s="350">
        <f t="shared" si="13"/>
        <v>0</v>
      </c>
      <c r="AD17" s="308">
        <f t="shared" si="14"/>
        <v>0</v>
      </c>
      <c r="AE17" s="308">
        <f>IF(C17=Allgemeines!$C$12,$T17-SAV!$AF17,HLOOKUP(Allgemeines!$C$12-1,$AG$4:$AM$200,ROW(C17)-3,FALSE)-$AF17)</f>
        <v>0</v>
      </c>
      <c r="AF17" s="308">
        <f>HLOOKUP(Allgemeines!$C$12,$AG$4:$AM$200,ROW(C17)-3,FALSE)</f>
        <v>0</v>
      </c>
      <c r="AG17" s="308">
        <f t="shared" si="3"/>
        <v>0</v>
      </c>
      <c r="AH17" s="308">
        <f t="shared" si="4"/>
        <v>0</v>
      </c>
      <c r="AI17" s="308">
        <f t="shared" si="5"/>
        <v>0</v>
      </c>
      <c r="AJ17" s="308">
        <f t="shared" si="6"/>
        <v>0</v>
      </c>
      <c r="AK17" s="308">
        <f t="shared" si="7"/>
        <v>0</v>
      </c>
      <c r="AL17" s="308">
        <f t="shared" si="8"/>
        <v>0</v>
      </c>
      <c r="AM17" s="308">
        <f t="shared" si="9"/>
        <v>0</v>
      </c>
    </row>
    <row r="18" spans="1:39" s="352" customFormat="1" ht="15" x14ac:dyDescent="0.25">
      <c r="A18" s="343"/>
      <c r="B18" s="326"/>
      <c r="C18" s="344"/>
      <c r="D18" s="497"/>
      <c r="E18" s="344"/>
      <c r="F18" s="344"/>
      <c r="G18" s="416">
        <f t="shared" si="10"/>
        <v>0</v>
      </c>
      <c r="H18" s="328"/>
      <c r="I18" s="328"/>
      <c r="J18" s="328"/>
      <c r="K18" s="328"/>
      <c r="L18" s="328"/>
      <c r="M18" s="328"/>
      <c r="N18" s="328"/>
      <c r="O18" s="328"/>
      <c r="P18" s="328"/>
      <c r="Q18" s="345">
        <f t="shared" si="11"/>
        <v>0</v>
      </c>
      <c r="R18" s="346"/>
      <c r="S18" s="346"/>
      <c r="T18" s="347">
        <f t="shared" si="12"/>
        <v>0</v>
      </c>
      <c r="U18" s="348">
        <f>IF(ISBLANK($B18),0,VLOOKUP($B18,Listen!$A$2:$C$44,2,FALSE))</f>
        <v>0</v>
      </c>
      <c r="V18" s="348">
        <f>IF(ISBLANK($B18),0,VLOOKUP($B18,Listen!$A$2:$C$44,3,FALSE))</f>
        <v>0</v>
      </c>
      <c r="W18" s="349">
        <f t="shared" si="1"/>
        <v>0</v>
      </c>
      <c r="X18" s="350">
        <f t="shared" si="13"/>
        <v>0</v>
      </c>
      <c r="Y18" s="350">
        <f t="shared" si="13"/>
        <v>0</v>
      </c>
      <c r="Z18" s="350">
        <f t="shared" si="13"/>
        <v>0</v>
      </c>
      <c r="AA18" s="350">
        <f t="shared" si="13"/>
        <v>0</v>
      </c>
      <c r="AB18" s="350">
        <f t="shared" si="13"/>
        <v>0</v>
      </c>
      <c r="AC18" s="350">
        <f t="shared" si="13"/>
        <v>0</v>
      </c>
      <c r="AD18" s="308">
        <f t="shared" si="14"/>
        <v>0</v>
      </c>
      <c r="AE18" s="308">
        <f>IF(C18=Allgemeines!$C$12,$T18-SAV!$AF18,HLOOKUP(Allgemeines!$C$12-1,$AG$4:$AM$200,ROW(C18)-3,FALSE)-$AF18)</f>
        <v>0</v>
      </c>
      <c r="AF18" s="308">
        <f>HLOOKUP(Allgemeines!$C$12,$AG$4:$AM$200,ROW(C18)-3,FALSE)</f>
        <v>0</v>
      </c>
      <c r="AG18" s="308">
        <f t="shared" si="3"/>
        <v>0</v>
      </c>
      <c r="AH18" s="308">
        <f t="shared" si="4"/>
        <v>0</v>
      </c>
      <c r="AI18" s="308">
        <f t="shared" si="5"/>
        <v>0</v>
      </c>
      <c r="AJ18" s="308">
        <f t="shared" si="6"/>
        <v>0</v>
      </c>
      <c r="AK18" s="308">
        <f t="shared" si="7"/>
        <v>0</v>
      </c>
      <c r="AL18" s="308">
        <f t="shared" si="8"/>
        <v>0</v>
      </c>
      <c r="AM18" s="308">
        <f t="shared" si="9"/>
        <v>0</v>
      </c>
    </row>
    <row r="19" spans="1:39" s="352" customFormat="1" ht="15" x14ac:dyDescent="0.25">
      <c r="A19" s="343"/>
      <c r="B19" s="326"/>
      <c r="C19" s="344"/>
      <c r="D19" s="497"/>
      <c r="E19" s="344"/>
      <c r="F19" s="344"/>
      <c r="G19" s="416">
        <f t="shared" si="10"/>
        <v>0</v>
      </c>
      <c r="H19" s="328"/>
      <c r="I19" s="328"/>
      <c r="J19" s="328"/>
      <c r="K19" s="328"/>
      <c r="L19" s="328"/>
      <c r="M19" s="328"/>
      <c r="N19" s="328"/>
      <c r="O19" s="328"/>
      <c r="P19" s="328"/>
      <c r="Q19" s="345">
        <f t="shared" si="11"/>
        <v>0</v>
      </c>
      <c r="R19" s="346"/>
      <c r="S19" s="346"/>
      <c r="T19" s="347">
        <f t="shared" si="12"/>
        <v>0</v>
      </c>
      <c r="U19" s="348">
        <f>IF(ISBLANK($B19),0,VLOOKUP($B19,Listen!$A$2:$C$44,2,FALSE))</f>
        <v>0</v>
      </c>
      <c r="V19" s="348">
        <f>IF(ISBLANK($B19),0,VLOOKUP($B19,Listen!$A$2:$C$44,3,FALSE))</f>
        <v>0</v>
      </c>
      <c r="W19" s="349">
        <f t="shared" si="1"/>
        <v>0</v>
      </c>
      <c r="X19" s="350">
        <f t="shared" si="13"/>
        <v>0</v>
      </c>
      <c r="Y19" s="350">
        <f t="shared" si="13"/>
        <v>0</v>
      </c>
      <c r="Z19" s="350">
        <f t="shared" si="13"/>
        <v>0</v>
      </c>
      <c r="AA19" s="350">
        <f t="shared" si="13"/>
        <v>0</v>
      </c>
      <c r="AB19" s="350">
        <f t="shared" si="13"/>
        <v>0</v>
      </c>
      <c r="AC19" s="350">
        <f t="shared" si="13"/>
        <v>0</v>
      </c>
      <c r="AD19" s="308">
        <f t="shared" si="14"/>
        <v>0</v>
      </c>
      <c r="AE19" s="308">
        <f>IF(C19=Allgemeines!$C$12,$T19-SAV!$AF19,HLOOKUP(Allgemeines!$C$12-1,$AG$4:$AM$200,ROW(C19)-3,FALSE)-$AF19)</f>
        <v>0</v>
      </c>
      <c r="AF19" s="308">
        <f>HLOOKUP(Allgemeines!$C$12,$AG$4:$AM$200,ROW(C19)-3,FALSE)</f>
        <v>0</v>
      </c>
      <c r="AG19" s="308">
        <f t="shared" si="3"/>
        <v>0</v>
      </c>
      <c r="AH19" s="308">
        <f t="shared" si="4"/>
        <v>0</v>
      </c>
      <c r="AI19" s="308">
        <f t="shared" si="5"/>
        <v>0</v>
      </c>
      <c r="AJ19" s="308">
        <f t="shared" si="6"/>
        <v>0</v>
      </c>
      <c r="AK19" s="308">
        <f t="shared" si="7"/>
        <v>0</v>
      </c>
      <c r="AL19" s="308">
        <f t="shared" si="8"/>
        <v>0</v>
      </c>
      <c r="AM19" s="308">
        <f t="shared" si="9"/>
        <v>0</v>
      </c>
    </row>
    <row r="20" spans="1:39" s="352" customFormat="1" ht="15" x14ac:dyDescent="0.25">
      <c r="A20" s="343"/>
      <c r="B20" s="326"/>
      <c r="C20" s="344"/>
      <c r="D20" s="497"/>
      <c r="E20" s="344"/>
      <c r="F20" s="344"/>
      <c r="G20" s="416">
        <f t="shared" si="10"/>
        <v>0</v>
      </c>
      <c r="H20" s="328"/>
      <c r="I20" s="328"/>
      <c r="J20" s="328"/>
      <c r="K20" s="328"/>
      <c r="L20" s="328"/>
      <c r="M20" s="328"/>
      <c r="N20" s="328"/>
      <c r="O20" s="328"/>
      <c r="P20" s="328"/>
      <c r="Q20" s="345">
        <f t="shared" si="11"/>
        <v>0</v>
      </c>
      <c r="R20" s="346"/>
      <c r="S20" s="346"/>
      <c r="T20" s="347">
        <f t="shared" si="12"/>
        <v>0</v>
      </c>
      <c r="U20" s="348">
        <f>IF(ISBLANK($B20),0,VLOOKUP($B20,Listen!$A$2:$C$44,2,FALSE))</f>
        <v>0</v>
      </c>
      <c r="V20" s="348">
        <f>IF(ISBLANK($B20),0,VLOOKUP($B20,Listen!$A$2:$C$44,3,FALSE))</f>
        <v>0</v>
      </c>
      <c r="W20" s="349">
        <f t="shared" si="1"/>
        <v>0</v>
      </c>
      <c r="X20" s="350">
        <f t="shared" si="13"/>
        <v>0</v>
      </c>
      <c r="Y20" s="350">
        <f t="shared" si="13"/>
        <v>0</v>
      </c>
      <c r="Z20" s="350">
        <f t="shared" si="13"/>
        <v>0</v>
      </c>
      <c r="AA20" s="350">
        <f t="shared" si="13"/>
        <v>0</v>
      </c>
      <c r="AB20" s="350">
        <f t="shared" si="13"/>
        <v>0</v>
      </c>
      <c r="AC20" s="350">
        <f t="shared" si="13"/>
        <v>0</v>
      </c>
      <c r="AD20" s="308">
        <f t="shared" si="14"/>
        <v>0</v>
      </c>
      <c r="AE20" s="308">
        <f>IF(C20=Allgemeines!$C$12,$T20-SAV!$AF20,HLOOKUP(Allgemeines!$C$12-1,$AG$4:$AM$200,ROW(C20)-3,FALSE)-$AF20)</f>
        <v>0</v>
      </c>
      <c r="AF20" s="308">
        <f>HLOOKUP(Allgemeines!$C$12,$AG$4:$AM$200,ROW(C20)-3,FALSE)</f>
        <v>0</v>
      </c>
      <c r="AG20" s="308">
        <f t="shared" si="3"/>
        <v>0</v>
      </c>
      <c r="AH20" s="308">
        <f t="shared" si="4"/>
        <v>0</v>
      </c>
      <c r="AI20" s="308">
        <f t="shared" si="5"/>
        <v>0</v>
      </c>
      <c r="AJ20" s="308">
        <f t="shared" si="6"/>
        <v>0</v>
      </c>
      <c r="AK20" s="308">
        <f t="shared" si="7"/>
        <v>0</v>
      </c>
      <c r="AL20" s="308">
        <f t="shared" si="8"/>
        <v>0</v>
      </c>
      <c r="AM20" s="308">
        <f t="shared" si="9"/>
        <v>0</v>
      </c>
    </row>
    <row r="21" spans="1:39" s="352" customFormat="1" ht="15" x14ac:dyDescent="0.25">
      <c r="A21" s="343"/>
      <c r="B21" s="326"/>
      <c r="C21" s="344"/>
      <c r="D21" s="497"/>
      <c r="E21" s="344"/>
      <c r="F21" s="344"/>
      <c r="G21" s="416">
        <f t="shared" si="10"/>
        <v>0</v>
      </c>
      <c r="H21" s="328"/>
      <c r="I21" s="328"/>
      <c r="J21" s="328"/>
      <c r="K21" s="328"/>
      <c r="L21" s="328"/>
      <c r="M21" s="328"/>
      <c r="N21" s="328"/>
      <c r="O21" s="328"/>
      <c r="P21" s="328"/>
      <c r="Q21" s="345">
        <f t="shared" si="11"/>
        <v>0</v>
      </c>
      <c r="R21" s="346"/>
      <c r="S21" s="346"/>
      <c r="T21" s="347">
        <f t="shared" si="12"/>
        <v>0</v>
      </c>
      <c r="U21" s="348">
        <f>IF(ISBLANK($B21),0,VLOOKUP($B21,Listen!$A$2:$C$44,2,FALSE))</f>
        <v>0</v>
      </c>
      <c r="V21" s="348">
        <f>IF(ISBLANK($B21),0,VLOOKUP($B21,Listen!$A$2:$C$44,3,FALSE))</f>
        <v>0</v>
      </c>
      <c r="W21" s="349">
        <f t="shared" si="1"/>
        <v>0</v>
      </c>
      <c r="X21" s="350">
        <f t="shared" si="13"/>
        <v>0</v>
      </c>
      <c r="Y21" s="350">
        <f t="shared" si="13"/>
        <v>0</v>
      </c>
      <c r="Z21" s="350">
        <f t="shared" si="13"/>
        <v>0</v>
      </c>
      <c r="AA21" s="350">
        <f t="shared" si="13"/>
        <v>0</v>
      </c>
      <c r="AB21" s="350">
        <f t="shared" si="13"/>
        <v>0</v>
      </c>
      <c r="AC21" s="350">
        <f t="shared" si="13"/>
        <v>0</v>
      </c>
      <c r="AD21" s="308">
        <f t="shared" si="14"/>
        <v>0</v>
      </c>
      <c r="AE21" s="308">
        <f>IF(C21=Allgemeines!$C$12,$T21-SAV!$AF21,HLOOKUP(Allgemeines!$C$12-1,$AG$4:$AM$200,ROW(C21)-3,FALSE)-$AF21)</f>
        <v>0</v>
      </c>
      <c r="AF21" s="308">
        <f>HLOOKUP(Allgemeines!$C$12,$AG$4:$AM$200,ROW(C21)-3,FALSE)</f>
        <v>0</v>
      </c>
      <c r="AG21" s="308">
        <f t="shared" si="3"/>
        <v>0</v>
      </c>
      <c r="AH21" s="308">
        <f t="shared" si="4"/>
        <v>0</v>
      </c>
      <c r="AI21" s="308">
        <f t="shared" si="5"/>
        <v>0</v>
      </c>
      <c r="AJ21" s="308">
        <f t="shared" si="6"/>
        <v>0</v>
      </c>
      <c r="AK21" s="308">
        <f t="shared" si="7"/>
        <v>0</v>
      </c>
      <c r="AL21" s="308">
        <f t="shared" si="8"/>
        <v>0</v>
      </c>
      <c r="AM21" s="308">
        <f t="shared" si="9"/>
        <v>0</v>
      </c>
    </row>
    <row r="22" spans="1:39" s="352" customFormat="1" ht="15" x14ac:dyDescent="0.25">
      <c r="A22" s="343"/>
      <c r="B22" s="326"/>
      <c r="C22" s="344"/>
      <c r="D22" s="497"/>
      <c r="E22" s="344"/>
      <c r="F22" s="344"/>
      <c r="G22" s="416">
        <f t="shared" si="10"/>
        <v>0</v>
      </c>
      <c r="H22" s="328"/>
      <c r="I22" s="328"/>
      <c r="J22" s="328"/>
      <c r="K22" s="328"/>
      <c r="L22" s="328"/>
      <c r="M22" s="328"/>
      <c r="N22" s="328"/>
      <c r="O22" s="328"/>
      <c r="P22" s="328"/>
      <c r="Q22" s="345">
        <f t="shared" si="11"/>
        <v>0</v>
      </c>
      <c r="R22" s="346"/>
      <c r="S22" s="346"/>
      <c r="T22" s="347">
        <f t="shared" si="12"/>
        <v>0</v>
      </c>
      <c r="U22" s="348">
        <f>IF(ISBLANK($B22),0,VLOOKUP($B22,Listen!$A$2:$C$44,2,FALSE))</f>
        <v>0</v>
      </c>
      <c r="V22" s="348">
        <f>IF(ISBLANK($B22),0,VLOOKUP($B22,Listen!$A$2:$C$44,3,FALSE))</f>
        <v>0</v>
      </c>
      <c r="W22" s="349">
        <f t="shared" si="1"/>
        <v>0</v>
      </c>
      <c r="X22" s="350">
        <f t="shared" ref="X22:AC37" si="15">W22</f>
        <v>0</v>
      </c>
      <c r="Y22" s="350">
        <f t="shared" si="15"/>
        <v>0</v>
      </c>
      <c r="Z22" s="350">
        <f t="shared" si="15"/>
        <v>0</v>
      </c>
      <c r="AA22" s="350">
        <f t="shared" si="15"/>
        <v>0</v>
      </c>
      <c r="AB22" s="350">
        <f t="shared" si="15"/>
        <v>0</v>
      </c>
      <c r="AC22" s="350">
        <f t="shared" si="15"/>
        <v>0</v>
      </c>
      <c r="AD22" s="308">
        <f t="shared" si="14"/>
        <v>0</v>
      </c>
      <c r="AE22" s="308">
        <f>IF(C22=Allgemeines!$C$12,$T22-SAV!$AF22,HLOOKUP(Allgemeines!$C$12-1,$AG$4:$AM$200,ROW(C22)-3,FALSE)-$AF22)</f>
        <v>0</v>
      </c>
      <c r="AF22" s="308">
        <f>HLOOKUP(Allgemeines!$C$12,$AG$4:$AM$200,ROW(C22)-3,FALSE)</f>
        <v>0</v>
      </c>
      <c r="AG22" s="308">
        <f t="shared" si="3"/>
        <v>0</v>
      </c>
      <c r="AH22" s="308">
        <f t="shared" si="4"/>
        <v>0</v>
      </c>
      <c r="AI22" s="308">
        <f t="shared" si="5"/>
        <v>0</v>
      </c>
      <c r="AJ22" s="308">
        <f t="shared" si="6"/>
        <v>0</v>
      </c>
      <c r="AK22" s="308">
        <f t="shared" si="7"/>
        <v>0</v>
      </c>
      <c r="AL22" s="308">
        <f t="shared" si="8"/>
        <v>0</v>
      </c>
      <c r="AM22" s="308">
        <f t="shared" si="9"/>
        <v>0</v>
      </c>
    </row>
    <row r="23" spans="1:39" s="352" customFormat="1" ht="15" x14ac:dyDescent="0.25">
      <c r="A23" s="343"/>
      <c r="B23" s="326"/>
      <c r="C23" s="344"/>
      <c r="D23" s="497"/>
      <c r="E23" s="344"/>
      <c r="F23" s="344"/>
      <c r="G23" s="416">
        <f t="shared" si="10"/>
        <v>0</v>
      </c>
      <c r="H23" s="328"/>
      <c r="I23" s="328"/>
      <c r="J23" s="328"/>
      <c r="K23" s="328"/>
      <c r="L23" s="328"/>
      <c r="M23" s="328"/>
      <c r="N23" s="328"/>
      <c r="O23" s="328"/>
      <c r="P23" s="328"/>
      <c r="Q23" s="345">
        <f t="shared" si="11"/>
        <v>0</v>
      </c>
      <c r="R23" s="346"/>
      <c r="S23" s="346"/>
      <c r="T23" s="347">
        <f t="shared" si="12"/>
        <v>0</v>
      </c>
      <c r="U23" s="348">
        <f>IF(ISBLANK($B23),0,VLOOKUP($B23,Listen!$A$2:$C$44,2,FALSE))</f>
        <v>0</v>
      </c>
      <c r="V23" s="348">
        <f>IF(ISBLANK($B23),0,VLOOKUP($B23,Listen!$A$2:$C$44,3,FALSE))</f>
        <v>0</v>
      </c>
      <c r="W23" s="349">
        <f t="shared" si="1"/>
        <v>0</v>
      </c>
      <c r="X23" s="350">
        <f t="shared" si="15"/>
        <v>0</v>
      </c>
      <c r="Y23" s="350">
        <f t="shared" si="15"/>
        <v>0</v>
      </c>
      <c r="Z23" s="350">
        <f t="shared" si="15"/>
        <v>0</v>
      </c>
      <c r="AA23" s="350">
        <f t="shared" si="15"/>
        <v>0</v>
      </c>
      <c r="AB23" s="350">
        <f t="shared" si="15"/>
        <v>0</v>
      </c>
      <c r="AC23" s="350">
        <f t="shared" si="15"/>
        <v>0</v>
      </c>
      <c r="AD23" s="308">
        <f t="shared" si="14"/>
        <v>0</v>
      </c>
      <c r="AE23" s="308">
        <f>IF(C23=Allgemeines!$C$12,$T23-SAV!$AF23,HLOOKUP(Allgemeines!$C$12-1,$AG$4:$AM$200,ROW(C23)-3,FALSE)-$AF23)</f>
        <v>0</v>
      </c>
      <c r="AF23" s="308">
        <f>HLOOKUP(Allgemeines!$C$12,$AG$4:$AM$200,ROW(C23)-3,FALSE)</f>
        <v>0</v>
      </c>
      <c r="AG23" s="308">
        <f t="shared" si="3"/>
        <v>0</v>
      </c>
      <c r="AH23" s="308">
        <f t="shared" si="4"/>
        <v>0</v>
      </c>
      <c r="AI23" s="308">
        <f t="shared" si="5"/>
        <v>0</v>
      </c>
      <c r="AJ23" s="308">
        <f t="shared" si="6"/>
        <v>0</v>
      </c>
      <c r="AK23" s="308">
        <f t="shared" si="7"/>
        <v>0</v>
      </c>
      <c r="AL23" s="308">
        <f t="shared" si="8"/>
        <v>0</v>
      </c>
      <c r="AM23" s="308">
        <f t="shared" si="9"/>
        <v>0</v>
      </c>
    </row>
    <row r="24" spans="1:39" s="352" customFormat="1" ht="15" x14ac:dyDescent="0.25">
      <c r="A24" s="343"/>
      <c r="B24" s="326"/>
      <c r="C24" s="344"/>
      <c r="D24" s="497"/>
      <c r="E24" s="344"/>
      <c r="F24" s="344"/>
      <c r="G24" s="416">
        <f t="shared" si="10"/>
        <v>0</v>
      </c>
      <c r="H24" s="328"/>
      <c r="I24" s="328"/>
      <c r="J24" s="328"/>
      <c r="K24" s="328"/>
      <c r="L24" s="328"/>
      <c r="M24" s="328"/>
      <c r="N24" s="328"/>
      <c r="O24" s="328"/>
      <c r="P24" s="328"/>
      <c r="Q24" s="345">
        <f t="shared" si="11"/>
        <v>0</v>
      </c>
      <c r="R24" s="346"/>
      <c r="S24" s="346"/>
      <c r="T24" s="347">
        <f t="shared" si="12"/>
        <v>0</v>
      </c>
      <c r="U24" s="348">
        <f>IF(ISBLANK($B24),0,VLOOKUP($B24,Listen!$A$2:$C$44,2,FALSE))</f>
        <v>0</v>
      </c>
      <c r="V24" s="348">
        <f>IF(ISBLANK($B24),0,VLOOKUP($B24,Listen!$A$2:$C$44,3,FALSE))</f>
        <v>0</v>
      </c>
      <c r="W24" s="349">
        <f t="shared" si="1"/>
        <v>0</v>
      </c>
      <c r="X24" s="350">
        <f t="shared" si="15"/>
        <v>0</v>
      </c>
      <c r="Y24" s="350">
        <f t="shared" si="15"/>
        <v>0</v>
      </c>
      <c r="Z24" s="350">
        <f t="shared" si="15"/>
        <v>0</v>
      </c>
      <c r="AA24" s="350">
        <f t="shared" si="15"/>
        <v>0</v>
      </c>
      <c r="AB24" s="350">
        <f t="shared" si="15"/>
        <v>0</v>
      </c>
      <c r="AC24" s="350">
        <f t="shared" si="15"/>
        <v>0</v>
      </c>
      <c r="AD24" s="308">
        <f t="shared" si="14"/>
        <v>0</v>
      </c>
      <c r="AE24" s="308">
        <f>IF(C24=Allgemeines!$C$12,$T24-SAV!$AF24,HLOOKUP(Allgemeines!$C$12-1,$AG$4:$AM$200,ROW(C24)-3,FALSE)-$AF24)</f>
        <v>0</v>
      </c>
      <c r="AF24" s="308">
        <f>HLOOKUP(Allgemeines!$C$12,$AG$4:$AM$200,ROW(C24)-3,FALSE)</f>
        <v>0</v>
      </c>
      <c r="AG24" s="308">
        <f t="shared" si="3"/>
        <v>0</v>
      </c>
      <c r="AH24" s="308">
        <f t="shared" si="4"/>
        <v>0</v>
      </c>
      <c r="AI24" s="308">
        <f t="shared" si="5"/>
        <v>0</v>
      </c>
      <c r="AJ24" s="308">
        <f t="shared" si="6"/>
        <v>0</v>
      </c>
      <c r="AK24" s="308">
        <f t="shared" si="7"/>
        <v>0</v>
      </c>
      <c r="AL24" s="308">
        <f t="shared" si="8"/>
        <v>0</v>
      </c>
      <c r="AM24" s="308">
        <f t="shared" si="9"/>
        <v>0</v>
      </c>
    </row>
    <row r="25" spans="1:39" s="352" customFormat="1" ht="15" x14ac:dyDescent="0.25">
      <c r="A25" s="343"/>
      <c r="B25" s="326"/>
      <c r="C25" s="344"/>
      <c r="D25" s="497"/>
      <c r="E25" s="344"/>
      <c r="F25" s="344"/>
      <c r="G25" s="416">
        <f t="shared" si="10"/>
        <v>0</v>
      </c>
      <c r="H25" s="328"/>
      <c r="I25" s="328"/>
      <c r="J25" s="328"/>
      <c r="K25" s="328"/>
      <c r="L25" s="328"/>
      <c r="M25" s="328"/>
      <c r="N25" s="328"/>
      <c r="O25" s="328"/>
      <c r="P25" s="328"/>
      <c r="Q25" s="345">
        <f t="shared" si="11"/>
        <v>0</v>
      </c>
      <c r="R25" s="346"/>
      <c r="S25" s="346"/>
      <c r="T25" s="347">
        <f t="shared" si="12"/>
        <v>0</v>
      </c>
      <c r="U25" s="348">
        <f>IF(ISBLANK($B25),0,VLOOKUP($B25,Listen!$A$2:$C$44,2,FALSE))</f>
        <v>0</v>
      </c>
      <c r="V25" s="348">
        <f>IF(ISBLANK($B25),0,VLOOKUP($B25,Listen!$A$2:$C$44,3,FALSE))</f>
        <v>0</v>
      </c>
      <c r="W25" s="349">
        <f t="shared" si="1"/>
        <v>0</v>
      </c>
      <c r="X25" s="350">
        <f t="shared" si="15"/>
        <v>0</v>
      </c>
      <c r="Y25" s="350">
        <f t="shared" si="15"/>
        <v>0</v>
      </c>
      <c r="Z25" s="350">
        <f t="shared" si="15"/>
        <v>0</v>
      </c>
      <c r="AA25" s="350">
        <f t="shared" si="15"/>
        <v>0</v>
      </c>
      <c r="AB25" s="350">
        <f t="shared" si="15"/>
        <v>0</v>
      </c>
      <c r="AC25" s="350">
        <f t="shared" si="15"/>
        <v>0</v>
      </c>
      <c r="AD25" s="308">
        <f t="shared" si="14"/>
        <v>0</v>
      </c>
      <c r="AE25" s="308">
        <f>IF(C25=Allgemeines!$C$12,$T25-SAV!$AF25,HLOOKUP(Allgemeines!$C$12-1,$AG$4:$AM$200,ROW(C25)-3,FALSE)-$AF25)</f>
        <v>0</v>
      </c>
      <c r="AF25" s="308">
        <f>HLOOKUP(Allgemeines!$C$12,$AG$4:$AM$200,ROW(C25)-3,FALSE)</f>
        <v>0</v>
      </c>
      <c r="AG25" s="308">
        <f t="shared" si="3"/>
        <v>0</v>
      </c>
      <c r="AH25" s="308">
        <f t="shared" si="4"/>
        <v>0</v>
      </c>
      <c r="AI25" s="308">
        <f t="shared" si="5"/>
        <v>0</v>
      </c>
      <c r="AJ25" s="308">
        <f t="shared" si="6"/>
        <v>0</v>
      </c>
      <c r="AK25" s="308">
        <f t="shared" si="7"/>
        <v>0</v>
      </c>
      <c r="AL25" s="308">
        <f t="shared" si="8"/>
        <v>0</v>
      </c>
      <c r="AM25" s="308">
        <f t="shared" si="9"/>
        <v>0</v>
      </c>
    </row>
    <row r="26" spans="1:39" s="352" customFormat="1" ht="15" x14ac:dyDescent="0.25">
      <c r="A26" s="343"/>
      <c r="B26" s="326"/>
      <c r="C26" s="344"/>
      <c r="D26" s="497"/>
      <c r="E26" s="344"/>
      <c r="F26" s="344"/>
      <c r="G26" s="416">
        <f t="shared" si="10"/>
        <v>0</v>
      </c>
      <c r="H26" s="328"/>
      <c r="I26" s="328"/>
      <c r="J26" s="328"/>
      <c r="K26" s="328"/>
      <c r="L26" s="328"/>
      <c r="M26" s="328"/>
      <c r="N26" s="328"/>
      <c r="O26" s="328"/>
      <c r="P26" s="328"/>
      <c r="Q26" s="345">
        <f t="shared" si="11"/>
        <v>0</v>
      </c>
      <c r="R26" s="346"/>
      <c r="S26" s="346"/>
      <c r="T26" s="347">
        <f t="shared" si="12"/>
        <v>0</v>
      </c>
      <c r="U26" s="348">
        <f>IF(ISBLANK($B26),0,VLOOKUP($B26,Listen!$A$2:$C$44,2,FALSE))</f>
        <v>0</v>
      </c>
      <c r="V26" s="348">
        <f>IF(ISBLANK($B26),0,VLOOKUP($B26,Listen!$A$2:$C$44,3,FALSE))</f>
        <v>0</v>
      </c>
      <c r="W26" s="349">
        <f t="shared" si="1"/>
        <v>0</v>
      </c>
      <c r="X26" s="350">
        <f t="shared" si="15"/>
        <v>0</v>
      </c>
      <c r="Y26" s="350">
        <f t="shared" si="15"/>
        <v>0</v>
      </c>
      <c r="Z26" s="350">
        <f t="shared" si="15"/>
        <v>0</v>
      </c>
      <c r="AA26" s="350">
        <f t="shared" si="15"/>
        <v>0</v>
      </c>
      <c r="AB26" s="350">
        <f t="shared" si="15"/>
        <v>0</v>
      </c>
      <c r="AC26" s="350">
        <f t="shared" si="15"/>
        <v>0</v>
      </c>
      <c r="AD26" s="308">
        <f t="shared" si="14"/>
        <v>0</v>
      </c>
      <c r="AE26" s="308">
        <f>IF(C26=Allgemeines!$C$12,$T26-SAV!$AF26,HLOOKUP(Allgemeines!$C$12-1,$AG$4:$AM$200,ROW(C26)-3,FALSE)-$AF26)</f>
        <v>0</v>
      </c>
      <c r="AF26" s="308">
        <f>HLOOKUP(Allgemeines!$C$12,$AG$4:$AM$200,ROW(C26)-3,FALSE)</f>
        <v>0</v>
      </c>
      <c r="AG26" s="308">
        <f t="shared" si="3"/>
        <v>0</v>
      </c>
      <c r="AH26" s="308">
        <f t="shared" si="4"/>
        <v>0</v>
      </c>
      <c r="AI26" s="308">
        <f t="shared" si="5"/>
        <v>0</v>
      </c>
      <c r="AJ26" s="308">
        <f t="shared" si="6"/>
        <v>0</v>
      </c>
      <c r="AK26" s="308">
        <f t="shared" si="7"/>
        <v>0</v>
      </c>
      <c r="AL26" s="308">
        <f t="shared" si="8"/>
        <v>0</v>
      </c>
      <c r="AM26" s="308">
        <f t="shared" si="9"/>
        <v>0</v>
      </c>
    </row>
    <row r="27" spans="1:39" s="352" customFormat="1" ht="15" x14ac:dyDescent="0.25">
      <c r="A27" s="343"/>
      <c r="B27" s="326"/>
      <c r="C27" s="344"/>
      <c r="D27" s="497"/>
      <c r="E27" s="344"/>
      <c r="F27" s="344"/>
      <c r="G27" s="416">
        <f t="shared" si="10"/>
        <v>0</v>
      </c>
      <c r="H27" s="328"/>
      <c r="I27" s="328"/>
      <c r="J27" s="328"/>
      <c r="K27" s="328"/>
      <c r="L27" s="328"/>
      <c r="M27" s="328"/>
      <c r="N27" s="328"/>
      <c r="O27" s="328"/>
      <c r="P27" s="328"/>
      <c r="Q27" s="345">
        <f t="shared" si="11"/>
        <v>0</v>
      </c>
      <c r="R27" s="346"/>
      <c r="S27" s="346"/>
      <c r="T27" s="347">
        <f t="shared" si="12"/>
        <v>0</v>
      </c>
      <c r="U27" s="348">
        <f>IF(ISBLANK($B27),0,VLOOKUP($B27,Listen!$A$2:$C$44,2,FALSE))</f>
        <v>0</v>
      </c>
      <c r="V27" s="348">
        <f>IF(ISBLANK($B27),0,VLOOKUP($B27,Listen!$A$2:$C$44,3,FALSE))</f>
        <v>0</v>
      </c>
      <c r="W27" s="349">
        <f t="shared" si="1"/>
        <v>0</v>
      </c>
      <c r="X27" s="350">
        <f t="shared" si="15"/>
        <v>0</v>
      </c>
      <c r="Y27" s="350">
        <f t="shared" si="15"/>
        <v>0</v>
      </c>
      <c r="Z27" s="350">
        <f t="shared" si="15"/>
        <v>0</v>
      </c>
      <c r="AA27" s="350">
        <f t="shared" si="15"/>
        <v>0</v>
      </c>
      <c r="AB27" s="350">
        <f t="shared" si="15"/>
        <v>0</v>
      </c>
      <c r="AC27" s="350">
        <f t="shared" si="15"/>
        <v>0</v>
      </c>
      <c r="AD27" s="308">
        <f t="shared" si="14"/>
        <v>0</v>
      </c>
      <c r="AE27" s="308">
        <f>IF(C27=Allgemeines!$C$12,$T27-SAV!$AF27,HLOOKUP(Allgemeines!$C$12-1,$AG$4:$AM$200,ROW(C27)-3,FALSE)-$AF27)</f>
        <v>0</v>
      </c>
      <c r="AF27" s="308">
        <f>HLOOKUP(Allgemeines!$C$12,$AG$4:$AM$200,ROW(C27)-3,FALSE)</f>
        <v>0</v>
      </c>
      <c r="AG27" s="308">
        <f t="shared" si="3"/>
        <v>0</v>
      </c>
      <c r="AH27" s="308">
        <f t="shared" si="4"/>
        <v>0</v>
      </c>
      <c r="AI27" s="308">
        <f t="shared" si="5"/>
        <v>0</v>
      </c>
      <c r="AJ27" s="308">
        <f t="shared" si="6"/>
        <v>0</v>
      </c>
      <c r="AK27" s="308">
        <f t="shared" si="7"/>
        <v>0</v>
      </c>
      <c r="AL27" s="308">
        <f t="shared" si="8"/>
        <v>0</v>
      </c>
      <c r="AM27" s="308">
        <f t="shared" si="9"/>
        <v>0</v>
      </c>
    </row>
    <row r="28" spans="1:39" s="352" customFormat="1" ht="15" x14ac:dyDescent="0.25">
      <c r="A28" s="343"/>
      <c r="B28" s="326"/>
      <c r="C28" s="344"/>
      <c r="D28" s="497"/>
      <c r="E28" s="344"/>
      <c r="F28" s="344"/>
      <c r="G28" s="416">
        <f t="shared" si="10"/>
        <v>0</v>
      </c>
      <c r="H28" s="328"/>
      <c r="I28" s="328"/>
      <c r="J28" s="328"/>
      <c r="K28" s="328"/>
      <c r="L28" s="328"/>
      <c r="M28" s="328"/>
      <c r="N28" s="328"/>
      <c r="O28" s="328"/>
      <c r="P28" s="328"/>
      <c r="Q28" s="345">
        <f t="shared" si="11"/>
        <v>0</v>
      </c>
      <c r="R28" s="346"/>
      <c r="S28" s="346"/>
      <c r="T28" s="347">
        <f t="shared" si="12"/>
        <v>0</v>
      </c>
      <c r="U28" s="348">
        <f>IF(ISBLANK($B28),0,VLOOKUP($B28,Listen!$A$2:$C$44,2,FALSE))</f>
        <v>0</v>
      </c>
      <c r="V28" s="348">
        <f>IF(ISBLANK($B28),0,VLOOKUP($B28,Listen!$A$2:$C$44,3,FALSE))</f>
        <v>0</v>
      </c>
      <c r="W28" s="349">
        <f t="shared" si="1"/>
        <v>0</v>
      </c>
      <c r="X28" s="350">
        <f t="shared" si="15"/>
        <v>0</v>
      </c>
      <c r="Y28" s="350">
        <f t="shared" si="15"/>
        <v>0</v>
      </c>
      <c r="Z28" s="350">
        <f t="shared" si="15"/>
        <v>0</v>
      </c>
      <c r="AA28" s="350">
        <f t="shared" si="15"/>
        <v>0</v>
      </c>
      <c r="AB28" s="350">
        <f t="shared" si="15"/>
        <v>0</v>
      </c>
      <c r="AC28" s="350">
        <f t="shared" si="15"/>
        <v>0</v>
      </c>
      <c r="AD28" s="308">
        <f t="shared" si="14"/>
        <v>0</v>
      </c>
      <c r="AE28" s="308">
        <f>IF(C28=Allgemeines!$C$12,$T28-SAV!$AF28,HLOOKUP(Allgemeines!$C$12-1,$AG$4:$AM$200,ROW(C28)-3,FALSE)-$AF28)</f>
        <v>0</v>
      </c>
      <c r="AF28" s="308">
        <f>HLOOKUP(Allgemeines!$C$12,$AG$4:$AM$200,ROW(C28)-3,FALSE)</f>
        <v>0</v>
      </c>
      <c r="AG28" s="308">
        <f t="shared" si="3"/>
        <v>0</v>
      </c>
      <c r="AH28" s="308">
        <f t="shared" si="4"/>
        <v>0</v>
      </c>
      <c r="AI28" s="308">
        <f t="shared" si="5"/>
        <v>0</v>
      </c>
      <c r="AJ28" s="308">
        <f t="shared" si="6"/>
        <v>0</v>
      </c>
      <c r="AK28" s="308">
        <f t="shared" si="7"/>
        <v>0</v>
      </c>
      <c r="AL28" s="308">
        <f t="shared" si="8"/>
        <v>0</v>
      </c>
      <c r="AM28" s="308">
        <f t="shared" si="9"/>
        <v>0</v>
      </c>
    </row>
    <row r="29" spans="1:39" s="352" customFormat="1" ht="15" x14ac:dyDescent="0.25">
      <c r="A29" s="343"/>
      <c r="B29" s="326"/>
      <c r="C29" s="344"/>
      <c r="D29" s="497"/>
      <c r="E29" s="344"/>
      <c r="F29" s="344"/>
      <c r="G29" s="416">
        <f t="shared" si="10"/>
        <v>0</v>
      </c>
      <c r="H29" s="328"/>
      <c r="I29" s="328"/>
      <c r="J29" s="328"/>
      <c r="K29" s="328"/>
      <c r="L29" s="328"/>
      <c r="M29" s="328"/>
      <c r="N29" s="328"/>
      <c r="O29" s="328"/>
      <c r="P29" s="328"/>
      <c r="Q29" s="345">
        <f t="shared" si="11"/>
        <v>0</v>
      </c>
      <c r="R29" s="346"/>
      <c r="S29" s="346"/>
      <c r="T29" s="347">
        <f t="shared" si="12"/>
        <v>0</v>
      </c>
      <c r="U29" s="348">
        <f>IF(ISBLANK($B29),0,VLOOKUP($B29,Listen!$A$2:$C$44,2,FALSE))</f>
        <v>0</v>
      </c>
      <c r="V29" s="348">
        <f>IF(ISBLANK($B29),0,VLOOKUP($B29,Listen!$A$2:$C$44,3,FALSE))</f>
        <v>0</v>
      </c>
      <c r="W29" s="349">
        <f t="shared" si="1"/>
        <v>0</v>
      </c>
      <c r="X29" s="350">
        <f t="shared" si="15"/>
        <v>0</v>
      </c>
      <c r="Y29" s="350">
        <f t="shared" si="15"/>
        <v>0</v>
      </c>
      <c r="Z29" s="350">
        <f t="shared" si="15"/>
        <v>0</v>
      </c>
      <c r="AA29" s="350">
        <f t="shared" si="15"/>
        <v>0</v>
      </c>
      <c r="AB29" s="350">
        <f t="shared" si="15"/>
        <v>0</v>
      </c>
      <c r="AC29" s="350">
        <f t="shared" si="15"/>
        <v>0</v>
      </c>
      <c r="AD29" s="308">
        <f t="shared" si="14"/>
        <v>0</v>
      </c>
      <c r="AE29" s="308">
        <f>IF(C29=Allgemeines!$C$12,$T29-SAV!$AF29,HLOOKUP(Allgemeines!$C$12-1,$AG$4:$AM$200,ROW(C29)-3,FALSE)-$AF29)</f>
        <v>0</v>
      </c>
      <c r="AF29" s="308">
        <f>HLOOKUP(Allgemeines!$C$12,$AG$4:$AM$200,ROW(C29)-3,FALSE)</f>
        <v>0</v>
      </c>
      <c r="AG29" s="308">
        <f t="shared" si="3"/>
        <v>0</v>
      </c>
      <c r="AH29" s="308">
        <f t="shared" si="4"/>
        <v>0</v>
      </c>
      <c r="AI29" s="308">
        <f t="shared" si="5"/>
        <v>0</v>
      </c>
      <c r="AJ29" s="308">
        <f t="shared" si="6"/>
        <v>0</v>
      </c>
      <c r="AK29" s="308">
        <f t="shared" si="7"/>
        <v>0</v>
      </c>
      <c r="AL29" s="308">
        <f t="shared" si="8"/>
        <v>0</v>
      </c>
      <c r="AM29" s="308">
        <f t="shared" si="9"/>
        <v>0</v>
      </c>
    </row>
    <row r="30" spans="1:39" s="352" customFormat="1" ht="15" x14ac:dyDescent="0.25">
      <c r="A30" s="343"/>
      <c r="B30" s="326"/>
      <c r="C30" s="344"/>
      <c r="D30" s="497"/>
      <c r="E30" s="344"/>
      <c r="F30" s="344"/>
      <c r="G30" s="416">
        <f t="shared" si="10"/>
        <v>0</v>
      </c>
      <c r="H30" s="328"/>
      <c r="I30" s="328"/>
      <c r="J30" s="328"/>
      <c r="K30" s="328"/>
      <c r="L30" s="328"/>
      <c r="M30" s="328"/>
      <c r="N30" s="328"/>
      <c r="O30" s="328"/>
      <c r="P30" s="328"/>
      <c r="Q30" s="345">
        <f t="shared" si="11"/>
        <v>0</v>
      </c>
      <c r="R30" s="346"/>
      <c r="S30" s="346"/>
      <c r="T30" s="347">
        <f t="shared" si="12"/>
        <v>0</v>
      </c>
      <c r="U30" s="348">
        <f>IF(ISBLANK($B30),0,VLOOKUP($B30,Listen!$A$2:$C$44,2,FALSE))</f>
        <v>0</v>
      </c>
      <c r="V30" s="348">
        <f>IF(ISBLANK($B30),0,VLOOKUP($B30,Listen!$A$2:$C$44,3,FALSE))</f>
        <v>0</v>
      </c>
      <c r="W30" s="349">
        <f t="shared" si="1"/>
        <v>0</v>
      </c>
      <c r="X30" s="350">
        <f t="shared" si="15"/>
        <v>0</v>
      </c>
      <c r="Y30" s="350">
        <f t="shared" si="15"/>
        <v>0</v>
      </c>
      <c r="Z30" s="350">
        <f t="shared" si="15"/>
        <v>0</v>
      </c>
      <c r="AA30" s="350">
        <f t="shared" si="15"/>
        <v>0</v>
      </c>
      <c r="AB30" s="350">
        <f t="shared" si="15"/>
        <v>0</v>
      </c>
      <c r="AC30" s="350">
        <f t="shared" si="15"/>
        <v>0</v>
      </c>
      <c r="AD30" s="308">
        <f t="shared" si="14"/>
        <v>0</v>
      </c>
      <c r="AE30" s="308">
        <f>IF(C30=Allgemeines!$C$12,$T30-SAV!$AF30,HLOOKUP(Allgemeines!$C$12-1,$AG$4:$AM$200,ROW(C30)-3,FALSE)-$AF30)</f>
        <v>0</v>
      </c>
      <c r="AF30" s="308">
        <f>HLOOKUP(Allgemeines!$C$12,$AG$4:$AM$200,ROW(C30)-3,FALSE)</f>
        <v>0</v>
      </c>
      <c r="AG30" s="308">
        <f t="shared" si="3"/>
        <v>0</v>
      </c>
      <c r="AH30" s="308">
        <f t="shared" si="4"/>
        <v>0</v>
      </c>
      <c r="AI30" s="308">
        <f t="shared" si="5"/>
        <v>0</v>
      </c>
      <c r="AJ30" s="308">
        <f t="shared" si="6"/>
        <v>0</v>
      </c>
      <c r="AK30" s="308">
        <f t="shared" si="7"/>
        <v>0</v>
      </c>
      <c r="AL30" s="308">
        <f t="shared" si="8"/>
        <v>0</v>
      </c>
      <c r="AM30" s="308">
        <f t="shared" si="9"/>
        <v>0</v>
      </c>
    </row>
    <row r="31" spans="1:39" s="352" customFormat="1" ht="15" x14ac:dyDescent="0.25">
      <c r="A31" s="343"/>
      <c r="B31" s="326"/>
      <c r="C31" s="344"/>
      <c r="D31" s="497"/>
      <c r="E31" s="344"/>
      <c r="F31" s="344"/>
      <c r="G31" s="416">
        <f t="shared" si="10"/>
        <v>0</v>
      </c>
      <c r="H31" s="328"/>
      <c r="I31" s="328"/>
      <c r="J31" s="328"/>
      <c r="K31" s="328"/>
      <c r="L31" s="328"/>
      <c r="M31" s="328"/>
      <c r="N31" s="328"/>
      <c r="O31" s="328"/>
      <c r="P31" s="328"/>
      <c r="Q31" s="345">
        <f t="shared" si="11"/>
        <v>0</v>
      </c>
      <c r="R31" s="346"/>
      <c r="S31" s="346"/>
      <c r="T31" s="347">
        <f t="shared" si="12"/>
        <v>0</v>
      </c>
      <c r="U31" s="348">
        <f>IF(ISBLANK($B31),0,VLOOKUP($B31,Listen!$A$2:$C$44,2,FALSE))</f>
        <v>0</v>
      </c>
      <c r="V31" s="348">
        <f>IF(ISBLANK($B31),0,VLOOKUP($B31,Listen!$A$2:$C$44,3,FALSE))</f>
        <v>0</v>
      </c>
      <c r="W31" s="349">
        <f t="shared" si="1"/>
        <v>0</v>
      </c>
      <c r="X31" s="350">
        <f t="shared" si="15"/>
        <v>0</v>
      </c>
      <c r="Y31" s="350">
        <f t="shared" si="15"/>
        <v>0</v>
      </c>
      <c r="Z31" s="350">
        <f t="shared" si="15"/>
        <v>0</v>
      </c>
      <c r="AA31" s="350">
        <f t="shared" si="15"/>
        <v>0</v>
      </c>
      <c r="AB31" s="350">
        <f t="shared" si="15"/>
        <v>0</v>
      </c>
      <c r="AC31" s="350">
        <f t="shared" si="15"/>
        <v>0</v>
      </c>
      <c r="AD31" s="308">
        <f t="shared" si="14"/>
        <v>0</v>
      </c>
      <c r="AE31" s="308">
        <f>IF(C31=Allgemeines!$C$12,$T31-SAV!$AF31,HLOOKUP(Allgemeines!$C$12-1,$AG$4:$AM$200,ROW(C31)-3,FALSE)-$AF31)</f>
        <v>0</v>
      </c>
      <c r="AF31" s="308">
        <f>HLOOKUP(Allgemeines!$C$12,$AG$4:$AM$200,ROW(C31)-3,FALSE)</f>
        <v>0</v>
      </c>
      <c r="AG31" s="308">
        <f t="shared" si="3"/>
        <v>0</v>
      </c>
      <c r="AH31" s="308">
        <f t="shared" si="4"/>
        <v>0</v>
      </c>
      <c r="AI31" s="308">
        <f t="shared" si="5"/>
        <v>0</v>
      </c>
      <c r="AJ31" s="308">
        <f t="shared" si="6"/>
        <v>0</v>
      </c>
      <c r="AK31" s="308">
        <f t="shared" si="7"/>
        <v>0</v>
      </c>
      <c r="AL31" s="308">
        <f t="shared" si="8"/>
        <v>0</v>
      </c>
      <c r="AM31" s="308">
        <f t="shared" si="9"/>
        <v>0</v>
      </c>
    </row>
    <row r="32" spans="1:39" s="352" customFormat="1" ht="15" x14ac:dyDescent="0.25">
      <c r="A32" s="343"/>
      <c r="B32" s="326"/>
      <c r="C32" s="344"/>
      <c r="D32" s="497"/>
      <c r="E32" s="344"/>
      <c r="F32" s="344"/>
      <c r="G32" s="416">
        <f t="shared" si="10"/>
        <v>0</v>
      </c>
      <c r="H32" s="328"/>
      <c r="I32" s="328"/>
      <c r="J32" s="328"/>
      <c r="K32" s="328"/>
      <c r="L32" s="328"/>
      <c r="M32" s="328"/>
      <c r="N32" s="328"/>
      <c r="O32" s="328"/>
      <c r="P32" s="328"/>
      <c r="Q32" s="345">
        <f t="shared" si="11"/>
        <v>0</v>
      </c>
      <c r="R32" s="346"/>
      <c r="S32" s="346"/>
      <c r="T32" s="347">
        <f t="shared" si="12"/>
        <v>0</v>
      </c>
      <c r="U32" s="348">
        <f>IF(ISBLANK($B32),0,VLOOKUP($B32,Listen!$A$2:$C$44,2,FALSE))</f>
        <v>0</v>
      </c>
      <c r="V32" s="348">
        <f>IF(ISBLANK($B32),0,VLOOKUP($B32,Listen!$A$2:$C$44,3,FALSE))</f>
        <v>0</v>
      </c>
      <c r="W32" s="349">
        <f t="shared" si="1"/>
        <v>0</v>
      </c>
      <c r="X32" s="350">
        <f t="shared" si="15"/>
        <v>0</v>
      </c>
      <c r="Y32" s="350">
        <f t="shared" si="15"/>
        <v>0</v>
      </c>
      <c r="Z32" s="350">
        <f t="shared" si="15"/>
        <v>0</v>
      </c>
      <c r="AA32" s="350">
        <f t="shared" si="15"/>
        <v>0</v>
      </c>
      <c r="AB32" s="350">
        <f t="shared" si="15"/>
        <v>0</v>
      </c>
      <c r="AC32" s="350">
        <f t="shared" si="15"/>
        <v>0</v>
      </c>
      <c r="AD32" s="308">
        <f t="shared" si="14"/>
        <v>0</v>
      </c>
      <c r="AE32" s="308">
        <f>IF(C32=Allgemeines!$C$12,$T32-SAV!$AF32,HLOOKUP(Allgemeines!$C$12-1,$AG$4:$AM$200,ROW(C32)-3,FALSE)-$AF32)</f>
        <v>0</v>
      </c>
      <c r="AF32" s="308">
        <f>HLOOKUP(Allgemeines!$C$12,$AG$4:$AM$200,ROW(C32)-3,FALSE)</f>
        <v>0</v>
      </c>
      <c r="AG32" s="308">
        <f t="shared" si="3"/>
        <v>0</v>
      </c>
      <c r="AH32" s="308">
        <f t="shared" si="4"/>
        <v>0</v>
      </c>
      <c r="AI32" s="308">
        <f t="shared" si="5"/>
        <v>0</v>
      </c>
      <c r="AJ32" s="308">
        <f t="shared" si="6"/>
        <v>0</v>
      </c>
      <c r="AK32" s="308">
        <f t="shared" si="7"/>
        <v>0</v>
      </c>
      <c r="AL32" s="308">
        <f t="shared" si="8"/>
        <v>0</v>
      </c>
      <c r="AM32" s="308">
        <f t="shared" si="9"/>
        <v>0</v>
      </c>
    </row>
    <row r="33" spans="1:39" s="352" customFormat="1" ht="15" x14ac:dyDescent="0.25">
      <c r="A33" s="343"/>
      <c r="B33" s="326"/>
      <c r="C33" s="344"/>
      <c r="D33" s="497"/>
      <c r="E33" s="344"/>
      <c r="F33" s="344"/>
      <c r="G33" s="416">
        <f t="shared" si="10"/>
        <v>0</v>
      </c>
      <c r="H33" s="328"/>
      <c r="I33" s="328"/>
      <c r="J33" s="328"/>
      <c r="K33" s="328"/>
      <c r="L33" s="328"/>
      <c r="M33" s="328"/>
      <c r="N33" s="328"/>
      <c r="O33" s="328"/>
      <c r="P33" s="328"/>
      <c r="Q33" s="345">
        <f t="shared" si="11"/>
        <v>0</v>
      </c>
      <c r="R33" s="346"/>
      <c r="S33" s="346"/>
      <c r="T33" s="347">
        <f t="shared" si="12"/>
        <v>0</v>
      </c>
      <c r="U33" s="348">
        <f>IF(ISBLANK($B33),0,VLOOKUP($B33,Listen!$A$2:$C$44,2,FALSE))</f>
        <v>0</v>
      </c>
      <c r="V33" s="348">
        <f>IF(ISBLANK($B33),0,VLOOKUP($B33,Listen!$A$2:$C$44,3,FALSE))</f>
        <v>0</v>
      </c>
      <c r="W33" s="349">
        <f t="shared" si="1"/>
        <v>0</v>
      </c>
      <c r="X33" s="350">
        <f t="shared" si="15"/>
        <v>0</v>
      </c>
      <c r="Y33" s="350">
        <f t="shared" si="15"/>
        <v>0</v>
      </c>
      <c r="Z33" s="350">
        <f t="shared" si="15"/>
        <v>0</v>
      </c>
      <c r="AA33" s="350">
        <f t="shared" si="15"/>
        <v>0</v>
      </c>
      <c r="AB33" s="350">
        <f t="shared" si="15"/>
        <v>0</v>
      </c>
      <c r="AC33" s="350">
        <f t="shared" si="15"/>
        <v>0</v>
      </c>
      <c r="AD33" s="308">
        <f t="shared" si="14"/>
        <v>0</v>
      </c>
      <c r="AE33" s="308">
        <f>IF(C33=Allgemeines!$C$12,$T33-SAV!$AF33,HLOOKUP(Allgemeines!$C$12-1,$AG$4:$AM$200,ROW(C33)-3,FALSE)-$AF33)</f>
        <v>0</v>
      </c>
      <c r="AF33" s="308">
        <f>HLOOKUP(Allgemeines!$C$12,$AG$4:$AM$200,ROW(C33)-3,FALSE)</f>
        <v>0</v>
      </c>
      <c r="AG33" s="308">
        <f t="shared" si="3"/>
        <v>0</v>
      </c>
      <c r="AH33" s="308">
        <f t="shared" si="4"/>
        <v>0</v>
      </c>
      <c r="AI33" s="308">
        <f t="shared" si="5"/>
        <v>0</v>
      </c>
      <c r="AJ33" s="308">
        <f t="shared" si="6"/>
        <v>0</v>
      </c>
      <c r="AK33" s="308">
        <f t="shared" si="7"/>
        <v>0</v>
      </c>
      <c r="AL33" s="308">
        <f t="shared" si="8"/>
        <v>0</v>
      </c>
      <c r="AM33" s="308">
        <f t="shared" si="9"/>
        <v>0</v>
      </c>
    </row>
    <row r="34" spans="1:39" s="352" customFormat="1" ht="15" x14ac:dyDescent="0.25">
      <c r="A34" s="343"/>
      <c r="B34" s="326"/>
      <c r="C34" s="344"/>
      <c r="D34" s="497"/>
      <c r="E34" s="344"/>
      <c r="F34" s="344"/>
      <c r="G34" s="416">
        <f t="shared" si="10"/>
        <v>0</v>
      </c>
      <c r="H34" s="328"/>
      <c r="I34" s="328"/>
      <c r="J34" s="328"/>
      <c r="K34" s="328"/>
      <c r="L34" s="328"/>
      <c r="M34" s="328"/>
      <c r="N34" s="328"/>
      <c r="O34" s="328"/>
      <c r="P34" s="328"/>
      <c r="Q34" s="345">
        <f t="shared" si="11"/>
        <v>0</v>
      </c>
      <c r="R34" s="346"/>
      <c r="S34" s="346"/>
      <c r="T34" s="347">
        <f t="shared" si="12"/>
        <v>0</v>
      </c>
      <c r="U34" s="348">
        <f>IF(ISBLANK($B34),0,VLOOKUP($B34,Listen!$A$2:$C$44,2,FALSE))</f>
        <v>0</v>
      </c>
      <c r="V34" s="348">
        <f>IF(ISBLANK($B34),0,VLOOKUP($B34,Listen!$A$2:$C$44,3,FALSE))</f>
        <v>0</v>
      </c>
      <c r="W34" s="349">
        <f t="shared" si="1"/>
        <v>0</v>
      </c>
      <c r="X34" s="350">
        <f t="shared" si="15"/>
        <v>0</v>
      </c>
      <c r="Y34" s="350">
        <f t="shared" si="15"/>
        <v>0</v>
      </c>
      <c r="Z34" s="350">
        <f t="shared" si="15"/>
        <v>0</v>
      </c>
      <c r="AA34" s="350">
        <f t="shared" si="15"/>
        <v>0</v>
      </c>
      <c r="AB34" s="350">
        <f t="shared" si="15"/>
        <v>0</v>
      </c>
      <c r="AC34" s="350">
        <f t="shared" si="15"/>
        <v>0</v>
      </c>
      <c r="AD34" s="308">
        <f t="shared" si="14"/>
        <v>0</v>
      </c>
      <c r="AE34" s="308">
        <f>IF(C34=Allgemeines!$C$12,$T34-SAV!$AF34,HLOOKUP(Allgemeines!$C$12-1,$AG$4:$AM$200,ROW(C34)-3,FALSE)-$AF34)</f>
        <v>0</v>
      </c>
      <c r="AF34" s="308">
        <f>HLOOKUP(Allgemeines!$C$12,$AG$4:$AM$200,ROW(C34)-3,FALSE)</f>
        <v>0</v>
      </c>
      <c r="AG34" s="308">
        <f t="shared" si="3"/>
        <v>0</v>
      </c>
      <c r="AH34" s="308">
        <f t="shared" si="4"/>
        <v>0</v>
      </c>
      <c r="AI34" s="308">
        <f t="shared" si="5"/>
        <v>0</v>
      </c>
      <c r="AJ34" s="308">
        <f t="shared" si="6"/>
        <v>0</v>
      </c>
      <c r="AK34" s="308">
        <f t="shared" si="7"/>
        <v>0</v>
      </c>
      <c r="AL34" s="308">
        <f t="shared" si="8"/>
        <v>0</v>
      </c>
      <c r="AM34" s="308">
        <f t="shared" si="9"/>
        <v>0</v>
      </c>
    </row>
    <row r="35" spans="1:39" s="352" customFormat="1" ht="15" x14ac:dyDescent="0.25">
      <c r="A35" s="343"/>
      <c r="B35" s="326"/>
      <c r="C35" s="344"/>
      <c r="D35" s="497"/>
      <c r="E35" s="344"/>
      <c r="F35" s="344"/>
      <c r="G35" s="416">
        <f t="shared" si="10"/>
        <v>0</v>
      </c>
      <c r="H35" s="328"/>
      <c r="I35" s="328"/>
      <c r="J35" s="328"/>
      <c r="K35" s="328"/>
      <c r="L35" s="328"/>
      <c r="M35" s="328"/>
      <c r="N35" s="328"/>
      <c r="O35" s="328"/>
      <c r="P35" s="328"/>
      <c r="Q35" s="345">
        <f t="shared" si="11"/>
        <v>0</v>
      </c>
      <c r="R35" s="346"/>
      <c r="S35" s="346"/>
      <c r="T35" s="347">
        <f t="shared" si="12"/>
        <v>0</v>
      </c>
      <c r="U35" s="348">
        <f>IF(ISBLANK($B35),0,VLOOKUP($B35,Listen!$A$2:$C$44,2,FALSE))</f>
        <v>0</v>
      </c>
      <c r="V35" s="348">
        <f>IF(ISBLANK($B35),0,VLOOKUP($B35,Listen!$A$2:$C$44,3,FALSE))</f>
        <v>0</v>
      </c>
      <c r="W35" s="349">
        <f t="shared" si="1"/>
        <v>0</v>
      </c>
      <c r="X35" s="350">
        <f t="shared" si="15"/>
        <v>0</v>
      </c>
      <c r="Y35" s="350">
        <f t="shared" si="15"/>
        <v>0</v>
      </c>
      <c r="Z35" s="350">
        <f t="shared" si="15"/>
        <v>0</v>
      </c>
      <c r="AA35" s="350">
        <f t="shared" si="15"/>
        <v>0</v>
      </c>
      <c r="AB35" s="350">
        <f t="shared" si="15"/>
        <v>0</v>
      </c>
      <c r="AC35" s="350">
        <f t="shared" si="15"/>
        <v>0</v>
      </c>
      <c r="AD35" s="308">
        <f t="shared" si="14"/>
        <v>0</v>
      </c>
      <c r="AE35" s="308">
        <f>IF(C35=Allgemeines!$C$12,$T35-SAV!$AF35,HLOOKUP(Allgemeines!$C$12-1,$AG$4:$AM$200,ROW(C35)-3,FALSE)-$AF35)</f>
        <v>0</v>
      </c>
      <c r="AF35" s="308">
        <f>HLOOKUP(Allgemeines!$C$12,$AG$4:$AM$200,ROW(C35)-3,FALSE)</f>
        <v>0</v>
      </c>
      <c r="AG35" s="308">
        <f t="shared" si="3"/>
        <v>0</v>
      </c>
      <c r="AH35" s="308">
        <f t="shared" si="4"/>
        <v>0</v>
      </c>
      <c r="AI35" s="308">
        <f t="shared" si="5"/>
        <v>0</v>
      </c>
      <c r="AJ35" s="308">
        <f t="shared" si="6"/>
        <v>0</v>
      </c>
      <c r="AK35" s="308">
        <f t="shared" si="7"/>
        <v>0</v>
      </c>
      <c r="AL35" s="308">
        <f t="shared" si="8"/>
        <v>0</v>
      </c>
      <c r="AM35" s="308">
        <f t="shared" si="9"/>
        <v>0</v>
      </c>
    </row>
    <row r="36" spans="1:39" s="352" customFormat="1" ht="15" x14ac:dyDescent="0.25">
      <c r="A36" s="343"/>
      <c r="B36" s="326"/>
      <c r="C36" s="344"/>
      <c r="D36" s="497"/>
      <c r="E36" s="344"/>
      <c r="F36" s="344"/>
      <c r="G36" s="416">
        <f t="shared" si="10"/>
        <v>0</v>
      </c>
      <c r="H36" s="328"/>
      <c r="I36" s="328"/>
      <c r="J36" s="328"/>
      <c r="K36" s="328"/>
      <c r="L36" s="328"/>
      <c r="M36" s="328"/>
      <c r="N36" s="328"/>
      <c r="O36" s="328"/>
      <c r="P36" s="328"/>
      <c r="Q36" s="345">
        <f t="shared" si="11"/>
        <v>0</v>
      </c>
      <c r="R36" s="346"/>
      <c r="S36" s="346"/>
      <c r="T36" s="347">
        <f t="shared" si="12"/>
        <v>0</v>
      </c>
      <c r="U36" s="348">
        <f>IF(ISBLANK($B36),0,VLOOKUP($B36,Listen!$A$2:$C$44,2,FALSE))</f>
        <v>0</v>
      </c>
      <c r="V36" s="348">
        <f>IF(ISBLANK($B36),0,VLOOKUP($B36,Listen!$A$2:$C$44,3,FALSE))</f>
        <v>0</v>
      </c>
      <c r="W36" s="349">
        <f t="shared" si="1"/>
        <v>0</v>
      </c>
      <c r="X36" s="350">
        <f t="shared" si="15"/>
        <v>0</v>
      </c>
      <c r="Y36" s="350">
        <f t="shared" si="15"/>
        <v>0</v>
      </c>
      <c r="Z36" s="350">
        <f t="shared" si="15"/>
        <v>0</v>
      </c>
      <c r="AA36" s="350">
        <f t="shared" si="15"/>
        <v>0</v>
      </c>
      <c r="AB36" s="350">
        <f t="shared" si="15"/>
        <v>0</v>
      </c>
      <c r="AC36" s="350">
        <f t="shared" si="15"/>
        <v>0</v>
      </c>
      <c r="AD36" s="308">
        <f t="shared" si="14"/>
        <v>0</v>
      </c>
      <c r="AE36" s="308">
        <f>IF(C36=Allgemeines!$C$12,$T36-SAV!$AF36,HLOOKUP(Allgemeines!$C$12-1,$AG$4:$AM$200,ROW(C36)-3,FALSE)-$AF36)</f>
        <v>0</v>
      </c>
      <c r="AF36" s="308">
        <f>HLOOKUP(Allgemeines!$C$12,$AG$4:$AM$200,ROW(C36)-3,FALSE)</f>
        <v>0</v>
      </c>
      <c r="AG36" s="308">
        <f t="shared" si="3"/>
        <v>0</v>
      </c>
      <c r="AH36" s="308">
        <f t="shared" si="4"/>
        <v>0</v>
      </c>
      <c r="AI36" s="308">
        <f t="shared" si="5"/>
        <v>0</v>
      </c>
      <c r="AJ36" s="308">
        <f t="shared" si="6"/>
        <v>0</v>
      </c>
      <c r="AK36" s="308">
        <f t="shared" si="7"/>
        <v>0</v>
      </c>
      <c r="AL36" s="308">
        <f t="shared" si="8"/>
        <v>0</v>
      </c>
      <c r="AM36" s="308">
        <f t="shared" si="9"/>
        <v>0</v>
      </c>
    </row>
    <row r="37" spans="1:39" s="352" customFormat="1" ht="15" x14ac:dyDescent="0.25">
      <c r="A37" s="343"/>
      <c r="B37" s="326"/>
      <c r="C37" s="344"/>
      <c r="D37" s="497"/>
      <c r="E37" s="344"/>
      <c r="F37" s="344"/>
      <c r="G37" s="416">
        <f t="shared" si="10"/>
        <v>0</v>
      </c>
      <c r="H37" s="328"/>
      <c r="I37" s="328"/>
      <c r="J37" s="328"/>
      <c r="K37" s="328"/>
      <c r="L37" s="328"/>
      <c r="M37" s="328"/>
      <c r="N37" s="328"/>
      <c r="O37" s="328"/>
      <c r="P37" s="328"/>
      <c r="Q37" s="345">
        <f t="shared" si="11"/>
        <v>0</v>
      </c>
      <c r="R37" s="346"/>
      <c r="S37" s="346"/>
      <c r="T37" s="347">
        <f t="shared" si="12"/>
        <v>0</v>
      </c>
      <c r="U37" s="348">
        <f>IF(ISBLANK($B37),0,VLOOKUP($B37,Listen!$A$2:$C$44,2,FALSE))</f>
        <v>0</v>
      </c>
      <c r="V37" s="348">
        <f>IF(ISBLANK($B37),0,VLOOKUP($B37,Listen!$A$2:$C$44,3,FALSE))</f>
        <v>0</v>
      </c>
      <c r="W37" s="349">
        <f t="shared" si="1"/>
        <v>0</v>
      </c>
      <c r="X37" s="350">
        <f t="shared" si="15"/>
        <v>0</v>
      </c>
      <c r="Y37" s="350">
        <f t="shared" si="15"/>
        <v>0</v>
      </c>
      <c r="Z37" s="350">
        <f t="shared" si="15"/>
        <v>0</v>
      </c>
      <c r="AA37" s="350">
        <f t="shared" si="15"/>
        <v>0</v>
      </c>
      <c r="AB37" s="350">
        <f t="shared" si="15"/>
        <v>0</v>
      </c>
      <c r="AC37" s="350">
        <f t="shared" si="15"/>
        <v>0</v>
      </c>
      <c r="AD37" s="308">
        <f t="shared" si="14"/>
        <v>0</v>
      </c>
      <c r="AE37" s="308">
        <f>IF(C37=Allgemeines!$C$12,$T37-SAV!$AF37,HLOOKUP(Allgemeines!$C$12-1,$AG$4:$AM$200,ROW(C37)-3,FALSE)-$AF37)</f>
        <v>0</v>
      </c>
      <c r="AF37" s="308">
        <f>HLOOKUP(Allgemeines!$C$12,$AG$4:$AM$200,ROW(C37)-3,FALSE)</f>
        <v>0</v>
      </c>
      <c r="AG37" s="308">
        <f t="shared" ref="AG37:AG68" si="16">IF(OR($C37=0,$T37=0),0,IF($C37&lt;=AG$4,$T37-$T37/W37*(AG$4-$C37+1),0))</f>
        <v>0</v>
      </c>
      <c r="AH37" s="308">
        <f t="shared" ref="AH37:AH68" si="17">IF(OR($C37=0,$T37=0,X37-(AH$4-$C37)=0),0,IF($C37&lt;AH$4,AG37-AG37/(X37-(AH$4-$C37)),IF($C37=AH$4,$T37-$T37/X37,0)))</f>
        <v>0</v>
      </c>
      <c r="AI37" s="308">
        <f t="shared" ref="AI37:AI68" si="18">IF(OR($C37=0,$T37=0,Y37-(AI$4-$C37)=0),0,IF($C37&lt;AI$4,AH37-AH37/(Y37-(AI$4-$C37)),IF($C37=AI$4,$T37-$T37/Y37,0)))</f>
        <v>0</v>
      </c>
      <c r="AJ37" s="308">
        <f t="shared" ref="AJ37:AJ68" si="19">IF(OR($C37=0,$T37=0,Z37-(AJ$4-$C37)=0),0,IF($C37&lt;AJ$4,AI37-AI37/(Z37-(AJ$4-$C37)),IF($C37=AJ$4,$T37-$T37/Z37,0)))</f>
        <v>0</v>
      </c>
      <c r="AK37" s="308">
        <f t="shared" ref="AK37:AK68" si="20">IF(OR($C37=0,$T37=0,AA37-(AK$4-$C37)=0),0,IF($C37&lt;AK$4,AJ37-AJ37/(AA37-(AK$4-$C37)),IF($C37=AK$4,$T37-$T37/AA37,0)))</f>
        <v>0</v>
      </c>
      <c r="AL37" s="308">
        <f t="shared" ref="AL37:AL68" si="21">IF(OR($C37=0,$T37=0,AB37-(AL$4-$C37)=0),0,IF($C37&lt;AL$4,AK37-AK37/(AB37-(AL$4-$C37)),IF($C37=AL$4,$T37-$T37/AB37,0)))</f>
        <v>0</v>
      </c>
      <c r="AM37" s="308">
        <f t="shared" ref="AM37:AM68" si="22">IF(OR($C37=0,$T37=0,AC37-(AM$4-$C37)=0),0,IF($C37&lt;AM$4,AL37-AL37/(AC37-(AM$4-$C37)),IF($C37=AM$4,$T37-$T37/AC37,0)))</f>
        <v>0</v>
      </c>
    </row>
    <row r="38" spans="1:39" s="352" customFormat="1" ht="15" x14ac:dyDescent="0.25">
      <c r="A38" s="343"/>
      <c r="B38" s="326"/>
      <c r="C38" s="344"/>
      <c r="D38" s="497"/>
      <c r="E38" s="344"/>
      <c r="F38" s="344"/>
      <c r="G38" s="416">
        <f t="shared" si="10"/>
        <v>0</v>
      </c>
      <c r="H38" s="328"/>
      <c r="I38" s="328"/>
      <c r="J38" s="328"/>
      <c r="K38" s="328"/>
      <c r="L38" s="328"/>
      <c r="M38" s="328"/>
      <c r="N38" s="328"/>
      <c r="O38" s="328"/>
      <c r="P38" s="328"/>
      <c r="Q38" s="345">
        <f t="shared" si="11"/>
        <v>0</v>
      </c>
      <c r="R38" s="346"/>
      <c r="S38" s="346"/>
      <c r="T38" s="347">
        <f t="shared" si="12"/>
        <v>0</v>
      </c>
      <c r="U38" s="348">
        <f>IF(ISBLANK($B38),0,VLOOKUP($B38,Listen!$A$2:$C$44,2,FALSE))</f>
        <v>0</v>
      </c>
      <c r="V38" s="348">
        <f>IF(ISBLANK($B38),0,VLOOKUP($B38,Listen!$A$2:$C$44,3,FALSE))</f>
        <v>0</v>
      </c>
      <c r="W38" s="349">
        <f t="shared" si="1"/>
        <v>0</v>
      </c>
      <c r="X38" s="350">
        <f t="shared" ref="X38:AC53" si="23">W38</f>
        <v>0</v>
      </c>
      <c r="Y38" s="350">
        <f t="shared" si="23"/>
        <v>0</v>
      </c>
      <c r="Z38" s="350">
        <f t="shared" si="23"/>
        <v>0</v>
      </c>
      <c r="AA38" s="350">
        <f t="shared" si="23"/>
        <v>0</v>
      </c>
      <c r="AB38" s="350">
        <f t="shared" si="23"/>
        <v>0</v>
      </c>
      <c r="AC38" s="350">
        <f t="shared" si="23"/>
        <v>0</v>
      </c>
      <c r="AD38" s="308">
        <f t="shared" si="14"/>
        <v>0</v>
      </c>
      <c r="AE38" s="308">
        <f>IF(C38=Allgemeines!$C$12,$T38-SAV!$AF38,HLOOKUP(Allgemeines!$C$12-1,$AG$4:$AM$200,ROW(C38)-3,FALSE)-$AF38)</f>
        <v>0</v>
      </c>
      <c r="AF38" s="308">
        <f>HLOOKUP(Allgemeines!$C$12,$AG$4:$AM$200,ROW(C38)-3,FALSE)</f>
        <v>0</v>
      </c>
      <c r="AG38" s="308">
        <f t="shared" si="16"/>
        <v>0</v>
      </c>
      <c r="AH38" s="308">
        <f t="shared" si="17"/>
        <v>0</v>
      </c>
      <c r="AI38" s="308">
        <f t="shared" si="18"/>
        <v>0</v>
      </c>
      <c r="AJ38" s="308">
        <f t="shared" si="19"/>
        <v>0</v>
      </c>
      <c r="AK38" s="308">
        <f t="shared" si="20"/>
        <v>0</v>
      </c>
      <c r="AL38" s="308">
        <f t="shared" si="21"/>
        <v>0</v>
      </c>
      <c r="AM38" s="308">
        <f t="shared" si="22"/>
        <v>0</v>
      </c>
    </row>
    <row r="39" spans="1:39" s="352" customFormat="1" ht="15" x14ac:dyDescent="0.25">
      <c r="A39" s="343"/>
      <c r="B39" s="326"/>
      <c r="C39" s="344"/>
      <c r="D39" s="497"/>
      <c r="E39" s="344"/>
      <c r="F39" s="344"/>
      <c r="G39" s="416">
        <f t="shared" si="10"/>
        <v>0</v>
      </c>
      <c r="H39" s="328"/>
      <c r="I39" s="328"/>
      <c r="J39" s="328"/>
      <c r="K39" s="328"/>
      <c r="L39" s="328"/>
      <c r="M39" s="328"/>
      <c r="N39" s="328"/>
      <c r="O39" s="328"/>
      <c r="P39" s="328"/>
      <c r="Q39" s="345">
        <f t="shared" si="11"/>
        <v>0</v>
      </c>
      <c r="R39" s="346"/>
      <c r="S39" s="346"/>
      <c r="T39" s="347">
        <f t="shared" si="12"/>
        <v>0</v>
      </c>
      <c r="U39" s="348">
        <f>IF(ISBLANK($B39),0,VLOOKUP($B39,Listen!$A$2:$C$44,2,FALSE))</f>
        <v>0</v>
      </c>
      <c r="V39" s="348">
        <f>IF(ISBLANK($B39),0,VLOOKUP($B39,Listen!$A$2:$C$44,3,FALSE))</f>
        <v>0</v>
      </c>
      <c r="W39" s="349">
        <f t="shared" si="1"/>
        <v>0</v>
      </c>
      <c r="X39" s="350">
        <f t="shared" si="23"/>
        <v>0</v>
      </c>
      <c r="Y39" s="350">
        <f t="shared" si="23"/>
        <v>0</v>
      </c>
      <c r="Z39" s="350">
        <f t="shared" si="23"/>
        <v>0</v>
      </c>
      <c r="AA39" s="350">
        <f t="shared" si="23"/>
        <v>0</v>
      </c>
      <c r="AB39" s="350">
        <f t="shared" si="23"/>
        <v>0</v>
      </c>
      <c r="AC39" s="350">
        <f t="shared" si="23"/>
        <v>0</v>
      </c>
      <c r="AD39" s="308">
        <f t="shared" si="14"/>
        <v>0</v>
      </c>
      <c r="AE39" s="308">
        <f>IF(C39=Allgemeines!$C$12,$T39-SAV!$AF39,HLOOKUP(Allgemeines!$C$12-1,$AG$4:$AM$200,ROW(C39)-3,FALSE)-$AF39)</f>
        <v>0</v>
      </c>
      <c r="AF39" s="308">
        <f>HLOOKUP(Allgemeines!$C$12,$AG$4:$AM$200,ROW(C39)-3,FALSE)</f>
        <v>0</v>
      </c>
      <c r="AG39" s="308">
        <f t="shared" si="16"/>
        <v>0</v>
      </c>
      <c r="AH39" s="308">
        <f t="shared" si="17"/>
        <v>0</v>
      </c>
      <c r="AI39" s="308">
        <f t="shared" si="18"/>
        <v>0</v>
      </c>
      <c r="AJ39" s="308">
        <f t="shared" si="19"/>
        <v>0</v>
      </c>
      <c r="AK39" s="308">
        <f t="shared" si="20"/>
        <v>0</v>
      </c>
      <c r="AL39" s="308">
        <f t="shared" si="21"/>
        <v>0</v>
      </c>
      <c r="AM39" s="308">
        <f t="shared" si="22"/>
        <v>0</v>
      </c>
    </row>
    <row r="40" spans="1:39" s="352" customFormat="1" ht="15" x14ac:dyDescent="0.25">
      <c r="A40" s="343"/>
      <c r="B40" s="326"/>
      <c r="C40" s="344"/>
      <c r="D40" s="497"/>
      <c r="E40" s="344"/>
      <c r="F40" s="344"/>
      <c r="G40" s="416">
        <f t="shared" si="10"/>
        <v>0</v>
      </c>
      <c r="H40" s="328"/>
      <c r="I40" s="328"/>
      <c r="J40" s="328"/>
      <c r="K40" s="328"/>
      <c r="L40" s="328"/>
      <c r="M40" s="328"/>
      <c r="N40" s="328"/>
      <c r="O40" s="328"/>
      <c r="P40" s="328"/>
      <c r="Q40" s="345">
        <f t="shared" si="11"/>
        <v>0</v>
      </c>
      <c r="R40" s="346"/>
      <c r="S40" s="346"/>
      <c r="T40" s="347">
        <f t="shared" si="12"/>
        <v>0</v>
      </c>
      <c r="U40" s="348">
        <f>IF(ISBLANK($B40),0,VLOOKUP($B40,Listen!$A$2:$C$44,2,FALSE))</f>
        <v>0</v>
      </c>
      <c r="V40" s="348">
        <f>IF(ISBLANK($B40),0,VLOOKUP($B40,Listen!$A$2:$C$44,3,FALSE))</f>
        <v>0</v>
      </c>
      <c r="W40" s="349">
        <f t="shared" si="1"/>
        <v>0</v>
      </c>
      <c r="X40" s="350">
        <f t="shared" si="23"/>
        <v>0</v>
      </c>
      <c r="Y40" s="350">
        <f t="shared" si="23"/>
        <v>0</v>
      </c>
      <c r="Z40" s="350">
        <f t="shared" si="23"/>
        <v>0</v>
      </c>
      <c r="AA40" s="350">
        <f t="shared" si="23"/>
        <v>0</v>
      </c>
      <c r="AB40" s="350">
        <f t="shared" si="23"/>
        <v>0</v>
      </c>
      <c r="AC40" s="350">
        <f t="shared" si="23"/>
        <v>0</v>
      </c>
      <c r="AD40" s="308">
        <f t="shared" si="14"/>
        <v>0</v>
      </c>
      <c r="AE40" s="308">
        <f>IF(C40=Allgemeines!$C$12,$T40-SAV!$AF40,HLOOKUP(Allgemeines!$C$12-1,$AG$4:$AM$200,ROW(C40)-3,FALSE)-$AF40)</f>
        <v>0</v>
      </c>
      <c r="AF40" s="308">
        <f>HLOOKUP(Allgemeines!$C$12,$AG$4:$AM$200,ROW(C40)-3,FALSE)</f>
        <v>0</v>
      </c>
      <c r="AG40" s="308">
        <f t="shared" si="16"/>
        <v>0</v>
      </c>
      <c r="AH40" s="308">
        <f t="shared" si="17"/>
        <v>0</v>
      </c>
      <c r="AI40" s="308">
        <f t="shared" si="18"/>
        <v>0</v>
      </c>
      <c r="AJ40" s="308">
        <f t="shared" si="19"/>
        <v>0</v>
      </c>
      <c r="AK40" s="308">
        <f t="shared" si="20"/>
        <v>0</v>
      </c>
      <c r="AL40" s="308">
        <f t="shared" si="21"/>
        <v>0</v>
      </c>
      <c r="AM40" s="308">
        <f t="shared" si="22"/>
        <v>0</v>
      </c>
    </row>
    <row r="41" spans="1:39" s="352" customFormat="1" ht="15" x14ac:dyDescent="0.25">
      <c r="A41" s="343"/>
      <c r="B41" s="326"/>
      <c r="C41" s="344"/>
      <c r="D41" s="497"/>
      <c r="E41" s="344"/>
      <c r="F41" s="344"/>
      <c r="G41" s="416">
        <f t="shared" si="10"/>
        <v>0</v>
      </c>
      <c r="H41" s="328"/>
      <c r="I41" s="328"/>
      <c r="J41" s="328"/>
      <c r="K41" s="328"/>
      <c r="L41" s="328"/>
      <c r="M41" s="328"/>
      <c r="N41" s="328"/>
      <c r="O41" s="328"/>
      <c r="P41" s="328"/>
      <c r="Q41" s="345">
        <f t="shared" si="11"/>
        <v>0</v>
      </c>
      <c r="R41" s="346"/>
      <c r="S41" s="346"/>
      <c r="T41" s="347">
        <f t="shared" si="12"/>
        <v>0</v>
      </c>
      <c r="U41" s="348">
        <f>IF(ISBLANK($B41),0,VLOOKUP($B41,Listen!$A$2:$C$44,2,FALSE))</f>
        <v>0</v>
      </c>
      <c r="V41" s="348">
        <f>IF(ISBLANK($B41),0,VLOOKUP($B41,Listen!$A$2:$C$44,3,FALSE))</f>
        <v>0</v>
      </c>
      <c r="W41" s="349">
        <f t="shared" si="1"/>
        <v>0</v>
      </c>
      <c r="X41" s="350">
        <f t="shared" si="23"/>
        <v>0</v>
      </c>
      <c r="Y41" s="350">
        <f t="shared" si="23"/>
        <v>0</v>
      </c>
      <c r="Z41" s="350">
        <f t="shared" si="23"/>
        <v>0</v>
      </c>
      <c r="AA41" s="350">
        <f t="shared" si="23"/>
        <v>0</v>
      </c>
      <c r="AB41" s="350">
        <f t="shared" si="23"/>
        <v>0</v>
      </c>
      <c r="AC41" s="350">
        <f t="shared" si="23"/>
        <v>0</v>
      </c>
      <c r="AD41" s="308">
        <f t="shared" si="14"/>
        <v>0</v>
      </c>
      <c r="AE41" s="308">
        <f>IF(C41=Allgemeines!$C$12,$T41-SAV!$AF41,HLOOKUP(Allgemeines!$C$12-1,$AG$4:$AM$200,ROW(C41)-3,FALSE)-$AF41)</f>
        <v>0</v>
      </c>
      <c r="AF41" s="308">
        <f>HLOOKUP(Allgemeines!$C$12,$AG$4:$AM$200,ROW(C41)-3,FALSE)</f>
        <v>0</v>
      </c>
      <c r="AG41" s="308">
        <f t="shared" si="16"/>
        <v>0</v>
      </c>
      <c r="AH41" s="308">
        <f t="shared" si="17"/>
        <v>0</v>
      </c>
      <c r="AI41" s="308">
        <f t="shared" si="18"/>
        <v>0</v>
      </c>
      <c r="AJ41" s="308">
        <f t="shared" si="19"/>
        <v>0</v>
      </c>
      <c r="AK41" s="308">
        <f t="shared" si="20"/>
        <v>0</v>
      </c>
      <c r="AL41" s="308">
        <f t="shared" si="21"/>
        <v>0</v>
      </c>
      <c r="AM41" s="308">
        <f t="shared" si="22"/>
        <v>0</v>
      </c>
    </row>
    <row r="42" spans="1:39" s="352" customFormat="1" ht="15" x14ac:dyDescent="0.25">
      <c r="A42" s="343"/>
      <c r="B42" s="326"/>
      <c r="C42" s="344"/>
      <c r="D42" s="497"/>
      <c r="E42" s="344"/>
      <c r="F42" s="344"/>
      <c r="G42" s="416">
        <f t="shared" si="10"/>
        <v>0</v>
      </c>
      <c r="H42" s="328"/>
      <c r="I42" s="328"/>
      <c r="J42" s="328"/>
      <c r="K42" s="328"/>
      <c r="L42" s="328"/>
      <c r="M42" s="328"/>
      <c r="N42" s="328"/>
      <c r="O42" s="328"/>
      <c r="P42" s="328"/>
      <c r="Q42" s="345">
        <f t="shared" si="11"/>
        <v>0</v>
      </c>
      <c r="R42" s="346"/>
      <c r="S42" s="346"/>
      <c r="T42" s="347">
        <f t="shared" si="12"/>
        <v>0</v>
      </c>
      <c r="U42" s="348">
        <f>IF(ISBLANK($B42),0,VLOOKUP($B42,Listen!$A$2:$C$44,2,FALSE))</f>
        <v>0</v>
      </c>
      <c r="V42" s="348">
        <f>IF(ISBLANK($B42),0,VLOOKUP($B42,Listen!$A$2:$C$44,3,FALSE))</f>
        <v>0</v>
      </c>
      <c r="W42" s="349">
        <f t="shared" si="1"/>
        <v>0</v>
      </c>
      <c r="X42" s="350">
        <f t="shared" si="23"/>
        <v>0</v>
      </c>
      <c r="Y42" s="350">
        <f t="shared" si="23"/>
        <v>0</v>
      </c>
      <c r="Z42" s="350">
        <f t="shared" si="23"/>
        <v>0</v>
      </c>
      <c r="AA42" s="350">
        <f t="shared" si="23"/>
        <v>0</v>
      </c>
      <c r="AB42" s="350">
        <f t="shared" si="23"/>
        <v>0</v>
      </c>
      <c r="AC42" s="350">
        <f t="shared" si="23"/>
        <v>0</v>
      </c>
      <c r="AD42" s="308">
        <f t="shared" si="14"/>
        <v>0</v>
      </c>
      <c r="AE42" s="308">
        <f>IF(C42=Allgemeines!$C$12,$T42-SAV!$AF42,HLOOKUP(Allgemeines!$C$12-1,$AG$4:$AM$200,ROW(C42)-3,FALSE)-$AF42)</f>
        <v>0</v>
      </c>
      <c r="AF42" s="308">
        <f>HLOOKUP(Allgemeines!$C$12,$AG$4:$AM$200,ROW(C42)-3,FALSE)</f>
        <v>0</v>
      </c>
      <c r="AG42" s="308">
        <f t="shared" si="16"/>
        <v>0</v>
      </c>
      <c r="AH42" s="308">
        <f t="shared" si="17"/>
        <v>0</v>
      </c>
      <c r="AI42" s="308">
        <f t="shared" si="18"/>
        <v>0</v>
      </c>
      <c r="AJ42" s="308">
        <f t="shared" si="19"/>
        <v>0</v>
      </c>
      <c r="AK42" s="308">
        <f t="shared" si="20"/>
        <v>0</v>
      </c>
      <c r="AL42" s="308">
        <f t="shared" si="21"/>
        <v>0</v>
      </c>
      <c r="AM42" s="308">
        <f t="shared" si="22"/>
        <v>0</v>
      </c>
    </row>
    <row r="43" spans="1:39" s="352" customFormat="1" ht="15" x14ac:dyDescent="0.25">
      <c r="A43" s="343"/>
      <c r="B43" s="326"/>
      <c r="C43" s="344"/>
      <c r="D43" s="497"/>
      <c r="E43" s="344"/>
      <c r="F43" s="344"/>
      <c r="G43" s="416">
        <f t="shared" si="10"/>
        <v>0</v>
      </c>
      <c r="H43" s="328"/>
      <c r="I43" s="328"/>
      <c r="J43" s="328"/>
      <c r="K43" s="328"/>
      <c r="L43" s="328"/>
      <c r="M43" s="328"/>
      <c r="N43" s="328"/>
      <c r="O43" s="328"/>
      <c r="P43" s="328"/>
      <c r="Q43" s="345">
        <f t="shared" si="11"/>
        <v>0</v>
      </c>
      <c r="R43" s="346"/>
      <c r="S43" s="346"/>
      <c r="T43" s="347">
        <f t="shared" si="12"/>
        <v>0</v>
      </c>
      <c r="U43" s="348">
        <f>IF(ISBLANK($B43),0,VLOOKUP($B43,Listen!$A$2:$C$44,2,FALSE))</f>
        <v>0</v>
      </c>
      <c r="V43" s="348">
        <f>IF(ISBLANK($B43),0,VLOOKUP($B43,Listen!$A$2:$C$44,3,FALSE))</f>
        <v>0</v>
      </c>
      <c r="W43" s="349">
        <f t="shared" si="1"/>
        <v>0</v>
      </c>
      <c r="X43" s="350">
        <f t="shared" si="23"/>
        <v>0</v>
      </c>
      <c r="Y43" s="350">
        <f t="shared" si="23"/>
        <v>0</v>
      </c>
      <c r="Z43" s="350">
        <f t="shared" si="23"/>
        <v>0</v>
      </c>
      <c r="AA43" s="350">
        <f t="shared" si="23"/>
        <v>0</v>
      </c>
      <c r="AB43" s="350">
        <f t="shared" si="23"/>
        <v>0</v>
      </c>
      <c r="AC43" s="350">
        <f t="shared" si="23"/>
        <v>0</v>
      </c>
      <c r="AD43" s="308">
        <f t="shared" si="14"/>
        <v>0</v>
      </c>
      <c r="AE43" s="308">
        <f>IF(C43=Allgemeines!$C$12,$T43-SAV!$AF43,HLOOKUP(Allgemeines!$C$12-1,$AG$4:$AM$200,ROW(C43)-3,FALSE)-$AF43)</f>
        <v>0</v>
      </c>
      <c r="AF43" s="308">
        <f>HLOOKUP(Allgemeines!$C$12,$AG$4:$AM$200,ROW(C43)-3,FALSE)</f>
        <v>0</v>
      </c>
      <c r="AG43" s="308">
        <f t="shared" si="16"/>
        <v>0</v>
      </c>
      <c r="AH43" s="308">
        <f t="shared" si="17"/>
        <v>0</v>
      </c>
      <c r="AI43" s="308">
        <f t="shared" si="18"/>
        <v>0</v>
      </c>
      <c r="AJ43" s="308">
        <f t="shared" si="19"/>
        <v>0</v>
      </c>
      <c r="AK43" s="308">
        <f t="shared" si="20"/>
        <v>0</v>
      </c>
      <c r="AL43" s="308">
        <f t="shared" si="21"/>
        <v>0</v>
      </c>
      <c r="AM43" s="308">
        <f t="shared" si="22"/>
        <v>0</v>
      </c>
    </row>
    <row r="44" spans="1:39" s="352" customFormat="1" ht="15" x14ac:dyDescent="0.25">
      <c r="A44" s="343"/>
      <c r="B44" s="326"/>
      <c r="C44" s="344"/>
      <c r="D44" s="497"/>
      <c r="E44" s="344"/>
      <c r="F44" s="344"/>
      <c r="G44" s="416">
        <f t="shared" si="10"/>
        <v>0</v>
      </c>
      <c r="H44" s="328"/>
      <c r="I44" s="328"/>
      <c r="J44" s="328"/>
      <c r="K44" s="328"/>
      <c r="L44" s="328"/>
      <c r="M44" s="328"/>
      <c r="N44" s="328"/>
      <c r="O44" s="328"/>
      <c r="P44" s="328"/>
      <c r="Q44" s="345">
        <f t="shared" si="11"/>
        <v>0</v>
      </c>
      <c r="R44" s="346"/>
      <c r="S44" s="346"/>
      <c r="T44" s="347">
        <f t="shared" si="12"/>
        <v>0</v>
      </c>
      <c r="U44" s="348">
        <f>IF(ISBLANK($B44),0,VLOOKUP($B44,Listen!$A$2:$C$44,2,FALSE))</f>
        <v>0</v>
      </c>
      <c r="V44" s="348">
        <f>IF(ISBLANK($B44),0,VLOOKUP($B44,Listen!$A$2:$C$44,3,FALSE))</f>
        <v>0</v>
      </c>
      <c r="W44" s="349">
        <f t="shared" si="1"/>
        <v>0</v>
      </c>
      <c r="X44" s="350">
        <f t="shared" si="23"/>
        <v>0</v>
      </c>
      <c r="Y44" s="350">
        <f t="shared" si="23"/>
        <v>0</v>
      </c>
      <c r="Z44" s="350">
        <f t="shared" si="23"/>
        <v>0</v>
      </c>
      <c r="AA44" s="350">
        <f t="shared" si="23"/>
        <v>0</v>
      </c>
      <c r="AB44" s="350">
        <f t="shared" si="23"/>
        <v>0</v>
      </c>
      <c r="AC44" s="350">
        <f t="shared" si="23"/>
        <v>0</v>
      </c>
      <c r="AD44" s="308">
        <f t="shared" si="14"/>
        <v>0</v>
      </c>
      <c r="AE44" s="308">
        <f>IF(C44=Allgemeines!$C$12,$T44-SAV!$AF44,HLOOKUP(Allgemeines!$C$12-1,$AG$4:$AM$200,ROW(C44)-3,FALSE)-$AF44)</f>
        <v>0</v>
      </c>
      <c r="AF44" s="308">
        <f>HLOOKUP(Allgemeines!$C$12,$AG$4:$AM$200,ROW(C44)-3,FALSE)</f>
        <v>0</v>
      </c>
      <c r="AG44" s="308">
        <f t="shared" si="16"/>
        <v>0</v>
      </c>
      <c r="AH44" s="308">
        <f t="shared" si="17"/>
        <v>0</v>
      </c>
      <c r="AI44" s="308">
        <f t="shared" si="18"/>
        <v>0</v>
      </c>
      <c r="AJ44" s="308">
        <f t="shared" si="19"/>
        <v>0</v>
      </c>
      <c r="AK44" s="308">
        <f t="shared" si="20"/>
        <v>0</v>
      </c>
      <c r="AL44" s="308">
        <f t="shared" si="21"/>
        <v>0</v>
      </c>
      <c r="AM44" s="308">
        <f t="shared" si="22"/>
        <v>0</v>
      </c>
    </row>
    <row r="45" spans="1:39" s="352" customFormat="1" ht="15" x14ac:dyDescent="0.25">
      <c r="A45" s="343"/>
      <c r="B45" s="326"/>
      <c r="C45" s="344"/>
      <c r="D45" s="497"/>
      <c r="E45" s="344"/>
      <c r="F45" s="344"/>
      <c r="G45" s="416">
        <f t="shared" si="10"/>
        <v>0</v>
      </c>
      <c r="H45" s="328"/>
      <c r="I45" s="328"/>
      <c r="J45" s="328"/>
      <c r="K45" s="328"/>
      <c r="L45" s="328"/>
      <c r="M45" s="328"/>
      <c r="N45" s="328"/>
      <c r="O45" s="328"/>
      <c r="P45" s="328"/>
      <c r="Q45" s="345">
        <f t="shared" si="11"/>
        <v>0</v>
      </c>
      <c r="R45" s="346"/>
      <c r="S45" s="346"/>
      <c r="T45" s="347">
        <f t="shared" si="12"/>
        <v>0</v>
      </c>
      <c r="U45" s="348">
        <f>IF(ISBLANK($B45),0,VLOOKUP($B45,Listen!$A$2:$C$44,2,FALSE))</f>
        <v>0</v>
      </c>
      <c r="V45" s="348">
        <f>IF(ISBLANK($B45),0,VLOOKUP($B45,Listen!$A$2:$C$44,3,FALSE))</f>
        <v>0</v>
      </c>
      <c r="W45" s="349">
        <f t="shared" si="1"/>
        <v>0</v>
      </c>
      <c r="X45" s="350">
        <f t="shared" si="23"/>
        <v>0</v>
      </c>
      <c r="Y45" s="350">
        <f t="shared" si="23"/>
        <v>0</v>
      </c>
      <c r="Z45" s="350">
        <f t="shared" si="23"/>
        <v>0</v>
      </c>
      <c r="AA45" s="350">
        <f t="shared" si="23"/>
        <v>0</v>
      </c>
      <c r="AB45" s="350">
        <f t="shared" si="23"/>
        <v>0</v>
      </c>
      <c r="AC45" s="350">
        <f t="shared" si="23"/>
        <v>0</v>
      </c>
      <c r="AD45" s="308">
        <f t="shared" si="14"/>
        <v>0</v>
      </c>
      <c r="AE45" s="308">
        <f>IF(C45=Allgemeines!$C$12,$T45-SAV!$AF45,HLOOKUP(Allgemeines!$C$12-1,$AG$4:$AM$200,ROW(C45)-3,FALSE)-$AF45)</f>
        <v>0</v>
      </c>
      <c r="AF45" s="308">
        <f>HLOOKUP(Allgemeines!$C$12,$AG$4:$AM$200,ROW(C45)-3,FALSE)</f>
        <v>0</v>
      </c>
      <c r="AG45" s="308">
        <f t="shared" si="16"/>
        <v>0</v>
      </c>
      <c r="AH45" s="308">
        <f t="shared" si="17"/>
        <v>0</v>
      </c>
      <c r="AI45" s="308">
        <f t="shared" si="18"/>
        <v>0</v>
      </c>
      <c r="AJ45" s="308">
        <f t="shared" si="19"/>
        <v>0</v>
      </c>
      <c r="AK45" s="308">
        <f t="shared" si="20"/>
        <v>0</v>
      </c>
      <c r="AL45" s="308">
        <f t="shared" si="21"/>
        <v>0</v>
      </c>
      <c r="AM45" s="308">
        <f t="shared" si="22"/>
        <v>0</v>
      </c>
    </row>
    <row r="46" spans="1:39" s="352" customFormat="1" ht="15" x14ac:dyDescent="0.25">
      <c r="A46" s="343"/>
      <c r="B46" s="326"/>
      <c r="C46" s="344"/>
      <c r="D46" s="497"/>
      <c r="E46" s="344"/>
      <c r="F46" s="344"/>
      <c r="G46" s="416">
        <f t="shared" si="10"/>
        <v>0</v>
      </c>
      <c r="H46" s="328"/>
      <c r="I46" s="328"/>
      <c r="J46" s="328"/>
      <c r="K46" s="328"/>
      <c r="L46" s="328"/>
      <c r="M46" s="328"/>
      <c r="N46" s="328"/>
      <c r="O46" s="328"/>
      <c r="P46" s="328"/>
      <c r="Q46" s="345">
        <f t="shared" si="11"/>
        <v>0</v>
      </c>
      <c r="R46" s="346"/>
      <c r="S46" s="346"/>
      <c r="T46" s="347">
        <f t="shared" si="12"/>
        <v>0</v>
      </c>
      <c r="U46" s="348">
        <f>IF(ISBLANK($B46),0,VLOOKUP($B46,Listen!$A$2:$C$44,2,FALSE))</f>
        <v>0</v>
      </c>
      <c r="V46" s="348">
        <f>IF(ISBLANK($B46),0,VLOOKUP($B46,Listen!$A$2:$C$44,3,FALSE))</f>
        <v>0</v>
      </c>
      <c r="W46" s="349">
        <f t="shared" si="1"/>
        <v>0</v>
      </c>
      <c r="X46" s="350">
        <f t="shared" si="23"/>
        <v>0</v>
      </c>
      <c r="Y46" s="350">
        <f t="shared" si="23"/>
        <v>0</v>
      </c>
      <c r="Z46" s="350">
        <f t="shared" si="23"/>
        <v>0</v>
      </c>
      <c r="AA46" s="350">
        <f t="shared" si="23"/>
        <v>0</v>
      </c>
      <c r="AB46" s="350">
        <f t="shared" si="23"/>
        <v>0</v>
      </c>
      <c r="AC46" s="350">
        <f t="shared" si="23"/>
        <v>0</v>
      </c>
      <c r="AD46" s="308">
        <f t="shared" si="14"/>
        <v>0</v>
      </c>
      <c r="AE46" s="308">
        <f>IF(C46=Allgemeines!$C$12,$T46-SAV!$AF46,HLOOKUP(Allgemeines!$C$12-1,$AG$4:$AM$200,ROW(C46)-3,FALSE)-$AF46)</f>
        <v>0</v>
      </c>
      <c r="AF46" s="308">
        <f>HLOOKUP(Allgemeines!$C$12,$AG$4:$AM$200,ROW(C46)-3,FALSE)</f>
        <v>0</v>
      </c>
      <c r="AG46" s="308">
        <f t="shared" si="16"/>
        <v>0</v>
      </c>
      <c r="AH46" s="308">
        <f t="shared" si="17"/>
        <v>0</v>
      </c>
      <c r="AI46" s="308">
        <f t="shared" si="18"/>
        <v>0</v>
      </c>
      <c r="AJ46" s="308">
        <f t="shared" si="19"/>
        <v>0</v>
      </c>
      <c r="AK46" s="308">
        <f t="shared" si="20"/>
        <v>0</v>
      </c>
      <c r="AL46" s="308">
        <f t="shared" si="21"/>
        <v>0</v>
      </c>
      <c r="AM46" s="308">
        <f t="shared" si="22"/>
        <v>0</v>
      </c>
    </row>
    <row r="47" spans="1:39" s="352" customFormat="1" ht="15" x14ac:dyDescent="0.25">
      <c r="A47" s="343"/>
      <c r="B47" s="326"/>
      <c r="C47" s="344"/>
      <c r="D47" s="497"/>
      <c r="E47" s="344"/>
      <c r="F47" s="344"/>
      <c r="G47" s="416">
        <f t="shared" si="10"/>
        <v>0</v>
      </c>
      <c r="H47" s="328"/>
      <c r="I47" s="328"/>
      <c r="J47" s="328"/>
      <c r="K47" s="328"/>
      <c r="L47" s="328"/>
      <c r="M47" s="328"/>
      <c r="N47" s="328"/>
      <c r="O47" s="328"/>
      <c r="P47" s="328"/>
      <c r="Q47" s="345">
        <f t="shared" si="11"/>
        <v>0</v>
      </c>
      <c r="R47" s="346"/>
      <c r="S47" s="346"/>
      <c r="T47" s="347">
        <f t="shared" si="12"/>
        <v>0</v>
      </c>
      <c r="U47" s="348">
        <f>IF(ISBLANK($B47),0,VLOOKUP($B47,Listen!$A$2:$C$44,2,FALSE))</f>
        <v>0</v>
      </c>
      <c r="V47" s="348">
        <f>IF(ISBLANK($B47),0,VLOOKUP($B47,Listen!$A$2:$C$44,3,FALSE))</f>
        <v>0</v>
      </c>
      <c r="W47" s="349">
        <f t="shared" si="1"/>
        <v>0</v>
      </c>
      <c r="X47" s="350">
        <f t="shared" si="23"/>
        <v>0</v>
      </c>
      <c r="Y47" s="350">
        <f t="shared" si="23"/>
        <v>0</v>
      </c>
      <c r="Z47" s="350">
        <f t="shared" si="23"/>
        <v>0</v>
      </c>
      <c r="AA47" s="350">
        <f t="shared" si="23"/>
        <v>0</v>
      </c>
      <c r="AB47" s="350">
        <f t="shared" si="23"/>
        <v>0</v>
      </c>
      <c r="AC47" s="350">
        <f t="shared" si="23"/>
        <v>0</v>
      </c>
      <c r="AD47" s="308">
        <f t="shared" si="14"/>
        <v>0</v>
      </c>
      <c r="AE47" s="308">
        <f>IF(C47=Allgemeines!$C$12,$T47-SAV!$AF47,HLOOKUP(Allgemeines!$C$12-1,$AG$4:$AM$200,ROW(C47)-3,FALSE)-$AF47)</f>
        <v>0</v>
      </c>
      <c r="AF47" s="308">
        <f>HLOOKUP(Allgemeines!$C$12,$AG$4:$AM$200,ROW(C47)-3,FALSE)</f>
        <v>0</v>
      </c>
      <c r="AG47" s="308">
        <f t="shared" si="16"/>
        <v>0</v>
      </c>
      <c r="AH47" s="308">
        <f t="shared" si="17"/>
        <v>0</v>
      </c>
      <c r="AI47" s="308">
        <f t="shared" si="18"/>
        <v>0</v>
      </c>
      <c r="AJ47" s="308">
        <f t="shared" si="19"/>
        <v>0</v>
      </c>
      <c r="AK47" s="308">
        <f t="shared" si="20"/>
        <v>0</v>
      </c>
      <c r="AL47" s="308">
        <f t="shared" si="21"/>
        <v>0</v>
      </c>
      <c r="AM47" s="308">
        <f t="shared" si="22"/>
        <v>0</v>
      </c>
    </row>
    <row r="48" spans="1:39" s="352" customFormat="1" ht="15" x14ac:dyDescent="0.25">
      <c r="A48" s="343"/>
      <c r="B48" s="326"/>
      <c r="C48" s="344"/>
      <c r="D48" s="497"/>
      <c r="E48" s="344"/>
      <c r="F48" s="344"/>
      <c r="G48" s="416">
        <f t="shared" si="10"/>
        <v>0</v>
      </c>
      <c r="H48" s="328"/>
      <c r="I48" s="328"/>
      <c r="J48" s="328"/>
      <c r="K48" s="328"/>
      <c r="L48" s="328"/>
      <c r="M48" s="328"/>
      <c r="N48" s="328"/>
      <c r="O48" s="328"/>
      <c r="P48" s="328"/>
      <c r="Q48" s="345">
        <f t="shared" si="11"/>
        <v>0</v>
      </c>
      <c r="R48" s="346"/>
      <c r="S48" s="346"/>
      <c r="T48" s="347">
        <f t="shared" si="12"/>
        <v>0</v>
      </c>
      <c r="U48" s="348">
        <f>IF(ISBLANK($B48),0,VLOOKUP($B48,Listen!$A$2:$C$44,2,FALSE))</f>
        <v>0</v>
      </c>
      <c r="V48" s="348">
        <f>IF(ISBLANK($B48),0,VLOOKUP($B48,Listen!$A$2:$C$44,3,FALSE))</f>
        <v>0</v>
      </c>
      <c r="W48" s="349">
        <f t="shared" si="1"/>
        <v>0</v>
      </c>
      <c r="X48" s="350">
        <f t="shared" si="23"/>
        <v>0</v>
      </c>
      <c r="Y48" s="350">
        <f t="shared" si="23"/>
        <v>0</v>
      </c>
      <c r="Z48" s="350">
        <f t="shared" si="23"/>
        <v>0</v>
      </c>
      <c r="AA48" s="350">
        <f t="shared" si="23"/>
        <v>0</v>
      </c>
      <c r="AB48" s="350">
        <f t="shared" si="23"/>
        <v>0</v>
      </c>
      <c r="AC48" s="350">
        <f t="shared" si="23"/>
        <v>0</v>
      </c>
      <c r="AD48" s="308">
        <f t="shared" si="14"/>
        <v>0</v>
      </c>
      <c r="AE48" s="308">
        <f>IF(C48=Allgemeines!$C$12,$T48-SAV!$AF48,HLOOKUP(Allgemeines!$C$12-1,$AG$4:$AM$200,ROW(C48)-3,FALSE)-$AF48)</f>
        <v>0</v>
      </c>
      <c r="AF48" s="308">
        <f>HLOOKUP(Allgemeines!$C$12,$AG$4:$AM$200,ROW(C48)-3,FALSE)</f>
        <v>0</v>
      </c>
      <c r="AG48" s="308">
        <f t="shared" si="16"/>
        <v>0</v>
      </c>
      <c r="AH48" s="308">
        <f t="shared" si="17"/>
        <v>0</v>
      </c>
      <c r="AI48" s="308">
        <f t="shared" si="18"/>
        <v>0</v>
      </c>
      <c r="AJ48" s="308">
        <f t="shared" si="19"/>
        <v>0</v>
      </c>
      <c r="AK48" s="308">
        <f t="shared" si="20"/>
        <v>0</v>
      </c>
      <c r="AL48" s="308">
        <f t="shared" si="21"/>
        <v>0</v>
      </c>
      <c r="AM48" s="308">
        <f t="shared" si="22"/>
        <v>0</v>
      </c>
    </row>
    <row r="49" spans="1:39" s="352" customFormat="1" ht="15" x14ac:dyDescent="0.25">
      <c r="A49" s="343"/>
      <c r="B49" s="326"/>
      <c r="C49" s="344"/>
      <c r="D49" s="497"/>
      <c r="E49" s="344"/>
      <c r="F49" s="344"/>
      <c r="G49" s="416">
        <f t="shared" si="10"/>
        <v>0</v>
      </c>
      <c r="H49" s="328"/>
      <c r="I49" s="328"/>
      <c r="J49" s="328"/>
      <c r="K49" s="328"/>
      <c r="L49" s="328"/>
      <c r="M49" s="328"/>
      <c r="N49" s="328"/>
      <c r="O49" s="328"/>
      <c r="P49" s="328"/>
      <c r="Q49" s="345">
        <f t="shared" si="11"/>
        <v>0</v>
      </c>
      <c r="R49" s="346"/>
      <c r="S49" s="346"/>
      <c r="T49" s="347">
        <f t="shared" si="12"/>
        <v>0</v>
      </c>
      <c r="U49" s="348">
        <f>IF(ISBLANK($B49),0,VLOOKUP($B49,Listen!$A$2:$C$44,2,FALSE))</f>
        <v>0</v>
      </c>
      <c r="V49" s="348">
        <f>IF(ISBLANK($B49),0,VLOOKUP($B49,Listen!$A$2:$C$44,3,FALSE))</f>
        <v>0</v>
      </c>
      <c r="W49" s="349">
        <f t="shared" si="1"/>
        <v>0</v>
      </c>
      <c r="X49" s="350">
        <f t="shared" si="23"/>
        <v>0</v>
      </c>
      <c r="Y49" s="350">
        <f t="shared" si="23"/>
        <v>0</v>
      </c>
      <c r="Z49" s="350">
        <f t="shared" si="23"/>
        <v>0</v>
      </c>
      <c r="AA49" s="350">
        <f t="shared" si="23"/>
        <v>0</v>
      </c>
      <c r="AB49" s="350">
        <f t="shared" si="23"/>
        <v>0</v>
      </c>
      <c r="AC49" s="350">
        <f t="shared" si="23"/>
        <v>0</v>
      </c>
      <c r="AD49" s="308">
        <f t="shared" si="14"/>
        <v>0</v>
      </c>
      <c r="AE49" s="308">
        <f>IF(C49=Allgemeines!$C$12,$T49-SAV!$AF49,HLOOKUP(Allgemeines!$C$12-1,$AG$4:$AM$200,ROW(C49)-3,FALSE)-$AF49)</f>
        <v>0</v>
      </c>
      <c r="AF49" s="308">
        <f>HLOOKUP(Allgemeines!$C$12,$AG$4:$AM$200,ROW(C49)-3,FALSE)</f>
        <v>0</v>
      </c>
      <c r="AG49" s="308">
        <f t="shared" si="16"/>
        <v>0</v>
      </c>
      <c r="AH49" s="308">
        <f t="shared" si="17"/>
        <v>0</v>
      </c>
      <c r="AI49" s="308">
        <f t="shared" si="18"/>
        <v>0</v>
      </c>
      <c r="AJ49" s="308">
        <f t="shared" si="19"/>
        <v>0</v>
      </c>
      <c r="AK49" s="308">
        <f t="shared" si="20"/>
        <v>0</v>
      </c>
      <c r="AL49" s="308">
        <f t="shared" si="21"/>
        <v>0</v>
      </c>
      <c r="AM49" s="308">
        <f t="shared" si="22"/>
        <v>0</v>
      </c>
    </row>
    <row r="50" spans="1:39" s="352" customFormat="1" ht="15" x14ac:dyDescent="0.25">
      <c r="A50" s="343"/>
      <c r="B50" s="326"/>
      <c r="C50" s="344"/>
      <c r="D50" s="497"/>
      <c r="E50" s="344"/>
      <c r="F50" s="344"/>
      <c r="G50" s="416">
        <f t="shared" si="10"/>
        <v>0</v>
      </c>
      <c r="H50" s="328"/>
      <c r="I50" s="328"/>
      <c r="J50" s="328"/>
      <c r="K50" s="328"/>
      <c r="L50" s="328"/>
      <c r="M50" s="328"/>
      <c r="N50" s="328"/>
      <c r="O50" s="328"/>
      <c r="P50" s="328"/>
      <c r="Q50" s="345">
        <f t="shared" si="11"/>
        <v>0</v>
      </c>
      <c r="R50" s="346"/>
      <c r="S50" s="346"/>
      <c r="T50" s="347">
        <f t="shared" si="12"/>
        <v>0</v>
      </c>
      <c r="U50" s="348">
        <f>IF(ISBLANK($B50),0,VLOOKUP($B50,Listen!$A$2:$C$44,2,FALSE))</f>
        <v>0</v>
      </c>
      <c r="V50" s="348">
        <f>IF(ISBLANK($B50),0,VLOOKUP($B50,Listen!$A$2:$C$44,3,FALSE))</f>
        <v>0</v>
      </c>
      <c r="W50" s="349">
        <f t="shared" si="1"/>
        <v>0</v>
      </c>
      <c r="X50" s="350">
        <f t="shared" si="23"/>
        <v>0</v>
      </c>
      <c r="Y50" s="350">
        <f t="shared" si="23"/>
        <v>0</v>
      </c>
      <c r="Z50" s="350">
        <f t="shared" si="23"/>
        <v>0</v>
      </c>
      <c r="AA50" s="350">
        <f t="shared" si="23"/>
        <v>0</v>
      </c>
      <c r="AB50" s="350">
        <f t="shared" si="23"/>
        <v>0</v>
      </c>
      <c r="AC50" s="350">
        <f t="shared" si="23"/>
        <v>0</v>
      </c>
      <c r="AD50" s="308">
        <f t="shared" si="14"/>
        <v>0</v>
      </c>
      <c r="AE50" s="308">
        <f>IF(C50=Allgemeines!$C$12,$T50-SAV!$AF50,HLOOKUP(Allgemeines!$C$12-1,$AG$4:$AM$200,ROW(C50)-3,FALSE)-$AF50)</f>
        <v>0</v>
      </c>
      <c r="AF50" s="308">
        <f>HLOOKUP(Allgemeines!$C$12,$AG$4:$AM$200,ROW(C50)-3,FALSE)</f>
        <v>0</v>
      </c>
      <c r="AG50" s="308">
        <f t="shared" si="16"/>
        <v>0</v>
      </c>
      <c r="AH50" s="308">
        <f t="shared" si="17"/>
        <v>0</v>
      </c>
      <c r="AI50" s="308">
        <f t="shared" si="18"/>
        <v>0</v>
      </c>
      <c r="AJ50" s="308">
        <f t="shared" si="19"/>
        <v>0</v>
      </c>
      <c r="AK50" s="308">
        <f t="shared" si="20"/>
        <v>0</v>
      </c>
      <c r="AL50" s="308">
        <f t="shared" si="21"/>
        <v>0</v>
      </c>
      <c r="AM50" s="308">
        <f t="shared" si="22"/>
        <v>0</v>
      </c>
    </row>
    <row r="51" spans="1:39" s="352" customFormat="1" ht="15" x14ac:dyDescent="0.25">
      <c r="A51" s="343"/>
      <c r="B51" s="326"/>
      <c r="C51" s="344"/>
      <c r="D51" s="497"/>
      <c r="E51" s="344"/>
      <c r="F51" s="344"/>
      <c r="G51" s="416">
        <f t="shared" si="10"/>
        <v>0</v>
      </c>
      <c r="H51" s="328"/>
      <c r="I51" s="328"/>
      <c r="J51" s="328"/>
      <c r="K51" s="328"/>
      <c r="L51" s="328"/>
      <c r="M51" s="328"/>
      <c r="N51" s="328"/>
      <c r="O51" s="328"/>
      <c r="P51" s="328"/>
      <c r="Q51" s="345">
        <f t="shared" si="11"/>
        <v>0</v>
      </c>
      <c r="R51" s="346"/>
      <c r="S51" s="346"/>
      <c r="T51" s="347">
        <f t="shared" si="12"/>
        <v>0</v>
      </c>
      <c r="U51" s="348">
        <f>IF(ISBLANK($B51),0,VLOOKUP($B51,Listen!$A$2:$C$44,2,FALSE))</f>
        <v>0</v>
      </c>
      <c r="V51" s="348">
        <f>IF(ISBLANK($B51),0,VLOOKUP($B51,Listen!$A$2:$C$44,3,FALSE))</f>
        <v>0</v>
      </c>
      <c r="W51" s="349">
        <f t="shared" si="1"/>
        <v>0</v>
      </c>
      <c r="X51" s="350">
        <f t="shared" si="23"/>
        <v>0</v>
      </c>
      <c r="Y51" s="350">
        <f t="shared" si="23"/>
        <v>0</v>
      </c>
      <c r="Z51" s="350">
        <f t="shared" si="23"/>
        <v>0</v>
      </c>
      <c r="AA51" s="350">
        <f t="shared" si="23"/>
        <v>0</v>
      </c>
      <c r="AB51" s="350">
        <f t="shared" si="23"/>
        <v>0</v>
      </c>
      <c r="AC51" s="350">
        <f t="shared" si="23"/>
        <v>0</v>
      </c>
      <c r="AD51" s="308">
        <f t="shared" si="14"/>
        <v>0</v>
      </c>
      <c r="AE51" s="308">
        <f>IF(C51=Allgemeines!$C$12,$T51-SAV!$AF51,HLOOKUP(Allgemeines!$C$12-1,$AG$4:$AM$200,ROW(C51)-3,FALSE)-$AF51)</f>
        <v>0</v>
      </c>
      <c r="AF51" s="308">
        <f>HLOOKUP(Allgemeines!$C$12,$AG$4:$AM$200,ROW(C51)-3,FALSE)</f>
        <v>0</v>
      </c>
      <c r="AG51" s="308">
        <f t="shared" si="16"/>
        <v>0</v>
      </c>
      <c r="AH51" s="308">
        <f t="shared" si="17"/>
        <v>0</v>
      </c>
      <c r="AI51" s="308">
        <f t="shared" si="18"/>
        <v>0</v>
      </c>
      <c r="AJ51" s="308">
        <f t="shared" si="19"/>
        <v>0</v>
      </c>
      <c r="AK51" s="308">
        <f t="shared" si="20"/>
        <v>0</v>
      </c>
      <c r="AL51" s="308">
        <f t="shared" si="21"/>
        <v>0</v>
      </c>
      <c r="AM51" s="308">
        <f t="shared" si="22"/>
        <v>0</v>
      </c>
    </row>
    <row r="52" spans="1:39" s="352" customFormat="1" ht="15" x14ac:dyDescent="0.25">
      <c r="A52" s="343"/>
      <c r="B52" s="326"/>
      <c r="C52" s="344"/>
      <c r="D52" s="497"/>
      <c r="E52" s="344"/>
      <c r="F52" s="344"/>
      <c r="G52" s="416">
        <f t="shared" si="10"/>
        <v>0</v>
      </c>
      <c r="H52" s="328"/>
      <c r="I52" s="328"/>
      <c r="J52" s="328"/>
      <c r="K52" s="328"/>
      <c r="L52" s="328"/>
      <c r="M52" s="328"/>
      <c r="N52" s="328"/>
      <c r="O52" s="328"/>
      <c r="P52" s="328"/>
      <c r="Q52" s="345">
        <f t="shared" si="11"/>
        <v>0</v>
      </c>
      <c r="R52" s="346"/>
      <c r="S52" s="346"/>
      <c r="T52" s="347">
        <f t="shared" si="12"/>
        <v>0</v>
      </c>
      <c r="U52" s="348">
        <f>IF(ISBLANK($B52),0,VLOOKUP($B52,Listen!$A$2:$C$44,2,FALSE))</f>
        <v>0</v>
      </c>
      <c r="V52" s="348">
        <f>IF(ISBLANK($B52),0,VLOOKUP($B52,Listen!$A$2:$C$44,3,FALSE))</f>
        <v>0</v>
      </c>
      <c r="W52" s="349">
        <f t="shared" si="1"/>
        <v>0</v>
      </c>
      <c r="X52" s="350">
        <f t="shared" si="23"/>
        <v>0</v>
      </c>
      <c r="Y52" s="350">
        <f t="shared" si="23"/>
        <v>0</v>
      </c>
      <c r="Z52" s="350">
        <f t="shared" si="23"/>
        <v>0</v>
      </c>
      <c r="AA52" s="350">
        <f t="shared" si="23"/>
        <v>0</v>
      </c>
      <c r="AB52" s="350">
        <f t="shared" si="23"/>
        <v>0</v>
      </c>
      <c r="AC52" s="350">
        <f t="shared" si="23"/>
        <v>0</v>
      </c>
      <c r="AD52" s="308">
        <f t="shared" si="14"/>
        <v>0</v>
      </c>
      <c r="AE52" s="308">
        <f>IF(C52=Allgemeines!$C$12,$T52-SAV!$AF52,HLOOKUP(Allgemeines!$C$12-1,$AG$4:$AM$200,ROW(C52)-3,FALSE)-$AF52)</f>
        <v>0</v>
      </c>
      <c r="AF52" s="308">
        <f>HLOOKUP(Allgemeines!$C$12,$AG$4:$AM$200,ROW(C52)-3,FALSE)</f>
        <v>0</v>
      </c>
      <c r="AG52" s="308">
        <f t="shared" si="16"/>
        <v>0</v>
      </c>
      <c r="AH52" s="308">
        <f t="shared" si="17"/>
        <v>0</v>
      </c>
      <c r="AI52" s="308">
        <f t="shared" si="18"/>
        <v>0</v>
      </c>
      <c r="AJ52" s="308">
        <f t="shared" si="19"/>
        <v>0</v>
      </c>
      <c r="AK52" s="308">
        <f t="shared" si="20"/>
        <v>0</v>
      </c>
      <c r="AL52" s="308">
        <f t="shared" si="21"/>
        <v>0</v>
      </c>
      <c r="AM52" s="308">
        <f t="shared" si="22"/>
        <v>0</v>
      </c>
    </row>
    <row r="53" spans="1:39" s="352" customFormat="1" ht="15" x14ac:dyDescent="0.25">
      <c r="A53" s="343"/>
      <c r="B53" s="326"/>
      <c r="C53" s="344"/>
      <c r="D53" s="497"/>
      <c r="E53" s="344"/>
      <c r="F53" s="344"/>
      <c r="G53" s="416">
        <f t="shared" si="10"/>
        <v>0</v>
      </c>
      <c r="H53" s="328"/>
      <c r="I53" s="328"/>
      <c r="J53" s="328"/>
      <c r="K53" s="328"/>
      <c r="L53" s="328"/>
      <c r="M53" s="328"/>
      <c r="N53" s="328"/>
      <c r="O53" s="328"/>
      <c r="P53" s="328"/>
      <c r="Q53" s="345">
        <f t="shared" si="11"/>
        <v>0</v>
      </c>
      <c r="R53" s="346"/>
      <c r="S53" s="346"/>
      <c r="T53" s="347">
        <f t="shared" si="12"/>
        <v>0</v>
      </c>
      <c r="U53" s="348">
        <f>IF(ISBLANK($B53),0,VLOOKUP($B53,Listen!$A$2:$C$44,2,FALSE))</f>
        <v>0</v>
      </c>
      <c r="V53" s="348">
        <f>IF(ISBLANK($B53),0,VLOOKUP($B53,Listen!$A$2:$C$44,3,FALSE))</f>
        <v>0</v>
      </c>
      <c r="W53" s="349">
        <f t="shared" si="1"/>
        <v>0</v>
      </c>
      <c r="X53" s="350">
        <f t="shared" si="23"/>
        <v>0</v>
      </c>
      <c r="Y53" s="350">
        <f t="shared" si="23"/>
        <v>0</v>
      </c>
      <c r="Z53" s="350">
        <f t="shared" si="23"/>
        <v>0</v>
      </c>
      <c r="AA53" s="350">
        <f t="shared" si="23"/>
        <v>0</v>
      </c>
      <c r="AB53" s="350">
        <f t="shared" si="23"/>
        <v>0</v>
      </c>
      <c r="AC53" s="350">
        <f t="shared" si="23"/>
        <v>0</v>
      </c>
      <c r="AD53" s="308">
        <f t="shared" si="14"/>
        <v>0</v>
      </c>
      <c r="AE53" s="308">
        <f>IF(C53=Allgemeines!$C$12,$T53-SAV!$AF53,HLOOKUP(Allgemeines!$C$12-1,$AG$4:$AM$200,ROW(C53)-3,FALSE)-$AF53)</f>
        <v>0</v>
      </c>
      <c r="AF53" s="308">
        <f>HLOOKUP(Allgemeines!$C$12,$AG$4:$AM$200,ROW(C53)-3,FALSE)</f>
        <v>0</v>
      </c>
      <c r="AG53" s="308">
        <f t="shared" si="16"/>
        <v>0</v>
      </c>
      <c r="AH53" s="308">
        <f t="shared" si="17"/>
        <v>0</v>
      </c>
      <c r="AI53" s="308">
        <f t="shared" si="18"/>
        <v>0</v>
      </c>
      <c r="AJ53" s="308">
        <f t="shared" si="19"/>
        <v>0</v>
      </c>
      <c r="AK53" s="308">
        <f t="shared" si="20"/>
        <v>0</v>
      </c>
      <c r="AL53" s="308">
        <f t="shared" si="21"/>
        <v>0</v>
      </c>
      <c r="AM53" s="308">
        <f t="shared" si="22"/>
        <v>0</v>
      </c>
    </row>
    <row r="54" spans="1:39" s="352" customFormat="1" ht="15" x14ac:dyDescent="0.25">
      <c r="A54" s="343"/>
      <c r="B54" s="326"/>
      <c r="C54" s="344"/>
      <c r="D54" s="497"/>
      <c r="E54" s="344"/>
      <c r="F54" s="344"/>
      <c r="G54" s="416">
        <f t="shared" si="10"/>
        <v>0</v>
      </c>
      <c r="H54" s="328"/>
      <c r="I54" s="328"/>
      <c r="J54" s="328"/>
      <c r="K54" s="328"/>
      <c r="L54" s="328"/>
      <c r="M54" s="328"/>
      <c r="N54" s="328"/>
      <c r="O54" s="328"/>
      <c r="P54" s="328"/>
      <c r="Q54" s="345">
        <f t="shared" si="11"/>
        <v>0</v>
      </c>
      <c r="R54" s="346"/>
      <c r="S54" s="346"/>
      <c r="T54" s="347">
        <f t="shared" si="12"/>
        <v>0</v>
      </c>
      <c r="U54" s="348">
        <f>IF(ISBLANK($B54),0,VLOOKUP($B54,Listen!$A$2:$C$44,2,FALSE))</f>
        <v>0</v>
      </c>
      <c r="V54" s="348">
        <f>IF(ISBLANK($B54),0,VLOOKUP($B54,Listen!$A$2:$C$44,3,FALSE))</f>
        <v>0</v>
      </c>
      <c r="W54" s="349">
        <f t="shared" si="1"/>
        <v>0</v>
      </c>
      <c r="X54" s="350">
        <f t="shared" ref="X54:AC69" si="24">W54</f>
        <v>0</v>
      </c>
      <c r="Y54" s="350">
        <f t="shared" si="24"/>
        <v>0</v>
      </c>
      <c r="Z54" s="350">
        <f t="shared" si="24"/>
        <v>0</v>
      </c>
      <c r="AA54" s="350">
        <f t="shared" si="24"/>
        <v>0</v>
      </c>
      <c r="AB54" s="350">
        <f t="shared" si="24"/>
        <v>0</v>
      </c>
      <c r="AC54" s="350">
        <f t="shared" si="24"/>
        <v>0</v>
      </c>
      <c r="AD54" s="308">
        <f t="shared" si="14"/>
        <v>0</v>
      </c>
      <c r="AE54" s="308">
        <f>IF(C54=Allgemeines!$C$12,$T54-SAV!$AF54,HLOOKUP(Allgemeines!$C$12-1,$AG$4:$AM$200,ROW(C54)-3,FALSE)-$AF54)</f>
        <v>0</v>
      </c>
      <c r="AF54" s="308">
        <f>HLOOKUP(Allgemeines!$C$12,$AG$4:$AM$200,ROW(C54)-3,FALSE)</f>
        <v>0</v>
      </c>
      <c r="AG54" s="308">
        <f t="shared" si="16"/>
        <v>0</v>
      </c>
      <c r="AH54" s="308">
        <f t="shared" si="17"/>
        <v>0</v>
      </c>
      <c r="AI54" s="308">
        <f t="shared" si="18"/>
        <v>0</v>
      </c>
      <c r="AJ54" s="308">
        <f t="shared" si="19"/>
        <v>0</v>
      </c>
      <c r="AK54" s="308">
        <f t="shared" si="20"/>
        <v>0</v>
      </c>
      <c r="AL54" s="308">
        <f t="shared" si="21"/>
        <v>0</v>
      </c>
      <c r="AM54" s="308">
        <f t="shared" si="22"/>
        <v>0</v>
      </c>
    </row>
    <row r="55" spans="1:39" s="352" customFormat="1" ht="15" x14ac:dyDescent="0.25">
      <c r="A55" s="343"/>
      <c r="B55" s="326"/>
      <c r="C55" s="344"/>
      <c r="D55" s="497"/>
      <c r="E55" s="344"/>
      <c r="F55" s="344"/>
      <c r="G55" s="416">
        <f t="shared" si="10"/>
        <v>0</v>
      </c>
      <c r="H55" s="328"/>
      <c r="I55" s="328"/>
      <c r="J55" s="328"/>
      <c r="K55" s="328"/>
      <c r="L55" s="328"/>
      <c r="M55" s="328"/>
      <c r="N55" s="328"/>
      <c r="O55" s="328"/>
      <c r="P55" s="328"/>
      <c r="Q55" s="345">
        <f t="shared" si="11"/>
        <v>0</v>
      </c>
      <c r="R55" s="346"/>
      <c r="S55" s="346"/>
      <c r="T55" s="347">
        <f t="shared" si="12"/>
        <v>0</v>
      </c>
      <c r="U55" s="348">
        <f>IF(ISBLANK($B55),0,VLOOKUP($B55,Listen!$A$2:$C$44,2,FALSE))</f>
        <v>0</v>
      </c>
      <c r="V55" s="348">
        <f>IF(ISBLANK($B55),0,VLOOKUP($B55,Listen!$A$2:$C$44,3,FALSE))</f>
        <v>0</v>
      </c>
      <c r="W55" s="349">
        <f t="shared" si="1"/>
        <v>0</v>
      </c>
      <c r="X55" s="350">
        <f t="shared" si="24"/>
        <v>0</v>
      </c>
      <c r="Y55" s="350">
        <f t="shared" si="24"/>
        <v>0</v>
      </c>
      <c r="Z55" s="350">
        <f t="shared" si="24"/>
        <v>0</v>
      </c>
      <c r="AA55" s="350">
        <f t="shared" si="24"/>
        <v>0</v>
      </c>
      <c r="AB55" s="350">
        <f t="shared" si="24"/>
        <v>0</v>
      </c>
      <c r="AC55" s="350">
        <f t="shared" si="24"/>
        <v>0</v>
      </c>
      <c r="AD55" s="308">
        <f t="shared" si="14"/>
        <v>0</v>
      </c>
      <c r="AE55" s="308">
        <f>IF(C55=Allgemeines!$C$12,$T55-SAV!$AF55,HLOOKUP(Allgemeines!$C$12-1,$AG$4:$AM$200,ROW(C55)-3,FALSE)-$AF55)</f>
        <v>0</v>
      </c>
      <c r="AF55" s="308">
        <f>HLOOKUP(Allgemeines!$C$12,$AG$4:$AM$200,ROW(C55)-3,FALSE)</f>
        <v>0</v>
      </c>
      <c r="AG55" s="308">
        <f t="shared" si="16"/>
        <v>0</v>
      </c>
      <c r="AH55" s="308">
        <f t="shared" si="17"/>
        <v>0</v>
      </c>
      <c r="AI55" s="308">
        <f t="shared" si="18"/>
        <v>0</v>
      </c>
      <c r="AJ55" s="308">
        <f t="shared" si="19"/>
        <v>0</v>
      </c>
      <c r="AK55" s="308">
        <f t="shared" si="20"/>
        <v>0</v>
      </c>
      <c r="AL55" s="308">
        <f t="shared" si="21"/>
        <v>0</v>
      </c>
      <c r="AM55" s="308">
        <f t="shared" si="22"/>
        <v>0</v>
      </c>
    </row>
    <row r="56" spans="1:39" s="352" customFormat="1" ht="15" x14ac:dyDescent="0.25">
      <c r="A56" s="343"/>
      <c r="B56" s="326"/>
      <c r="C56" s="344"/>
      <c r="D56" s="497"/>
      <c r="E56" s="344"/>
      <c r="F56" s="344"/>
      <c r="G56" s="416">
        <f t="shared" si="10"/>
        <v>0</v>
      </c>
      <c r="H56" s="328"/>
      <c r="I56" s="328"/>
      <c r="J56" s="328"/>
      <c r="K56" s="328"/>
      <c r="L56" s="328"/>
      <c r="M56" s="328"/>
      <c r="N56" s="328"/>
      <c r="O56" s="328"/>
      <c r="P56" s="328"/>
      <c r="Q56" s="345">
        <f t="shared" si="11"/>
        <v>0</v>
      </c>
      <c r="R56" s="346"/>
      <c r="S56" s="346"/>
      <c r="T56" s="347">
        <f t="shared" si="12"/>
        <v>0</v>
      </c>
      <c r="U56" s="348">
        <f>IF(ISBLANK($B56),0,VLOOKUP($B56,Listen!$A$2:$C$44,2,FALSE))</f>
        <v>0</v>
      </c>
      <c r="V56" s="348">
        <f>IF(ISBLANK($B56),0,VLOOKUP($B56,Listen!$A$2:$C$44,3,FALSE))</f>
        <v>0</v>
      </c>
      <c r="W56" s="349">
        <f t="shared" si="1"/>
        <v>0</v>
      </c>
      <c r="X56" s="350">
        <f t="shared" si="24"/>
        <v>0</v>
      </c>
      <c r="Y56" s="350">
        <f t="shared" si="24"/>
        <v>0</v>
      </c>
      <c r="Z56" s="350">
        <f t="shared" si="24"/>
        <v>0</v>
      </c>
      <c r="AA56" s="350">
        <f t="shared" si="24"/>
        <v>0</v>
      </c>
      <c r="AB56" s="350">
        <f t="shared" si="24"/>
        <v>0</v>
      </c>
      <c r="AC56" s="350">
        <f t="shared" si="24"/>
        <v>0</v>
      </c>
      <c r="AD56" s="308">
        <f t="shared" si="14"/>
        <v>0</v>
      </c>
      <c r="AE56" s="308">
        <f>IF(C56=Allgemeines!$C$12,$T56-SAV!$AF56,HLOOKUP(Allgemeines!$C$12-1,$AG$4:$AM$200,ROW(C56)-3,FALSE)-$AF56)</f>
        <v>0</v>
      </c>
      <c r="AF56" s="308">
        <f>HLOOKUP(Allgemeines!$C$12,$AG$4:$AM$200,ROW(C56)-3,FALSE)</f>
        <v>0</v>
      </c>
      <c r="AG56" s="308">
        <f t="shared" si="16"/>
        <v>0</v>
      </c>
      <c r="AH56" s="308">
        <f t="shared" si="17"/>
        <v>0</v>
      </c>
      <c r="AI56" s="308">
        <f t="shared" si="18"/>
        <v>0</v>
      </c>
      <c r="AJ56" s="308">
        <f t="shared" si="19"/>
        <v>0</v>
      </c>
      <c r="AK56" s="308">
        <f t="shared" si="20"/>
        <v>0</v>
      </c>
      <c r="AL56" s="308">
        <f t="shared" si="21"/>
        <v>0</v>
      </c>
      <c r="AM56" s="308">
        <f t="shared" si="22"/>
        <v>0</v>
      </c>
    </row>
    <row r="57" spans="1:39" s="352" customFormat="1" ht="15" x14ac:dyDescent="0.25">
      <c r="A57" s="343"/>
      <c r="B57" s="326"/>
      <c r="C57" s="344"/>
      <c r="D57" s="497"/>
      <c r="E57" s="344"/>
      <c r="F57" s="344"/>
      <c r="G57" s="416">
        <f t="shared" si="10"/>
        <v>0</v>
      </c>
      <c r="H57" s="328"/>
      <c r="I57" s="328"/>
      <c r="J57" s="328"/>
      <c r="K57" s="328"/>
      <c r="L57" s="328"/>
      <c r="M57" s="328"/>
      <c r="N57" s="328"/>
      <c r="O57" s="328"/>
      <c r="P57" s="328"/>
      <c r="Q57" s="345">
        <f t="shared" si="11"/>
        <v>0</v>
      </c>
      <c r="R57" s="346"/>
      <c r="S57" s="346"/>
      <c r="T57" s="347">
        <f t="shared" si="12"/>
        <v>0</v>
      </c>
      <c r="U57" s="348">
        <f>IF(ISBLANK($B57),0,VLOOKUP($B57,Listen!$A$2:$C$44,2,FALSE))</f>
        <v>0</v>
      </c>
      <c r="V57" s="348">
        <f>IF(ISBLANK($B57),0,VLOOKUP($B57,Listen!$A$2:$C$44,3,FALSE))</f>
        <v>0</v>
      </c>
      <c r="W57" s="349">
        <f t="shared" si="1"/>
        <v>0</v>
      </c>
      <c r="X57" s="350">
        <f t="shared" si="24"/>
        <v>0</v>
      </c>
      <c r="Y57" s="350">
        <f t="shared" si="24"/>
        <v>0</v>
      </c>
      <c r="Z57" s="350">
        <f t="shared" si="24"/>
        <v>0</v>
      </c>
      <c r="AA57" s="350">
        <f t="shared" si="24"/>
        <v>0</v>
      </c>
      <c r="AB57" s="350">
        <f t="shared" si="24"/>
        <v>0</v>
      </c>
      <c r="AC57" s="350">
        <f t="shared" si="24"/>
        <v>0</v>
      </c>
      <c r="AD57" s="308">
        <f t="shared" si="14"/>
        <v>0</v>
      </c>
      <c r="AE57" s="308">
        <f>IF(C57=Allgemeines!$C$12,$T57-SAV!$AF57,HLOOKUP(Allgemeines!$C$12-1,$AG$4:$AM$200,ROW(C57)-3,FALSE)-$AF57)</f>
        <v>0</v>
      </c>
      <c r="AF57" s="308">
        <f>HLOOKUP(Allgemeines!$C$12,$AG$4:$AM$200,ROW(C57)-3,FALSE)</f>
        <v>0</v>
      </c>
      <c r="AG57" s="308">
        <f t="shared" si="16"/>
        <v>0</v>
      </c>
      <c r="AH57" s="308">
        <f t="shared" si="17"/>
        <v>0</v>
      </c>
      <c r="AI57" s="308">
        <f t="shared" si="18"/>
        <v>0</v>
      </c>
      <c r="AJ57" s="308">
        <f t="shared" si="19"/>
        <v>0</v>
      </c>
      <c r="AK57" s="308">
        <f t="shared" si="20"/>
        <v>0</v>
      </c>
      <c r="AL57" s="308">
        <f t="shared" si="21"/>
        <v>0</v>
      </c>
      <c r="AM57" s="308">
        <f t="shared" si="22"/>
        <v>0</v>
      </c>
    </row>
    <row r="58" spans="1:39" s="352" customFormat="1" ht="15" x14ac:dyDescent="0.25">
      <c r="A58" s="343"/>
      <c r="B58" s="326"/>
      <c r="C58" s="344"/>
      <c r="D58" s="497"/>
      <c r="E58" s="344"/>
      <c r="F58" s="344"/>
      <c r="G58" s="416">
        <f t="shared" si="10"/>
        <v>0</v>
      </c>
      <c r="H58" s="328"/>
      <c r="I58" s="328"/>
      <c r="J58" s="328"/>
      <c r="K58" s="328"/>
      <c r="L58" s="328"/>
      <c r="M58" s="328"/>
      <c r="N58" s="328"/>
      <c r="O58" s="328"/>
      <c r="P58" s="328"/>
      <c r="Q58" s="345">
        <f t="shared" si="11"/>
        <v>0</v>
      </c>
      <c r="R58" s="346"/>
      <c r="S58" s="346"/>
      <c r="T58" s="347">
        <f t="shared" si="12"/>
        <v>0</v>
      </c>
      <c r="U58" s="348">
        <f>IF(ISBLANK($B58),0,VLOOKUP($B58,Listen!$A$2:$C$44,2,FALSE))</f>
        <v>0</v>
      </c>
      <c r="V58" s="348">
        <f>IF(ISBLANK($B58),0,VLOOKUP($B58,Listen!$A$2:$C$44,3,FALSE))</f>
        <v>0</v>
      </c>
      <c r="W58" s="349">
        <f t="shared" si="1"/>
        <v>0</v>
      </c>
      <c r="X58" s="350">
        <f t="shared" si="24"/>
        <v>0</v>
      </c>
      <c r="Y58" s="350">
        <f t="shared" si="24"/>
        <v>0</v>
      </c>
      <c r="Z58" s="350">
        <f t="shared" si="24"/>
        <v>0</v>
      </c>
      <c r="AA58" s="350">
        <f t="shared" si="24"/>
        <v>0</v>
      </c>
      <c r="AB58" s="350">
        <f t="shared" si="24"/>
        <v>0</v>
      </c>
      <c r="AC58" s="350">
        <f t="shared" si="24"/>
        <v>0</v>
      </c>
      <c r="AD58" s="308">
        <f t="shared" si="14"/>
        <v>0</v>
      </c>
      <c r="AE58" s="308">
        <f>IF(C58=Allgemeines!$C$12,$T58-SAV!$AF58,HLOOKUP(Allgemeines!$C$12-1,$AG$4:$AM$200,ROW(C58)-3,FALSE)-$AF58)</f>
        <v>0</v>
      </c>
      <c r="AF58" s="308">
        <f>HLOOKUP(Allgemeines!$C$12,$AG$4:$AM$200,ROW(C58)-3,FALSE)</f>
        <v>0</v>
      </c>
      <c r="AG58" s="308">
        <f t="shared" si="16"/>
        <v>0</v>
      </c>
      <c r="AH58" s="308">
        <f t="shared" si="17"/>
        <v>0</v>
      </c>
      <c r="AI58" s="308">
        <f t="shared" si="18"/>
        <v>0</v>
      </c>
      <c r="AJ58" s="308">
        <f t="shared" si="19"/>
        <v>0</v>
      </c>
      <c r="AK58" s="308">
        <f t="shared" si="20"/>
        <v>0</v>
      </c>
      <c r="AL58" s="308">
        <f t="shared" si="21"/>
        <v>0</v>
      </c>
      <c r="AM58" s="308">
        <f t="shared" si="22"/>
        <v>0</v>
      </c>
    </row>
    <row r="59" spans="1:39" s="352" customFormat="1" ht="15" x14ac:dyDescent="0.25">
      <c r="A59" s="343"/>
      <c r="B59" s="326"/>
      <c r="C59" s="344"/>
      <c r="D59" s="497"/>
      <c r="E59" s="344"/>
      <c r="F59" s="344"/>
      <c r="G59" s="416">
        <f t="shared" si="10"/>
        <v>0</v>
      </c>
      <c r="H59" s="328"/>
      <c r="I59" s="328"/>
      <c r="J59" s="328"/>
      <c r="K59" s="328"/>
      <c r="L59" s="328"/>
      <c r="M59" s="328"/>
      <c r="N59" s="328"/>
      <c r="O59" s="328"/>
      <c r="P59" s="328"/>
      <c r="Q59" s="345">
        <f t="shared" si="11"/>
        <v>0</v>
      </c>
      <c r="R59" s="346"/>
      <c r="S59" s="346"/>
      <c r="T59" s="347">
        <f t="shared" si="12"/>
        <v>0</v>
      </c>
      <c r="U59" s="348">
        <f>IF(ISBLANK($B59),0,VLOOKUP($B59,Listen!$A$2:$C$44,2,FALSE))</f>
        <v>0</v>
      </c>
      <c r="V59" s="348">
        <f>IF(ISBLANK($B59),0,VLOOKUP($B59,Listen!$A$2:$C$44,3,FALSE))</f>
        <v>0</v>
      </c>
      <c r="W59" s="349">
        <f t="shared" si="1"/>
        <v>0</v>
      </c>
      <c r="X59" s="350">
        <f t="shared" si="24"/>
        <v>0</v>
      </c>
      <c r="Y59" s="350">
        <f t="shared" si="24"/>
        <v>0</v>
      </c>
      <c r="Z59" s="350">
        <f t="shared" si="24"/>
        <v>0</v>
      </c>
      <c r="AA59" s="350">
        <f t="shared" si="24"/>
        <v>0</v>
      </c>
      <c r="AB59" s="350">
        <f t="shared" si="24"/>
        <v>0</v>
      </c>
      <c r="AC59" s="350">
        <f t="shared" si="24"/>
        <v>0</v>
      </c>
      <c r="AD59" s="308">
        <f t="shared" si="14"/>
        <v>0</v>
      </c>
      <c r="AE59" s="308">
        <f>IF(C59=Allgemeines!$C$12,$T59-SAV!$AF59,HLOOKUP(Allgemeines!$C$12-1,$AG$4:$AM$200,ROW(C59)-3,FALSE)-$AF59)</f>
        <v>0</v>
      </c>
      <c r="AF59" s="308">
        <f>HLOOKUP(Allgemeines!$C$12,$AG$4:$AM$200,ROW(C59)-3,FALSE)</f>
        <v>0</v>
      </c>
      <c r="AG59" s="308">
        <f t="shared" si="16"/>
        <v>0</v>
      </c>
      <c r="AH59" s="308">
        <f t="shared" si="17"/>
        <v>0</v>
      </c>
      <c r="AI59" s="308">
        <f t="shared" si="18"/>
        <v>0</v>
      </c>
      <c r="AJ59" s="308">
        <f t="shared" si="19"/>
        <v>0</v>
      </c>
      <c r="AK59" s="308">
        <f t="shared" si="20"/>
        <v>0</v>
      </c>
      <c r="AL59" s="308">
        <f t="shared" si="21"/>
        <v>0</v>
      </c>
      <c r="AM59" s="308">
        <f t="shared" si="22"/>
        <v>0</v>
      </c>
    </row>
    <row r="60" spans="1:39" s="352" customFormat="1" ht="15" x14ac:dyDescent="0.25">
      <c r="A60" s="343"/>
      <c r="B60" s="326"/>
      <c r="C60" s="344"/>
      <c r="D60" s="497"/>
      <c r="E60" s="344"/>
      <c r="F60" s="344"/>
      <c r="G60" s="416">
        <f t="shared" si="10"/>
        <v>0</v>
      </c>
      <c r="H60" s="328"/>
      <c r="I60" s="328"/>
      <c r="J60" s="328"/>
      <c r="K60" s="328"/>
      <c r="L60" s="328"/>
      <c r="M60" s="328"/>
      <c r="N60" s="328"/>
      <c r="O60" s="328"/>
      <c r="P60" s="328"/>
      <c r="Q60" s="345">
        <f t="shared" si="11"/>
        <v>0</v>
      </c>
      <c r="R60" s="346"/>
      <c r="S60" s="346"/>
      <c r="T60" s="347">
        <f t="shared" si="12"/>
        <v>0</v>
      </c>
      <c r="U60" s="348">
        <f>IF(ISBLANK($B60),0,VLOOKUP($B60,Listen!$A$2:$C$44,2,FALSE))</f>
        <v>0</v>
      </c>
      <c r="V60" s="348">
        <f>IF(ISBLANK($B60),0,VLOOKUP($B60,Listen!$A$2:$C$44,3,FALSE))</f>
        <v>0</v>
      </c>
      <c r="W60" s="349">
        <f t="shared" si="1"/>
        <v>0</v>
      </c>
      <c r="X60" s="350">
        <f t="shared" si="24"/>
        <v>0</v>
      </c>
      <c r="Y60" s="350">
        <f t="shared" si="24"/>
        <v>0</v>
      </c>
      <c r="Z60" s="350">
        <f t="shared" si="24"/>
        <v>0</v>
      </c>
      <c r="AA60" s="350">
        <f t="shared" si="24"/>
        <v>0</v>
      </c>
      <c r="AB60" s="350">
        <f t="shared" si="24"/>
        <v>0</v>
      </c>
      <c r="AC60" s="350">
        <f t="shared" si="24"/>
        <v>0</v>
      </c>
      <c r="AD60" s="308">
        <f t="shared" si="14"/>
        <v>0</v>
      </c>
      <c r="AE60" s="308">
        <f>IF(C60=Allgemeines!$C$12,$T60-SAV!$AF60,HLOOKUP(Allgemeines!$C$12-1,$AG$4:$AM$200,ROW(C60)-3,FALSE)-$AF60)</f>
        <v>0</v>
      </c>
      <c r="AF60" s="308">
        <f>HLOOKUP(Allgemeines!$C$12,$AG$4:$AM$200,ROW(C60)-3,FALSE)</f>
        <v>0</v>
      </c>
      <c r="AG60" s="308">
        <f t="shared" si="16"/>
        <v>0</v>
      </c>
      <c r="AH60" s="308">
        <f t="shared" si="17"/>
        <v>0</v>
      </c>
      <c r="AI60" s="308">
        <f t="shared" si="18"/>
        <v>0</v>
      </c>
      <c r="AJ60" s="308">
        <f t="shared" si="19"/>
        <v>0</v>
      </c>
      <c r="AK60" s="308">
        <f t="shared" si="20"/>
        <v>0</v>
      </c>
      <c r="AL60" s="308">
        <f t="shared" si="21"/>
        <v>0</v>
      </c>
      <c r="AM60" s="308">
        <f t="shared" si="22"/>
        <v>0</v>
      </c>
    </row>
    <row r="61" spans="1:39" s="352" customFormat="1" ht="15" x14ac:dyDescent="0.25">
      <c r="A61" s="343"/>
      <c r="B61" s="326"/>
      <c r="C61" s="344"/>
      <c r="D61" s="497"/>
      <c r="E61" s="344"/>
      <c r="F61" s="344"/>
      <c r="G61" s="416">
        <f t="shared" si="10"/>
        <v>0</v>
      </c>
      <c r="H61" s="328"/>
      <c r="I61" s="328"/>
      <c r="J61" s="328"/>
      <c r="K61" s="328"/>
      <c r="L61" s="328"/>
      <c r="M61" s="328"/>
      <c r="N61" s="328"/>
      <c r="O61" s="328"/>
      <c r="P61" s="328"/>
      <c r="Q61" s="345">
        <f t="shared" si="11"/>
        <v>0</v>
      </c>
      <c r="R61" s="346"/>
      <c r="S61" s="346"/>
      <c r="T61" s="347">
        <f t="shared" si="12"/>
        <v>0</v>
      </c>
      <c r="U61" s="348">
        <f>IF(ISBLANK($B61),0,VLOOKUP($B61,Listen!$A$2:$C$44,2,FALSE))</f>
        <v>0</v>
      </c>
      <c r="V61" s="348">
        <f>IF(ISBLANK($B61),0,VLOOKUP($B61,Listen!$A$2:$C$44,3,FALSE))</f>
        <v>0</v>
      </c>
      <c r="W61" s="349">
        <f t="shared" si="1"/>
        <v>0</v>
      </c>
      <c r="X61" s="350">
        <f t="shared" si="24"/>
        <v>0</v>
      </c>
      <c r="Y61" s="350">
        <f t="shared" si="24"/>
        <v>0</v>
      </c>
      <c r="Z61" s="350">
        <f t="shared" si="24"/>
        <v>0</v>
      </c>
      <c r="AA61" s="350">
        <f t="shared" si="24"/>
        <v>0</v>
      </c>
      <c r="AB61" s="350">
        <f t="shared" si="24"/>
        <v>0</v>
      </c>
      <c r="AC61" s="350">
        <f t="shared" si="24"/>
        <v>0</v>
      </c>
      <c r="AD61" s="308">
        <f t="shared" si="14"/>
        <v>0</v>
      </c>
      <c r="AE61" s="308">
        <f>IF(C61=Allgemeines!$C$12,$T61-SAV!$AF61,HLOOKUP(Allgemeines!$C$12-1,$AG$4:$AM$200,ROW(C61)-3,FALSE)-$AF61)</f>
        <v>0</v>
      </c>
      <c r="AF61" s="308">
        <f>HLOOKUP(Allgemeines!$C$12,$AG$4:$AM$200,ROW(C61)-3,FALSE)</f>
        <v>0</v>
      </c>
      <c r="AG61" s="308">
        <f t="shared" si="16"/>
        <v>0</v>
      </c>
      <c r="AH61" s="308">
        <f t="shared" si="17"/>
        <v>0</v>
      </c>
      <c r="AI61" s="308">
        <f t="shared" si="18"/>
        <v>0</v>
      </c>
      <c r="AJ61" s="308">
        <f t="shared" si="19"/>
        <v>0</v>
      </c>
      <c r="AK61" s="308">
        <f t="shared" si="20"/>
        <v>0</v>
      </c>
      <c r="AL61" s="308">
        <f t="shared" si="21"/>
        <v>0</v>
      </c>
      <c r="AM61" s="308">
        <f t="shared" si="22"/>
        <v>0</v>
      </c>
    </row>
    <row r="62" spans="1:39" s="352" customFormat="1" ht="15" x14ac:dyDescent="0.25">
      <c r="A62" s="343"/>
      <c r="B62" s="326"/>
      <c r="C62" s="344"/>
      <c r="D62" s="497"/>
      <c r="E62" s="344"/>
      <c r="F62" s="344"/>
      <c r="G62" s="416">
        <f t="shared" si="10"/>
        <v>0</v>
      </c>
      <c r="H62" s="328"/>
      <c r="I62" s="328"/>
      <c r="J62" s="328"/>
      <c r="K62" s="328"/>
      <c r="L62" s="328"/>
      <c r="M62" s="328"/>
      <c r="N62" s="328"/>
      <c r="O62" s="328"/>
      <c r="P62" s="328"/>
      <c r="Q62" s="345">
        <f t="shared" si="11"/>
        <v>0</v>
      </c>
      <c r="R62" s="346"/>
      <c r="S62" s="346"/>
      <c r="T62" s="347">
        <f t="shared" si="12"/>
        <v>0</v>
      </c>
      <c r="U62" s="348">
        <f>IF(ISBLANK($B62),0,VLOOKUP($B62,Listen!$A$2:$C$44,2,FALSE))</f>
        <v>0</v>
      </c>
      <c r="V62" s="348">
        <f>IF(ISBLANK($B62),0,VLOOKUP($B62,Listen!$A$2:$C$44,3,FALSE))</f>
        <v>0</v>
      </c>
      <c r="W62" s="349">
        <f t="shared" si="1"/>
        <v>0</v>
      </c>
      <c r="X62" s="350">
        <f t="shared" si="24"/>
        <v>0</v>
      </c>
      <c r="Y62" s="350">
        <f t="shared" si="24"/>
        <v>0</v>
      </c>
      <c r="Z62" s="350">
        <f t="shared" si="24"/>
        <v>0</v>
      </c>
      <c r="AA62" s="350">
        <f t="shared" si="24"/>
        <v>0</v>
      </c>
      <c r="AB62" s="350">
        <f t="shared" si="24"/>
        <v>0</v>
      </c>
      <c r="AC62" s="350">
        <f t="shared" si="24"/>
        <v>0</v>
      </c>
      <c r="AD62" s="308">
        <f t="shared" si="14"/>
        <v>0</v>
      </c>
      <c r="AE62" s="308">
        <f>IF(C62=Allgemeines!$C$12,$T62-SAV!$AF62,HLOOKUP(Allgemeines!$C$12-1,$AG$4:$AM$200,ROW(C62)-3,FALSE)-$AF62)</f>
        <v>0</v>
      </c>
      <c r="AF62" s="308">
        <f>HLOOKUP(Allgemeines!$C$12,$AG$4:$AM$200,ROW(C62)-3,FALSE)</f>
        <v>0</v>
      </c>
      <c r="AG62" s="308">
        <f t="shared" si="16"/>
        <v>0</v>
      </c>
      <c r="AH62" s="308">
        <f t="shared" si="17"/>
        <v>0</v>
      </c>
      <c r="AI62" s="308">
        <f t="shared" si="18"/>
        <v>0</v>
      </c>
      <c r="AJ62" s="308">
        <f t="shared" si="19"/>
        <v>0</v>
      </c>
      <c r="AK62" s="308">
        <f t="shared" si="20"/>
        <v>0</v>
      </c>
      <c r="AL62" s="308">
        <f t="shared" si="21"/>
        <v>0</v>
      </c>
      <c r="AM62" s="308">
        <f t="shared" si="22"/>
        <v>0</v>
      </c>
    </row>
    <row r="63" spans="1:39" s="352" customFormat="1" ht="15" x14ac:dyDescent="0.25">
      <c r="A63" s="343"/>
      <c r="B63" s="326"/>
      <c r="C63" s="344"/>
      <c r="D63" s="497"/>
      <c r="E63" s="344"/>
      <c r="F63" s="344"/>
      <c r="G63" s="416">
        <f t="shared" si="10"/>
        <v>0</v>
      </c>
      <c r="H63" s="328"/>
      <c r="I63" s="328"/>
      <c r="J63" s="328"/>
      <c r="K63" s="328"/>
      <c r="L63" s="328"/>
      <c r="M63" s="328"/>
      <c r="N63" s="328"/>
      <c r="O63" s="328"/>
      <c r="P63" s="328"/>
      <c r="Q63" s="345">
        <f t="shared" si="11"/>
        <v>0</v>
      </c>
      <c r="R63" s="346"/>
      <c r="S63" s="346"/>
      <c r="T63" s="347">
        <f t="shared" si="12"/>
        <v>0</v>
      </c>
      <c r="U63" s="348">
        <f>IF(ISBLANK($B63),0,VLOOKUP($B63,Listen!$A$2:$C$44,2,FALSE))</f>
        <v>0</v>
      </c>
      <c r="V63" s="348">
        <f>IF(ISBLANK($B63),0,VLOOKUP($B63,Listen!$A$2:$C$44,3,FALSE))</f>
        <v>0</v>
      </c>
      <c r="W63" s="349">
        <f t="shared" si="1"/>
        <v>0</v>
      </c>
      <c r="X63" s="350">
        <f t="shared" si="24"/>
        <v>0</v>
      </c>
      <c r="Y63" s="350">
        <f t="shared" si="24"/>
        <v>0</v>
      </c>
      <c r="Z63" s="350">
        <f t="shared" si="24"/>
        <v>0</v>
      </c>
      <c r="AA63" s="350">
        <f t="shared" si="24"/>
        <v>0</v>
      </c>
      <c r="AB63" s="350">
        <f t="shared" si="24"/>
        <v>0</v>
      </c>
      <c r="AC63" s="350">
        <f t="shared" si="24"/>
        <v>0</v>
      </c>
      <c r="AD63" s="308">
        <f t="shared" si="14"/>
        <v>0</v>
      </c>
      <c r="AE63" s="308">
        <f>IF(C63=Allgemeines!$C$12,$T63-SAV!$AF63,HLOOKUP(Allgemeines!$C$12-1,$AG$4:$AM$200,ROW(C63)-3,FALSE)-$AF63)</f>
        <v>0</v>
      </c>
      <c r="AF63" s="308">
        <f>HLOOKUP(Allgemeines!$C$12,$AG$4:$AM$200,ROW(C63)-3,FALSE)</f>
        <v>0</v>
      </c>
      <c r="AG63" s="308">
        <f t="shared" si="16"/>
        <v>0</v>
      </c>
      <c r="AH63" s="308">
        <f t="shared" si="17"/>
        <v>0</v>
      </c>
      <c r="AI63" s="308">
        <f t="shared" si="18"/>
        <v>0</v>
      </c>
      <c r="AJ63" s="308">
        <f t="shared" si="19"/>
        <v>0</v>
      </c>
      <c r="AK63" s="308">
        <f t="shared" si="20"/>
        <v>0</v>
      </c>
      <c r="AL63" s="308">
        <f t="shared" si="21"/>
        <v>0</v>
      </c>
      <c r="AM63" s="308">
        <f t="shared" si="22"/>
        <v>0</v>
      </c>
    </row>
    <row r="64" spans="1:39" s="352" customFormat="1" ht="15" x14ac:dyDescent="0.25">
      <c r="A64" s="343"/>
      <c r="B64" s="326"/>
      <c r="C64" s="344"/>
      <c r="D64" s="497"/>
      <c r="E64" s="344"/>
      <c r="F64" s="344"/>
      <c r="G64" s="416">
        <f t="shared" si="10"/>
        <v>0</v>
      </c>
      <c r="H64" s="328"/>
      <c r="I64" s="328"/>
      <c r="J64" s="328"/>
      <c r="K64" s="328"/>
      <c r="L64" s="328"/>
      <c r="M64" s="328"/>
      <c r="N64" s="328"/>
      <c r="O64" s="328"/>
      <c r="P64" s="328"/>
      <c r="Q64" s="345">
        <f t="shared" si="11"/>
        <v>0</v>
      </c>
      <c r="R64" s="346"/>
      <c r="S64" s="346"/>
      <c r="T64" s="347">
        <f t="shared" si="12"/>
        <v>0</v>
      </c>
      <c r="U64" s="348">
        <f>IF(ISBLANK($B64),0,VLOOKUP($B64,Listen!$A$2:$C$44,2,FALSE))</f>
        <v>0</v>
      </c>
      <c r="V64" s="348">
        <f>IF(ISBLANK($B64),0,VLOOKUP($B64,Listen!$A$2:$C$44,3,FALSE))</f>
        <v>0</v>
      </c>
      <c r="W64" s="349">
        <f t="shared" si="1"/>
        <v>0</v>
      </c>
      <c r="X64" s="350">
        <f t="shared" si="24"/>
        <v>0</v>
      </c>
      <c r="Y64" s="350">
        <f t="shared" si="24"/>
        <v>0</v>
      </c>
      <c r="Z64" s="350">
        <f t="shared" si="24"/>
        <v>0</v>
      </c>
      <c r="AA64" s="350">
        <f t="shared" si="24"/>
        <v>0</v>
      </c>
      <c r="AB64" s="350">
        <f t="shared" si="24"/>
        <v>0</v>
      </c>
      <c r="AC64" s="350">
        <f t="shared" si="24"/>
        <v>0</v>
      </c>
      <c r="AD64" s="308">
        <f t="shared" si="14"/>
        <v>0</v>
      </c>
      <c r="AE64" s="308">
        <f>IF(C64=Allgemeines!$C$12,$T64-SAV!$AF64,HLOOKUP(Allgemeines!$C$12-1,$AG$4:$AM$200,ROW(C64)-3,FALSE)-$AF64)</f>
        <v>0</v>
      </c>
      <c r="AF64" s="308">
        <f>HLOOKUP(Allgemeines!$C$12,$AG$4:$AM$200,ROW(C64)-3,FALSE)</f>
        <v>0</v>
      </c>
      <c r="AG64" s="308">
        <f t="shared" si="16"/>
        <v>0</v>
      </c>
      <c r="AH64" s="308">
        <f t="shared" si="17"/>
        <v>0</v>
      </c>
      <c r="AI64" s="308">
        <f t="shared" si="18"/>
        <v>0</v>
      </c>
      <c r="AJ64" s="308">
        <f t="shared" si="19"/>
        <v>0</v>
      </c>
      <c r="AK64" s="308">
        <f t="shared" si="20"/>
        <v>0</v>
      </c>
      <c r="AL64" s="308">
        <f t="shared" si="21"/>
        <v>0</v>
      </c>
      <c r="AM64" s="308">
        <f t="shared" si="22"/>
        <v>0</v>
      </c>
    </row>
    <row r="65" spans="1:39" s="352" customFormat="1" ht="15" x14ac:dyDescent="0.25">
      <c r="A65" s="343"/>
      <c r="B65" s="326"/>
      <c r="C65" s="344"/>
      <c r="D65" s="497"/>
      <c r="E65" s="344"/>
      <c r="F65" s="344"/>
      <c r="G65" s="416">
        <f t="shared" si="10"/>
        <v>0</v>
      </c>
      <c r="H65" s="328"/>
      <c r="I65" s="328"/>
      <c r="J65" s="328"/>
      <c r="K65" s="328"/>
      <c r="L65" s="328"/>
      <c r="M65" s="328"/>
      <c r="N65" s="328"/>
      <c r="O65" s="328"/>
      <c r="P65" s="328"/>
      <c r="Q65" s="345">
        <f t="shared" si="11"/>
        <v>0</v>
      </c>
      <c r="R65" s="346"/>
      <c r="S65" s="346"/>
      <c r="T65" s="347">
        <f t="shared" si="12"/>
        <v>0</v>
      </c>
      <c r="U65" s="348">
        <f>IF(ISBLANK($B65),0,VLOOKUP($B65,Listen!$A$2:$C$44,2,FALSE))</f>
        <v>0</v>
      </c>
      <c r="V65" s="348">
        <f>IF(ISBLANK($B65),0,VLOOKUP($B65,Listen!$A$2:$C$44,3,FALSE))</f>
        <v>0</v>
      </c>
      <c r="W65" s="349">
        <f t="shared" si="1"/>
        <v>0</v>
      </c>
      <c r="X65" s="350">
        <f t="shared" si="24"/>
        <v>0</v>
      </c>
      <c r="Y65" s="350">
        <f t="shared" si="24"/>
        <v>0</v>
      </c>
      <c r="Z65" s="350">
        <f t="shared" si="24"/>
        <v>0</v>
      </c>
      <c r="AA65" s="350">
        <f t="shared" si="24"/>
        <v>0</v>
      </c>
      <c r="AB65" s="350">
        <f t="shared" si="24"/>
        <v>0</v>
      </c>
      <c r="AC65" s="350">
        <f t="shared" si="24"/>
        <v>0</v>
      </c>
      <c r="AD65" s="308">
        <f t="shared" si="14"/>
        <v>0</v>
      </c>
      <c r="AE65" s="308">
        <f>IF(C65=Allgemeines!$C$12,$T65-SAV!$AF65,HLOOKUP(Allgemeines!$C$12-1,$AG$4:$AM$200,ROW(C65)-3,FALSE)-$AF65)</f>
        <v>0</v>
      </c>
      <c r="AF65" s="308">
        <f>HLOOKUP(Allgemeines!$C$12,$AG$4:$AM$200,ROW(C65)-3,FALSE)</f>
        <v>0</v>
      </c>
      <c r="AG65" s="308">
        <f t="shared" si="16"/>
        <v>0</v>
      </c>
      <c r="AH65" s="308">
        <f t="shared" si="17"/>
        <v>0</v>
      </c>
      <c r="AI65" s="308">
        <f t="shared" si="18"/>
        <v>0</v>
      </c>
      <c r="AJ65" s="308">
        <f t="shared" si="19"/>
        <v>0</v>
      </c>
      <c r="AK65" s="308">
        <f t="shared" si="20"/>
        <v>0</v>
      </c>
      <c r="AL65" s="308">
        <f t="shared" si="21"/>
        <v>0</v>
      </c>
      <c r="AM65" s="308">
        <f t="shared" si="22"/>
        <v>0</v>
      </c>
    </row>
    <row r="66" spans="1:39" s="352" customFormat="1" ht="15" x14ac:dyDescent="0.25">
      <c r="A66" s="343"/>
      <c r="B66" s="326"/>
      <c r="C66" s="344"/>
      <c r="D66" s="497"/>
      <c r="E66" s="344"/>
      <c r="F66" s="344"/>
      <c r="G66" s="416">
        <f t="shared" si="10"/>
        <v>0</v>
      </c>
      <c r="H66" s="328"/>
      <c r="I66" s="328"/>
      <c r="J66" s="328"/>
      <c r="K66" s="328"/>
      <c r="L66" s="328"/>
      <c r="M66" s="328"/>
      <c r="N66" s="328"/>
      <c r="O66" s="328"/>
      <c r="P66" s="328"/>
      <c r="Q66" s="345">
        <f t="shared" si="11"/>
        <v>0</v>
      </c>
      <c r="R66" s="346"/>
      <c r="S66" s="346"/>
      <c r="T66" s="347">
        <f t="shared" si="12"/>
        <v>0</v>
      </c>
      <c r="U66" s="348">
        <f>IF(ISBLANK($B66),0,VLOOKUP($B66,Listen!$A$2:$C$44,2,FALSE))</f>
        <v>0</v>
      </c>
      <c r="V66" s="348">
        <f>IF(ISBLANK($B66),0,VLOOKUP($B66,Listen!$A$2:$C$44,3,FALSE))</f>
        <v>0</v>
      </c>
      <c r="W66" s="349">
        <f t="shared" si="1"/>
        <v>0</v>
      </c>
      <c r="X66" s="350">
        <f t="shared" si="24"/>
        <v>0</v>
      </c>
      <c r="Y66" s="350">
        <f t="shared" si="24"/>
        <v>0</v>
      </c>
      <c r="Z66" s="350">
        <f t="shared" si="24"/>
        <v>0</v>
      </c>
      <c r="AA66" s="350">
        <f t="shared" si="24"/>
        <v>0</v>
      </c>
      <c r="AB66" s="350">
        <f t="shared" si="24"/>
        <v>0</v>
      </c>
      <c r="AC66" s="350">
        <f t="shared" si="24"/>
        <v>0</v>
      </c>
      <c r="AD66" s="308">
        <f t="shared" si="14"/>
        <v>0</v>
      </c>
      <c r="AE66" s="308">
        <f>IF(C66=Allgemeines!$C$12,$T66-SAV!$AF66,HLOOKUP(Allgemeines!$C$12-1,$AG$4:$AM$200,ROW(C66)-3,FALSE)-$AF66)</f>
        <v>0</v>
      </c>
      <c r="AF66" s="308">
        <f>HLOOKUP(Allgemeines!$C$12,$AG$4:$AM$200,ROW(C66)-3,FALSE)</f>
        <v>0</v>
      </c>
      <c r="AG66" s="308">
        <f t="shared" si="16"/>
        <v>0</v>
      </c>
      <c r="AH66" s="308">
        <f t="shared" si="17"/>
        <v>0</v>
      </c>
      <c r="AI66" s="308">
        <f t="shared" si="18"/>
        <v>0</v>
      </c>
      <c r="AJ66" s="308">
        <f t="shared" si="19"/>
        <v>0</v>
      </c>
      <c r="AK66" s="308">
        <f t="shared" si="20"/>
        <v>0</v>
      </c>
      <c r="AL66" s="308">
        <f t="shared" si="21"/>
        <v>0</v>
      </c>
      <c r="AM66" s="308">
        <f t="shared" si="22"/>
        <v>0</v>
      </c>
    </row>
    <row r="67" spans="1:39" s="352" customFormat="1" ht="15" x14ac:dyDescent="0.25">
      <c r="A67" s="343"/>
      <c r="B67" s="326"/>
      <c r="C67" s="344"/>
      <c r="D67" s="497"/>
      <c r="E67" s="344"/>
      <c r="F67" s="344"/>
      <c r="G67" s="416">
        <f t="shared" si="10"/>
        <v>0</v>
      </c>
      <c r="H67" s="328"/>
      <c r="I67" s="328"/>
      <c r="J67" s="328"/>
      <c r="K67" s="328"/>
      <c r="L67" s="328"/>
      <c r="M67" s="328"/>
      <c r="N67" s="328"/>
      <c r="O67" s="328"/>
      <c r="P67" s="328"/>
      <c r="Q67" s="345">
        <f t="shared" si="11"/>
        <v>0</v>
      </c>
      <c r="R67" s="346"/>
      <c r="S67" s="346"/>
      <c r="T67" s="347">
        <f t="shared" si="12"/>
        <v>0</v>
      </c>
      <c r="U67" s="348">
        <f>IF(ISBLANK($B67),0,VLOOKUP($B67,Listen!$A$2:$C$44,2,FALSE))</f>
        <v>0</v>
      </c>
      <c r="V67" s="348">
        <f>IF(ISBLANK($B67),0,VLOOKUP($B67,Listen!$A$2:$C$44,3,FALSE))</f>
        <v>0</v>
      </c>
      <c r="W67" s="349">
        <f t="shared" si="1"/>
        <v>0</v>
      </c>
      <c r="X67" s="350">
        <f t="shared" si="24"/>
        <v>0</v>
      </c>
      <c r="Y67" s="350">
        <f t="shared" si="24"/>
        <v>0</v>
      </c>
      <c r="Z67" s="350">
        <f t="shared" si="24"/>
        <v>0</v>
      </c>
      <c r="AA67" s="350">
        <f t="shared" si="24"/>
        <v>0</v>
      </c>
      <c r="AB67" s="350">
        <f t="shared" si="24"/>
        <v>0</v>
      </c>
      <c r="AC67" s="350">
        <f t="shared" si="24"/>
        <v>0</v>
      </c>
      <c r="AD67" s="308">
        <f t="shared" si="14"/>
        <v>0</v>
      </c>
      <c r="AE67" s="308">
        <f>IF(C67=Allgemeines!$C$12,$T67-SAV!$AF67,HLOOKUP(Allgemeines!$C$12-1,$AG$4:$AM$200,ROW(C67)-3,FALSE)-$AF67)</f>
        <v>0</v>
      </c>
      <c r="AF67" s="308">
        <f>HLOOKUP(Allgemeines!$C$12,$AG$4:$AM$200,ROW(C67)-3,FALSE)</f>
        <v>0</v>
      </c>
      <c r="AG67" s="308">
        <f t="shared" si="16"/>
        <v>0</v>
      </c>
      <c r="AH67" s="308">
        <f t="shared" si="17"/>
        <v>0</v>
      </c>
      <c r="AI67" s="308">
        <f t="shared" si="18"/>
        <v>0</v>
      </c>
      <c r="AJ67" s="308">
        <f t="shared" si="19"/>
        <v>0</v>
      </c>
      <c r="AK67" s="308">
        <f t="shared" si="20"/>
        <v>0</v>
      </c>
      <c r="AL67" s="308">
        <f t="shared" si="21"/>
        <v>0</v>
      </c>
      <c r="AM67" s="308">
        <f t="shared" si="22"/>
        <v>0</v>
      </c>
    </row>
    <row r="68" spans="1:39" s="352" customFormat="1" ht="15" x14ac:dyDescent="0.25">
      <c r="A68" s="343"/>
      <c r="B68" s="326"/>
      <c r="C68" s="344"/>
      <c r="D68" s="497"/>
      <c r="E68" s="344"/>
      <c r="F68" s="344"/>
      <c r="G68" s="416">
        <f t="shared" si="10"/>
        <v>0</v>
      </c>
      <c r="H68" s="328"/>
      <c r="I68" s="328"/>
      <c r="J68" s="328"/>
      <c r="K68" s="328"/>
      <c r="L68" s="328"/>
      <c r="M68" s="328"/>
      <c r="N68" s="328"/>
      <c r="O68" s="328"/>
      <c r="P68" s="328"/>
      <c r="Q68" s="345">
        <f t="shared" si="11"/>
        <v>0</v>
      </c>
      <c r="R68" s="346"/>
      <c r="S68" s="346"/>
      <c r="T68" s="347">
        <f t="shared" si="12"/>
        <v>0</v>
      </c>
      <c r="U68" s="348">
        <f>IF(ISBLANK($B68),0,VLOOKUP($B68,Listen!$A$2:$C$44,2,FALSE))</f>
        <v>0</v>
      </c>
      <c r="V68" s="348">
        <f>IF(ISBLANK($B68),0,VLOOKUP($B68,Listen!$A$2:$C$44,3,FALSE))</f>
        <v>0</v>
      </c>
      <c r="W68" s="349">
        <f t="shared" si="1"/>
        <v>0</v>
      </c>
      <c r="X68" s="350">
        <f t="shared" si="24"/>
        <v>0</v>
      </c>
      <c r="Y68" s="350">
        <f t="shared" si="24"/>
        <v>0</v>
      </c>
      <c r="Z68" s="350">
        <f t="shared" si="24"/>
        <v>0</v>
      </c>
      <c r="AA68" s="350">
        <f t="shared" si="24"/>
        <v>0</v>
      </c>
      <c r="AB68" s="350">
        <f t="shared" si="24"/>
        <v>0</v>
      </c>
      <c r="AC68" s="350">
        <f t="shared" si="24"/>
        <v>0</v>
      </c>
      <c r="AD68" s="308">
        <f t="shared" si="14"/>
        <v>0</v>
      </c>
      <c r="AE68" s="308">
        <f>IF(C68=Allgemeines!$C$12,$T68-SAV!$AF68,HLOOKUP(Allgemeines!$C$12-1,$AG$4:$AM$200,ROW(C68)-3,FALSE)-$AF68)</f>
        <v>0</v>
      </c>
      <c r="AF68" s="308">
        <f>HLOOKUP(Allgemeines!$C$12,$AG$4:$AM$200,ROW(C68)-3,FALSE)</f>
        <v>0</v>
      </c>
      <c r="AG68" s="308">
        <f t="shared" si="16"/>
        <v>0</v>
      </c>
      <c r="AH68" s="308">
        <f t="shared" si="17"/>
        <v>0</v>
      </c>
      <c r="AI68" s="308">
        <f t="shared" si="18"/>
        <v>0</v>
      </c>
      <c r="AJ68" s="308">
        <f t="shared" si="19"/>
        <v>0</v>
      </c>
      <c r="AK68" s="308">
        <f t="shared" si="20"/>
        <v>0</v>
      </c>
      <c r="AL68" s="308">
        <f t="shared" si="21"/>
        <v>0</v>
      </c>
      <c r="AM68" s="308">
        <f t="shared" si="22"/>
        <v>0</v>
      </c>
    </row>
    <row r="69" spans="1:39" s="352" customFormat="1" ht="15" x14ac:dyDescent="0.25">
      <c r="A69" s="343"/>
      <c r="B69" s="326"/>
      <c r="C69" s="344"/>
      <c r="D69" s="497"/>
      <c r="E69" s="344"/>
      <c r="F69" s="344"/>
      <c r="G69" s="416">
        <f t="shared" si="10"/>
        <v>0</v>
      </c>
      <c r="H69" s="328"/>
      <c r="I69" s="328"/>
      <c r="J69" s="328"/>
      <c r="K69" s="328"/>
      <c r="L69" s="328"/>
      <c r="M69" s="328"/>
      <c r="N69" s="328"/>
      <c r="O69" s="328"/>
      <c r="P69" s="328"/>
      <c r="Q69" s="345">
        <f t="shared" si="11"/>
        <v>0</v>
      </c>
      <c r="R69" s="346"/>
      <c r="S69" s="346"/>
      <c r="T69" s="347">
        <f t="shared" si="12"/>
        <v>0</v>
      </c>
      <c r="U69" s="348">
        <f>IF(ISBLANK($B69),0,VLOOKUP($B69,Listen!$A$2:$C$44,2,FALSE))</f>
        <v>0</v>
      </c>
      <c r="V69" s="348">
        <f>IF(ISBLANK($B69),0,VLOOKUP($B69,Listen!$A$2:$C$44,3,FALSE))</f>
        <v>0</v>
      </c>
      <c r="W69" s="349">
        <f t="shared" ref="W69:W132" si="25">$U69</f>
        <v>0</v>
      </c>
      <c r="X69" s="350">
        <f t="shared" si="24"/>
        <v>0</v>
      </c>
      <c r="Y69" s="350">
        <f t="shared" si="24"/>
        <v>0</v>
      </c>
      <c r="Z69" s="350">
        <f t="shared" si="24"/>
        <v>0</v>
      </c>
      <c r="AA69" s="350">
        <f t="shared" si="24"/>
        <v>0</v>
      </c>
      <c r="AB69" s="350">
        <f t="shared" si="24"/>
        <v>0</v>
      </c>
      <c r="AC69" s="350">
        <f t="shared" si="24"/>
        <v>0</v>
      </c>
      <c r="AD69" s="308">
        <f t="shared" si="14"/>
        <v>0</v>
      </c>
      <c r="AE69" s="308">
        <f>IF(C69=Allgemeines!$C$12,$T69-SAV!$AF69,HLOOKUP(Allgemeines!$C$12-1,$AG$4:$AM$200,ROW(C69)-3,FALSE)-$AF69)</f>
        <v>0</v>
      </c>
      <c r="AF69" s="308">
        <f>HLOOKUP(Allgemeines!$C$12,$AG$4:$AM$200,ROW(C69)-3,FALSE)</f>
        <v>0</v>
      </c>
      <c r="AG69" s="308">
        <f t="shared" ref="AG69:AG100" si="26">IF(OR($C69=0,$T69=0),0,IF($C69&lt;=AG$4,$T69-$T69/W69*(AG$4-$C69+1),0))</f>
        <v>0</v>
      </c>
      <c r="AH69" s="308">
        <f t="shared" ref="AH69:AH100" si="27">IF(OR($C69=0,$T69=0,X69-(AH$4-$C69)=0),0,IF($C69&lt;AH$4,AG69-AG69/(X69-(AH$4-$C69)),IF($C69=AH$4,$T69-$T69/X69,0)))</f>
        <v>0</v>
      </c>
      <c r="AI69" s="308">
        <f t="shared" ref="AI69:AI100" si="28">IF(OR($C69=0,$T69=0,Y69-(AI$4-$C69)=0),0,IF($C69&lt;AI$4,AH69-AH69/(Y69-(AI$4-$C69)),IF($C69=AI$4,$T69-$T69/Y69,0)))</f>
        <v>0</v>
      </c>
      <c r="AJ69" s="308">
        <f t="shared" ref="AJ69:AJ100" si="29">IF(OR($C69=0,$T69=0,Z69-(AJ$4-$C69)=0),0,IF($C69&lt;AJ$4,AI69-AI69/(Z69-(AJ$4-$C69)),IF($C69=AJ$4,$T69-$T69/Z69,0)))</f>
        <v>0</v>
      </c>
      <c r="AK69" s="308">
        <f t="shared" ref="AK69:AK100" si="30">IF(OR($C69=0,$T69=0,AA69-(AK$4-$C69)=0),0,IF($C69&lt;AK$4,AJ69-AJ69/(AA69-(AK$4-$C69)),IF($C69=AK$4,$T69-$T69/AA69,0)))</f>
        <v>0</v>
      </c>
      <c r="AL69" s="308">
        <f t="shared" ref="AL69:AL100" si="31">IF(OR($C69=0,$T69=0,AB69-(AL$4-$C69)=0),0,IF($C69&lt;AL$4,AK69-AK69/(AB69-(AL$4-$C69)),IF($C69=AL$4,$T69-$T69/AB69,0)))</f>
        <v>0</v>
      </c>
      <c r="AM69" s="308">
        <f t="shared" ref="AM69:AM100" si="32">IF(OR($C69=0,$T69=0,AC69-(AM$4-$C69)=0),0,IF($C69&lt;AM$4,AL69-AL69/(AC69-(AM$4-$C69)),IF($C69=AM$4,$T69-$T69/AC69,0)))</f>
        <v>0</v>
      </c>
    </row>
    <row r="70" spans="1:39" s="352" customFormat="1" ht="15" x14ac:dyDescent="0.25">
      <c r="A70" s="343"/>
      <c r="B70" s="326"/>
      <c r="C70" s="344"/>
      <c r="D70" s="497"/>
      <c r="E70" s="344"/>
      <c r="F70" s="344"/>
      <c r="G70" s="416">
        <f t="shared" ref="G70:G133" si="33">D70*E70/100</f>
        <v>0</v>
      </c>
      <c r="H70" s="328"/>
      <c r="I70" s="328"/>
      <c r="J70" s="328"/>
      <c r="K70" s="328"/>
      <c r="L70" s="328"/>
      <c r="M70" s="328"/>
      <c r="N70" s="328"/>
      <c r="O70" s="328"/>
      <c r="P70" s="328"/>
      <c r="Q70" s="345">
        <f t="shared" ref="Q70:Q133" si="34">SUM(G70,H70,J70,K70,M70,N70)-SUM(I70,L70,O70,P70)</f>
        <v>0</v>
      </c>
      <c r="R70" s="346"/>
      <c r="S70" s="346"/>
      <c r="T70" s="347">
        <f t="shared" ref="T70:T133" si="35">Q70-R70</f>
        <v>0</v>
      </c>
      <c r="U70" s="348">
        <f>IF(ISBLANK($B70),0,VLOOKUP($B70,Listen!$A$2:$C$44,2,FALSE))</f>
        <v>0</v>
      </c>
      <c r="V70" s="348">
        <f>IF(ISBLANK($B70),0,VLOOKUP($B70,Listen!$A$2:$C$44,3,FALSE))</f>
        <v>0</v>
      </c>
      <c r="W70" s="349">
        <f t="shared" si="25"/>
        <v>0</v>
      </c>
      <c r="X70" s="350">
        <f t="shared" ref="X70:AC85" si="36">W70</f>
        <v>0</v>
      </c>
      <c r="Y70" s="350">
        <f t="shared" si="36"/>
        <v>0</v>
      </c>
      <c r="Z70" s="350">
        <f t="shared" si="36"/>
        <v>0</v>
      </c>
      <c r="AA70" s="350">
        <f t="shared" si="36"/>
        <v>0</v>
      </c>
      <c r="AB70" s="350">
        <f t="shared" si="36"/>
        <v>0</v>
      </c>
      <c r="AC70" s="350">
        <f t="shared" si="36"/>
        <v>0</v>
      </c>
      <c r="AD70" s="308">
        <f t="shared" ref="AD70:AD133" si="37">AF70+AE70</f>
        <v>0</v>
      </c>
      <c r="AE70" s="308">
        <f>IF(C70=Allgemeines!$C$12,$T70-SAV!$AF70,HLOOKUP(Allgemeines!$C$12-1,$AG$4:$AM$200,ROW(C70)-3,FALSE)-$AF70)</f>
        <v>0</v>
      </c>
      <c r="AF70" s="308">
        <f>HLOOKUP(Allgemeines!$C$12,$AG$4:$AM$200,ROW(C70)-3,FALSE)</f>
        <v>0</v>
      </c>
      <c r="AG70" s="308">
        <f t="shared" si="26"/>
        <v>0</v>
      </c>
      <c r="AH70" s="308">
        <f t="shared" si="27"/>
        <v>0</v>
      </c>
      <c r="AI70" s="308">
        <f t="shared" si="28"/>
        <v>0</v>
      </c>
      <c r="AJ70" s="308">
        <f t="shared" si="29"/>
        <v>0</v>
      </c>
      <c r="AK70" s="308">
        <f t="shared" si="30"/>
        <v>0</v>
      </c>
      <c r="AL70" s="308">
        <f t="shared" si="31"/>
        <v>0</v>
      </c>
      <c r="AM70" s="308">
        <f t="shared" si="32"/>
        <v>0</v>
      </c>
    </row>
    <row r="71" spans="1:39" s="352" customFormat="1" ht="15" x14ac:dyDescent="0.25">
      <c r="A71" s="343"/>
      <c r="B71" s="326"/>
      <c r="C71" s="344"/>
      <c r="D71" s="497"/>
      <c r="E71" s="344"/>
      <c r="F71" s="344"/>
      <c r="G71" s="416">
        <f t="shared" si="33"/>
        <v>0</v>
      </c>
      <c r="H71" s="328"/>
      <c r="I71" s="328"/>
      <c r="J71" s="328"/>
      <c r="K71" s="328"/>
      <c r="L71" s="328"/>
      <c r="M71" s="328"/>
      <c r="N71" s="328"/>
      <c r="O71" s="328"/>
      <c r="P71" s="328"/>
      <c r="Q71" s="345">
        <f t="shared" si="34"/>
        <v>0</v>
      </c>
      <c r="R71" s="346"/>
      <c r="S71" s="346"/>
      <c r="T71" s="347">
        <f t="shared" si="35"/>
        <v>0</v>
      </c>
      <c r="U71" s="348">
        <f>IF(ISBLANK($B71),0,VLOOKUP($B71,Listen!$A$2:$C$44,2,FALSE))</f>
        <v>0</v>
      </c>
      <c r="V71" s="348">
        <f>IF(ISBLANK($B71),0,VLOOKUP($B71,Listen!$A$2:$C$44,3,FALSE))</f>
        <v>0</v>
      </c>
      <c r="W71" s="349">
        <f t="shared" si="25"/>
        <v>0</v>
      </c>
      <c r="X71" s="350">
        <f t="shared" si="36"/>
        <v>0</v>
      </c>
      <c r="Y71" s="350">
        <f t="shared" si="36"/>
        <v>0</v>
      </c>
      <c r="Z71" s="350">
        <f t="shared" si="36"/>
        <v>0</v>
      </c>
      <c r="AA71" s="350">
        <f t="shared" si="36"/>
        <v>0</v>
      </c>
      <c r="AB71" s="350">
        <f t="shared" si="36"/>
        <v>0</v>
      </c>
      <c r="AC71" s="350">
        <f t="shared" si="36"/>
        <v>0</v>
      </c>
      <c r="AD71" s="308">
        <f t="shared" si="37"/>
        <v>0</v>
      </c>
      <c r="AE71" s="308">
        <f>IF(C71=Allgemeines!$C$12,$T71-SAV!$AF71,HLOOKUP(Allgemeines!$C$12-1,$AG$4:$AM$200,ROW(C71)-3,FALSE)-$AF71)</f>
        <v>0</v>
      </c>
      <c r="AF71" s="308">
        <f>HLOOKUP(Allgemeines!$C$12,$AG$4:$AM$200,ROW(C71)-3,FALSE)</f>
        <v>0</v>
      </c>
      <c r="AG71" s="308">
        <f t="shared" si="26"/>
        <v>0</v>
      </c>
      <c r="AH71" s="308">
        <f t="shared" si="27"/>
        <v>0</v>
      </c>
      <c r="AI71" s="308">
        <f t="shared" si="28"/>
        <v>0</v>
      </c>
      <c r="AJ71" s="308">
        <f t="shared" si="29"/>
        <v>0</v>
      </c>
      <c r="AK71" s="308">
        <f t="shared" si="30"/>
        <v>0</v>
      </c>
      <c r="AL71" s="308">
        <f t="shared" si="31"/>
        <v>0</v>
      </c>
      <c r="AM71" s="308">
        <f t="shared" si="32"/>
        <v>0</v>
      </c>
    </row>
    <row r="72" spans="1:39" s="352" customFormat="1" ht="15" x14ac:dyDescent="0.25">
      <c r="A72" s="343"/>
      <c r="B72" s="326"/>
      <c r="C72" s="344"/>
      <c r="D72" s="497"/>
      <c r="E72" s="344"/>
      <c r="F72" s="344"/>
      <c r="G72" s="416">
        <f t="shared" si="33"/>
        <v>0</v>
      </c>
      <c r="H72" s="328"/>
      <c r="I72" s="328"/>
      <c r="J72" s="328"/>
      <c r="K72" s="328"/>
      <c r="L72" s="328"/>
      <c r="M72" s="328"/>
      <c r="N72" s="328"/>
      <c r="O72" s="328"/>
      <c r="P72" s="328"/>
      <c r="Q72" s="345">
        <f t="shared" si="34"/>
        <v>0</v>
      </c>
      <c r="R72" s="346"/>
      <c r="S72" s="346"/>
      <c r="T72" s="347">
        <f t="shared" si="35"/>
        <v>0</v>
      </c>
      <c r="U72" s="348">
        <f>IF(ISBLANK($B72),0,VLOOKUP($B72,Listen!$A$2:$C$44,2,FALSE))</f>
        <v>0</v>
      </c>
      <c r="V72" s="348">
        <f>IF(ISBLANK($B72),0,VLOOKUP($B72,Listen!$A$2:$C$44,3,FALSE))</f>
        <v>0</v>
      </c>
      <c r="W72" s="349">
        <f t="shared" si="25"/>
        <v>0</v>
      </c>
      <c r="X72" s="350">
        <f t="shared" si="36"/>
        <v>0</v>
      </c>
      <c r="Y72" s="350">
        <f t="shared" si="36"/>
        <v>0</v>
      </c>
      <c r="Z72" s="350">
        <f t="shared" si="36"/>
        <v>0</v>
      </c>
      <c r="AA72" s="350">
        <f t="shared" si="36"/>
        <v>0</v>
      </c>
      <c r="AB72" s="350">
        <f t="shared" si="36"/>
        <v>0</v>
      </c>
      <c r="AC72" s="350">
        <f t="shared" si="36"/>
        <v>0</v>
      </c>
      <c r="AD72" s="308">
        <f t="shared" si="37"/>
        <v>0</v>
      </c>
      <c r="AE72" s="308">
        <f>IF(C72=Allgemeines!$C$12,$T72-SAV!$AF72,HLOOKUP(Allgemeines!$C$12-1,$AG$4:$AM$200,ROW(C72)-3,FALSE)-$AF72)</f>
        <v>0</v>
      </c>
      <c r="AF72" s="308">
        <f>HLOOKUP(Allgemeines!$C$12,$AG$4:$AM$200,ROW(C72)-3,FALSE)</f>
        <v>0</v>
      </c>
      <c r="AG72" s="308">
        <f t="shared" si="26"/>
        <v>0</v>
      </c>
      <c r="AH72" s="308">
        <f t="shared" si="27"/>
        <v>0</v>
      </c>
      <c r="AI72" s="308">
        <f t="shared" si="28"/>
        <v>0</v>
      </c>
      <c r="AJ72" s="308">
        <f t="shared" si="29"/>
        <v>0</v>
      </c>
      <c r="AK72" s="308">
        <f t="shared" si="30"/>
        <v>0</v>
      </c>
      <c r="AL72" s="308">
        <f t="shared" si="31"/>
        <v>0</v>
      </c>
      <c r="AM72" s="308">
        <f t="shared" si="32"/>
        <v>0</v>
      </c>
    </row>
    <row r="73" spans="1:39" s="352" customFormat="1" ht="15" x14ac:dyDescent="0.25">
      <c r="A73" s="343"/>
      <c r="B73" s="326"/>
      <c r="C73" s="344"/>
      <c r="D73" s="497"/>
      <c r="E73" s="344"/>
      <c r="F73" s="344"/>
      <c r="G73" s="416">
        <f t="shared" si="33"/>
        <v>0</v>
      </c>
      <c r="H73" s="328"/>
      <c r="I73" s="328"/>
      <c r="J73" s="328"/>
      <c r="K73" s="328"/>
      <c r="L73" s="328"/>
      <c r="M73" s="328"/>
      <c r="N73" s="328"/>
      <c r="O73" s="328"/>
      <c r="P73" s="328"/>
      <c r="Q73" s="345">
        <f t="shared" si="34"/>
        <v>0</v>
      </c>
      <c r="R73" s="346"/>
      <c r="S73" s="346"/>
      <c r="T73" s="347">
        <f t="shared" si="35"/>
        <v>0</v>
      </c>
      <c r="U73" s="348">
        <f>IF(ISBLANK($B73),0,VLOOKUP($B73,Listen!$A$2:$C$44,2,FALSE))</f>
        <v>0</v>
      </c>
      <c r="V73" s="348">
        <f>IF(ISBLANK($B73),0,VLOOKUP($B73,Listen!$A$2:$C$44,3,FALSE))</f>
        <v>0</v>
      </c>
      <c r="W73" s="349">
        <f t="shared" si="25"/>
        <v>0</v>
      </c>
      <c r="X73" s="350">
        <f t="shared" si="36"/>
        <v>0</v>
      </c>
      <c r="Y73" s="350">
        <f t="shared" si="36"/>
        <v>0</v>
      </c>
      <c r="Z73" s="350">
        <f t="shared" si="36"/>
        <v>0</v>
      </c>
      <c r="AA73" s="350">
        <f t="shared" si="36"/>
        <v>0</v>
      </c>
      <c r="AB73" s="350">
        <f t="shared" si="36"/>
        <v>0</v>
      </c>
      <c r="AC73" s="350">
        <f t="shared" si="36"/>
        <v>0</v>
      </c>
      <c r="AD73" s="308">
        <f t="shared" si="37"/>
        <v>0</v>
      </c>
      <c r="AE73" s="308">
        <f>IF(C73=Allgemeines!$C$12,$T73-SAV!$AF73,HLOOKUP(Allgemeines!$C$12-1,$AG$4:$AM$200,ROW(C73)-3,FALSE)-$AF73)</f>
        <v>0</v>
      </c>
      <c r="AF73" s="308">
        <f>HLOOKUP(Allgemeines!$C$12,$AG$4:$AM$200,ROW(C73)-3,FALSE)</f>
        <v>0</v>
      </c>
      <c r="AG73" s="308">
        <f t="shared" si="26"/>
        <v>0</v>
      </c>
      <c r="AH73" s="308">
        <f t="shared" si="27"/>
        <v>0</v>
      </c>
      <c r="AI73" s="308">
        <f t="shared" si="28"/>
        <v>0</v>
      </c>
      <c r="AJ73" s="308">
        <f t="shared" si="29"/>
        <v>0</v>
      </c>
      <c r="AK73" s="308">
        <f t="shared" si="30"/>
        <v>0</v>
      </c>
      <c r="AL73" s="308">
        <f t="shared" si="31"/>
        <v>0</v>
      </c>
      <c r="AM73" s="308">
        <f t="shared" si="32"/>
        <v>0</v>
      </c>
    </row>
    <row r="74" spans="1:39" s="352" customFormat="1" ht="15" x14ac:dyDescent="0.25">
      <c r="A74" s="343"/>
      <c r="B74" s="326"/>
      <c r="C74" s="344"/>
      <c r="D74" s="497"/>
      <c r="E74" s="344"/>
      <c r="F74" s="344"/>
      <c r="G74" s="416">
        <f t="shared" si="33"/>
        <v>0</v>
      </c>
      <c r="H74" s="328"/>
      <c r="I74" s="328"/>
      <c r="J74" s="328"/>
      <c r="K74" s="328"/>
      <c r="L74" s="328"/>
      <c r="M74" s="328"/>
      <c r="N74" s="328"/>
      <c r="O74" s="328"/>
      <c r="P74" s="328"/>
      <c r="Q74" s="345">
        <f t="shared" si="34"/>
        <v>0</v>
      </c>
      <c r="R74" s="346"/>
      <c r="S74" s="346"/>
      <c r="T74" s="347">
        <f t="shared" si="35"/>
        <v>0</v>
      </c>
      <c r="U74" s="348">
        <f>IF(ISBLANK($B74),0,VLOOKUP($B74,Listen!$A$2:$C$44,2,FALSE))</f>
        <v>0</v>
      </c>
      <c r="V74" s="348">
        <f>IF(ISBLANK($B74),0,VLOOKUP($B74,Listen!$A$2:$C$44,3,FALSE))</f>
        <v>0</v>
      </c>
      <c r="W74" s="349">
        <f t="shared" si="25"/>
        <v>0</v>
      </c>
      <c r="X74" s="350">
        <f t="shared" si="36"/>
        <v>0</v>
      </c>
      <c r="Y74" s="350">
        <f t="shared" si="36"/>
        <v>0</v>
      </c>
      <c r="Z74" s="350">
        <f t="shared" si="36"/>
        <v>0</v>
      </c>
      <c r="AA74" s="350">
        <f t="shared" si="36"/>
        <v>0</v>
      </c>
      <c r="AB74" s="350">
        <f t="shared" si="36"/>
        <v>0</v>
      </c>
      <c r="AC74" s="350">
        <f t="shared" si="36"/>
        <v>0</v>
      </c>
      <c r="AD74" s="308">
        <f t="shared" si="37"/>
        <v>0</v>
      </c>
      <c r="AE74" s="308">
        <f>IF(C74=Allgemeines!$C$12,$T74-SAV!$AF74,HLOOKUP(Allgemeines!$C$12-1,$AG$4:$AM$200,ROW(C74)-3,FALSE)-$AF74)</f>
        <v>0</v>
      </c>
      <c r="AF74" s="308">
        <f>HLOOKUP(Allgemeines!$C$12,$AG$4:$AM$200,ROW(C74)-3,FALSE)</f>
        <v>0</v>
      </c>
      <c r="AG74" s="308">
        <f t="shared" si="26"/>
        <v>0</v>
      </c>
      <c r="AH74" s="308">
        <f t="shared" si="27"/>
        <v>0</v>
      </c>
      <c r="AI74" s="308">
        <f t="shared" si="28"/>
        <v>0</v>
      </c>
      <c r="AJ74" s="308">
        <f t="shared" si="29"/>
        <v>0</v>
      </c>
      <c r="AK74" s="308">
        <f t="shared" si="30"/>
        <v>0</v>
      </c>
      <c r="AL74" s="308">
        <f t="shared" si="31"/>
        <v>0</v>
      </c>
      <c r="AM74" s="308">
        <f t="shared" si="32"/>
        <v>0</v>
      </c>
    </row>
    <row r="75" spans="1:39" s="352" customFormat="1" ht="15" x14ac:dyDescent="0.25">
      <c r="A75" s="343"/>
      <c r="B75" s="326"/>
      <c r="C75" s="344"/>
      <c r="D75" s="497"/>
      <c r="E75" s="344"/>
      <c r="F75" s="344"/>
      <c r="G75" s="416">
        <f t="shared" si="33"/>
        <v>0</v>
      </c>
      <c r="H75" s="328"/>
      <c r="I75" s="328"/>
      <c r="J75" s="328"/>
      <c r="K75" s="328"/>
      <c r="L75" s="328"/>
      <c r="M75" s="328"/>
      <c r="N75" s="328"/>
      <c r="O75" s="328"/>
      <c r="P75" s="328"/>
      <c r="Q75" s="345">
        <f t="shared" si="34"/>
        <v>0</v>
      </c>
      <c r="R75" s="346"/>
      <c r="S75" s="346"/>
      <c r="T75" s="347">
        <f t="shared" si="35"/>
        <v>0</v>
      </c>
      <c r="U75" s="348">
        <f>IF(ISBLANK($B75),0,VLOOKUP($B75,Listen!$A$2:$C$44,2,FALSE))</f>
        <v>0</v>
      </c>
      <c r="V75" s="348">
        <f>IF(ISBLANK($B75),0,VLOOKUP($B75,Listen!$A$2:$C$44,3,FALSE))</f>
        <v>0</v>
      </c>
      <c r="W75" s="349">
        <f t="shared" si="25"/>
        <v>0</v>
      </c>
      <c r="X75" s="350">
        <f t="shared" si="36"/>
        <v>0</v>
      </c>
      <c r="Y75" s="350">
        <f t="shared" si="36"/>
        <v>0</v>
      </c>
      <c r="Z75" s="350">
        <f t="shared" si="36"/>
        <v>0</v>
      </c>
      <c r="AA75" s="350">
        <f t="shared" si="36"/>
        <v>0</v>
      </c>
      <c r="AB75" s="350">
        <f t="shared" si="36"/>
        <v>0</v>
      </c>
      <c r="AC75" s="350">
        <f t="shared" si="36"/>
        <v>0</v>
      </c>
      <c r="AD75" s="308">
        <f t="shared" si="37"/>
        <v>0</v>
      </c>
      <c r="AE75" s="308">
        <f>IF(C75=Allgemeines!$C$12,$T75-SAV!$AF75,HLOOKUP(Allgemeines!$C$12-1,$AG$4:$AM$200,ROW(C75)-3,FALSE)-$AF75)</f>
        <v>0</v>
      </c>
      <c r="AF75" s="308">
        <f>HLOOKUP(Allgemeines!$C$12,$AG$4:$AM$200,ROW(C75)-3,FALSE)</f>
        <v>0</v>
      </c>
      <c r="AG75" s="308">
        <f t="shared" si="26"/>
        <v>0</v>
      </c>
      <c r="AH75" s="308">
        <f t="shared" si="27"/>
        <v>0</v>
      </c>
      <c r="AI75" s="308">
        <f t="shared" si="28"/>
        <v>0</v>
      </c>
      <c r="AJ75" s="308">
        <f t="shared" si="29"/>
        <v>0</v>
      </c>
      <c r="AK75" s="308">
        <f t="shared" si="30"/>
        <v>0</v>
      </c>
      <c r="AL75" s="308">
        <f t="shared" si="31"/>
        <v>0</v>
      </c>
      <c r="AM75" s="308">
        <f t="shared" si="32"/>
        <v>0</v>
      </c>
    </row>
    <row r="76" spans="1:39" s="352" customFormat="1" ht="15" x14ac:dyDescent="0.25">
      <c r="A76" s="343"/>
      <c r="B76" s="326"/>
      <c r="C76" s="344"/>
      <c r="D76" s="497"/>
      <c r="E76" s="344"/>
      <c r="F76" s="344"/>
      <c r="G76" s="416">
        <f t="shared" si="33"/>
        <v>0</v>
      </c>
      <c r="H76" s="328"/>
      <c r="I76" s="328"/>
      <c r="J76" s="328"/>
      <c r="K76" s="328"/>
      <c r="L76" s="328"/>
      <c r="M76" s="328"/>
      <c r="N76" s="328"/>
      <c r="O76" s="328"/>
      <c r="P76" s="328"/>
      <c r="Q76" s="345">
        <f t="shared" si="34"/>
        <v>0</v>
      </c>
      <c r="R76" s="346"/>
      <c r="S76" s="346"/>
      <c r="T76" s="347">
        <f t="shared" si="35"/>
        <v>0</v>
      </c>
      <c r="U76" s="348">
        <f>IF(ISBLANK($B76),0,VLOOKUP($B76,Listen!$A$2:$C$44,2,FALSE))</f>
        <v>0</v>
      </c>
      <c r="V76" s="348">
        <f>IF(ISBLANK($B76),0,VLOOKUP($B76,Listen!$A$2:$C$44,3,FALSE))</f>
        <v>0</v>
      </c>
      <c r="W76" s="349">
        <f t="shared" si="25"/>
        <v>0</v>
      </c>
      <c r="X76" s="350">
        <f t="shared" si="36"/>
        <v>0</v>
      </c>
      <c r="Y76" s="350">
        <f t="shared" si="36"/>
        <v>0</v>
      </c>
      <c r="Z76" s="350">
        <f t="shared" si="36"/>
        <v>0</v>
      </c>
      <c r="AA76" s="350">
        <f t="shared" si="36"/>
        <v>0</v>
      </c>
      <c r="AB76" s="350">
        <f t="shared" si="36"/>
        <v>0</v>
      </c>
      <c r="AC76" s="350">
        <f t="shared" si="36"/>
        <v>0</v>
      </c>
      <c r="AD76" s="308">
        <f t="shared" si="37"/>
        <v>0</v>
      </c>
      <c r="AE76" s="308">
        <f>IF(C76=Allgemeines!$C$12,$T76-SAV!$AF76,HLOOKUP(Allgemeines!$C$12-1,$AG$4:$AM$200,ROW(C76)-3,FALSE)-$AF76)</f>
        <v>0</v>
      </c>
      <c r="AF76" s="308">
        <f>HLOOKUP(Allgemeines!$C$12,$AG$4:$AM$200,ROW(C76)-3,FALSE)</f>
        <v>0</v>
      </c>
      <c r="AG76" s="308">
        <f t="shared" si="26"/>
        <v>0</v>
      </c>
      <c r="AH76" s="308">
        <f t="shared" si="27"/>
        <v>0</v>
      </c>
      <c r="AI76" s="308">
        <f t="shared" si="28"/>
        <v>0</v>
      </c>
      <c r="AJ76" s="308">
        <f t="shared" si="29"/>
        <v>0</v>
      </c>
      <c r="AK76" s="308">
        <f t="shared" si="30"/>
        <v>0</v>
      </c>
      <c r="AL76" s="308">
        <f t="shared" si="31"/>
        <v>0</v>
      </c>
      <c r="AM76" s="308">
        <f t="shared" si="32"/>
        <v>0</v>
      </c>
    </row>
    <row r="77" spans="1:39" s="352" customFormat="1" ht="15" x14ac:dyDescent="0.25">
      <c r="A77" s="343"/>
      <c r="B77" s="326"/>
      <c r="C77" s="344"/>
      <c r="D77" s="497"/>
      <c r="E77" s="344"/>
      <c r="F77" s="344"/>
      <c r="G77" s="416">
        <f t="shared" si="33"/>
        <v>0</v>
      </c>
      <c r="H77" s="328"/>
      <c r="I77" s="328"/>
      <c r="J77" s="328"/>
      <c r="K77" s="328"/>
      <c r="L77" s="328"/>
      <c r="M77" s="328"/>
      <c r="N77" s="328"/>
      <c r="O77" s="328"/>
      <c r="P77" s="328"/>
      <c r="Q77" s="345">
        <f t="shared" si="34"/>
        <v>0</v>
      </c>
      <c r="R77" s="346"/>
      <c r="S77" s="346"/>
      <c r="T77" s="347">
        <f t="shared" si="35"/>
        <v>0</v>
      </c>
      <c r="U77" s="348">
        <f>IF(ISBLANK($B77),0,VLOOKUP($B77,Listen!$A$2:$C$44,2,FALSE))</f>
        <v>0</v>
      </c>
      <c r="V77" s="348">
        <f>IF(ISBLANK($B77),0,VLOOKUP($B77,Listen!$A$2:$C$44,3,FALSE))</f>
        <v>0</v>
      </c>
      <c r="W77" s="349">
        <f t="shared" si="25"/>
        <v>0</v>
      </c>
      <c r="X77" s="350">
        <f t="shared" si="36"/>
        <v>0</v>
      </c>
      <c r="Y77" s="350">
        <f t="shared" si="36"/>
        <v>0</v>
      </c>
      <c r="Z77" s="350">
        <f t="shared" si="36"/>
        <v>0</v>
      </c>
      <c r="AA77" s="350">
        <f t="shared" si="36"/>
        <v>0</v>
      </c>
      <c r="AB77" s="350">
        <f t="shared" si="36"/>
        <v>0</v>
      </c>
      <c r="AC77" s="350">
        <f t="shared" si="36"/>
        <v>0</v>
      </c>
      <c r="AD77" s="308">
        <f t="shared" si="37"/>
        <v>0</v>
      </c>
      <c r="AE77" s="308">
        <f>IF(C77=Allgemeines!$C$12,$T77-SAV!$AF77,HLOOKUP(Allgemeines!$C$12-1,$AG$4:$AM$200,ROW(C77)-3,FALSE)-$AF77)</f>
        <v>0</v>
      </c>
      <c r="AF77" s="308">
        <f>HLOOKUP(Allgemeines!$C$12,$AG$4:$AM$200,ROW(C77)-3,FALSE)</f>
        <v>0</v>
      </c>
      <c r="AG77" s="308">
        <f t="shared" si="26"/>
        <v>0</v>
      </c>
      <c r="AH77" s="308">
        <f t="shared" si="27"/>
        <v>0</v>
      </c>
      <c r="AI77" s="308">
        <f t="shared" si="28"/>
        <v>0</v>
      </c>
      <c r="AJ77" s="308">
        <f t="shared" si="29"/>
        <v>0</v>
      </c>
      <c r="AK77" s="308">
        <f t="shared" si="30"/>
        <v>0</v>
      </c>
      <c r="AL77" s="308">
        <f t="shared" si="31"/>
        <v>0</v>
      </c>
      <c r="AM77" s="308">
        <f t="shared" si="32"/>
        <v>0</v>
      </c>
    </row>
    <row r="78" spans="1:39" s="352" customFormat="1" ht="15" x14ac:dyDescent="0.25">
      <c r="A78" s="343"/>
      <c r="B78" s="326"/>
      <c r="C78" s="344"/>
      <c r="D78" s="497"/>
      <c r="E78" s="344"/>
      <c r="F78" s="344"/>
      <c r="G78" s="416">
        <f t="shared" si="33"/>
        <v>0</v>
      </c>
      <c r="H78" s="328"/>
      <c r="I78" s="328"/>
      <c r="J78" s="328"/>
      <c r="K78" s="328"/>
      <c r="L78" s="328"/>
      <c r="M78" s="328"/>
      <c r="N78" s="328"/>
      <c r="O78" s="328"/>
      <c r="P78" s="328"/>
      <c r="Q78" s="345">
        <f t="shared" si="34"/>
        <v>0</v>
      </c>
      <c r="R78" s="346"/>
      <c r="S78" s="346"/>
      <c r="T78" s="347">
        <f t="shared" si="35"/>
        <v>0</v>
      </c>
      <c r="U78" s="348">
        <f>IF(ISBLANK($B78),0,VLOOKUP($B78,Listen!$A$2:$C$44,2,FALSE))</f>
        <v>0</v>
      </c>
      <c r="V78" s="348">
        <f>IF(ISBLANK($B78),0,VLOOKUP($B78,Listen!$A$2:$C$44,3,FALSE))</f>
        <v>0</v>
      </c>
      <c r="W78" s="349">
        <f t="shared" si="25"/>
        <v>0</v>
      </c>
      <c r="X78" s="350">
        <f t="shared" si="36"/>
        <v>0</v>
      </c>
      <c r="Y78" s="350">
        <f t="shared" si="36"/>
        <v>0</v>
      </c>
      <c r="Z78" s="350">
        <f t="shared" si="36"/>
        <v>0</v>
      </c>
      <c r="AA78" s="350">
        <f t="shared" si="36"/>
        <v>0</v>
      </c>
      <c r="AB78" s="350">
        <f t="shared" si="36"/>
        <v>0</v>
      </c>
      <c r="AC78" s="350">
        <f t="shared" si="36"/>
        <v>0</v>
      </c>
      <c r="AD78" s="308">
        <f t="shared" si="37"/>
        <v>0</v>
      </c>
      <c r="AE78" s="308">
        <f>IF(C78=Allgemeines!$C$12,$T78-SAV!$AF78,HLOOKUP(Allgemeines!$C$12-1,$AG$4:$AM$200,ROW(C78)-3,FALSE)-$AF78)</f>
        <v>0</v>
      </c>
      <c r="AF78" s="308">
        <f>HLOOKUP(Allgemeines!$C$12,$AG$4:$AM$200,ROW(C78)-3,FALSE)</f>
        <v>0</v>
      </c>
      <c r="AG78" s="308">
        <f t="shared" si="26"/>
        <v>0</v>
      </c>
      <c r="AH78" s="308">
        <f t="shared" si="27"/>
        <v>0</v>
      </c>
      <c r="AI78" s="308">
        <f t="shared" si="28"/>
        <v>0</v>
      </c>
      <c r="AJ78" s="308">
        <f t="shared" si="29"/>
        <v>0</v>
      </c>
      <c r="AK78" s="308">
        <f t="shared" si="30"/>
        <v>0</v>
      </c>
      <c r="AL78" s="308">
        <f t="shared" si="31"/>
        <v>0</v>
      </c>
      <c r="AM78" s="308">
        <f t="shared" si="32"/>
        <v>0</v>
      </c>
    </row>
    <row r="79" spans="1:39" s="352" customFormat="1" ht="15" x14ac:dyDescent="0.25">
      <c r="A79" s="343"/>
      <c r="B79" s="326"/>
      <c r="C79" s="344"/>
      <c r="D79" s="497"/>
      <c r="E79" s="344"/>
      <c r="F79" s="344"/>
      <c r="G79" s="416">
        <f t="shared" si="33"/>
        <v>0</v>
      </c>
      <c r="H79" s="328"/>
      <c r="I79" s="328"/>
      <c r="J79" s="328"/>
      <c r="K79" s="328"/>
      <c r="L79" s="328"/>
      <c r="M79" s="328"/>
      <c r="N79" s="328"/>
      <c r="O79" s="328"/>
      <c r="P79" s="328"/>
      <c r="Q79" s="345">
        <f t="shared" si="34"/>
        <v>0</v>
      </c>
      <c r="R79" s="346"/>
      <c r="S79" s="346"/>
      <c r="T79" s="347">
        <f t="shared" si="35"/>
        <v>0</v>
      </c>
      <c r="U79" s="348">
        <f>IF(ISBLANK($B79),0,VLOOKUP($B79,Listen!$A$2:$C$44,2,FALSE))</f>
        <v>0</v>
      </c>
      <c r="V79" s="348">
        <f>IF(ISBLANK($B79),0,VLOOKUP($B79,Listen!$A$2:$C$44,3,FALSE))</f>
        <v>0</v>
      </c>
      <c r="W79" s="349">
        <f t="shared" si="25"/>
        <v>0</v>
      </c>
      <c r="X79" s="350">
        <f t="shared" si="36"/>
        <v>0</v>
      </c>
      <c r="Y79" s="350">
        <f t="shared" si="36"/>
        <v>0</v>
      </c>
      <c r="Z79" s="350">
        <f t="shared" si="36"/>
        <v>0</v>
      </c>
      <c r="AA79" s="350">
        <f t="shared" si="36"/>
        <v>0</v>
      </c>
      <c r="AB79" s="350">
        <f t="shared" si="36"/>
        <v>0</v>
      </c>
      <c r="AC79" s="350">
        <f t="shared" si="36"/>
        <v>0</v>
      </c>
      <c r="AD79" s="308">
        <f t="shared" si="37"/>
        <v>0</v>
      </c>
      <c r="AE79" s="308">
        <f>IF(C79=Allgemeines!$C$12,$T79-SAV!$AF79,HLOOKUP(Allgemeines!$C$12-1,$AG$4:$AM$200,ROW(C79)-3,FALSE)-$AF79)</f>
        <v>0</v>
      </c>
      <c r="AF79" s="308">
        <f>HLOOKUP(Allgemeines!$C$12,$AG$4:$AM$200,ROW(C79)-3,FALSE)</f>
        <v>0</v>
      </c>
      <c r="AG79" s="308">
        <f t="shared" si="26"/>
        <v>0</v>
      </c>
      <c r="AH79" s="308">
        <f t="shared" si="27"/>
        <v>0</v>
      </c>
      <c r="AI79" s="308">
        <f t="shared" si="28"/>
        <v>0</v>
      </c>
      <c r="AJ79" s="308">
        <f t="shared" si="29"/>
        <v>0</v>
      </c>
      <c r="AK79" s="308">
        <f t="shared" si="30"/>
        <v>0</v>
      </c>
      <c r="AL79" s="308">
        <f t="shared" si="31"/>
        <v>0</v>
      </c>
      <c r="AM79" s="308">
        <f t="shared" si="32"/>
        <v>0</v>
      </c>
    </row>
    <row r="80" spans="1:39" s="352" customFormat="1" ht="15" x14ac:dyDescent="0.25">
      <c r="A80" s="343"/>
      <c r="B80" s="326"/>
      <c r="C80" s="344"/>
      <c r="D80" s="497"/>
      <c r="E80" s="344"/>
      <c r="F80" s="344"/>
      <c r="G80" s="416">
        <f t="shared" si="33"/>
        <v>0</v>
      </c>
      <c r="H80" s="328"/>
      <c r="I80" s="328"/>
      <c r="J80" s="328"/>
      <c r="K80" s="328"/>
      <c r="L80" s="328"/>
      <c r="M80" s="328"/>
      <c r="N80" s="328"/>
      <c r="O80" s="328"/>
      <c r="P80" s="328"/>
      <c r="Q80" s="345">
        <f t="shared" si="34"/>
        <v>0</v>
      </c>
      <c r="R80" s="346"/>
      <c r="S80" s="346"/>
      <c r="T80" s="347">
        <f t="shared" si="35"/>
        <v>0</v>
      </c>
      <c r="U80" s="348">
        <f>IF(ISBLANK($B80),0,VLOOKUP($B80,Listen!$A$2:$C$44,2,FALSE))</f>
        <v>0</v>
      </c>
      <c r="V80" s="348">
        <f>IF(ISBLANK($B80),0,VLOOKUP($B80,Listen!$A$2:$C$44,3,FALSE))</f>
        <v>0</v>
      </c>
      <c r="W80" s="349">
        <f t="shared" si="25"/>
        <v>0</v>
      </c>
      <c r="X80" s="350">
        <f t="shared" si="36"/>
        <v>0</v>
      </c>
      <c r="Y80" s="350">
        <f t="shared" si="36"/>
        <v>0</v>
      </c>
      <c r="Z80" s="350">
        <f t="shared" si="36"/>
        <v>0</v>
      </c>
      <c r="AA80" s="350">
        <f t="shared" si="36"/>
        <v>0</v>
      </c>
      <c r="AB80" s="350">
        <f t="shared" si="36"/>
        <v>0</v>
      </c>
      <c r="AC80" s="350">
        <f t="shared" si="36"/>
        <v>0</v>
      </c>
      <c r="AD80" s="308">
        <f t="shared" si="37"/>
        <v>0</v>
      </c>
      <c r="AE80" s="308">
        <f>IF(C80=Allgemeines!$C$12,$T80-SAV!$AF80,HLOOKUP(Allgemeines!$C$12-1,$AG$4:$AM$200,ROW(C80)-3,FALSE)-$AF80)</f>
        <v>0</v>
      </c>
      <c r="AF80" s="308">
        <f>HLOOKUP(Allgemeines!$C$12,$AG$4:$AM$200,ROW(C80)-3,FALSE)</f>
        <v>0</v>
      </c>
      <c r="AG80" s="308">
        <f t="shared" si="26"/>
        <v>0</v>
      </c>
      <c r="AH80" s="308">
        <f t="shared" si="27"/>
        <v>0</v>
      </c>
      <c r="AI80" s="308">
        <f t="shared" si="28"/>
        <v>0</v>
      </c>
      <c r="AJ80" s="308">
        <f t="shared" si="29"/>
        <v>0</v>
      </c>
      <c r="AK80" s="308">
        <f t="shared" si="30"/>
        <v>0</v>
      </c>
      <c r="AL80" s="308">
        <f t="shared" si="31"/>
        <v>0</v>
      </c>
      <c r="AM80" s="308">
        <f t="shared" si="32"/>
        <v>0</v>
      </c>
    </row>
    <row r="81" spans="1:39" s="352" customFormat="1" ht="15" x14ac:dyDescent="0.25">
      <c r="A81" s="343"/>
      <c r="B81" s="326"/>
      <c r="C81" s="344"/>
      <c r="D81" s="497"/>
      <c r="E81" s="344"/>
      <c r="F81" s="344"/>
      <c r="G81" s="416">
        <f t="shared" si="33"/>
        <v>0</v>
      </c>
      <c r="H81" s="328"/>
      <c r="I81" s="328"/>
      <c r="J81" s="328"/>
      <c r="K81" s="328"/>
      <c r="L81" s="328"/>
      <c r="M81" s="328"/>
      <c r="N81" s="328"/>
      <c r="O81" s="328"/>
      <c r="P81" s="328"/>
      <c r="Q81" s="345">
        <f t="shared" si="34"/>
        <v>0</v>
      </c>
      <c r="R81" s="346"/>
      <c r="S81" s="346"/>
      <c r="T81" s="347">
        <f t="shared" si="35"/>
        <v>0</v>
      </c>
      <c r="U81" s="348">
        <f>IF(ISBLANK($B81),0,VLOOKUP($B81,Listen!$A$2:$C$44,2,FALSE))</f>
        <v>0</v>
      </c>
      <c r="V81" s="348">
        <f>IF(ISBLANK($B81),0,VLOOKUP($B81,Listen!$A$2:$C$44,3,FALSE))</f>
        <v>0</v>
      </c>
      <c r="W81" s="349">
        <f t="shared" si="25"/>
        <v>0</v>
      </c>
      <c r="X81" s="350">
        <f t="shared" si="36"/>
        <v>0</v>
      </c>
      <c r="Y81" s="350">
        <f t="shared" si="36"/>
        <v>0</v>
      </c>
      <c r="Z81" s="350">
        <f t="shared" si="36"/>
        <v>0</v>
      </c>
      <c r="AA81" s="350">
        <f t="shared" si="36"/>
        <v>0</v>
      </c>
      <c r="AB81" s="350">
        <f t="shared" si="36"/>
        <v>0</v>
      </c>
      <c r="AC81" s="350">
        <f t="shared" si="36"/>
        <v>0</v>
      </c>
      <c r="AD81" s="308">
        <f t="shared" si="37"/>
        <v>0</v>
      </c>
      <c r="AE81" s="308">
        <f>IF(C81=Allgemeines!$C$12,$T81-SAV!$AF81,HLOOKUP(Allgemeines!$C$12-1,$AG$4:$AM$200,ROW(C81)-3,FALSE)-$AF81)</f>
        <v>0</v>
      </c>
      <c r="AF81" s="308">
        <f>HLOOKUP(Allgemeines!$C$12,$AG$4:$AM$200,ROW(C81)-3,FALSE)</f>
        <v>0</v>
      </c>
      <c r="AG81" s="308">
        <f t="shared" si="26"/>
        <v>0</v>
      </c>
      <c r="AH81" s="308">
        <f t="shared" si="27"/>
        <v>0</v>
      </c>
      <c r="AI81" s="308">
        <f t="shared" si="28"/>
        <v>0</v>
      </c>
      <c r="AJ81" s="308">
        <f t="shared" si="29"/>
        <v>0</v>
      </c>
      <c r="AK81" s="308">
        <f t="shared" si="30"/>
        <v>0</v>
      </c>
      <c r="AL81" s="308">
        <f t="shared" si="31"/>
        <v>0</v>
      </c>
      <c r="AM81" s="308">
        <f t="shared" si="32"/>
        <v>0</v>
      </c>
    </row>
    <row r="82" spans="1:39" s="352" customFormat="1" ht="15" x14ac:dyDescent="0.25">
      <c r="A82" s="343"/>
      <c r="B82" s="326"/>
      <c r="C82" s="344"/>
      <c r="D82" s="497"/>
      <c r="E82" s="344"/>
      <c r="F82" s="344"/>
      <c r="G82" s="416">
        <f t="shared" si="33"/>
        <v>0</v>
      </c>
      <c r="H82" s="328"/>
      <c r="I82" s="328"/>
      <c r="J82" s="328"/>
      <c r="K82" s="328"/>
      <c r="L82" s="328"/>
      <c r="M82" s="328"/>
      <c r="N82" s="328"/>
      <c r="O82" s="328"/>
      <c r="P82" s="328"/>
      <c r="Q82" s="345">
        <f t="shared" si="34"/>
        <v>0</v>
      </c>
      <c r="R82" s="346"/>
      <c r="S82" s="346"/>
      <c r="T82" s="347">
        <f t="shared" si="35"/>
        <v>0</v>
      </c>
      <c r="U82" s="348">
        <f>IF(ISBLANK($B82),0,VLOOKUP($B82,Listen!$A$2:$C$44,2,FALSE))</f>
        <v>0</v>
      </c>
      <c r="V82" s="348">
        <f>IF(ISBLANK($B82),0,VLOOKUP($B82,Listen!$A$2:$C$44,3,FALSE))</f>
        <v>0</v>
      </c>
      <c r="W82" s="349">
        <f t="shared" si="25"/>
        <v>0</v>
      </c>
      <c r="X82" s="350">
        <f t="shared" si="36"/>
        <v>0</v>
      </c>
      <c r="Y82" s="350">
        <f t="shared" si="36"/>
        <v>0</v>
      </c>
      <c r="Z82" s="350">
        <f t="shared" si="36"/>
        <v>0</v>
      </c>
      <c r="AA82" s="350">
        <f t="shared" si="36"/>
        <v>0</v>
      </c>
      <c r="AB82" s="350">
        <f t="shared" si="36"/>
        <v>0</v>
      </c>
      <c r="AC82" s="350">
        <f t="shared" si="36"/>
        <v>0</v>
      </c>
      <c r="AD82" s="308">
        <f t="shared" si="37"/>
        <v>0</v>
      </c>
      <c r="AE82" s="308">
        <f>IF(C82=Allgemeines!$C$12,$T82-SAV!$AF82,HLOOKUP(Allgemeines!$C$12-1,$AG$4:$AM$200,ROW(C82)-3,FALSE)-$AF82)</f>
        <v>0</v>
      </c>
      <c r="AF82" s="308">
        <f>HLOOKUP(Allgemeines!$C$12,$AG$4:$AM$200,ROW(C82)-3,FALSE)</f>
        <v>0</v>
      </c>
      <c r="AG82" s="308">
        <f t="shared" si="26"/>
        <v>0</v>
      </c>
      <c r="AH82" s="308">
        <f t="shared" si="27"/>
        <v>0</v>
      </c>
      <c r="AI82" s="308">
        <f t="shared" si="28"/>
        <v>0</v>
      </c>
      <c r="AJ82" s="308">
        <f t="shared" si="29"/>
        <v>0</v>
      </c>
      <c r="AK82" s="308">
        <f t="shared" si="30"/>
        <v>0</v>
      </c>
      <c r="AL82" s="308">
        <f t="shared" si="31"/>
        <v>0</v>
      </c>
      <c r="AM82" s="308">
        <f t="shared" si="32"/>
        <v>0</v>
      </c>
    </row>
    <row r="83" spans="1:39" s="352" customFormat="1" ht="15" x14ac:dyDescent="0.25">
      <c r="A83" s="343"/>
      <c r="B83" s="326"/>
      <c r="C83" s="344"/>
      <c r="D83" s="497"/>
      <c r="E83" s="344"/>
      <c r="F83" s="344"/>
      <c r="G83" s="416">
        <f t="shared" si="33"/>
        <v>0</v>
      </c>
      <c r="H83" s="328"/>
      <c r="I83" s="328"/>
      <c r="J83" s="328"/>
      <c r="K83" s="328"/>
      <c r="L83" s="328"/>
      <c r="M83" s="328"/>
      <c r="N83" s="328"/>
      <c r="O83" s="328"/>
      <c r="P83" s="328"/>
      <c r="Q83" s="345">
        <f t="shared" si="34"/>
        <v>0</v>
      </c>
      <c r="R83" s="346"/>
      <c r="S83" s="346"/>
      <c r="T83" s="347">
        <f t="shared" si="35"/>
        <v>0</v>
      </c>
      <c r="U83" s="348">
        <f>IF(ISBLANK($B83),0,VLOOKUP($B83,Listen!$A$2:$C$44,2,FALSE))</f>
        <v>0</v>
      </c>
      <c r="V83" s="348">
        <f>IF(ISBLANK($B83),0,VLOOKUP($B83,Listen!$A$2:$C$44,3,FALSE))</f>
        <v>0</v>
      </c>
      <c r="W83" s="349">
        <f t="shared" si="25"/>
        <v>0</v>
      </c>
      <c r="X83" s="350">
        <f t="shared" si="36"/>
        <v>0</v>
      </c>
      <c r="Y83" s="350">
        <f t="shared" si="36"/>
        <v>0</v>
      </c>
      <c r="Z83" s="350">
        <f t="shared" si="36"/>
        <v>0</v>
      </c>
      <c r="AA83" s="350">
        <f t="shared" si="36"/>
        <v>0</v>
      </c>
      <c r="AB83" s="350">
        <f t="shared" si="36"/>
        <v>0</v>
      </c>
      <c r="AC83" s="350">
        <f t="shared" si="36"/>
        <v>0</v>
      </c>
      <c r="AD83" s="308">
        <f t="shared" si="37"/>
        <v>0</v>
      </c>
      <c r="AE83" s="308">
        <f>IF(C83=Allgemeines!$C$12,$T83-SAV!$AF83,HLOOKUP(Allgemeines!$C$12-1,$AG$4:$AM$200,ROW(C83)-3,FALSE)-$AF83)</f>
        <v>0</v>
      </c>
      <c r="AF83" s="308">
        <f>HLOOKUP(Allgemeines!$C$12,$AG$4:$AM$200,ROW(C83)-3,FALSE)</f>
        <v>0</v>
      </c>
      <c r="AG83" s="308">
        <f t="shared" si="26"/>
        <v>0</v>
      </c>
      <c r="AH83" s="308">
        <f t="shared" si="27"/>
        <v>0</v>
      </c>
      <c r="AI83" s="308">
        <f t="shared" si="28"/>
        <v>0</v>
      </c>
      <c r="AJ83" s="308">
        <f t="shared" si="29"/>
        <v>0</v>
      </c>
      <c r="AK83" s="308">
        <f t="shared" si="30"/>
        <v>0</v>
      </c>
      <c r="AL83" s="308">
        <f t="shared" si="31"/>
        <v>0</v>
      </c>
      <c r="AM83" s="308">
        <f t="shared" si="32"/>
        <v>0</v>
      </c>
    </row>
    <row r="84" spans="1:39" s="352" customFormat="1" ht="15" x14ac:dyDescent="0.25">
      <c r="A84" s="343"/>
      <c r="B84" s="326"/>
      <c r="C84" s="344"/>
      <c r="D84" s="497"/>
      <c r="E84" s="344"/>
      <c r="F84" s="344"/>
      <c r="G84" s="416">
        <f t="shared" si="33"/>
        <v>0</v>
      </c>
      <c r="H84" s="328"/>
      <c r="I84" s="328"/>
      <c r="J84" s="328"/>
      <c r="K84" s="328"/>
      <c r="L84" s="328"/>
      <c r="M84" s="328"/>
      <c r="N84" s="328"/>
      <c r="O84" s="328"/>
      <c r="P84" s="328"/>
      <c r="Q84" s="345">
        <f t="shared" si="34"/>
        <v>0</v>
      </c>
      <c r="R84" s="346"/>
      <c r="S84" s="346"/>
      <c r="T84" s="347">
        <f t="shared" si="35"/>
        <v>0</v>
      </c>
      <c r="U84" s="348">
        <f>IF(ISBLANK($B84),0,VLOOKUP($B84,Listen!$A$2:$C$44,2,FALSE))</f>
        <v>0</v>
      </c>
      <c r="V84" s="348">
        <f>IF(ISBLANK($B84),0,VLOOKUP($B84,Listen!$A$2:$C$44,3,FALSE))</f>
        <v>0</v>
      </c>
      <c r="W84" s="349">
        <f t="shared" si="25"/>
        <v>0</v>
      </c>
      <c r="X84" s="350">
        <f t="shared" si="36"/>
        <v>0</v>
      </c>
      <c r="Y84" s="350">
        <f t="shared" si="36"/>
        <v>0</v>
      </c>
      <c r="Z84" s="350">
        <f t="shared" si="36"/>
        <v>0</v>
      </c>
      <c r="AA84" s="350">
        <f t="shared" si="36"/>
        <v>0</v>
      </c>
      <c r="AB84" s="350">
        <f t="shared" si="36"/>
        <v>0</v>
      </c>
      <c r="AC84" s="350">
        <f t="shared" si="36"/>
        <v>0</v>
      </c>
      <c r="AD84" s="308">
        <f t="shared" si="37"/>
        <v>0</v>
      </c>
      <c r="AE84" s="308">
        <f>IF(C84=Allgemeines!$C$12,$T84-SAV!$AF84,HLOOKUP(Allgemeines!$C$12-1,$AG$4:$AM$200,ROW(C84)-3,FALSE)-$AF84)</f>
        <v>0</v>
      </c>
      <c r="AF84" s="308">
        <f>HLOOKUP(Allgemeines!$C$12,$AG$4:$AM$200,ROW(C84)-3,FALSE)</f>
        <v>0</v>
      </c>
      <c r="AG84" s="308">
        <f t="shared" si="26"/>
        <v>0</v>
      </c>
      <c r="AH84" s="308">
        <f t="shared" si="27"/>
        <v>0</v>
      </c>
      <c r="AI84" s="308">
        <f t="shared" si="28"/>
        <v>0</v>
      </c>
      <c r="AJ84" s="308">
        <f t="shared" si="29"/>
        <v>0</v>
      </c>
      <c r="AK84" s="308">
        <f t="shared" si="30"/>
        <v>0</v>
      </c>
      <c r="AL84" s="308">
        <f t="shared" si="31"/>
        <v>0</v>
      </c>
      <c r="AM84" s="308">
        <f t="shared" si="32"/>
        <v>0</v>
      </c>
    </row>
    <row r="85" spans="1:39" s="352" customFormat="1" ht="15" x14ac:dyDescent="0.25">
      <c r="A85" s="343"/>
      <c r="B85" s="326"/>
      <c r="C85" s="344"/>
      <c r="D85" s="497"/>
      <c r="E85" s="344"/>
      <c r="F85" s="344"/>
      <c r="G85" s="416">
        <f t="shared" si="33"/>
        <v>0</v>
      </c>
      <c r="H85" s="328"/>
      <c r="I85" s="328"/>
      <c r="J85" s="328"/>
      <c r="K85" s="328"/>
      <c r="L85" s="328"/>
      <c r="M85" s="328"/>
      <c r="N85" s="328"/>
      <c r="O85" s="328"/>
      <c r="P85" s="328"/>
      <c r="Q85" s="345">
        <f t="shared" si="34"/>
        <v>0</v>
      </c>
      <c r="R85" s="346"/>
      <c r="S85" s="346"/>
      <c r="T85" s="347">
        <f t="shared" si="35"/>
        <v>0</v>
      </c>
      <c r="U85" s="348">
        <f>IF(ISBLANK($B85),0,VLOOKUP($B85,Listen!$A$2:$C$44,2,FALSE))</f>
        <v>0</v>
      </c>
      <c r="V85" s="348">
        <f>IF(ISBLANK($B85),0,VLOOKUP($B85,Listen!$A$2:$C$44,3,FALSE))</f>
        <v>0</v>
      </c>
      <c r="W85" s="349">
        <f t="shared" si="25"/>
        <v>0</v>
      </c>
      <c r="X85" s="350">
        <f t="shared" si="36"/>
        <v>0</v>
      </c>
      <c r="Y85" s="350">
        <f t="shared" si="36"/>
        <v>0</v>
      </c>
      <c r="Z85" s="350">
        <f t="shared" si="36"/>
        <v>0</v>
      </c>
      <c r="AA85" s="350">
        <f t="shared" si="36"/>
        <v>0</v>
      </c>
      <c r="AB85" s="350">
        <f t="shared" si="36"/>
        <v>0</v>
      </c>
      <c r="AC85" s="350">
        <f t="shared" si="36"/>
        <v>0</v>
      </c>
      <c r="AD85" s="308">
        <f t="shared" si="37"/>
        <v>0</v>
      </c>
      <c r="AE85" s="308">
        <f>IF(C85=Allgemeines!$C$12,$T85-SAV!$AF85,HLOOKUP(Allgemeines!$C$12-1,$AG$4:$AM$200,ROW(C85)-3,FALSE)-$AF85)</f>
        <v>0</v>
      </c>
      <c r="AF85" s="308">
        <f>HLOOKUP(Allgemeines!$C$12,$AG$4:$AM$200,ROW(C85)-3,FALSE)</f>
        <v>0</v>
      </c>
      <c r="AG85" s="308">
        <f t="shared" si="26"/>
        <v>0</v>
      </c>
      <c r="AH85" s="308">
        <f t="shared" si="27"/>
        <v>0</v>
      </c>
      <c r="AI85" s="308">
        <f t="shared" si="28"/>
        <v>0</v>
      </c>
      <c r="AJ85" s="308">
        <f t="shared" si="29"/>
        <v>0</v>
      </c>
      <c r="AK85" s="308">
        <f t="shared" si="30"/>
        <v>0</v>
      </c>
      <c r="AL85" s="308">
        <f t="shared" si="31"/>
        <v>0</v>
      </c>
      <c r="AM85" s="308">
        <f t="shared" si="32"/>
        <v>0</v>
      </c>
    </row>
    <row r="86" spans="1:39" s="352" customFormat="1" ht="15" x14ac:dyDescent="0.25">
      <c r="A86" s="343"/>
      <c r="B86" s="326"/>
      <c r="C86" s="344"/>
      <c r="D86" s="497"/>
      <c r="E86" s="344"/>
      <c r="F86" s="344"/>
      <c r="G86" s="416">
        <f t="shared" si="33"/>
        <v>0</v>
      </c>
      <c r="H86" s="328"/>
      <c r="I86" s="328"/>
      <c r="J86" s="328"/>
      <c r="K86" s="328"/>
      <c r="L86" s="328"/>
      <c r="M86" s="328"/>
      <c r="N86" s="328"/>
      <c r="O86" s="328"/>
      <c r="P86" s="328"/>
      <c r="Q86" s="345">
        <f t="shared" si="34"/>
        <v>0</v>
      </c>
      <c r="R86" s="346"/>
      <c r="S86" s="346"/>
      <c r="T86" s="347">
        <f t="shared" si="35"/>
        <v>0</v>
      </c>
      <c r="U86" s="348">
        <f>IF(ISBLANK($B86),0,VLOOKUP($B86,Listen!$A$2:$C$44,2,FALSE))</f>
        <v>0</v>
      </c>
      <c r="V86" s="348">
        <f>IF(ISBLANK($B86),0,VLOOKUP($B86,Listen!$A$2:$C$44,3,FALSE))</f>
        <v>0</v>
      </c>
      <c r="W86" s="349">
        <f t="shared" si="25"/>
        <v>0</v>
      </c>
      <c r="X86" s="350">
        <f t="shared" ref="X86:AC101" si="38">W86</f>
        <v>0</v>
      </c>
      <c r="Y86" s="350">
        <f t="shared" si="38"/>
        <v>0</v>
      </c>
      <c r="Z86" s="350">
        <f t="shared" si="38"/>
        <v>0</v>
      </c>
      <c r="AA86" s="350">
        <f t="shared" si="38"/>
        <v>0</v>
      </c>
      <c r="AB86" s="350">
        <f t="shared" si="38"/>
        <v>0</v>
      </c>
      <c r="AC86" s="350">
        <f t="shared" si="38"/>
        <v>0</v>
      </c>
      <c r="AD86" s="308">
        <f t="shared" si="37"/>
        <v>0</v>
      </c>
      <c r="AE86" s="308">
        <f>IF(C86=Allgemeines!$C$12,$T86-SAV!$AF86,HLOOKUP(Allgemeines!$C$12-1,$AG$4:$AM$200,ROW(C86)-3,FALSE)-$AF86)</f>
        <v>0</v>
      </c>
      <c r="AF86" s="308">
        <f>HLOOKUP(Allgemeines!$C$12,$AG$4:$AM$200,ROW(C86)-3,FALSE)</f>
        <v>0</v>
      </c>
      <c r="AG86" s="308">
        <f t="shared" si="26"/>
        <v>0</v>
      </c>
      <c r="AH86" s="308">
        <f t="shared" si="27"/>
        <v>0</v>
      </c>
      <c r="AI86" s="308">
        <f t="shared" si="28"/>
        <v>0</v>
      </c>
      <c r="AJ86" s="308">
        <f t="shared" si="29"/>
        <v>0</v>
      </c>
      <c r="AK86" s="308">
        <f t="shared" si="30"/>
        <v>0</v>
      </c>
      <c r="AL86" s="308">
        <f t="shared" si="31"/>
        <v>0</v>
      </c>
      <c r="AM86" s="308">
        <f t="shared" si="32"/>
        <v>0</v>
      </c>
    </row>
    <row r="87" spans="1:39" s="352" customFormat="1" ht="15" x14ac:dyDescent="0.25">
      <c r="A87" s="343"/>
      <c r="B87" s="326"/>
      <c r="C87" s="344"/>
      <c r="D87" s="497"/>
      <c r="E87" s="344"/>
      <c r="F87" s="344"/>
      <c r="G87" s="416">
        <f t="shared" si="33"/>
        <v>0</v>
      </c>
      <c r="H87" s="328"/>
      <c r="I87" s="328"/>
      <c r="J87" s="328"/>
      <c r="K87" s="328"/>
      <c r="L87" s="328"/>
      <c r="M87" s="328"/>
      <c r="N87" s="328"/>
      <c r="O87" s="328"/>
      <c r="P87" s="328"/>
      <c r="Q87" s="345">
        <f t="shared" si="34"/>
        <v>0</v>
      </c>
      <c r="R87" s="346"/>
      <c r="S87" s="346"/>
      <c r="T87" s="347">
        <f t="shared" si="35"/>
        <v>0</v>
      </c>
      <c r="U87" s="348">
        <f>IF(ISBLANK($B87),0,VLOOKUP($B87,Listen!$A$2:$C$44,2,FALSE))</f>
        <v>0</v>
      </c>
      <c r="V87" s="348">
        <f>IF(ISBLANK($B87),0,VLOOKUP($B87,Listen!$A$2:$C$44,3,FALSE))</f>
        <v>0</v>
      </c>
      <c r="W87" s="349">
        <f t="shared" si="25"/>
        <v>0</v>
      </c>
      <c r="X87" s="350">
        <f t="shared" si="38"/>
        <v>0</v>
      </c>
      <c r="Y87" s="350">
        <f t="shared" si="38"/>
        <v>0</v>
      </c>
      <c r="Z87" s="350">
        <f t="shared" si="38"/>
        <v>0</v>
      </c>
      <c r="AA87" s="350">
        <f t="shared" si="38"/>
        <v>0</v>
      </c>
      <c r="AB87" s="350">
        <f t="shared" si="38"/>
        <v>0</v>
      </c>
      <c r="AC87" s="350">
        <f t="shared" si="38"/>
        <v>0</v>
      </c>
      <c r="AD87" s="308">
        <f t="shared" si="37"/>
        <v>0</v>
      </c>
      <c r="AE87" s="308">
        <f>IF(C87=Allgemeines!$C$12,$T87-SAV!$AF87,HLOOKUP(Allgemeines!$C$12-1,$AG$4:$AM$200,ROW(C87)-3,FALSE)-$AF87)</f>
        <v>0</v>
      </c>
      <c r="AF87" s="308">
        <f>HLOOKUP(Allgemeines!$C$12,$AG$4:$AM$200,ROW(C87)-3,FALSE)</f>
        <v>0</v>
      </c>
      <c r="AG87" s="308">
        <f t="shared" si="26"/>
        <v>0</v>
      </c>
      <c r="AH87" s="308">
        <f t="shared" si="27"/>
        <v>0</v>
      </c>
      <c r="AI87" s="308">
        <f t="shared" si="28"/>
        <v>0</v>
      </c>
      <c r="AJ87" s="308">
        <f t="shared" si="29"/>
        <v>0</v>
      </c>
      <c r="AK87" s="308">
        <f t="shared" si="30"/>
        <v>0</v>
      </c>
      <c r="AL87" s="308">
        <f t="shared" si="31"/>
        <v>0</v>
      </c>
      <c r="AM87" s="308">
        <f t="shared" si="32"/>
        <v>0</v>
      </c>
    </row>
    <row r="88" spans="1:39" s="352" customFormat="1" ht="15" x14ac:dyDescent="0.25">
      <c r="A88" s="343"/>
      <c r="B88" s="326"/>
      <c r="C88" s="344"/>
      <c r="D88" s="497"/>
      <c r="E88" s="344"/>
      <c r="F88" s="344"/>
      <c r="G88" s="416">
        <f t="shared" si="33"/>
        <v>0</v>
      </c>
      <c r="H88" s="328"/>
      <c r="I88" s="328"/>
      <c r="J88" s="328"/>
      <c r="K88" s="328"/>
      <c r="L88" s="328"/>
      <c r="M88" s="328"/>
      <c r="N88" s="328"/>
      <c r="O88" s="328"/>
      <c r="P88" s="328"/>
      <c r="Q88" s="345">
        <f t="shared" si="34"/>
        <v>0</v>
      </c>
      <c r="R88" s="346"/>
      <c r="S88" s="346"/>
      <c r="T88" s="347">
        <f t="shared" si="35"/>
        <v>0</v>
      </c>
      <c r="U88" s="348">
        <f>IF(ISBLANK($B88),0,VLOOKUP($B88,Listen!$A$2:$C$44,2,FALSE))</f>
        <v>0</v>
      </c>
      <c r="V88" s="348">
        <f>IF(ISBLANK($B88),0,VLOOKUP($B88,Listen!$A$2:$C$44,3,FALSE))</f>
        <v>0</v>
      </c>
      <c r="W88" s="349">
        <f t="shared" si="25"/>
        <v>0</v>
      </c>
      <c r="X88" s="350">
        <f t="shared" si="38"/>
        <v>0</v>
      </c>
      <c r="Y88" s="350">
        <f t="shared" si="38"/>
        <v>0</v>
      </c>
      <c r="Z88" s="350">
        <f t="shared" si="38"/>
        <v>0</v>
      </c>
      <c r="AA88" s="350">
        <f t="shared" si="38"/>
        <v>0</v>
      </c>
      <c r="AB88" s="350">
        <f t="shared" si="38"/>
        <v>0</v>
      </c>
      <c r="AC88" s="350">
        <f t="shared" si="38"/>
        <v>0</v>
      </c>
      <c r="AD88" s="308">
        <f t="shared" si="37"/>
        <v>0</v>
      </c>
      <c r="AE88" s="308">
        <f>IF(C88=Allgemeines!$C$12,$T88-SAV!$AF88,HLOOKUP(Allgemeines!$C$12-1,$AG$4:$AM$200,ROW(C88)-3,FALSE)-$AF88)</f>
        <v>0</v>
      </c>
      <c r="AF88" s="308">
        <f>HLOOKUP(Allgemeines!$C$12,$AG$4:$AM$200,ROW(C88)-3,FALSE)</f>
        <v>0</v>
      </c>
      <c r="AG88" s="308">
        <f t="shared" si="26"/>
        <v>0</v>
      </c>
      <c r="AH88" s="308">
        <f t="shared" si="27"/>
        <v>0</v>
      </c>
      <c r="AI88" s="308">
        <f t="shared" si="28"/>
        <v>0</v>
      </c>
      <c r="AJ88" s="308">
        <f t="shared" si="29"/>
        <v>0</v>
      </c>
      <c r="AK88" s="308">
        <f t="shared" si="30"/>
        <v>0</v>
      </c>
      <c r="AL88" s="308">
        <f t="shared" si="31"/>
        <v>0</v>
      </c>
      <c r="AM88" s="308">
        <f t="shared" si="32"/>
        <v>0</v>
      </c>
    </row>
    <row r="89" spans="1:39" s="352" customFormat="1" ht="15" x14ac:dyDescent="0.25">
      <c r="A89" s="343"/>
      <c r="B89" s="326"/>
      <c r="C89" s="344"/>
      <c r="D89" s="497"/>
      <c r="E89" s="344"/>
      <c r="F89" s="344"/>
      <c r="G89" s="416">
        <f t="shared" si="33"/>
        <v>0</v>
      </c>
      <c r="H89" s="328"/>
      <c r="I89" s="328"/>
      <c r="J89" s="328"/>
      <c r="K89" s="328"/>
      <c r="L89" s="328"/>
      <c r="M89" s="328"/>
      <c r="N89" s="328"/>
      <c r="O89" s="328"/>
      <c r="P89" s="328"/>
      <c r="Q89" s="345">
        <f t="shared" si="34"/>
        <v>0</v>
      </c>
      <c r="R89" s="346"/>
      <c r="S89" s="346"/>
      <c r="T89" s="347">
        <f t="shared" si="35"/>
        <v>0</v>
      </c>
      <c r="U89" s="348">
        <f>IF(ISBLANK($B89),0,VLOOKUP($B89,Listen!$A$2:$C$44,2,FALSE))</f>
        <v>0</v>
      </c>
      <c r="V89" s="348">
        <f>IF(ISBLANK($B89),0,VLOOKUP($B89,Listen!$A$2:$C$44,3,FALSE))</f>
        <v>0</v>
      </c>
      <c r="W89" s="349">
        <f t="shared" si="25"/>
        <v>0</v>
      </c>
      <c r="X89" s="350">
        <f t="shared" si="38"/>
        <v>0</v>
      </c>
      <c r="Y89" s="350">
        <f t="shared" si="38"/>
        <v>0</v>
      </c>
      <c r="Z89" s="350">
        <f t="shared" si="38"/>
        <v>0</v>
      </c>
      <c r="AA89" s="350">
        <f t="shared" si="38"/>
        <v>0</v>
      </c>
      <c r="AB89" s="350">
        <f t="shared" si="38"/>
        <v>0</v>
      </c>
      <c r="AC89" s="350">
        <f t="shared" si="38"/>
        <v>0</v>
      </c>
      <c r="AD89" s="308">
        <f t="shared" si="37"/>
        <v>0</v>
      </c>
      <c r="AE89" s="308">
        <f>IF(C89=Allgemeines!$C$12,$T89-SAV!$AF89,HLOOKUP(Allgemeines!$C$12-1,$AG$4:$AM$200,ROW(C89)-3,FALSE)-$AF89)</f>
        <v>0</v>
      </c>
      <c r="AF89" s="308">
        <f>HLOOKUP(Allgemeines!$C$12,$AG$4:$AM$200,ROW(C89)-3,FALSE)</f>
        <v>0</v>
      </c>
      <c r="AG89" s="308">
        <f t="shared" si="26"/>
        <v>0</v>
      </c>
      <c r="AH89" s="308">
        <f t="shared" si="27"/>
        <v>0</v>
      </c>
      <c r="AI89" s="308">
        <f t="shared" si="28"/>
        <v>0</v>
      </c>
      <c r="AJ89" s="308">
        <f t="shared" si="29"/>
        <v>0</v>
      </c>
      <c r="AK89" s="308">
        <f t="shared" si="30"/>
        <v>0</v>
      </c>
      <c r="AL89" s="308">
        <f t="shared" si="31"/>
        <v>0</v>
      </c>
      <c r="AM89" s="308">
        <f t="shared" si="32"/>
        <v>0</v>
      </c>
    </row>
    <row r="90" spans="1:39" s="352" customFormat="1" ht="15" x14ac:dyDescent="0.25">
      <c r="A90" s="343"/>
      <c r="B90" s="326"/>
      <c r="C90" s="344"/>
      <c r="D90" s="497"/>
      <c r="E90" s="344"/>
      <c r="F90" s="344"/>
      <c r="G90" s="416">
        <f t="shared" si="33"/>
        <v>0</v>
      </c>
      <c r="H90" s="328"/>
      <c r="I90" s="328"/>
      <c r="J90" s="328"/>
      <c r="K90" s="328"/>
      <c r="L90" s="328"/>
      <c r="M90" s="328"/>
      <c r="N90" s="328"/>
      <c r="O90" s="328"/>
      <c r="P90" s="328"/>
      <c r="Q90" s="345">
        <f t="shared" si="34"/>
        <v>0</v>
      </c>
      <c r="R90" s="346"/>
      <c r="S90" s="346"/>
      <c r="T90" s="347">
        <f t="shared" si="35"/>
        <v>0</v>
      </c>
      <c r="U90" s="348">
        <f>IF(ISBLANK($B90),0,VLOOKUP($B90,Listen!$A$2:$C$44,2,FALSE))</f>
        <v>0</v>
      </c>
      <c r="V90" s="348">
        <f>IF(ISBLANK($B90),0,VLOOKUP($B90,Listen!$A$2:$C$44,3,FALSE))</f>
        <v>0</v>
      </c>
      <c r="W90" s="349">
        <f t="shared" si="25"/>
        <v>0</v>
      </c>
      <c r="X90" s="350">
        <f t="shared" si="38"/>
        <v>0</v>
      </c>
      <c r="Y90" s="350">
        <f t="shared" si="38"/>
        <v>0</v>
      </c>
      <c r="Z90" s="350">
        <f t="shared" si="38"/>
        <v>0</v>
      </c>
      <c r="AA90" s="350">
        <f t="shared" si="38"/>
        <v>0</v>
      </c>
      <c r="AB90" s="350">
        <f t="shared" si="38"/>
        <v>0</v>
      </c>
      <c r="AC90" s="350">
        <f t="shared" si="38"/>
        <v>0</v>
      </c>
      <c r="AD90" s="308">
        <f t="shared" si="37"/>
        <v>0</v>
      </c>
      <c r="AE90" s="308">
        <f>IF(C90=Allgemeines!$C$12,$T90-SAV!$AF90,HLOOKUP(Allgemeines!$C$12-1,$AG$4:$AM$200,ROW(C90)-3,FALSE)-$AF90)</f>
        <v>0</v>
      </c>
      <c r="AF90" s="308">
        <f>HLOOKUP(Allgemeines!$C$12,$AG$4:$AM$200,ROW(C90)-3,FALSE)</f>
        <v>0</v>
      </c>
      <c r="AG90" s="308">
        <f t="shared" si="26"/>
        <v>0</v>
      </c>
      <c r="AH90" s="308">
        <f t="shared" si="27"/>
        <v>0</v>
      </c>
      <c r="AI90" s="308">
        <f t="shared" si="28"/>
        <v>0</v>
      </c>
      <c r="AJ90" s="308">
        <f t="shared" si="29"/>
        <v>0</v>
      </c>
      <c r="AK90" s="308">
        <f t="shared" si="30"/>
        <v>0</v>
      </c>
      <c r="AL90" s="308">
        <f t="shared" si="31"/>
        <v>0</v>
      </c>
      <c r="AM90" s="308">
        <f t="shared" si="32"/>
        <v>0</v>
      </c>
    </row>
    <row r="91" spans="1:39" s="352" customFormat="1" ht="15" x14ac:dyDescent="0.25">
      <c r="A91" s="343"/>
      <c r="B91" s="326"/>
      <c r="C91" s="344"/>
      <c r="D91" s="497"/>
      <c r="E91" s="344"/>
      <c r="F91" s="344"/>
      <c r="G91" s="416">
        <f t="shared" si="33"/>
        <v>0</v>
      </c>
      <c r="H91" s="328"/>
      <c r="I91" s="328"/>
      <c r="J91" s="328"/>
      <c r="K91" s="328"/>
      <c r="L91" s="328"/>
      <c r="M91" s="328"/>
      <c r="N91" s="328"/>
      <c r="O91" s="328"/>
      <c r="P91" s="328"/>
      <c r="Q91" s="345">
        <f t="shared" si="34"/>
        <v>0</v>
      </c>
      <c r="R91" s="346"/>
      <c r="S91" s="346"/>
      <c r="T91" s="347">
        <f t="shared" si="35"/>
        <v>0</v>
      </c>
      <c r="U91" s="348">
        <f>IF(ISBLANK($B91),0,VLOOKUP($B91,Listen!$A$2:$C$44,2,FALSE))</f>
        <v>0</v>
      </c>
      <c r="V91" s="348">
        <f>IF(ISBLANK($B91),0,VLOOKUP($B91,Listen!$A$2:$C$44,3,FALSE))</f>
        <v>0</v>
      </c>
      <c r="W91" s="349">
        <f t="shared" si="25"/>
        <v>0</v>
      </c>
      <c r="X91" s="350">
        <f t="shared" si="38"/>
        <v>0</v>
      </c>
      <c r="Y91" s="350">
        <f t="shared" si="38"/>
        <v>0</v>
      </c>
      <c r="Z91" s="350">
        <f t="shared" si="38"/>
        <v>0</v>
      </c>
      <c r="AA91" s="350">
        <f t="shared" si="38"/>
        <v>0</v>
      </c>
      <c r="AB91" s="350">
        <f t="shared" si="38"/>
        <v>0</v>
      </c>
      <c r="AC91" s="350">
        <f t="shared" si="38"/>
        <v>0</v>
      </c>
      <c r="AD91" s="308">
        <f t="shared" si="37"/>
        <v>0</v>
      </c>
      <c r="AE91" s="308">
        <f>IF(C91=Allgemeines!$C$12,$T91-SAV!$AF91,HLOOKUP(Allgemeines!$C$12-1,$AG$4:$AM$200,ROW(C91)-3,FALSE)-$AF91)</f>
        <v>0</v>
      </c>
      <c r="AF91" s="308">
        <f>HLOOKUP(Allgemeines!$C$12,$AG$4:$AM$200,ROW(C91)-3,FALSE)</f>
        <v>0</v>
      </c>
      <c r="AG91" s="308">
        <f t="shared" si="26"/>
        <v>0</v>
      </c>
      <c r="AH91" s="308">
        <f t="shared" si="27"/>
        <v>0</v>
      </c>
      <c r="AI91" s="308">
        <f t="shared" si="28"/>
        <v>0</v>
      </c>
      <c r="AJ91" s="308">
        <f t="shared" si="29"/>
        <v>0</v>
      </c>
      <c r="AK91" s="308">
        <f t="shared" si="30"/>
        <v>0</v>
      </c>
      <c r="AL91" s="308">
        <f t="shared" si="31"/>
        <v>0</v>
      </c>
      <c r="AM91" s="308">
        <f t="shared" si="32"/>
        <v>0</v>
      </c>
    </row>
    <row r="92" spans="1:39" s="352" customFormat="1" ht="15" x14ac:dyDescent="0.25">
      <c r="A92" s="343"/>
      <c r="B92" s="326"/>
      <c r="C92" s="344"/>
      <c r="D92" s="497"/>
      <c r="E92" s="344"/>
      <c r="F92" s="344"/>
      <c r="G92" s="416">
        <f t="shared" si="33"/>
        <v>0</v>
      </c>
      <c r="H92" s="328"/>
      <c r="I92" s="328"/>
      <c r="J92" s="328"/>
      <c r="K92" s="328"/>
      <c r="L92" s="328"/>
      <c r="M92" s="328"/>
      <c r="N92" s="328"/>
      <c r="O92" s="328"/>
      <c r="P92" s="328"/>
      <c r="Q92" s="345">
        <f t="shared" si="34"/>
        <v>0</v>
      </c>
      <c r="R92" s="346"/>
      <c r="S92" s="346"/>
      <c r="T92" s="347">
        <f t="shared" si="35"/>
        <v>0</v>
      </c>
      <c r="U92" s="348">
        <f>IF(ISBLANK($B92),0,VLOOKUP($B92,Listen!$A$2:$C$44,2,FALSE))</f>
        <v>0</v>
      </c>
      <c r="V92" s="348">
        <f>IF(ISBLANK($B92),0,VLOOKUP($B92,Listen!$A$2:$C$44,3,FALSE))</f>
        <v>0</v>
      </c>
      <c r="W92" s="349">
        <f t="shared" si="25"/>
        <v>0</v>
      </c>
      <c r="X92" s="350">
        <f t="shared" si="38"/>
        <v>0</v>
      </c>
      <c r="Y92" s="350">
        <f t="shared" si="38"/>
        <v>0</v>
      </c>
      <c r="Z92" s="350">
        <f t="shared" si="38"/>
        <v>0</v>
      </c>
      <c r="AA92" s="350">
        <f t="shared" si="38"/>
        <v>0</v>
      </c>
      <c r="AB92" s="350">
        <f t="shared" si="38"/>
        <v>0</v>
      </c>
      <c r="AC92" s="350">
        <f t="shared" si="38"/>
        <v>0</v>
      </c>
      <c r="AD92" s="308">
        <f t="shared" si="37"/>
        <v>0</v>
      </c>
      <c r="AE92" s="308">
        <f>IF(C92=Allgemeines!$C$12,$T92-SAV!$AF92,HLOOKUP(Allgemeines!$C$12-1,$AG$4:$AM$200,ROW(C92)-3,FALSE)-$AF92)</f>
        <v>0</v>
      </c>
      <c r="AF92" s="308">
        <f>HLOOKUP(Allgemeines!$C$12,$AG$4:$AM$200,ROW(C92)-3,FALSE)</f>
        <v>0</v>
      </c>
      <c r="AG92" s="308">
        <f t="shared" si="26"/>
        <v>0</v>
      </c>
      <c r="AH92" s="308">
        <f t="shared" si="27"/>
        <v>0</v>
      </c>
      <c r="AI92" s="308">
        <f t="shared" si="28"/>
        <v>0</v>
      </c>
      <c r="AJ92" s="308">
        <f t="shared" si="29"/>
        <v>0</v>
      </c>
      <c r="AK92" s="308">
        <f t="shared" si="30"/>
        <v>0</v>
      </c>
      <c r="AL92" s="308">
        <f t="shared" si="31"/>
        <v>0</v>
      </c>
      <c r="AM92" s="308">
        <f t="shared" si="32"/>
        <v>0</v>
      </c>
    </row>
    <row r="93" spans="1:39" s="352" customFormat="1" ht="15" x14ac:dyDescent="0.25">
      <c r="A93" s="343"/>
      <c r="B93" s="326"/>
      <c r="C93" s="344"/>
      <c r="D93" s="497"/>
      <c r="E93" s="344"/>
      <c r="F93" s="344"/>
      <c r="G93" s="416">
        <f t="shared" si="33"/>
        <v>0</v>
      </c>
      <c r="H93" s="328"/>
      <c r="I93" s="328"/>
      <c r="J93" s="328"/>
      <c r="K93" s="328"/>
      <c r="L93" s="328"/>
      <c r="M93" s="328"/>
      <c r="N93" s="328"/>
      <c r="O93" s="328"/>
      <c r="P93" s="328"/>
      <c r="Q93" s="345">
        <f t="shared" si="34"/>
        <v>0</v>
      </c>
      <c r="R93" s="346"/>
      <c r="S93" s="346"/>
      <c r="T93" s="347">
        <f t="shared" si="35"/>
        <v>0</v>
      </c>
      <c r="U93" s="348">
        <f>IF(ISBLANK($B93),0,VLOOKUP($B93,Listen!$A$2:$C$44,2,FALSE))</f>
        <v>0</v>
      </c>
      <c r="V93" s="348">
        <f>IF(ISBLANK($B93),0,VLOOKUP($B93,Listen!$A$2:$C$44,3,FALSE))</f>
        <v>0</v>
      </c>
      <c r="W93" s="349">
        <f t="shared" si="25"/>
        <v>0</v>
      </c>
      <c r="X93" s="350">
        <f t="shared" si="38"/>
        <v>0</v>
      </c>
      <c r="Y93" s="350">
        <f t="shared" si="38"/>
        <v>0</v>
      </c>
      <c r="Z93" s="350">
        <f t="shared" si="38"/>
        <v>0</v>
      </c>
      <c r="AA93" s="350">
        <f t="shared" si="38"/>
        <v>0</v>
      </c>
      <c r="AB93" s="350">
        <f t="shared" si="38"/>
        <v>0</v>
      </c>
      <c r="AC93" s="350">
        <f t="shared" si="38"/>
        <v>0</v>
      </c>
      <c r="AD93" s="308">
        <f t="shared" si="37"/>
        <v>0</v>
      </c>
      <c r="AE93" s="308">
        <f>IF(C93=Allgemeines!$C$12,$T93-SAV!$AF93,HLOOKUP(Allgemeines!$C$12-1,$AG$4:$AM$200,ROW(C93)-3,FALSE)-$AF93)</f>
        <v>0</v>
      </c>
      <c r="AF93" s="308">
        <f>HLOOKUP(Allgemeines!$C$12,$AG$4:$AM$200,ROW(C93)-3,FALSE)</f>
        <v>0</v>
      </c>
      <c r="AG93" s="308">
        <f t="shared" si="26"/>
        <v>0</v>
      </c>
      <c r="AH93" s="308">
        <f t="shared" si="27"/>
        <v>0</v>
      </c>
      <c r="AI93" s="308">
        <f t="shared" si="28"/>
        <v>0</v>
      </c>
      <c r="AJ93" s="308">
        <f t="shared" si="29"/>
        <v>0</v>
      </c>
      <c r="AK93" s="308">
        <f t="shared" si="30"/>
        <v>0</v>
      </c>
      <c r="AL93" s="308">
        <f t="shared" si="31"/>
        <v>0</v>
      </c>
      <c r="AM93" s="308">
        <f t="shared" si="32"/>
        <v>0</v>
      </c>
    </row>
    <row r="94" spans="1:39" s="352" customFormat="1" ht="15" x14ac:dyDescent="0.25">
      <c r="A94" s="343"/>
      <c r="B94" s="326"/>
      <c r="C94" s="344"/>
      <c r="D94" s="497"/>
      <c r="E94" s="344"/>
      <c r="F94" s="344"/>
      <c r="G94" s="416">
        <f t="shared" si="33"/>
        <v>0</v>
      </c>
      <c r="H94" s="328"/>
      <c r="I94" s="328"/>
      <c r="J94" s="328"/>
      <c r="K94" s="328"/>
      <c r="L94" s="328"/>
      <c r="M94" s="328"/>
      <c r="N94" s="328"/>
      <c r="O94" s="328"/>
      <c r="P94" s="328"/>
      <c r="Q94" s="345">
        <f t="shared" si="34"/>
        <v>0</v>
      </c>
      <c r="R94" s="346"/>
      <c r="S94" s="346"/>
      <c r="T94" s="347">
        <f t="shared" si="35"/>
        <v>0</v>
      </c>
      <c r="U94" s="348">
        <f>IF(ISBLANK($B94),0,VLOOKUP($B94,Listen!$A$2:$C$44,2,FALSE))</f>
        <v>0</v>
      </c>
      <c r="V94" s="348">
        <f>IF(ISBLANK($B94),0,VLOOKUP($B94,Listen!$A$2:$C$44,3,FALSE))</f>
        <v>0</v>
      </c>
      <c r="W94" s="349">
        <f t="shared" si="25"/>
        <v>0</v>
      </c>
      <c r="X94" s="350">
        <f t="shared" si="38"/>
        <v>0</v>
      </c>
      <c r="Y94" s="350">
        <f t="shared" si="38"/>
        <v>0</v>
      </c>
      <c r="Z94" s="350">
        <f t="shared" si="38"/>
        <v>0</v>
      </c>
      <c r="AA94" s="350">
        <f t="shared" si="38"/>
        <v>0</v>
      </c>
      <c r="AB94" s="350">
        <f t="shared" si="38"/>
        <v>0</v>
      </c>
      <c r="AC94" s="350">
        <f t="shared" si="38"/>
        <v>0</v>
      </c>
      <c r="AD94" s="308">
        <f t="shared" si="37"/>
        <v>0</v>
      </c>
      <c r="AE94" s="308">
        <f>IF(C94=Allgemeines!$C$12,$T94-SAV!$AF94,HLOOKUP(Allgemeines!$C$12-1,$AG$4:$AM$200,ROW(C94)-3,FALSE)-$AF94)</f>
        <v>0</v>
      </c>
      <c r="AF94" s="308">
        <f>HLOOKUP(Allgemeines!$C$12,$AG$4:$AM$200,ROW(C94)-3,FALSE)</f>
        <v>0</v>
      </c>
      <c r="AG94" s="308">
        <f t="shared" si="26"/>
        <v>0</v>
      </c>
      <c r="AH94" s="308">
        <f t="shared" si="27"/>
        <v>0</v>
      </c>
      <c r="AI94" s="308">
        <f t="shared" si="28"/>
        <v>0</v>
      </c>
      <c r="AJ94" s="308">
        <f t="shared" si="29"/>
        <v>0</v>
      </c>
      <c r="AK94" s="308">
        <f t="shared" si="30"/>
        <v>0</v>
      </c>
      <c r="AL94" s="308">
        <f t="shared" si="31"/>
        <v>0</v>
      </c>
      <c r="AM94" s="308">
        <f t="shared" si="32"/>
        <v>0</v>
      </c>
    </row>
    <row r="95" spans="1:39" s="352" customFormat="1" ht="15" x14ac:dyDescent="0.25">
      <c r="A95" s="343"/>
      <c r="B95" s="326"/>
      <c r="C95" s="344"/>
      <c r="D95" s="497"/>
      <c r="E95" s="344"/>
      <c r="F95" s="344"/>
      <c r="G95" s="416">
        <f t="shared" si="33"/>
        <v>0</v>
      </c>
      <c r="H95" s="328"/>
      <c r="I95" s="328"/>
      <c r="J95" s="328"/>
      <c r="K95" s="328"/>
      <c r="L95" s="328"/>
      <c r="M95" s="328"/>
      <c r="N95" s="328"/>
      <c r="O95" s="328"/>
      <c r="P95" s="328"/>
      <c r="Q95" s="345">
        <f t="shared" si="34"/>
        <v>0</v>
      </c>
      <c r="R95" s="346"/>
      <c r="S95" s="346"/>
      <c r="T95" s="347">
        <f t="shared" si="35"/>
        <v>0</v>
      </c>
      <c r="U95" s="348">
        <f>IF(ISBLANK($B95),0,VLOOKUP($B95,Listen!$A$2:$C$44,2,FALSE))</f>
        <v>0</v>
      </c>
      <c r="V95" s="348">
        <f>IF(ISBLANK($B95),0,VLOOKUP($B95,Listen!$A$2:$C$44,3,FALSE))</f>
        <v>0</v>
      </c>
      <c r="W95" s="349">
        <f t="shared" si="25"/>
        <v>0</v>
      </c>
      <c r="X95" s="350">
        <f t="shared" si="38"/>
        <v>0</v>
      </c>
      <c r="Y95" s="350">
        <f t="shared" si="38"/>
        <v>0</v>
      </c>
      <c r="Z95" s="350">
        <f t="shared" si="38"/>
        <v>0</v>
      </c>
      <c r="AA95" s="350">
        <f t="shared" si="38"/>
        <v>0</v>
      </c>
      <c r="AB95" s="350">
        <f t="shared" si="38"/>
        <v>0</v>
      </c>
      <c r="AC95" s="350">
        <f t="shared" si="38"/>
        <v>0</v>
      </c>
      <c r="AD95" s="308">
        <f t="shared" si="37"/>
        <v>0</v>
      </c>
      <c r="AE95" s="308">
        <f>IF(C95=Allgemeines!$C$12,$T95-SAV!$AF95,HLOOKUP(Allgemeines!$C$12-1,$AG$4:$AM$200,ROW(C95)-3,FALSE)-$AF95)</f>
        <v>0</v>
      </c>
      <c r="AF95" s="308">
        <f>HLOOKUP(Allgemeines!$C$12,$AG$4:$AM$200,ROW(C95)-3,FALSE)</f>
        <v>0</v>
      </c>
      <c r="AG95" s="308">
        <f t="shared" si="26"/>
        <v>0</v>
      </c>
      <c r="AH95" s="308">
        <f t="shared" si="27"/>
        <v>0</v>
      </c>
      <c r="AI95" s="308">
        <f t="shared" si="28"/>
        <v>0</v>
      </c>
      <c r="AJ95" s="308">
        <f t="shared" si="29"/>
        <v>0</v>
      </c>
      <c r="AK95" s="308">
        <f t="shared" si="30"/>
        <v>0</v>
      </c>
      <c r="AL95" s="308">
        <f t="shared" si="31"/>
        <v>0</v>
      </c>
      <c r="AM95" s="308">
        <f t="shared" si="32"/>
        <v>0</v>
      </c>
    </row>
    <row r="96" spans="1:39" s="352" customFormat="1" ht="15" x14ac:dyDescent="0.25">
      <c r="A96" s="343"/>
      <c r="B96" s="326"/>
      <c r="C96" s="344"/>
      <c r="D96" s="497"/>
      <c r="E96" s="344"/>
      <c r="F96" s="344"/>
      <c r="G96" s="416">
        <f t="shared" si="33"/>
        <v>0</v>
      </c>
      <c r="H96" s="328"/>
      <c r="I96" s="328"/>
      <c r="J96" s="328"/>
      <c r="K96" s="328"/>
      <c r="L96" s="328"/>
      <c r="M96" s="328"/>
      <c r="N96" s="328"/>
      <c r="O96" s="328"/>
      <c r="P96" s="328"/>
      <c r="Q96" s="345">
        <f t="shared" si="34"/>
        <v>0</v>
      </c>
      <c r="R96" s="346"/>
      <c r="S96" s="346"/>
      <c r="T96" s="347">
        <f t="shared" si="35"/>
        <v>0</v>
      </c>
      <c r="U96" s="348">
        <f>IF(ISBLANK($B96),0,VLOOKUP($B96,Listen!$A$2:$C$44,2,FALSE))</f>
        <v>0</v>
      </c>
      <c r="V96" s="348">
        <f>IF(ISBLANK($B96),0,VLOOKUP($B96,Listen!$A$2:$C$44,3,FALSE))</f>
        <v>0</v>
      </c>
      <c r="W96" s="349">
        <f t="shared" si="25"/>
        <v>0</v>
      </c>
      <c r="X96" s="350">
        <f t="shared" si="38"/>
        <v>0</v>
      </c>
      <c r="Y96" s="350">
        <f t="shared" si="38"/>
        <v>0</v>
      </c>
      <c r="Z96" s="350">
        <f t="shared" si="38"/>
        <v>0</v>
      </c>
      <c r="AA96" s="350">
        <f t="shared" si="38"/>
        <v>0</v>
      </c>
      <c r="AB96" s="350">
        <f t="shared" si="38"/>
        <v>0</v>
      </c>
      <c r="AC96" s="350">
        <f t="shared" si="38"/>
        <v>0</v>
      </c>
      <c r="AD96" s="308">
        <f t="shared" si="37"/>
        <v>0</v>
      </c>
      <c r="AE96" s="308">
        <f>IF(C96=Allgemeines!$C$12,$T96-SAV!$AF96,HLOOKUP(Allgemeines!$C$12-1,$AG$4:$AM$200,ROW(C96)-3,FALSE)-$AF96)</f>
        <v>0</v>
      </c>
      <c r="AF96" s="308">
        <f>HLOOKUP(Allgemeines!$C$12,$AG$4:$AM$200,ROW(C96)-3,FALSE)</f>
        <v>0</v>
      </c>
      <c r="AG96" s="308">
        <f t="shared" si="26"/>
        <v>0</v>
      </c>
      <c r="AH96" s="308">
        <f t="shared" si="27"/>
        <v>0</v>
      </c>
      <c r="AI96" s="308">
        <f t="shared" si="28"/>
        <v>0</v>
      </c>
      <c r="AJ96" s="308">
        <f t="shared" si="29"/>
        <v>0</v>
      </c>
      <c r="AK96" s="308">
        <f t="shared" si="30"/>
        <v>0</v>
      </c>
      <c r="AL96" s="308">
        <f t="shared" si="31"/>
        <v>0</v>
      </c>
      <c r="AM96" s="308">
        <f t="shared" si="32"/>
        <v>0</v>
      </c>
    </row>
    <row r="97" spans="1:39" s="352" customFormat="1" ht="15" x14ac:dyDescent="0.25">
      <c r="A97" s="343"/>
      <c r="B97" s="326"/>
      <c r="C97" s="344"/>
      <c r="D97" s="497"/>
      <c r="E97" s="344"/>
      <c r="F97" s="344"/>
      <c r="G97" s="416">
        <f t="shared" si="33"/>
        <v>0</v>
      </c>
      <c r="H97" s="328"/>
      <c r="I97" s="328"/>
      <c r="J97" s="328"/>
      <c r="K97" s="328"/>
      <c r="L97" s="328"/>
      <c r="M97" s="328"/>
      <c r="N97" s="328"/>
      <c r="O97" s="328"/>
      <c r="P97" s="328"/>
      <c r="Q97" s="345">
        <f t="shared" si="34"/>
        <v>0</v>
      </c>
      <c r="R97" s="346"/>
      <c r="S97" s="346"/>
      <c r="T97" s="347">
        <f t="shared" si="35"/>
        <v>0</v>
      </c>
      <c r="U97" s="348">
        <f>IF(ISBLANK($B97),0,VLOOKUP($B97,Listen!$A$2:$C$44,2,FALSE))</f>
        <v>0</v>
      </c>
      <c r="V97" s="348">
        <f>IF(ISBLANK($B97),0,VLOOKUP($B97,Listen!$A$2:$C$44,3,FALSE))</f>
        <v>0</v>
      </c>
      <c r="W97" s="349">
        <f t="shared" si="25"/>
        <v>0</v>
      </c>
      <c r="X97" s="350">
        <f t="shared" si="38"/>
        <v>0</v>
      </c>
      <c r="Y97" s="350">
        <f t="shared" si="38"/>
        <v>0</v>
      </c>
      <c r="Z97" s="350">
        <f t="shared" si="38"/>
        <v>0</v>
      </c>
      <c r="AA97" s="350">
        <f t="shared" si="38"/>
        <v>0</v>
      </c>
      <c r="AB97" s="350">
        <f t="shared" si="38"/>
        <v>0</v>
      </c>
      <c r="AC97" s="350">
        <f t="shared" si="38"/>
        <v>0</v>
      </c>
      <c r="AD97" s="308">
        <f t="shared" si="37"/>
        <v>0</v>
      </c>
      <c r="AE97" s="308">
        <f>IF(C97=Allgemeines!$C$12,$T97-SAV!$AF97,HLOOKUP(Allgemeines!$C$12-1,$AG$4:$AM$200,ROW(C97)-3,FALSE)-$AF97)</f>
        <v>0</v>
      </c>
      <c r="AF97" s="308">
        <f>HLOOKUP(Allgemeines!$C$12,$AG$4:$AM$200,ROW(C97)-3,FALSE)</f>
        <v>0</v>
      </c>
      <c r="AG97" s="308">
        <f t="shared" si="26"/>
        <v>0</v>
      </c>
      <c r="AH97" s="308">
        <f t="shared" si="27"/>
        <v>0</v>
      </c>
      <c r="AI97" s="308">
        <f t="shared" si="28"/>
        <v>0</v>
      </c>
      <c r="AJ97" s="308">
        <f t="shared" si="29"/>
        <v>0</v>
      </c>
      <c r="AK97" s="308">
        <f t="shared" si="30"/>
        <v>0</v>
      </c>
      <c r="AL97" s="308">
        <f t="shared" si="31"/>
        <v>0</v>
      </c>
      <c r="AM97" s="308">
        <f t="shared" si="32"/>
        <v>0</v>
      </c>
    </row>
    <row r="98" spans="1:39" s="352" customFormat="1" ht="15" x14ac:dyDescent="0.25">
      <c r="A98" s="343"/>
      <c r="B98" s="326"/>
      <c r="C98" s="344"/>
      <c r="D98" s="497"/>
      <c r="E98" s="344"/>
      <c r="F98" s="344"/>
      <c r="G98" s="416">
        <f t="shared" si="33"/>
        <v>0</v>
      </c>
      <c r="H98" s="328"/>
      <c r="I98" s="328"/>
      <c r="J98" s="328"/>
      <c r="K98" s="328"/>
      <c r="L98" s="328"/>
      <c r="M98" s="328"/>
      <c r="N98" s="328"/>
      <c r="O98" s="328"/>
      <c r="P98" s="328"/>
      <c r="Q98" s="345">
        <f t="shared" si="34"/>
        <v>0</v>
      </c>
      <c r="R98" s="346"/>
      <c r="S98" s="346"/>
      <c r="T98" s="347">
        <f t="shared" si="35"/>
        <v>0</v>
      </c>
      <c r="U98" s="348">
        <f>IF(ISBLANK($B98),0,VLOOKUP($B98,Listen!$A$2:$C$44,2,FALSE))</f>
        <v>0</v>
      </c>
      <c r="V98" s="348">
        <f>IF(ISBLANK($B98),0,VLOOKUP($B98,Listen!$A$2:$C$44,3,FALSE))</f>
        <v>0</v>
      </c>
      <c r="W98" s="349">
        <f t="shared" si="25"/>
        <v>0</v>
      </c>
      <c r="X98" s="350">
        <f t="shared" si="38"/>
        <v>0</v>
      </c>
      <c r="Y98" s="350">
        <f t="shared" si="38"/>
        <v>0</v>
      </c>
      <c r="Z98" s="350">
        <f t="shared" si="38"/>
        <v>0</v>
      </c>
      <c r="AA98" s="350">
        <f t="shared" si="38"/>
        <v>0</v>
      </c>
      <c r="AB98" s="350">
        <f t="shared" si="38"/>
        <v>0</v>
      </c>
      <c r="AC98" s="350">
        <f t="shared" si="38"/>
        <v>0</v>
      </c>
      <c r="AD98" s="308">
        <f t="shared" si="37"/>
        <v>0</v>
      </c>
      <c r="AE98" s="308">
        <f>IF(C98=Allgemeines!$C$12,$T98-SAV!$AF98,HLOOKUP(Allgemeines!$C$12-1,$AG$4:$AM$200,ROW(C98)-3,FALSE)-$AF98)</f>
        <v>0</v>
      </c>
      <c r="AF98" s="308">
        <f>HLOOKUP(Allgemeines!$C$12,$AG$4:$AM$200,ROW(C98)-3,FALSE)</f>
        <v>0</v>
      </c>
      <c r="AG98" s="308">
        <f t="shared" si="26"/>
        <v>0</v>
      </c>
      <c r="AH98" s="308">
        <f t="shared" si="27"/>
        <v>0</v>
      </c>
      <c r="AI98" s="308">
        <f t="shared" si="28"/>
        <v>0</v>
      </c>
      <c r="AJ98" s="308">
        <f t="shared" si="29"/>
        <v>0</v>
      </c>
      <c r="AK98" s="308">
        <f t="shared" si="30"/>
        <v>0</v>
      </c>
      <c r="AL98" s="308">
        <f t="shared" si="31"/>
        <v>0</v>
      </c>
      <c r="AM98" s="308">
        <f t="shared" si="32"/>
        <v>0</v>
      </c>
    </row>
    <row r="99" spans="1:39" s="352" customFormat="1" ht="15" x14ac:dyDescent="0.25">
      <c r="A99" s="343"/>
      <c r="B99" s="326"/>
      <c r="C99" s="344"/>
      <c r="D99" s="497"/>
      <c r="E99" s="344"/>
      <c r="F99" s="344"/>
      <c r="G99" s="416">
        <f t="shared" si="33"/>
        <v>0</v>
      </c>
      <c r="H99" s="328"/>
      <c r="I99" s="328"/>
      <c r="J99" s="328"/>
      <c r="K99" s="328"/>
      <c r="L99" s="328"/>
      <c r="M99" s="328"/>
      <c r="N99" s="328"/>
      <c r="O99" s="328"/>
      <c r="P99" s="328"/>
      <c r="Q99" s="345">
        <f t="shared" si="34"/>
        <v>0</v>
      </c>
      <c r="R99" s="346"/>
      <c r="S99" s="346"/>
      <c r="T99" s="347">
        <f t="shared" si="35"/>
        <v>0</v>
      </c>
      <c r="U99" s="348">
        <f>IF(ISBLANK($B99),0,VLOOKUP($B99,Listen!$A$2:$C$44,2,FALSE))</f>
        <v>0</v>
      </c>
      <c r="V99" s="348">
        <f>IF(ISBLANK($B99),0,VLOOKUP($B99,Listen!$A$2:$C$44,3,FALSE))</f>
        <v>0</v>
      </c>
      <c r="W99" s="349">
        <f t="shared" si="25"/>
        <v>0</v>
      </c>
      <c r="X99" s="350">
        <f t="shared" si="38"/>
        <v>0</v>
      </c>
      <c r="Y99" s="350">
        <f t="shared" si="38"/>
        <v>0</v>
      </c>
      <c r="Z99" s="350">
        <f t="shared" si="38"/>
        <v>0</v>
      </c>
      <c r="AA99" s="350">
        <f t="shared" si="38"/>
        <v>0</v>
      </c>
      <c r="AB99" s="350">
        <f t="shared" si="38"/>
        <v>0</v>
      </c>
      <c r="AC99" s="350">
        <f t="shared" si="38"/>
        <v>0</v>
      </c>
      <c r="AD99" s="308">
        <f t="shared" si="37"/>
        <v>0</v>
      </c>
      <c r="AE99" s="308">
        <f>IF(C99=Allgemeines!$C$12,$T99-SAV!$AF99,HLOOKUP(Allgemeines!$C$12-1,$AG$4:$AM$200,ROW(C99)-3,FALSE)-$AF99)</f>
        <v>0</v>
      </c>
      <c r="AF99" s="308">
        <f>HLOOKUP(Allgemeines!$C$12,$AG$4:$AM$200,ROW(C99)-3,FALSE)</f>
        <v>0</v>
      </c>
      <c r="AG99" s="308">
        <f t="shared" si="26"/>
        <v>0</v>
      </c>
      <c r="AH99" s="308">
        <f t="shared" si="27"/>
        <v>0</v>
      </c>
      <c r="AI99" s="308">
        <f t="shared" si="28"/>
        <v>0</v>
      </c>
      <c r="AJ99" s="308">
        <f t="shared" si="29"/>
        <v>0</v>
      </c>
      <c r="AK99" s="308">
        <f t="shared" si="30"/>
        <v>0</v>
      </c>
      <c r="AL99" s="308">
        <f t="shared" si="31"/>
        <v>0</v>
      </c>
      <c r="AM99" s="308">
        <f t="shared" si="32"/>
        <v>0</v>
      </c>
    </row>
    <row r="100" spans="1:39" s="352" customFormat="1" ht="15" x14ac:dyDescent="0.25">
      <c r="A100" s="343"/>
      <c r="B100" s="326"/>
      <c r="C100" s="344"/>
      <c r="D100" s="497"/>
      <c r="E100" s="344"/>
      <c r="F100" s="344"/>
      <c r="G100" s="416">
        <f t="shared" si="33"/>
        <v>0</v>
      </c>
      <c r="H100" s="328"/>
      <c r="I100" s="328"/>
      <c r="J100" s="328"/>
      <c r="K100" s="328"/>
      <c r="L100" s="328"/>
      <c r="M100" s="328"/>
      <c r="N100" s="328"/>
      <c r="O100" s="328"/>
      <c r="P100" s="328"/>
      <c r="Q100" s="345">
        <f t="shared" si="34"/>
        <v>0</v>
      </c>
      <c r="R100" s="346"/>
      <c r="S100" s="346"/>
      <c r="T100" s="347">
        <f t="shared" si="35"/>
        <v>0</v>
      </c>
      <c r="U100" s="348">
        <f>IF(ISBLANK($B100),0,VLOOKUP($B100,Listen!$A$2:$C$44,2,FALSE))</f>
        <v>0</v>
      </c>
      <c r="V100" s="348">
        <f>IF(ISBLANK($B100),0,VLOOKUP($B100,Listen!$A$2:$C$44,3,FALSE))</f>
        <v>0</v>
      </c>
      <c r="W100" s="349">
        <f t="shared" si="25"/>
        <v>0</v>
      </c>
      <c r="X100" s="350">
        <f t="shared" si="38"/>
        <v>0</v>
      </c>
      <c r="Y100" s="350">
        <f t="shared" si="38"/>
        <v>0</v>
      </c>
      <c r="Z100" s="350">
        <f t="shared" si="38"/>
        <v>0</v>
      </c>
      <c r="AA100" s="350">
        <f t="shared" si="38"/>
        <v>0</v>
      </c>
      <c r="AB100" s="350">
        <f t="shared" si="38"/>
        <v>0</v>
      </c>
      <c r="AC100" s="350">
        <f t="shared" si="38"/>
        <v>0</v>
      </c>
      <c r="AD100" s="308">
        <f t="shared" si="37"/>
        <v>0</v>
      </c>
      <c r="AE100" s="308">
        <f>IF(C100=Allgemeines!$C$12,$T100-SAV!$AF100,HLOOKUP(Allgemeines!$C$12-1,$AG$4:$AM$200,ROW(C100)-3,FALSE)-$AF100)</f>
        <v>0</v>
      </c>
      <c r="AF100" s="308">
        <f>HLOOKUP(Allgemeines!$C$12,$AG$4:$AM$200,ROW(C100)-3,FALSE)</f>
        <v>0</v>
      </c>
      <c r="AG100" s="308">
        <f t="shared" si="26"/>
        <v>0</v>
      </c>
      <c r="AH100" s="308">
        <f t="shared" si="27"/>
        <v>0</v>
      </c>
      <c r="AI100" s="308">
        <f t="shared" si="28"/>
        <v>0</v>
      </c>
      <c r="AJ100" s="308">
        <f t="shared" si="29"/>
        <v>0</v>
      </c>
      <c r="AK100" s="308">
        <f t="shared" si="30"/>
        <v>0</v>
      </c>
      <c r="AL100" s="308">
        <f t="shared" si="31"/>
        <v>0</v>
      </c>
      <c r="AM100" s="308">
        <f t="shared" si="32"/>
        <v>0</v>
      </c>
    </row>
    <row r="101" spans="1:39" s="352" customFormat="1" ht="15" x14ac:dyDescent="0.25">
      <c r="A101" s="343"/>
      <c r="B101" s="326"/>
      <c r="C101" s="344"/>
      <c r="D101" s="497"/>
      <c r="E101" s="344"/>
      <c r="F101" s="344"/>
      <c r="G101" s="416">
        <f t="shared" si="33"/>
        <v>0</v>
      </c>
      <c r="H101" s="328"/>
      <c r="I101" s="328"/>
      <c r="J101" s="328"/>
      <c r="K101" s="328"/>
      <c r="L101" s="328"/>
      <c r="M101" s="328"/>
      <c r="N101" s="328"/>
      <c r="O101" s="328"/>
      <c r="P101" s="328"/>
      <c r="Q101" s="345">
        <f t="shared" si="34"/>
        <v>0</v>
      </c>
      <c r="R101" s="346"/>
      <c r="S101" s="346"/>
      <c r="T101" s="347">
        <f t="shared" si="35"/>
        <v>0</v>
      </c>
      <c r="U101" s="348">
        <f>IF(ISBLANK($B101),0,VLOOKUP($B101,Listen!$A$2:$C$44,2,FALSE))</f>
        <v>0</v>
      </c>
      <c r="V101" s="348">
        <f>IF(ISBLANK($B101),0,VLOOKUP($B101,Listen!$A$2:$C$44,3,FALSE))</f>
        <v>0</v>
      </c>
      <c r="W101" s="349">
        <f t="shared" si="25"/>
        <v>0</v>
      </c>
      <c r="X101" s="350">
        <f t="shared" si="38"/>
        <v>0</v>
      </c>
      <c r="Y101" s="350">
        <f t="shared" si="38"/>
        <v>0</v>
      </c>
      <c r="Z101" s="350">
        <f t="shared" si="38"/>
        <v>0</v>
      </c>
      <c r="AA101" s="350">
        <f t="shared" si="38"/>
        <v>0</v>
      </c>
      <c r="AB101" s="350">
        <f t="shared" si="38"/>
        <v>0</v>
      </c>
      <c r="AC101" s="350">
        <f t="shared" si="38"/>
        <v>0</v>
      </c>
      <c r="AD101" s="308">
        <f t="shared" si="37"/>
        <v>0</v>
      </c>
      <c r="AE101" s="308">
        <f>IF(C101=Allgemeines!$C$12,$T101-SAV!$AF101,HLOOKUP(Allgemeines!$C$12-1,$AG$4:$AM$200,ROW(C101)-3,FALSE)-$AF101)</f>
        <v>0</v>
      </c>
      <c r="AF101" s="308">
        <f>HLOOKUP(Allgemeines!$C$12,$AG$4:$AM$200,ROW(C101)-3,FALSE)</f>
        <v>0</v>
      </c>
      <c r="AG101" s="308">
        <f t="shared" ref="AG101:AG132" si="39">IF(OR($C101=0,$T101=0),0,IF($C101&lt;=AG$4,$T101-$T101/W101*(AG$4-$C101+1),0))</f>
        <v>0</v>
      </c>
      <c r="AH101" s="308">
        <f t="shared" ref="AH101:AH132" si="40">IF(OR($C101=0,$T101=0,X101-(AH$4-$C101)=0),0,IF($C101&lt;AH$4,AG101-AG101/(X101-(AH$4-$C101)),IF($C101=AH$4,$T101-$T101/X101,0)))</f>
        <v>0</v>
      </c>
      <c r="AI101" s="308">
        <f t="shared" ref="AI101:AI132" si="41">IF(OR($C101=0,$T101=0,Y101-(AI$4-$C101)=0),0,IF($C101&lt;AI$4,AH101-AH101/(Y101-(AI$4-$C101)),IF($C101=AI$4,$T101-$T101/Y101,0)))</f>
        <v>0</v>
      </c>
      <c r="AJ101" s="308">
        <f t="shared" ref="AJ101:AJ132" si="42">IF(OR($C101=0,$T101=0,Z101-(AJ$4-$C101)=0),0,IF($C101&lt;AJ$4,AI101-AI101/(Z101-(AJ$4-$C101)),IF($C101=AJ$4,$T101-$T101/Z101,0)))</f>
        <v>0</v>
      </c>
      <c r="AK101" s="308">
        <f t="shared" ref="AK101:AK132" si="43">IF(OR($C101=0,$T101=0,AA101-(AK$4-$C101)=0),0,IF($C101&lt;AK$4,AJ101-AJ101/(AA101-(AK$4-$C101)),IF($C101=AK$4,$T101-$T101/AA101,0)))</f>
        <v>0</v>
      </c>
      <c r="AL101" s="308">
        <f t="shared" ref="AL101:AL132" si="44">IF(OR($C101=0,$T101=0,AB101-(AL$4-$C101)=0),0,IF($C101&lt;AL$4,AK101-AK101/(AB101-(AL$4-$C101)),IF($C101=AL$4,$T101-$T101/AB101,0)))</f>
        <v>0</v>
      </c>
      <c r="AM101" s="308">
        <f t="shared" ref="AM101:AM132" si="45">IF(OR($C101=0,$T101=0,AC101-(AM$4-$C101)=0),0,IF($C101&lt;AM$4,AL101-AL101/(AC101-(AM$4-$C101)),IF($C101=AM$4,$T101-$T101/AC101,0)))</f>
        <v>0</v>
      </c>
    </row>
    <row r="102" spans="1:39" s="352" customFormat="1" ht="15" x14ac:dyDescent="0.25">
      <c r="A102" s="343"/>
      <c r="B102" s="326"/>
      <c r="C102" s="344"/>
      <c r="D102" s="497"/>
      <c r="E102" s="344"/>
      <c r="F102" s="344"/>
      <c r="G102" s="416">
        <f t="shared" si="33"/>
        <v>0</v>
      </c>
      <c r="H102" s="328"/>
      <c r="I102" s="328"/>
      <c r="J102" s="328"/>
      <c r="K102" s="328"/>
      <c r="L102" s="328"/>
      <c r="M102" s="328"/>
      <c r="N102" s="328"/>
      <c r="O102" s="328"/>
      <c r="P102" s="328"/>
      <c r="Q102" s="345">
        <f t="shared" si="34"/>
        <v>0</v>
      </c>
      <c r="R102" s="346"/>
      <c r="S102" s="346"/>
      <c r="T102" s="347">
        <f t="shared" si="35"/>
        <v>0</v>
      </c>
      <c r="U102" s="348">
        <f>IF(ISBLANK($B102),0,VLOOKUP($B102,Listen!$A$2:$C$44,2,FALSE))</f>
        <v>0</v>
      </c>
      <c r="V102" s="348">
        <f>IF(ISBLANK($B102),0,VLOOKUP($B102,Listen!$A$2:$C$44,3,FALSE))</f>
        <v>0</v>
      </c>
      <c r="W102" s="349">
        <f t="shared" si="25"/>
        <v>0</v>
      </c>
      <c r="X102" s="350">
        <f t="shared" ref="X102:AC117" si="46">W102</f>
        <v>0</v>
      </c>
      <c r="Y102" s="350">
        <f t="shared" si="46"/>
        <v>0</v>
      </c>
      <c r="Z102" s="350">
        <f t="shared" si="46"/>
        <v>0</v>
      </c>
      <c r="AA102" s="350">
        <f t="shared" si="46"/>
        <v>0</v>
      </c>
      <c r="AB102" s="350">
        <f t="shared" si="46"/>
        <v>0</v>
      </c>
      <c r="AC102" s="350">
        <f t="shared" si="46"/>
        <v>0</v>
      </c>
      <c r="AD102" s="308">
        <f t="shared" si="37"/>
        <v>0</v>
      </c>
      <c r="AE102" s="308">
        <f>IF(C102=Allgemeines!$C$12,$T102-SAV!$AF102,HLOOKUP(Allgemeines!$C$12-1,$AG$4:$AM$200,ROW(C102)-3,FALSE)-$AF102)</f>
        <v>0</v>
      </c>
      <c r="AF102" s="308">
        <f>HLOOKUP(Allgemeines!$C$12,$AG$4:$AM$200,ROW(C102)-3,FALSE)</f>
        <v>0</v>
      </c>
      <c r="AG102" s="308">
        <f t="shared" si="39"/>
        <v>0</v>
      </c>
      <c r="AH102" s="308">
        <f t="shared" si="40"/>
        <v>0</v>
      </c>
      <c r="AI102" s="308">
        <f t="shared" si="41"/>
        <v>0</v>
      </c>
      <c r="AJ102" s="308">
        <f t="shared" si="42"/>
        <v>0</v>
      </c>
      <c r="AK102" s="308">
        <f t="shared" si="43"/>
        <v>0</v>
      </c>
      <c r="AL102" s="308">
        <f t="shared" si="44"/>
        <v>0</v>
      </c>
      <c r="AM102" s="308">
        <f t="shared" si="45"/>
        <v>0</v>
      </c>
    </row>
    <row r="103" spans="1:39" s="352" customFormat="1" ht="15" x14ac:dyDescent="0.25">
      <c r="A103" s="343"/>
      <c r="B103" s="326"/>
      <c r="C103" s="344"/>
      <c r="D103" s="497"/>
      <c r="E103" s="344"/>
      <c r="F103" s="344"/>
      <c r="G103" s="416">
        <f t="shared" si="33"/>
        <v>0</v>
      </c>
      <c r="H103" s="328"/>
      <c r="I103" s="328"/>
      <c r="J103" s="328"/>
      <c r="K103" s="328"/>
      <c r="L103" s="328"/>
      <c r="M103" s="328"/>
      <c r="N103" s="328"/>
      <c r="O103" s="328"/>
      <c r="P103" s="328"/>
      <c r="Q103" s="345">
        <f t="shared" si="34"/>
        <v>0</v>
      </c>
      <c r="R103" s="346"/>
      <c r="S103" s="346"/>
      <c r="T103" s="347">
        <f t="shared" si="35"/>
        <v>0</v>
      </c>
      <c r="U103" s="348">
        <f>IF(ISBLANK($B103),0,VLOOKUP($B103,Listen!$A$2:$C$44,2,FALSE))</f>
        <v>0</v>
      </c>
      <c r="V103" s="348">
        <f>IF(ISBLANK($B103),0,VLOOKUP($B103,Listen!$A$2:$C$44,3,FALSE))</f>
        <v>0</v>
      </c>
      <c r="W103" s="349">
        <f t="shared" si="25"/>
        <v>0</v>
      </c>
      <c r="X103" s="350">
        <f t="shared" si="46"/>
        <v>0</v>
      </c>
      <c r="Y103" s="350">
        <f t="shared" si="46"/>
        <v>0</v>
      </c>
      <c r="Z103" s="350">
        <f t="shared" si="46"/>
        <v>0</v>
      </c>
      <c r="AA103" s="350">
        <f t="shared" si="46"/>
        <v>0</v>
      </c>
      <c r="AB103" s="350">
        <f t="shared" si="46"/>
        <v>0</v>
      </c>
      <c r="AC103" s="350">
        <f t="shared" si="46"/>
        <v>0</v>
      </c>
      <c r="AD103" s="308">
        <f t="shared" si="37"/>
        <v>0</v>
      </c>
      <c r="AE103" s="308">
        <f>IF(C103=Allgemeines!$C$12,$T103-SAV!$AF103,HLOOKUP(Allgemeines!$C$12-1,$AG$4:$AM$200,ROW(C103)-3,FALSE)-$AF103)</f>
        <v>0</v>
      </c>
      <c r="AF103" s="308">
        <f>HLOOKUP(Allgemeines!$C$12,$AG$4:$AM$200,ROW(C103)-3,FALSE)</f>
        <v>0</v>
      </c>
      <c r="AG103" s="308">
        <f t="shared" si="39"/>
        <v>0</v>
      </c>
      <c r="AH103" s="308">
        <f t="shared" si="40"/>
        <v>0</v>
      </c>
      <c r="AI103" s="308">
        <f t="shared" si="41"/>
        <v>0</v>
      </c>
      <c r="AJ103" s="308">
        <f t="shared" si="42"/>
        <v>0</v>
      </c>
      <c r="AK103" s="308">
        <f t="shared" si="43"/>
        <v>0</v>
      </c>
      <c r="AL103" s="308">
        <f t="shared" si="44"/>
        <v>0</v>
      </c>
      <c r="AM103" s="308">
        <f t="shared" si="45"/>
        <v>0</v>
      </c>
    </row>
    <row r="104" spans="1:39" s="352" customFormat="1" ht="15" x14ac:dyDescent="0.25">
      <c r="A104" s="343"/>
      <c r="B104" s="326"/>
      <c r="C104" s="344"/>
      <c r="D104" s="497"/>
      <c r="E104" s="344"/>
      <c r="F104" s="344"/>
      <c r="G104" s="416">
        <f t="shared" si="33"/>
        <v>0</v>
      </c>
      <c r="H104" s="328"/>
      <c r="I104" s="328"/>
      <c r="J104" s="328"/>
      <c r="K104" s="328"/>
      <c r="L104" s="328"/>
      <c r="M104" s="328"/>
      <c r="N104" s="328"/>
      <c r="O104" s="328"/>
      <c r="P104" s="328"/>
      <c r="Q104" s="345">
        <f t="shared" si="34"/>
        <v>0</v>
      </c>
      <c r="R104" s="346"/>
      <c r="S104" s="346"/>
      <c r="T104" s="347">
        <f t="shared" si="35"/>
        <v>0</v>
      </c>
      <c r="U104" s="348">
        <f>IF(ISBLANK($B104),0,VLOOKUP($B104,Listen!$A$2:$C$44,2,FALSE))</f>
        <v>0</v>
      </c>
      <c r="V104" s="348">
        <f>IF(ISBLANK($B104),0,VLOOKUP($B104,Listen!$A$2:$C$44,3,FALSE))</f>
        <v>0</v>
      </c>
      <c r="W104" s="349">
        <f t="shared" si="25"/>
        <v>0</v>
      </c>
      <c r="X104" s="350">
        <f t="shared" si="46"/>
        <v>0</v>
      </c>
      <c r="Y104" s="350">
        <f t="shared" si="46"/>
        <v>0</v>
      </c>
      <c r="Z104" s="350">
        <f t="shared" si="46"/>
        <v>0</v>
      </c>
      <c r="AA104" s="350">
        <f t="shared" si="46"/>
        <v>0</v>
      </c>
      <c r="AB104" s="350">
        <f t="shared" si="46"/>
        <v>0</v>
      </c>
      <c r="AC104" s="350">
        <f t="shared" si="46"/>
        <v>0</v>
      </c>
      <c r="AD104" s="308">
        <f t="shared" si="37"/>
        <v>0</v>
      </c>
      <c r="AE104" s="308">
        <f>IF(C104=Allgemeines!$C$12,$T104-SAV!$AF104,HLOOKUP(Allgemeines!$C$12-1,$AG$4:$AM$200,ROW(C104)-3,FALSE)-$AF104)</f>
        <v>0</v>
      </c>
      <c r="AF104" s="308">
        <f>HLOOKUP(Allgemeines!$C$12,$AG$4:$AM$200,ROW(C104)-3,FALSE)</f>
        <v>0</v>
      </c>
      <c r="AG104" s="308">
        <f t="shared" si="39"/>
        <v>0</v>
      </c>
      <c r="AH104" s="308">
        <f t="shared" si="40"/>
        <v>0</v>
      </c>
      <c r="AI104" s="308">
        <f t="shared" si="41"/>
        <v>0</v>
      </c>
      <c r="AJ104" s="308">
        <f t="shared" si="42"/>
        <v>0</v>
      </c>
      <c r="AK104" s="308">
        <f t="shared" si="43"/>
        <v>0</v>
      </c>
      <c r="AL104" s="308">
        <f t="shared" si="44"/>
        <v>0</v>
      </c>
      <c r="AM104" s="308">
        <f t="shared" si="45"/>
        <v>0</v>
      </c>
    </row>
    <row r="105" spans="1:39" s="352" customFormat="1" ht="15" x14ac:dyDescent="0.25">
      <c r="A105" s="343"/>
      <c r="B105" s="326"/>
      <c r="C105" s="344"/>
      <c r="D105" s="497"/>
      <c r="E105" s="344"/>
      <c r="F105" s="344"/>
      <c r="G105" s="416">
        <f t="shared" si="33"/>
        <v>0</v>
      </c>
      <c r="H105" s="328"/>
      <c r="I105" s="328"/>
      <c r="J105" s="328"/>
      <c r="K105" s="328"/>
      <c r="L105" s="328"/>
      <c r="M105" s="328"/>
      <c r="N105" s="328"/>
      <c r="O105" s="328"/>
      <c r="P105" s="328"/>
      <c r="Q105" s="345">
        <f t="shared" si="34"/>
        <v>0</v>
      </c>
      <c r="R105" s="346"/>
      <c r="S105" s="346"/>
      <c r="T105" s="347">
        <f t="shared" si="35"/>
        <v>0</v>
      </c>
      <c r="U105" s="348">
        <f>IF(ISBLANK($B105),0,VLOOKUP($B105,Listen!$A$2:$C$44,2,FALSE))</f>
        <v>0</v>
      </c>
      <c r="V105" s="348">
        <f>IF(ISBLANK($B105),0,VLOOKUP($B105,Listen!$A$2:$C$44,3,FALSE))</f>
        <v>0</v>
      </c>
      <c r="W105" s="349">
        <f t="shared" si="25"/>
        <v>0</v>
      </c>
      <c r="X105" s="350">
        <f t="shared" si="46"/>
        <v>0</v>
      </c>
      <c r="Y105" s="350">
        <f t="shared" si="46"/>
        <v>0</v>
      </c>
      <c r="Z105" s="350">
        <f t="shared" si="46"/>
        <v>0</v>
      </c>
      <c r="AA105" s="350">
        <f t="shared" si="46"/>
        <v>0</v>
      </c>
      <c r="AB105" s="350">
        <f t="shared" si="46"/>
        <v>0</v>
      </c>
      <c r="AC105" s="350">
        <f t="shared" si="46"/>
        <v>0</v>
      </c>
      <c r="AD105" s="308">
        <f t="shared" si="37"/>
        <v>0</v>
      </c>
      <c r="AE105" s="308">
        <f>IF(C105=Allgemeines!$C$12,$T105-SAV!$AF105,HLOOKUP(Allgemeines!$C$12-1,$AG$4:$AM$200,ROW(C105)-3,FALSE)-$AF105)</f>
        <v>0</v>
      </c>
      <c r="AF105" s="308">
        <f>HLOOKUP(Allgemeines!$C$12,$AG$4:$AM$200,ROW(C105)-3,FALSE)</f>
        <v>0</v>
      </c>
      <c r="AG105" s="308">
        <f t="shared" si="39"/>
        <v>0</v>
      </c>
      <c r="AH105" s="308">
        <f t="shared" si="40"/>
        <v>0</v>
      </c>
      <c r="AI105" s="308">
        <f t="shared" si="41"/>
        <v>0</v>
      </c>
      <c r="AJ105" s="308">
        <f t="shared" si="42"/>
        <v>0</v>
      </c>
      <c r="AK105" s="308">
        <f t="shared" si="43"/>
        <v>0</v>
      </c>
      <c r="AL105" s="308">
        <f t="shared" si="44"/>
        <v>0</v>
      </c>
      <c r="AM105" s="308">
        <f t="shared" si="45"/>
        <v>0</v>
      </c>
    </row>
    <row r="106" spans="1:39" s="352" customFormat="1" ht="15" x14ac:dyDescent="0.25">
      <c r="A106" s="343"/>
      <c r="B106" s="326"/>
      <c r="C106" s="344"/>
      <c r="D106" s="497"/>
      <c r="E106" s="344"/>
      <c r="F106" s="344"/>
      <c r="G106" s="416">
        <f t="shared" si="33"/>
        <v>0</v>
      </c>
      <c r="H106" s="328"/>
      <c r="I106" s="328"/>
      <c r="J106" s="328"/>
      <c r="K106" s="328"/>
      <c r="L106" s="328"/>
      <c r="M106" s="328"/>
      <c r="N106" s="328"/>
      <c r="O106" s="328"/>
      <c r="P106" s="328"/>
      <c r="Q106" s="345">
        <f t="shared" si="34"/>
        <v>0</v>
      </c>
      <c r="R106" s="346"/>
      <c r="S106" s="346"/>
      <c r="T106" s="347">
        <f t="shared" si="35"/>
        <v>0</v>
      </c>
      <c r="U106" s="348">
        <f>IF(ISBLANK($B106),0,VLOOKUP($B106,Listen!$A$2:$C$44,2,FALSE))</f>
        <v>0</v>
      </c>
      <c r="V106" s="348">
        <f>IF(ISBLANK($B106),0,VLOOKUP($B106,Listen!$A$2:$C$44,3,FALSE))</f>
        <v>0</v>
      </c>
      <c r="W106" s="349">
        <f t="shared" si="25"/>
        <v>0</v>
      </c>
      <c r="X106" s="350">
        <f t="shared" si="46"/>
        <v>0</v>
      </c>
      <c r="Y106" s="350">
        <f t="shared" si="46"/>
        <v>0</v>
      </c>
      <c r="Z106" s="350">
        <f t="shared" si="46"/>
        <v>0</v>
      </c>
      <c r="AA106" s="350">
        <f t="shared" si="46"/>
        <v>0</v>
      </c>
      <c r="AB106" s="350">
        <f t="shared" si="46"/>
        <v>0</v>
      </c>
      <c r="AC106" s="350">
        <f t="shared" si="46"/>
        <v>0</v>
      </c>
      <c r="AD106" s="308">
        <f t="shared" si="37"/>
        <v>0</v>
      </c>
      <c r="AE106" s="308">
        <f>IF(C106=Allgemeines!$C$12,$T106-SAV!$AF106,HLOOKUP(Allgemeines!$C$12-1,$AG$4:$AM$200,ROW(C106)-3,FALSE)-$AF106)</f>
        <v>0</v>
      </c>
      <c r="AF106" s="308">
        <f>HLOOKUP(Allgemeines!$C$12,$AG$4:$AM$200,ROW(C106)-3,FALSE)</f>
        <v>0</v>
      </c>
      <c r="AG106" s="308">
        <f t="shared" si="39"/>
        <v>0</v>
      </c>
      <c r="AH106" s="308">
        <f t="shared" si="40"/>
        <v>0</v>
      </c>
      <c r="AI106" s="308">
        <f t="shared" si="41"/>
        <v>0</v>
      </c>
      <c r="AJ106" s="308">
        <f t="shared" si="42"/>
        <v>0</v>
      </c>
      <c r="AK106" s="308">
        <f t="shared" si="43"/>
        <v>0</v>
      </c>
      <c r="AL106" s="308">
        <f t="shared" si="44"/>
        <v>0</v>
      </c>
      <c r="AM106" s="308">
        <f t="shared" si="45"/>
        <v>0</v>
      </c>
    </row>
    <row r="107" spans="1:39" s="352" customFormat="1" ht="15" x14ac:dyDescent="0.25">
      <c r="A107" s="343"/>
      <c r="B107" s="326"/>
      <c r="C107" s="344"/>
      <c r="D107" s="497"/>
      <c r="E107" s="344"/>
      <c r="F107" s="344"/>
      <c r="G107" s="416">
        <f t="shared" si="33"/>
        <v>0</v>
      </c>
      <c r="H107" s="328"/>
      <c r="I107" s="328"/>
      <c r="J107" s="328"/>
      <c r="K107" s="328"/>
      <c r="L107" s="328"/>
      <c r="M107" s="328"/>
      <c r="N107" s="328"/>
      <c r="O107" s="328"/>
      <c r="P107" s="328"/>
      <c r="Q107" s="345">
        <f t="shared" si="34"/>
        <v>0</v>
      </c>
      <c r="R107" s="346"/>
      <c r="S107" s="346"/>
      <c r="T107" s="347">
        <f t="shared" si="35"/>
        <v>0</v>
      </c>
      <c r="U107" s="348">
        <f>IF(ISBLANK($B107),0,VLOOKUP($B107,Listen!$A$2:$C$44,2,FALSE))</f>
        <v>0</v>
      </c>
      <c r="V107" s="348">
        <f>IF(ISBLANK($B107),0,VLOOKUP($B107,Listen!$A$2:$C$44,3,FALSE))</f>
        <v>0</v>
      </c>
      <c r="W107" s="349">
        <f t="shared" si="25"/>
        <v>0</v>
      </c>
      <c r="X107" s="350">
        <f t="shared" si="46"/>
        <v>0</v>
      </c>
      <c r="Y107" s="350">
        <f t="shared" si="46"/>
        <v>0</v>
      </c>
      <c r="Z107" s="350">
        <f t="shared" si="46"/>
        <v>0</v>
      </c>
      <c r="AA107" s="350">
        <f t="shared" si="46"/>
        <v>0</v>
      </c>
      <c r="AB107" s="350">
        <f t="shared" si="46"/>
        <v>0</v>
      </c>
      <c r="AC107" s="350">
        <f t="shared" si="46"/>
        <v>0</v>
      </c>
      <c r="AD107" s="308">
        <f t="shared" si="37"/>
        <v>0</v>
      </c>
      <c r="AE107" s="308">
        <f>IF(C107=Allgemeines!$C$12,$T107-SAV!$AF107,HLOOKUP(Allgemeines!$C$12-1,$AG$4:$AM$200,ROW(C107)-3,FALSE)-$AF107)</f>
        <v>0</v>
      </c>
      <c r="AF107" s="308">
        <f>HLOOKUP(Allgemeines!$C$12,$AG$4:$AM$200,ROW(C107)-3,FALSE)</f>
        <v>0</v>
      </c>
      <c r="AG107" s="308">
        <f t="shared" si="39"/>
        <v>0</v>
      </c>
      <c r="AH107" s="308">
        <f t="shared" si="40"/>
        <v>0</v>
      </c>
      <c r="AI107" s="308">
        <f t="shared" si="41"/>
        <v>0</v>
      </c>
      <c r="AJ107" s="308">
        <f t="shared" si="42"/>
        <v>0</v>
      </c>
      <c r="AK107" s="308">
        <f t="shared" si="43"/>
        <v>0</v>
      </c>
      <c r="AL107" s="308">
        <f t="shared" si="44"/>
        <v>0</v>
      </c>
      <c r="AM107" s="308">
        <f t="shared" si="45"/>
        <v>0</v>
      </c>
    </row>
    <row r="108" spans="1:39" s="352" customFormat="1" ht="15" x14ac:dyDescent="0.25">
      <c r="A108" s="343"/>
      <c r="B108" s="326"/>
      <c r="C108" s="344"/>
      <c r="D108" s="497"/>
      <c r="E108" s="344"/>
      <c r="F108" s="344"/>
      <c r="G108" s="416">
        <f t="shared" si="33"/>
        <v>0</v>
      </c>
      <c r="H108" s="328"/>
      <c r="I108" s="328"/>
      <c r="J108" s="328"/>
      <c r="K108" s="328"/>
      <c r="L108" s="328"/>
      <c r="M108" s="328"/>
      <c r="N108" s="328"/>
      <c r="O108" s="328"/>
      <c r="P108" s="328"/>
      <c r="Q108" s="345">
        <f t="shared" si="34"/>
        <v>0</v>
      </c>
      <c r="R108" s="346"/>
      <c r="S108" s="346"/>
      <c r="T108" s="347">
        <f t="shared" si="35"/>
        <v>0</v>
      </c>
      <c r="U108" s="348">
        <f>IF(ISBLANK($B108),0,VLOOKUP($B108,Listen!$A$2:$C$44,2,FALSE))</f>
        <v>0</v>
      </c>
      <c r="V108" s="348">
        <f>IF(ISBLANK($B108),0,VLOOKUP($B108,Listen!$A$2:$C$44,3,FALSE))</f>
        <v>0</v>
      </c>
      <c r="W108" s="349">
        <f t="shared" si="25"/>
        <v>0</v>
      </c>
      <c r="X108" s="350">
        <f t="shared" si="46"/>
        <v>0</v>
      </c>
      <c r="Y108" s="350">
        <f t="shared" si="46"/>
        <v>0</v>
      </c>
      <c r="Z108" s="350">
        <f t="shared" si="46"/>
        <v>0</v>
      </c>
      <c r="AA108" s="350">
        <f t="shared" si="46"/>
        <v>0</v>
      </c>
      <c r="AB108" s="350">
        <f t="shared" si="46"/>
        <v>0</v>
      </c>
      <c r="AC108" s="350">
        <f t="shared" si="46"/>
        <v>0</v>
      </c>
      <c r="AD108" s="308">
        <f t="shared" si="37"/>
        <v>0</v>
      </c>
      <c r="AE108" s="308">
        <f>IF(C108=Allgemeines!$C$12,$T108-SAV!$AF108,HLOOKUP(Allgemeines!$C$12-1,$AG$4:$AM$200,ROW(C108)-3,FALSE)-$AF108)</f>
        <v>0</v>
      </c>
      <c r="AF108" s="308">
        <f>HLOOKUP(Allgemeines!$C$12,$AG$4:$AM$200,ROW(C108)-3,FALSE)</f>
        <v>0</v>
      </c>
      <c r="AG108" s="308">
        <f t="shared" si="39"/>
        <v>0</v>
      </c>
      <c r="AH108" s="308">
        <f t="shared" si="40"/>
        <v>0</v>
      </c>
      <c r="AI108" s="308">
        <f t="shared" si="41"/>
        <v>0</v>
      </c>
      <c r="AJ108" s="308">
        <f t="shared" si="42"/>
        <v>0</v>
      </c>
      <c r="AK108" s="308">
        <f t="shared" si="43"/>
        <v>0</v>
      </c>
      <c r="AL108" s="308">
        <f t="shared" si="44"/>
        <v>0</v>
      </c>
      <c r="AM108" s="308">
        <f t="shared" si="45"/>
        <v>0</v>
      </c>
    </row>
    <row r="109" spans="1:39" s="352" customFormat="1" ht="15" x14ac:dyDescent="0.25">
      <c r="A109" s="343"/>
      <c r="B109" s="326"/>
      <c r="C109" s="344"/>
      <c r="D109" s="497"/>
      <c r="E109" s="344"/>
      <c r="F109" s="344"/>
      <c r="G109" s="416">
        <f t="shared" si="33"/>
        <v>0</v>
      </c>
      <c r="H109" s="328"/>
      <c r="I109" s="328"/>
      <c r="J109" s="328"/>
      <c r="K109" s="328"/>
      <c r="L109" s="328"/>
      <c r="M109" s="328"/>
      <c r="N109" s="328"/>
      <c r="O109" s="328"/>
      <c r="P109" s="328"/>
      <c r="Q109" s="345">
        <f t="shared" si="34"/>
        <v>0</v>
      </c>
      <c r="R109" s="346"/>
      <c r="S109" s="346"/>
      <c r="T109" s="347">
        <f t="shared" si="35"/>
        <v>0</v>
      </c>
      <c r="U109" s="348">
        <f>IF(ISBLANK($B109),0,VLOOKUP($B109,Listen!$A$2:$C$44,2,FALSE))</f>
        <v>0</v>
      </c>
      <c r="V109" s="348">
        <f>IF(ISBLANK($B109),0,VLOOKUP($B109,Listen!$A$2:$C$44,3,FALSE))</f>
        <v>0</v>
      </c>
      <c r="W109" s="349">
        <f t="shared" si="25"/>
        <v>0</v>
      </c>
      <c r="X109" s="350">
        <f t="shared" si="46"/>
        <v>0</v>
      </c>
      <c r="Y109" s="350">
        <f t="shared" si="46"/>
        <v>0</v>
      </c>
      <c r="Z109" s="350">
        <f t="shared" si="46"/>
        <v>0</v>
      </c>
      <c r="AA109" s="350">
        <f t="shared" si="46"/>
        <v>0</v>
      </c>
      <c r="AB109" s="350">
        <f t="shared" si="46"/>
        <v>0</v>
      </c>
      <c r="AC109" s="350">
        <f t="shared" si="46"/>
        <v>0</v>
      </c>
      <c r="AD109" s="308">
        <f t="shared" si="37"/>
        <v>0</v>
      </c>
      <c r="AE109" s="308">
        <f>IF(C109=Allgemeines!$C$12,$T109-SAV!$AF109,HLOOKUP(Allgemeines!$C$12-1,$AG$4:$AM$200,ROW(C109)-3,FALSE)-$AF109)</f>
        <v>0</v>
      </c>
      <c r="AF109" s="308">
        <f>HLOOKUP(Allgemeines!$C$12,$AG$4:$AM$200,ROW(C109)-3,FALSE)</f>
        <v>0</v>
      </c>
      <c r="AG109" s="308">
        <f t="shared" si="39"/>
        <v>0</v>
      </c>
      <c r="AH109" s="308">
        <f t="shared" si="40"/>
        <v>0</v>
      </c>
      <c r="AI109" s="308">
        <f t="shared" si="41"/>
        <v>0</v>
      </c>
      <c r="AJ109" s="308">
        <f t="shared" si="42"/>
        <v>0</v>
      </c>
      <c r="AK109" s="308">
        <f t="shared" si="43"/>
        <v>0</v>
      </c>
      <c r="AL109" s="308">
        <f t="shared" si="44"/>
        <v>0</v>
      </c>
      <c r="AM109" s="308">
        <f t="shared" si="45"/>
        <v>0</v>
      </c>
    </row>
    <row r="110" spans="1:39" s="352" customFormat="1" ht="15" x14ac:dyDescent="0.25">
      <c r="A110" s="343"/>
      <c r="B110" s="326"/>
      <c r="C110" s="344"/>
      <c r="D110" s="497"/>
      <c r="E110" s="344"/>
      <c r="F110" s="344"/>
      <c r="G110" s="416">
        <f t="shared" si="33"/>
        <v>0</v>
      </c>
      <c r="H110" s="328"/>
      <c r="I110" s="328"/>
      <c r="J110" s="328"/>
      <c r="K110" s="328"/>
      <c r="L110" s="328"/>
      <c r="M110" s="328"/>
      <c r="N110" s="328"/>
      <c r="O110" s="328"/>
      <c r="P110" s="328"/>
      <c r="Q110" s="345">
        <f t="shared" si="34"/>
        <v>0</v>
      </c>
      <c r="R110" s="346"/>
      <c r="S110" s="346"/>
      <c r="T110" s="347">
        <f t="shared" si="35"/>
        <v>0</v>
      </c>
      <c r="U110" s="348">
        <f>IF(ISBLANK($B110),0,VLOOKUP($B110,Listen!$A$2:$C$44,2,FALSE))</f>
        <v>0</v>
      </c>
      <c r="V110" s="348">
        <f>IF(ISBLANK($B110),0,VLOOKUP($B110,Listen!$A$2:$C$44,3,FALSE))</f>
        <v>0</v>
      </c>
      <c r="W110" s="349">
        <f t="shared" si="25"/>
        <v>0</v>
      </c>
      <c r="X110" s="350">
        <f t="shared" si="46"/>
        <v>0</v>
      </c>
      <c r="Y110" s="350">
        <f t="shared" si="46"/>
        <v>0</v>
      </c>
      <c r="Z110" s="350">
        <f t="shared" si="46"/>
        <v>0</v>
      </c>
      <c r="AA110" s="350">
        <f t="shared" si="46"/>
        <v>0</v>
      </c>
      <c r="AB110" s="350">
        <f t="shared" si="46"/>
        <v>0</v>
      </c>
      <c r="AC110" s="350">
        <f t="shared" si="46"/>
        <v>0</v>
      </c>
      <c r="AD110" s="308">
        <f t="shared" si="37"/>
        <v>0</v>
      </c>
      <c r="AE110" s="308">
        <f>IF(C110=Allgemeines!$C$12,$T110-SAV!$AF110,HLOOKUP(Allgemeines!$C$12-1,$AG$4:$AM$200,ROW(C110)-3,FALSE)-$AF110)</f>
        <v>0</v>
      </c>
      <c r="AF110" s="308">
        <f>HLOOKUP(Allgemeines!$C$12,$AG$4:$AM$200,ROW(C110)-3,FALSE)</f>
        <v>0</v>
      </c>
      <c r="AG110" s="308">
        <f t="shared" si="39"/>
        <v>0</v>
      </c>
      <c r="AH110" s="308">
        <f t="shared" si="40"/>
        <v>0</v>
      </c>
      <c r="AI110" s="308">
        <f t="shared" si="41"/>
        <v>0</v>
      </c>
      <c r="AJ110" s="308">
        <f t="shared" si="42"/>
        <v>0</v>
      </c>
      <c r="AK110" s="308">
        <f t="shared" si="43"/>
        <v>0</v>
      </c>
      <c r="AL110" s="308">
        <f t="shared" si="44"/>
        <v>0</v>
      </c>
      <c r="AM110" s="308">
        <f t="shared" si="45"/>
        <v>0</v>
      </c>
    </row>
    <row r="111" spans="1:39" s="352" customFormat="1" ht="15" x14ac:dyDescent="0.25">
      <c r="A111" s="343"/>
      <c r="B111" s="326"/>
      <c r="C111" s="344"/>
      <c r="D111" s="497"/>
      <c r="E111" s="344"/>
      <c r="F111" s="344"/>
      <c r="G111" s="416">
        <f t="shared" si="33"/>
        <v>0</v>
      </c>
      <c r="H111" s="328"/>
      <c r="I111" s="328"/>
      <c r="J111" s="328"/>
      <c r="K111" s="328"/>
      <c r="L111" s="328"/>
      <c r="M111" s="328"/>
      <c r="N111" s="328"/>
      <c r="O111" s="328"/>
      <c r="P111" s="328"/>
      <c r="Q111" s="345">
        <f t="shared" si="34"/>
        <v>0</v>
      </c>
      <c r="R111" s="346"/>
      <c r="S111" s="346"/>
      <c r="T111" s="347">
        <f t="shared" si="35"/>
        <v>0</v>
      </c>
      <c r="U111" s="348">
        <f>IF(ISBLANK($B111),0,VLOOKUP($B111,Listen!$A$2:$C$44,2,FALSE))</f>
        <v>0</v>
      </c>
      <c r="V111" s="348">
        <f>IF(ISBLANK($B111),0,VLOOKUP($B111,Listen!$A$2:$C$44,3,FALSE))</f>
        <v>0</v>
      </c>
      <c r="W111" s="349">
        <f t="shared" si="25"/>
        <v>0</v>
      </c>
      <c r="X111" s="350">
        <f t="shared" si="46"/>
        <v>0</v>
      </c>
      <c r="Y111" s="350">
        <f t="shared" si="46"/>
        <v>0</v>
      </c>
      <c r="Z111" s="350">
        <f t="shared" si="46"/>
        <v>0</v>
      </c>
      <c r="AA111" s="350">
        <f t="shared" si="46"/>
        <v>0</v>
      </c>
      <c r="AB111" s="350">
        <f t="shared" si="46"/>
        <v>0</v>
      </c>
      <c r="AC111" s="350">
        <f t="shared" si="46"/>
        <v>0</v>
      </c>
      <c r="AD111" s="308">
        <f t="shared" si="37"/>
        <v>0</v>
      </c>
      <c r="AE111" s="308">
        <f>IF(C111=Allgemeines!$C$12,$T111-SAV!$AF111,HLOOKUP(Allgemeines!$C$12-1,$AG$4:$AM$200,ROW(C111)-3,FALSE)-$AF111)</f>
        <v>0</v>
      </c>
      <c r="AF111" s="308">
        <f>HLOOKUP(Allgemeines!$C$12,$AG$4:$AM$200,ROW(C111)-3,FALSE)</f>
        <v>0</v>
      </c>
      <c r="AG111" s="308">
        <f t="shared" si="39"/>
        <v>0</v>
      </c>
      <c r="AH111" s="308">
        <f t="shared" si="40"/>
        <v>0</v>
      </c>
      <c r="AI111" s="308">
        <f t="shared" si="41"/>
        <v>0</v>
      </c>
      <c r="AJ111" s="308">
        <f t="shared" si="42"/>
        <v>0</v>
      </c>
      <c r="AK111" s="308">
        <f t="shared" si="43"/>
        <v>0</v>
      </c>
      <c r="AL111" s="308">
        <f t="shared" si="44"/>
        <v>0</v>
      </c>
      <c r="AM111" s="308">
        <f t="shared" si="45"/>
        <v>0</v>
      </c>
    </row>
    <row r="112" spans="1:39" s="352" customFormat="1" ht="15" x14ac:dyDescent="0.25">
      <c r="A112" s="343"/>
      <c r="B112" s="326"/>
      <c r="C112" s="344"/>
      <c r="D112" s="497"/>
      <c r="E112" s="344"/>
      <c r="F112" s="344"/>
      <c r="G112" s="416">
        <f t="shared" si="33"/>
        <v>0</v>
      </c>
      <c r="H112" s="328"/>
      <c r="I112" s="328"/>
      <c r="J112" s="328"/>
      <c r="K112" s="328"/>
      <c r="L112" s="328"/>
      <c r="M112" s="328"/>
      <c r="N112" s="328"/>
      <c r="O112" s="328"/>
      <c r="P112" s="328"/>
      <c r="Q112" s="345">
        <f t="shared" si="34"/>
        <v>0</v>
      </c>
      <c r="R112" s="346"/>
      <c r="S112" s="346"/>
      <c r="T112" s="347">
        <f t="shared" si="35"/>
        <v>0</v>
      </c>
      <c r="U112" s="348">
        <f>IF(ISBLANK($B112),0,VLOOKUP($B112,Listen!$A$2:$C$44,2,FALSE))</f>
        <v>0</v>
      </c>
      <c r="V112" s="348">
        <f>IF(ISBLANK($B112),0,VLOOKUP($B112,Listen!$A$2:$C$44,3,FALSE))</f>
        <v>0</v>
      </c>
      <c r="W112" s="349">
        <f t="shared" si="25"/>
        <v>0</v>
      </c>
      <c r="X112" s="350">
        <f t="shared" si="46"/>
        <v>0</v>
      </c>
      <c r="Y112" s="350">
        <f t="shared" si="46"/>
        <v>0</v>
      </c>
      <c r="Z112" s="350">
        <f t="shared" si="46"/>
        <v>0</v>
      </c>
      <c r="AA112" s="350">
        <f t="shared" si="46"/>
        <v>0</v>
      </c>
      <c r="AB112" s="350">
        <f t="shared" si="46"/>
        <v>0</v>
      </c>
      <c r="AC112" s="350">
        <f t="shared" si="46"/>
        <v>0</v>
      </c>
      <c r="AD112" s="308">
        <f t="shared" si="37"/>
        <v>0</v>
      </c>
      <c r="AE112" s="308">
        <f>IF(C112=Allgemeines!$C$12,$T112-SAV!$AF112,HLOOKUP(Allgemeines!$C$12-1,$AG$4:$AM$200,ROW(C112)-3,FALSE)-$AF112)</f>
        <v>0</v>
      </c>
      <c r="AF112" s="308">
        <f>HLOOKUP(Allgemeines!$C$12,$AG$4:$AM$200,ROW(C112)-3,FALSE)</f>
        <v>0</v>
      </c>
      <c r="AG112" s="308">
        <f t="shared" si="39"/>
        <v>0</v>
      </c>
      <c r="AH112" s="308">
        <f t="shared" si="40"/>
        <v>0</v>
      </c>
      <c r="AI112" s="308">
        <f t="shared" si="41"/>
        <v>0</v>
      </c>
      <c r="AJ112" s="308">
        <f t="shared" si="42"/>
        <v>0</v>
      </c>
      <c r="AK112" s="308">
        <f t="shared" si="43"/>
        <v>0</v>
      </c>
      <c r="AL112" s="308">
        <f t="shared" si="44"/>
        <v>0</v>
      </c>
      <c r="AM112" s="308">
        <f t="shared" si="45"/>
        <v>0</v>
      </c>
    </row>
    <row r="113" spans="1:39" s="352" customFormat="1" ht="15" x14ac:dyDescent="0.25">
      <c r="A113" s="343"/>
      <c r="B113" s="326"/>
      <c r="C113" s="344"/>
      <c r="D113" s="497"/>
      <c r="E113" s="344"/>
      <c r="F113" s="344"/>
      <c r="G113" s="416">
        <f t="shared" si="33"/>
        <v>0</v>
      </c>
      <c r="H113" s="328"/>
      <c r="I113" s="328"/>
      <c r="J113" s="328"/>
      <c r="K113" s="328"/>
      <c r="L113" s="328"/>
      <c r="M113" s="328"/>
      <c r="N113" s="328"/>
      <c r="O113" s="328"/>
      <c r="P113" s="328"/>
      <c r="Q113" s="345">
        <f t="shared" si="34"/>
        <v>0</v>
      </c>
      <c r="R113" s="346"/>
      <c r="S113" s="346"/>
      <c r="T113" s="347">
        <f t="shared" si="35"/>
        <v>0</v>
      </c>
      <c r="U113" s="348">
        <f>IF(ISBLANK($B113),0,VLOOKUP($B113,Listen!$A$2:$C$44,2,FALSE))</f>
        <v>0</v>
      </c>
      <c r="V113" s="348">
        <f>IF(ISBLANK($B113),0,VLOOKUP($B113,Listen!$A$2:$C$44,3,FALSE))</f>
        <v>0</v>
      </c>
      <c r="W113" s="349">
        <f t="shared" si="25"/>
        <v>0</v>
      </c>
      <c r="X113" s="350">
        <f t="shared" si="46"/>
        <v>0</v>
      </c>
      <c r="Y113" s="350">
        <f t="shared" si="46"/>
        <v>0</v>
      </c>
      <c r="Z113" s="350">
        <f t="shared" si="46"/>
        <v>0</v>
      </c>
      <c r="AA113" s="350">
        <f t="shared" si="46"/>
        <v>0</v>
      </c>
      <c r="AB113" s="350">
        <f t="shared" si="46"/>
        <v>0</v>
      </c>
      <c r="AC113" s="350">
        <f t="shared" si="46"/>
        <v>0</v>
      </c>
      <c r="AD113" s="308">
        <f t="shared" si="37"/>
        <v>0</v>
      </c>
      <c r="AE113" s="308">
        <f>IF(C113=Allgemeines!$C$12,$T113-SAV!$AF113,HLOOKUP(Allgemeines!$C$12-1,$AG$4:$AM$200,ROW(C113)-3,FALSE)-$AF113)</f>
        <v>0</v>
      </c>
      <c r="AF113" s="308">
        <f>HLOOKUP(Allgemeines!$C$12,$AG$4:$AM$200,ROW(C113)-3,FALSE)</f>
        <v>0</v>
      </c>
      <c r="AG113" s="308">
        <f t="shared" si="39"/>
        <v>0</v>
      </c>
      <c r="AH113" s="308">
        <f t="shared" si="40"/>
        <v>0</v>
      </c>
      <c r="AI113" s="308">
        <f t="shared" si="41"/>
        <v>0</v>
      </c>
      <c r="AJ113" s="308">
        <f t="shared" si="42"/>
        <v>0</v>
      </c>
      <c r="AK113" s="308">
        <f t="shared" si="43"/>
        <v>0</v>
      </c>
      <c r="AL113" s="308">
        <f t="shared" si="44"/>
        <v>0</v>
      </c>
      <c r="AM113" s="308">
        <f t="shared" si="45"/>
        <v>0</v>
      </c>
    </row>
    <row r="114" spans="1:39" s="352" customFormat="1" ht="15" x14ac:dyDescent="0.25">
      <c r="A114" s="343"/>
      <c r="B114" s="326"/>
      <c r="C114" s="344"/>
      <c r="D114" s="497"/>
      <c r="E114" s="344"/>
      <c r="F114" s="344"/>
      <c r="G114" s="416">
        <f t="shared" si="33"/>
        <v>0</v>
      </c>
      <c r="H114" s="328"/>
      <c r="I114" s="328"/>
      <c r="J114" s="328"/>
      <c r="K114" s="328"/>
      <c r="L114" s="328"/>
      <c r="M114" s="328"/>
      <c r="N114" s="328"/>
      <c r="O114" s="328"/>
      <c r="P114" s="328"/>
      <c r="Q114" s="345">
        <f t="shared" si="34"/>
        <v>0</v>
      </c>
      <c r="R114" s="346"/>
      <c r="S114" s="346"/>
      <c r="T114" s="347">
        <f t="shared" si="35"/>
        <v>0</v>
      </c>
      <c r="U114" s="348">
        <f>IF(ISBLANK($B114),0,VLOOKUP($B114,Listen!$A$2:$C$44,2,FALSE))</f>
        <v>0</v>
      </c>
      <c r="V114" s="348">
        <f>IF(ISBLANK($B114),0,VLOOKUP($B114,Listen!$A$2:$C$44,3,FALSE))</f>
        <v>0</v>
      </c>
      <c r="W114" s="349">
        <f t="shared" si="25"/>
        <v>0</v>
      </c>
      <c r="X114" s="350">
        <f t="shared" si="46"/>
        <v>0</v>
      </c>
      <c r="Y114" s="350">
        <f t="shared" si="46"/>
        <v>0</v>
      </c>
      <c r="Z114" s="350">
        <f t="shared" si="46"/>
        <v>0</v>
      </c>
      <c r="AA114" s="350">
        <f t="shared" si="46"/>
        <v>0</v>
      </c>
      <c r="AB114" s="350">
        <f t="shared" si="46"/>
        <v>0</v>
      </c>
      <c r="AC114" s="350">
        <f t="shared" si="46"/>
        <v>0</v>
      </c>
      <c r="AD114" s="308">
        <f t="shared" si="37"/>
        <v>0</v>
      </c>
      <c r="AE114" s="308">
        <f>IF(C114=Allgemeines!$C$12,$T114-SAV!$AF114,HLOOKUP(Allgemeines!$C$12-1,$AG$4:$AM$200,ROW(C114)-3,FALSE)-$AF114)</f>
        <v>0</v>
      </c>
      <c r="AF114" s="308">
        <f>HLOOKUP(Allgemeines!$C$12,$AG$4:$AM$200,ROW(C114)-3,FALSE)</f>
        <v>0</v>
      </c>
      <c r="AG114" s="308">
        <f t="shared" si="39"/>
        <v>0</v>
      </c>
      <c r="AH114" s="308">
        <f t="shared" si="40"/>
        <v>0</v>
      </c>
      <c r="AI114" s="308">
        <f t="shared" si="41"/>
        <v>0</v>
      </c>
      <c r="AJ114" s="308">
        <f t="shared" si="42"/>
        <v>0</v>
      </c>
      <c r="AK114" s="308">
        <f t="shared" si="43"/>
        <v>0</v>
      </c>
      <c r="AL114" s="308">
        <f t="shared" si="44"/>
        <v>0</v>
      </c>
      <c r="AM114" s="308">
        <f t="shared" si="45"/>
        <v>0</v>
      </c>
    </row>
    <row r="115" spans="1:39" s="352" customFormat="1" ht="15" x14ac:dyDescent="0.25">
      <c r="A115" s="343"/>
      <c r="B115" s="326"/>
      <c r="C115" s="344"/>
      <c r="D115" s="497"/>
      <c r="E115" s="344"/>
      <c r="F115" s="344"/>
      <c r="G115" s="416">
        <f t="shared" si="33"/>
        <v>0</v>
      </c>
      <c r="H115" s="328"/>
      <c r="I115" s="328"/>
      <c r="J115" s="328"/>
      <c r="K115" s="328"/>
      <c r="L115" s="328"/>
      <c r="M115" s="328"/>
      <c r="N115" s="328"/>
      <c r="O115" s="328"/>
      <c r="P115" s="328"/>
      <c r="Q115" s="345">
        <f t="shared" si="34"/>
        <v>0</v>
      </c>
      <c r="R115" s="346"/>
      <c r="S115" s="346"/>
      <c r="T115" s="347">
        <f t="shared" si="35"/>
        <v>0</v>
      </c>
      <c r="U115" s="348">
        <f>IF(ISBLANK($B115),0,VLOOKUP($B115,Listen!$A$2:$C$44,2,FALSE))</f>
        <v>0</v>
      </c>
      <c r="V115" s="348">
        <f>IF(ISBLANK($B115),0,VLOOKUP($B115,Listen!$A$2:$C$44,3,FALSE))</f>
        <v>0</v>
      </c>
      <c r="W115" s="349">
        <f t="shared" si="25"/>
        <v>0</v>
      </c>
      <c r="X115" s="350">
        <f t="shared" si="46"/>
        <v>0</v>
      </c>
      <c r="Y115" s="350">
        <f t="shared" si="46"/>
        <v>0</v>
      </c>
      <c r="Z115" s="350">
        <f t="shared" si="46"/>
        <v>0</v>
      </c>
      <c r="AA115" s="350">
        <f t="shared" si="46"/>
        <v>0</v>
      </c>
      <c r="AB115" s="350">
        <f t="shared" si="46"/>
        <v>0</v>
      </c>
      <c r="AC115" s="350">
        <f t="shared" si="46"/>
        <v>0</v>
      </c>
      <c r="AD115" s="308">
        <f t="shared" si="37"/>
        <v>0</v>
      </c>
      <c r="AE115" s="308">
        <f>IF(C115=Allgemeines!$C$12,$T115-SAV!$AF115,HLOOKUP(Allgemeines!$C$12-1,$AG$4:$AM$200,ROW(C115)-3,FALSE)-$AF115)</f>
        <v>0</v>
      </c>
      <c r="AF115" s="308">
        <f>HLOOKUP(Allgemeines!$C$12,$AG$4:$AM$200,ROW(C115)-3,FALSE)</f>
        <v>0</v>
      </c>
      <c r="AG115" s="308">
        <f t="shared" si="39"/>
        <v>0</v>
      </c>
      <c r="AH115" s="308">
        <f t="shared" si="40"/>
        <v>0</v>
      </c>
      <c r="AI115" s="308">
        <f t="shared" si="41"/>
        <v>0</v>
      </c>
      <c r="AJ115" s="308">
        <f t="shared" si="42"/>
        <v>0</v>
      </c>
      <c r="AK115" s="308">
        <f t="shared" si="43"/>
        <v>0</v>
      </c>
      <c r="AL115" s="308">
        <f t="shared" si="44"/>
        <v>0</v>
      </c>
      <c r="AM115" s="308">
        <f t="shared" si="45"/>
        <v>0</v>
      </c>
    </row>
    <row r="116" spans="1:39" s="352" customFormat="1" ht="15" x14ac:dyDescent="0.25">
      <c r="A116" s="343"/>
      <c r="B116" s="326"/>
      <c r="C116" s="344"/>
      <c r="D116" s="497"/>
      <c r="E116" s="344"/>
      <c r="F116" s="344"/>
      <c r="G116" s="416">
        <f t="shared" si="33"/>
        <v>0</v>
      </c>
      <c r="H116" s="328"/>
      <c r="I116" s="328"/>
      <c r="J116" s="328"/>
      <c r="K116" s="328"/>
      <c r="L116" s="328"/>
      <c r="M116" s="328"/>
      <c r="N116" s="328"/>
      <c r="O116" s="328"/>
      <c r="P116" s="328"/>
      <c r="Q116" s="345">
        <f t="shared" si="34"/>
        <v>0</v>
      </c>
      <c r="R116" s="346"/>
      <c r="S116" s="346"/>
      <c r="T116" s="347">
        <f t="shared" si="35"/>
        <v>0</v>
      </c>
      <c r="U116" s="348">
        <f>IF(ISBLANK($B116),0,VLOOKUP($B116,Listen!$A$2:$C$44,2,FALSE))</f>
        <v>0</v>
      </c>
      <c r="V116" s="348">
        <f>IF(ISBLANK($B116),0,VLOOKUP($B116,Listen!$A$2:$C$44,3,FALSE))</f>
        <v>0</v>
      </c>
      <c r="W116" s="349">
        <f t="shared" si="25"/>
        <v>0</v>
      </c>
      <c r="X116" s="350">
        <f t="shared" si="46"/>
        <v>0</v>
      </c>
      <c r="Y116" s="350">
        <f t="shared" si="46"/>
        <v>0</v>
      </c>
      <c r="Z116" s="350">
        <f t="shared" si="46"/>
        <v>0</v>
      </c>
      <c r="AA116" s="350">
        <f t="shared" si="46"/>
        <v>0</v>
      </c>
      <c r="AB116" s="350">
        <f t="shared" si="46"/>
        <v>0</v>
      </c>
      <c r="AC116" s="350">
        <f t="shared" si="46"/>
        <v>0</v>
      </c>
      <c r="AD116" s="308">
        <f t="shared" si="37"/>
        <v>0</v>
      </c>
      <c r="AE116" s="308">
        <f>IF(C116=Allgemeines!$C$12,$T116-SAV!$AF116,HLOOKUP(Allgemeines!$C$12-1,$AG$4:$AM$200,ROW(C116)-3,FALSE)-$AF116)</f>
        <v>0</v>
      </c>
      <c r="AF116" s="308">
        <f>HLOOKUP(Allgemeines!$C$12,$AG$4:$AM$200,ROW(C116)-3,FALSE)</f>
        <v>0</v>
      </c>
      <c r="AG116" s="308">
        <f t="shared" si="39"/>
        <v>0</v>
      </c>
      <c r="AH116" s="308">
        <f t="shared" si="40"/>
        <v>0</v>
      </c>
      <c r="AI116" s="308">
        <f t="shared" si="41"/>
        <v>0</v>
      </c>
      <c r="AJ116" s="308">
        <f t="shared" si="42"/>
        <v>0</v>
      </c>
      <c r="AK116" s="308">
        <f t="shared" si="43"/>
        <v>0</v>
      </c>
      <c r="AL116" s="308">
        <f t="shared" si="44"/>
        <v>0</v>
      </c>
      <c r="AM116" s="308">
        <f t="shared" si="45"/>
        <v>0</v>
      </c>
    </row>
    <row r="117" spans="1:39" s="352" customFormat="1" ht="15" x14ac:dyDescent="0.25">
      <c r="A117" s="343"/>
      <c r="B117" s="326"/>
      <c r="C117" s="344"/>
      <c r="D117" s="497"/>
      <c r="E117" s="344"/>
      <c r="F117" s="344"/>
      <c r="G117" s="416">
        <f t="shared" si="33"/>
        <v>0</v>
      </c>
      <c r="H117" s="328"/>
      <c r="I117" s="328"/>
      <c r="J117" s="328"/>
      <c r="K117" s="328"/>
      <c r="L117" s="328"/>
      <c r="M117" s="328"/>
      <c r="N117" s="328"/>
      <c r="O117" s="328"/>
      <c r="P117" s="328"/>
      <c r="Q117" s="345">
        <f t="shared" si="34"/>
        <v>0</v>
      </c>
      <c r="R117" s="346"/>
      <c r="S117" s="346"/>
      <c r="T117" s="347">
        <f t="shared" si="35"/>
        <v>0</v>
      </c>
      <c r="U117" s="348">
        <f>IF(ISBLANK($B117),0,VLOOKUP($B117,Listen!$A$2:$C$44,2,FALSE))</f>
        <v>0</v>
      </c>
      <c r="V117" s="348">
        <f>IF(ISBLANK($B117),0,VLOOKUP($B117,Listen!$A$2:$C$44,3,FALSE))</f>
        <v>0</v>
      </c>
      <c r="W117" s="349">
        <f t="shared" si="25"/>
        <v>0</v>
      </c>
      <c r="X117" s="350">
        <f t="shared" si="46"/>
        <v>0</v>
      </c>
      <c r="Y117" s="350">
        <f t="shared" si="46"/>
        <v>0</v>
      </c>
      <c r="Z117" s="350">
        <f t="shared" si="46"/>
        <v>0</v>
      </c>
      <c r="AA117" s="350">
        <f t="shared" si="46"/>
        <v>0</v>
      </c>
      <c r="AB117" s="350">
        <f t="shared" si="46"/>
        <v>0</v>
      </c>
      <c r="AC117" s="350">
        <f t="shared" si="46"/>
        <v>0</v>
      </c>
      <c r="AD117" s="308">
        <f t="shared" si="37"/>
        <v>0</v>
      </c>
      <c r="AE117" s="308">
        <f>IF(C117=Allgemeines!$C$12,$T117-SAV!$AF117,HLOOKUP(Allgemeines!$C$12-1,$AG$4:$AM$200,ROW(C117)-3,FALSE)-$AF117)</f>
        <v>0</v>
      </c>
      <c r="AF117" s="308">
        <f>HLOOKUP(Allgemeines!$C$12,$AG$4:$AM$200,ROW(C117)-3,FALSE)</f>
        <v>0</v>
      </c>
      <c r="AG117" s="308">
        <f t="shared" si="39"/>
        <v>0</v>
      </c>
      <c r="AH117" s="308">
        <f t="shared" si="40"/>
        <v>0</v>
      </c>
      <c r="AI117" s="308">
        <f t="shared" si="41"/>
        <v>0</v>
      </c>
      <c r="AJ117" s="308">
        <f t="shared" si="42"/>
        <v>0</v>
      </c>
      <c r="AK117" s="308">
        <f t="shared" si="43"/>
        <v>0</v>
      </c>
      <c r="AL117" s="308">
        <f t="shared" si="44"/>
        <v>0</v>
      </c>
      <c r="AM117" s="308">
        <f t="shared" si="45"/>
        <v>0</v>
      </c>
    </row>
    <row r="118" spans="1:39" s="352" customFormat="1" ht="15" x14ac:dyDescent="0.25">
      <c r="A118" s="343"/>
      <c r="B118" s="326"/>
      <c r="C118" s="344"/>
      <c r="D118" s="497"/>
      <c r="E118" s="344"/>
      <c r="F118" s="344"/>
      <c r="G118" s="416">
        <f t="shared" si="33"/>
        <v>0</v>
      </c>
      <c r="H118" s="328"/>
      <c r="I118" s="328"/>
      <c r="J118" s="328"/>
      <c r="K118" s="328"/>
      <c r="L118" s="328"/>
      <c r="M118" s="328"/>
      <c r="N118" s="328"/>
      <c r="O118" s="328"/>
      <c r="P118" s="328"/>
      <c r="Q118" s="345">
        <f t="shared" si="34"/>
        <v>0</v>
      </c>
      <c r="R118" s="346"/>
      <c r="S118" s="346"/>
      <c r="T118" s="347">
        <f t="shared" si="35"/>
        <v>0</v>
      </c>
      <c r="U118" s="348">
        <f>IF(ISBLANK($B118),0,VLOOKUP($B118,Listen!$A$2:$C$44,2,FALSE))</f>
        <v>0</v>
      </c>
      <c r="V118" s="348">
        <f>IF(ISBLANK($B118),0,VLOOKUP($B118,Listen!$A$2:$C$44,3,FALSE))</f>
        <v>0</v>
      </c>
      <c r="W118" s="349">
        <f t="shared" si="25"/>
        <v>0</v>
      </c>
      <c r="X118" s="350">
        <f t="shared" ref="X118:AC133" si="47">W118</f>
        <v>0</v>
      </c>
      <c r="Y118" s="350">
        <f t="shared" si="47"/>
        <v>0</v>
      </c>
      <c r="Z118" s="350">
        <f t="shared" si="47"/>
        <v>0</v>
      </c>
      <c r="AA118" s="350">
        <f t="shared" si="47"/>
        <v>0</v>
      </c>
      <c r="AB118" s="350">
        <f t="shared" si="47"/>
        <v>0</v>
      </c>
      <c r="AC118" s="350">
        <f t="shared" si="47"/>
        <v>0</v>
      </c>
      <c r="AD118" s="308">
        <f t="shared" si="37"/>
        <v>0</v>
      </c>
      <c r="AE118" s="308">
        <f>IF(C118=Allgemeines!$C$12,$T118-SAV!$AF118,HLOOKUP(Allgemeines!$C$12-1,$AG$4:$AM$200,ROW(C118)-3,FALSE)-$AF118)</f>
        <v>0</v>
      </c>
      <c r="AF118" s="308">
        <f>HLOOKUP(Allgemeines!$C$12,$AG$4:$AM$200,ROW(C118)-3,FALSE)</f>
        <v>0</v>
      </c>
      <c r="AG118" s="308">
        <f t="shared" si="39"/>
        <v>0</v>
      </c>
      <c r="AH118" s="308">
        <f t="shared" si="40"/>
        <v>0</v>
      </c>
      <c r="AI118" s="308">
        <f t="shared" si="41"/>
        <v>0</v>
      </c>
      <c r="AJ118" s="308">
        <f t="shared" si="42"/>
        <v>0</v>
      </c>
      <c r="AK118" s="308">
        <f t="shared" si="43"/>
        <v>0</v>
      </c>
      <c r="AL118" s="308">
        <f t="shared" si="44"/>
        <v>0</v>
      </c>
      <c r="AM118" s="308">
        <f t="shared" si="45"/>
        <v>0</v>
      </c>
    </row>
    <row r="119" spans="1:39" s="352" customFormat="1" ht="15" x14ac:dyDescent="0.25">
      <c r="A119" s="343"/>
      <c r="B119" s="326"/>
      <c r="C119" s="344"/>
      <c r="D119" s="497"/>
      <c r="E119" s="344"/>
      <c r="F119" s="344"/>
      <c r="G119" s="416">
        <f t="shared" si="33"/>
        <v>0</v>
      </c>
      <c r="H119" s="328"/>
      <c r="I119" s="328"/>
      <c r="J119" s="328"/>
      <c r="K119" s="328"/>
      <c r="L119" s="328"/>
      <c r="M119" s="328"/>
      <c r="N119" s="328"/>
      <c r="O119" s="328"/>
      <c r="P119" s="328"/>
      <c r="Q119" s="345">
        <f t="shared" si="34"/>
        <v>0</v>
      </c>
      <c r="R119" s="346"/>
      <c r="S119" s="346"/>
      <c r="T119" s="347">
        <f t="shared" si="35"/>
        <v>0</v>
      </c>
      <c r="U119" s="348">
        <f>IF(ISBLANK($B119),0,VLOOKUP($B119,Listen!$A$2:$C$44,2,FALSE))</f>
        <v>0</v>
      </c>
      <c r="V119" s="348">
        <f>IF(ISBLANK($B119),0,VLOOKUP($B119,Listen!$A$2:$C$44,3,FALSE))</f>
        <v>0</v>
      </c>
      <c r="W119" s="349">
        <f t="shared" si="25"/>
        <v>0</v>
      </c>
      <c r="X119" s="350">
        <f t="shared" si="47"/>
        <v>0</v>
      </c>
      <c r="Y119" s="350">
        <f t="shared" si="47"/>
        <v>0</v>
      </c>
      <c r="Z119" s="350">
        <f t="shared" si="47"/>
        <v>0</v>
      </c>
      <c r="AA119" s="350">
        <f t="shared" si="47"/>
        <v>0</v>
      </c>
      <c r="AB119" s="350">
        <f t="shared" si="47"/>
        <v>0</v>
      </c>
      <c r="AC119" s="350">
        <f t="shared" si="47"/>
        <v>0</v>
      </c>
      <c r="AD119" s="308">
        <f t="shared" si="37"/>
        <v>0</v>
      </c>
      <c r="AE119" s="308">
        <f>IF(C119=Allgemeines!$C$12,$T119-SAV!$AF119,HLOOKUP(Allgemeines!$C$12-1,$AG$4:$AM$200,ROW(C119)-3,FALSE)-$AF119)</f>
        <v>0</v>
      </c>
      <c r="AF119" s="308">
        <f>HLOOKUP(Allgemeines!$C$12,$AG$4:$AM$200,ROW(C119)-3,FALSE)</f>
        <v>0</v>
      </c>
      <c r="AG119" s="308">
        <f t="shared" si="39"/>
        <v>0</v>
      </c>
      <c r="AH119" s="308">
        <f t="shared" si="40"/>
        <v>0</v>
      </c>
      <c r="AI119" s="308">
        <f t="shared" si="41"/>
        <v>0</v>
      </c>
      <c r="AJ119" s="308">
        <f t="shared" si="42"/>
        <v>0</v>
      </c>
      <c r="AK119" s="308">
        <f t="shared" si="43"/>
        <v>0</v>
      </c>
      <c r="AL119" s="308">
        <f t="shared" si="44"/>
        <v>0</v>
      </c>
      <c r="AM119" s="308">
        <f t="shared" si="45"/>
        <v>0</v>
      </c>
    </row>
    <row r="120" spans="1:39" s="352" customFormat="1" ht="15" x14ac:dyDescent="0.25">
      <c r="A120" s="343"/>
      <c r="B120" s="326"/>
      <c r="C120" s="344"/>
      <c r="D120" s="497"/>
      <c r="E120" s="344"/>
      <c r="F120" s="344"/>
      <c r="G120" s="416">
        <f t="shared" si="33"/>
        <v>0</v>
      </c>
      <c r="H120" s="328"/>
      <c r="I120" s="328"/>
      <c r="J120" s="328"/>
      <c r="K120" s="328"/>
      <c r="L120" s="328"/>
      <c r="M120" s="328"/>
      <c r="N120" s="328"/>
      <c r="O120" s="328"/>
      <c r="P120" s="328"/>
      <c r="Q120" s="345">
        <f t="shared" si="34"/>
        <v>0</v>
      </c>
      <c r="R120" s="346"/>
      <c r="S120" s="346"/>
      <c r="T120" s="347">
        <f t="shared" si="35"/>
        <v>0</v>
      </c>
      <c r="U120" s="348">
        <f>IF(ISBLANK($B120),0,VLOOKUP($B120,Listen!$A$2:$C$44,2,FALSE))</f>
        <v>0</v>
      </c>
      <c r="V120" s="348">
        <f>IF(ISBLANK($B120),0,VLOOKUP($B120,Listen!$A$2:$C$44,3,FALSE))</f>
        <v>0</v>
      </c>
      <c r="W120" s="349">
        <f t="shared" si="25"/>
        <v>0</v>
      </c>
      <c r="X120" s="350">
        <f t="shared" si="47"/>
        <v>0</v>
      </c>
      <c r="Y120" s="350">
        <f t="shared" si="47"/>
        <v>0</v>
      </c>
      <c r="Z120" s="350">
        <f t="shared" si="47"/>
        <v>0</v>
      </c>
      <c r="AA120" s="350">
        <f t="shared" si="47"/>
        <v>0</v>
      </c>
      <c r="AB120" s="350">
        <f t="shared" si="47"/>
        <v>0</v>
      </c>
      <c r="AC120" s="350">
        <f t="shared" si="47"/>
        <v>0</v>
      </c>
      <c r="AD120" s="308">
        <f t="shared" si="37"/>
        <v>0</v>
      </c>
      <c r="AE120" s="308">
        <f>IF(C120=Allgemeines!$C$12,$T120-SAV!$AF120,HLOOKUP(Allgemeines!$C$12-1,$AG$4:$AM$200,ROW(C120)-3,FALSE)-$AF120)</f>
        <v>0</v>
      </c>
      <c r="AF120" s="308">
        <f>HLOOKUP(Allgemeines!$C$12,$AG$4:$AM$200,ROW(C120)-3,FALSE)</f>
        <v>0</v>
      </c>
      <c r="AG120" s="308">
        <f t="shared" si="39"/>
        <v>0</v>
      </c>
      <c r="AH120" s="308">
        <f t="shared" si="40"/>
        <v>0</v>
      </c>
      <c r="AI120" s="308">
        <f t="shared" si="41"/>
        <v>0</v>
      </c>
      <c r="AJ120" s="308">
        <f t="shared" si="42"/>
        <v>0</v>
      </c>
      <c r="AK120" s="308">
        <f t="shared" si="43"/>
        <v>0</v>
      </c>
      <c r="AL120" s="308">
        <f t="shared" si="44"/>
        <v>0</v>
      </c>
      <c r="AM120" s="308">
        <f t="shared" si="45"/>
        <v>0</v>
      </c>
    </row>
    <row r="121" spans="1:39" s="352" customFormat="1" ht="15" x14ac:dyDescent="0.25">
      <c r="A121" s="343"/>
      <c r="B121" s="326"/>
      <c r="C121" s="344"/>
      <c r="D121" s="497"/>
      <c r="E121" s="344"/>
      <c r="F121" s="344"/>
      <c r="G121" s="416">
        <f t="shared" si="33"/>
        <v>0</v>
      </c>
      <c r="H121" s="328"/>
      <c r="I121" s="328"/>
      <c r="J121" s="328"/>
      <c r="K121" s="328"/>
      <c r="L121" s="328"/>
      <c r="M121" s="328"/>
      <c r="N121" s="328"/>
      <c r="O121" s="328"/>
      <c r="P121" s="328"/>
      <c r="Q121" s="345">
        <f t="shared" si="34"/>
        <v>0</v>
      </c>
      <c r="R121" s="346"/>
      <c r="S121" s="346"/>
      <c r="T121" s="347">
        <f t="shared" si="35"/>
        <v>0</v>
      </c>
      <c r="U121" s="348">
        <f>IF(ISBLANK($B121),0,VLOOKUP($B121,Listen!$A$2:$C$44,2,FALSE))</f>
        <v>0</v>
      </c>
      <c r="V121" s="348">
        <f>IF(ISBLANK($B121),0,VLOOKUP($B121,Listen!$A$2:$C$44,3,FALSE))</f>
        <v>0</v>
      </c>
      <c r="W121" s="349">
        <f t="shared" si="25"/>
        <v>0</v>
      </c>
      <c r="X121" s="350">
        <f t="shared" si="47"/>
        <v>0</v>
      </c>
      <c r="Y121" s="350">
        <f t="shared" si="47"/>
        <v>0</v>
      </c>
      <c r="Z121" s="350">
        <f t="shared" si="47"/>
        <v>0</v>
      </c>
      <c r="AA121" s="350">
        <f t="shared" si="47"/>
        <v>0</v>
      </c>
      <c r="AB121" s="350">
        <f t="shared" si="47"/>
        <v>0</v>
      </c>
      <c r="AC121" s="350">
        <f t="shared" si="47"/>
        <v>0</v>
      </c>
      <c r="AD121" s="308">
        <f t="shared" si="37"/>
        <v>0</v>
      </c>
      <c r="AE121" s="308">
        <f>IF(C121=Allgemeines!$C$12,$T121-SAV!$AF121,HLOOKUP(Allgemeines!$C$12-1,$AG$4:$AM$200,ROW(C121)-3,FALSE)-$AF121)</f>
        <v>0</v>
      </c>
      <c r="AF121" s="308">
        <f>HLOOKUP(Allgemeines!$C$12,$AG$4:$AM$200,ROW(C121)-3,FALSE)</f>
        <v>0</v>
      </c>
      <c r="AG121" s="308">
        <f t="shared" si="39"/>
        <v>0</v>
      </c>
      <c r="AH121" s="308">
        <f t="shared" si="40"/>
        <v>0</v>
      </c>
      <c r="AI121" s="308">
        <f t="shared" si="41"/>
        <v>0</v>
      </c>
      <c r="AJ121" s="308">
        <f t="shared" si="42"/>
        <v>0</v>
      </c>
      <c r="AK121" s="308">
        <f t="shared" si="43"/>
        <v>0</v>
      </c>
      <c r="AL121" s="308">
        <f t="shared" si="44"/>
        <v>0</v>
      </c>
      <c r="AM121" s="308">
        <f t="shared" si="45"/>
        <v>0</v>
      </c>
    </row>
    <row r="122" spans="1:39" s="352" customFormat="1" ht="15" x14ac:dyDescent="0.25">
      <c r="A122" s="343"/>
      <c r="B122" s="326"/>
      <c r="C122" s="344"/>
      <c r="D122" s="497"/>
      <c r="E122" s="344"/>
      <c r="F122" s="344"/>
      <c r="G122" s="416">
        <f t="shared" si="33"/>
        <v>0</v>
      </c>
      <c r="H122" s="328"/>
      <c r="I122" s="328"/>
      <c r="J122" s="328"/>
      <c r="K122" s="328"/>
      <c r="L122" s="328"/>
      <c r="M122" s="328"/>
      <c r="N122" s="328"/>
      <c r="O122" s="328"/>
      <c r="P122" s="328"/>
      <c r="Q122" s="345">
        <f t="shared" si="34"/>
        <v>0</v>
      </c>
      <c r="R122" s="346"/>
      <c r="S122" s="346"/>
      <c r="T122" s="347">
        <f t="shared" si="35"/>
        <v>0</v>
      </c>
      <c r="U122" s="348">
        <f>IF(ISBLANK($B122),0,VLOOKUP($B122,Listen!$A$2:$C$44,2,FALSE))</f>
        <v>0</v>
      </c>
      <c r="V122" s="348">
        <f>IF(ISBLANK($B122),0,VLOOKUP($B122,Listen!$A$2:$C$44,3,FALSE))</f>
        <v>0</v>
      </c>
      <c r="W122" s="349">
        <f t="shared" si="25"/>
        <v>0</v>
      </c>
      <c r="X122" s="350">
        <f t="shared" si="47"/>
        <v>0</v>
      </c>
      <c r="Y122" s="350">
        <f t="shared" si="47"/>
        <v>0</v>
      </c>
      <c r="Z122" s="350">
        <f t="shared" si="47"/>
        <v>0</v>
      </c>
      <c r="AA122" s="350">
        <f t="shared" si="47"/>
        <v>0</v>
      </c>
      <c r="AB122" s="350">
        <f t="shared" si="47"/>
        <v>0</v>
      </c>
      <c r="AC122" s="350">
        <f t="shared" si="47"/>
        <v>0</v>
      </c>
      <c r="AD122" s="308">
        <f t="shared" si="37"/>
        <v>0</v>
      </c>
      <c r="AE122" s="308">
        <f>IF(C122=Allgemeines!$C$12,$T122-SAV!$AF122,HLOOKUP(Allgemeines!$C$12-1,$AG$4:$AM$200,ROW(C122)-3,FALSE)-$AF122)</f>
        <v>0</v>
      </c>
      <c r="AF122" s="308">
        <f>HLOOKUP(Allgemeines!$C$12,$AG$4:$AM$200,ROW(C122)-3,FALSE)</f>
        <v>0</v>
      </c>
      <c r="AG122" s="308">
        <f t="shared" si="39"/>
        <v>0</v>
      </c>
      <c r="AH122" s="308">
        <f t="shared" si="40"/>
        <v>0</v>
      </c>
      <c r="AI122" s="308">
        <f t="shared" si="41"/>
        <v>0</v>
      </c>
      <c r="AJ122" s="308">
        <f t="shared" si="42"/>
        <v>0</v>
      </c>
      <c r="AK122" s="308">
        <f t="shared" si="43"/>
        <v>0</v>
      </c>
      <c r="AL122" s="308">
        <f t="shared" si="44"/>
        <v>0</v>
      </c>
      <c r="AM122" s="308">
        <f t="shared" si="45"/>
        <v>0</v>
      </c>
    </row>
    <row r="123" spans="1:39" s="352" customFormat="1" ht="15" x14ac:dyDescent="0.25">
      <c r="A123" s="343"/>
      <c r="B123" s="326"/>
      <c r="C123" s="344"/>
      <c r="D123" s="497"/>
      <c r="E123" s="344"/>
      <c r="F123" s="344"/>
      <c r="G123" s="416">
        <f t="shared" si="33"/>
        <v>0</v>
      </c>
      <c r="H123" s="328"/>
      <c r="I123" s="328"/>
      <c r="J123" s="328"/>
      <c r="K123" s="328"/>
      <c r="L123" s="328"/>
      <c r="M123" s="328"/>
      <c r="N123" s="328"/>
      <c r="O123" s="328"/>
      <c r="P123" s="328"/>
      <c r="Q123" s="345">
        <f t="shared" si="34"/>
        <v>0</v>
      </c>
      <c r="R123" s="346"/>
      <c r="S123" s="346"/>
      <c r="T123" s="347">
        <f t="shared" si="35"/>
        <v>0</v>
      </c>
      <c r="U123" s="348">
        <f>IF(ISBLANK($B123),0,VLOOKUP($B123,Listen!$A$2:$C$44,2,FALSE))</f>
        <v>0</v>
      </c>
      <c r="V123" s="348">
        <f>IF(ISBLANK($B123),0,VLOOKUP($B123,Listen!$A$2:$C$44,3,FALSE))</f>
        <v>0</v>
      </c>
      <c r="W123" s="349">
        <f t="shared" si="25"/>
        <v>0</v>
      </c>
      <c r="X123" s="350">
        <f t="shared" si="47"/>
        <v>0</v>
      </c>
      <c r="Y123" s="350">
        <f t="shared" si="47"/>
        <v>0</v>
      </c>
      <c r="Z123" s="350">
        <f t="shared" si="47"/>
        <v>0</v>
      </c>
      <c r="AA123" s="350">
        <f t="shared" si="47"/>
        <v>0</v>
      </c>
      <c r="AB123" s="350">
        <f t="shared" si="47"/>
        <v>0</v>
      </c>
      <c r="AC123" s="350">
        <f t="shared" si="47"/>
        <v>0</v>
      </c>
      <c r="AD123" s="308">
        <f t="shared" si="37"/>
        <v>0</v>
      </c>
      <c r="AE123" s="308">
        <f>IF(C123=Allgemeines!$C$12,$T123-SAV!$AF123,HLOOKUP(Allgemeines!$C$12-1,$AG$4:$AM$200,ROW(C123)-3,FALSE)-$AF123)</f>
        <v>0</v>
      </c>
      <c r="AF123" s="308">
        <f>HLOOKUP(Allgemeines!$C$12,$AG$4:$AM$200,ROW(C123)-3,FALSE)</f>
        <v>0</v>
      </c>
      <c r="AG123" s="308">
        <f t="shared" si="39"/>
        <v>0</v>
      </c>
      <c r="AH123" s="308">
        <f t="shared" si="40"/>
        <v>0</v>
      </c>
      <c r="AI123" s="308">
        <f t="shared" si="41"/>
        <v>0</v>
      </c>
      <c r="AJ123" s="308">
        <f t="shared" si="42"/>
        <v>0</v>
      </c>
      <c r="AK123" s="308">
        <f t="shared" si="43"/>
        <v>0</v>
      </c>
      <c r="AL123" s="308">
        <f t="shared" si="44"/>
        <v>0</v>
      </c>
      <c r="AM123" s="308">
        <f t="shared" si="45"/>
        <v>0</v>
      </c>
    </row>
    <row r="124" spans="1:39" s="352" customFormat="1" ht="15" x14ac:dyDescent="0.25">
      <c r="A124" s="343"/>
      <c r="B124" s="326"/>
      <c r="C124" s="344"/>
      <c r="D124" s="497"/>
      <c r="E124" s="344"/>
      <c r="F124" s="344"/>
      <c r="G124" s="416">
        <f t="shared" si="33"/>
        <v>0</v>
      </c>
      <c r="H124" s="328"/>
      <c r="I124" s="328"/>
      <c r="J124" s="328"/>
      <c r="K124" s="328"/>
      <c r="L124" s="328"/>
      <c r="M124" s="328"/>
      <c r="N124" s="328"/>
      <c r="O124" s="328"/>
      <c r="P124" s="328"/>
      <c r="Q124" s="345">
        <f t="shared" si="34"/>
        <v>0</v>
      </c>
      <c r="R124" s="346"/>
      <c r="S124" s="346"/>
      <c r="T124" s="347">
        <f t="shared" si="35"/>
        <v>0</v>
      </c>
      <c r="U124" s="348">
        <f>IF(ISBLANK($B124),0,VLOOKUP($B124,Listen!$A$2:$C$44,2,FALSE))</f>
        <v>0</v>
      </c>
      <c r="V124" s="348">
        <f>IF(ISBLANK($B124),0,VLOOKUP($B124,Listen!$A$2:$C$44,3,FALSE))</f>
        <v>0</v>
      </c>
      <c r="W124" s="349">
        <f t="shared" si="25"/>
        <v>0</v>
      </c>
      <c r="X124" s="350">
        <f t="shared" si="47"/>
        <v>0</v>
      </c>
      <c r="Y124" s="350">
        <f t="shared" si="47"/>
        <v>0</v>
      </c>
      <c r="Z124" s="350">
        <f t="shared" si="47"/>
        <v>0</v>
      </c>
      <c r="AA124" s="350">
        <f t="shared" si="47"/>
        <v>0</v>
      </c>
      <c r="AB124" s="350">
        <f t="shared" si="47"/>
        <v>0</v>
      </c>
      <c r="AC124" s="350">
        <f t="shared" si="47"/>
        <v>0</v>
      </c>
      <c r="AD124" s="308">
        <f t="shared" si="37"/>
        <v>0</v>
      </c>
      <c r="AE124" s="308">
        <f>IF(C124=Allgemeines!$C$12,$T124-SAV!$AF124,HLOOKUP(Allgemeines!$C$12-1,$AG$4:$AM$200,ROW(C124)-3,FALSE)-$AF124)</f>
        <v>0</v>
      </c>
      <c r="AF124" s="308">
        <f>HLOOKUP(Allgemeines!$C$12,$AG$4:$AM$200,ROW(C124)-3,FALSE)</f>
        <v>0</v>
      </c>
      <c r="AG124" s="308">
        <f t="shared" si="39"/>
        <v>0</v>
      </c>
      <c r="AH124" s="308">
        <f t="shared" si="40"/>
        <v>0</v>
      </c>
      <c r="AI124" s="308">
        <f t="shared" si="41"/>
        <v>0</v>
      </c>
      <c r="AJ124" s="308">
        <f t="shared" si="42"/>
        <v>0</v>
      </c>
      <c r="AK124" s="308">
        <f t="shared" si="43"/>
        <v>0</v>
      </c>
      <c r="AL124" s="308">
        <f t="shared" si="44"/>
        <v>0</v>
      </c>
      <c r="AM124" s="308">
        <f t="shared" si="45"/>
        <v>0</v>
      </c>
    </row>
    <row r="125" spans="1:39" s="352" customFormat="1" ht="15" x14ac:dyDescent="0.25">
      <c r="A125" s="343"/>
      <c r="B125" s="326"/>
      <c r="C125" s="344"/>
      <c r="D125" s="497"/>
      <c r="E125" s="344"/>
      <c r="F125" s="344"/>
      <c r="G125" s="416">
        <f t="shared" si="33"/>
        <v>0</v>
      </c>
      <c r="H125" s="328"/>
      <c r="I125" s="328"/>
      <c r="J125" s="328"/>
      <c r="K125" s="328"/>
      <c r="L125" s="328"/>
      <c r="M125" s="328"/>
      <c r="N125" s="328"/>
      <c r="O125" s="328"/>
      <c r="P125" s="328"/>
      <c r="Q125" s="345">
        <f t="shared" si="34"/>
        <v>0</v>
      </c>
      <c r="R125" s="346"/>
      <c r="S125" s="346"/>
      <c r="T125" s="347">
        <f t="shared" si="35"/>
        <v>0</v>
      </c>
      <c r="U125" s="348">
        <f>IF(ISBLANK($B125),0,VLOOKUP($B125,Listen!$A$2:$C$44,2,FALSE))</f>
        <v>0</v>
      </c>
      <c r="V125" s="348">
        <f>IF(ISBLANK($B125),0,VLOOKUP($B125,Listen!$A$2:$C$44,3,FALSE))</f>
        <v>0</v>
      </c>
      <c r="W125" s="349">
        <f t="shared" si="25"/>
        <v>0</v>
      </c>
      <c r="X125" s="350">
        <f t="shared" si="47"/>
        <v>0</v>
      </c>
      <c r="Y125" s="350">
        <f t="shared" si="47"/>
        <v>0</v>
      </c>
      <c r="Z125" s="350">
        <f t="shared" si="47"/>
        <v>0</v>
      </c>
      <c r="AA125" s="350">
        <f t="shared" si="47"/>
        <v>0</v>
      </c>
      <c r="AB125" s="350">
        <f t="shared" si="47"/>
        <v>0</v>
      </c>
      <c r="AC125" s="350">
        <f t="shared" si="47"/>
        <v>0</v>
      </c>
      <c r="AD125" s="308">
        <f t="shared" si="37"/>
        <v>0</v>
      </c>
      <c r="AE125" s="308">
        <f>IF(C125=Allgemeines!$C$12,$T125-SAV!$AF125,HLOOKUP(Allgemeines!$C$12-1,$AG$4:$AM$200,ROW(C125)-3,FALSE)-$AF125)</f>
        <v>0</v>
      </c>
      <c r="AF125" s="308">
        <f>HLOOKUP(Allgemeines!$C$12,$AG$4:$AM$200,ROW(C125)-3,FALSE)</f>
        <v>0</v>
      </c>
      <c r="AG125" s="308">
        <f t="shared" si="39"/>
        <v>0</v>
      </c>
      <c r="AH125" s="308">
        <f t="shared" si="40"/>
        <v>0</v>
      </c>
      <c r="AI125" s="308">
        <f t="shared" si="41"/>
        <v>0</v>
      </c>
      <c r="AJ125" s="308">
        <f t="shared" si="42"/>
        <v>0</v>
      </c>
      <c r="AK125" s="308">
        <f t="shared" si="43"/>
        <v>0</v>
      </c>
      <c r="AL125" s="308">
        <f t="shared" si="44"/>
        <v>0</v>
      </c>
      <c r="AM125" s="308">
        <f t="shared" si="45"/>
        <v>0</v>
      </c>
    </row>
    <row r="126" spans="1:39" s="352" customFormat="1" ht="15" x14ac:dyDescent="0.25">
      <c r="A126" s="343"/>
      <c r="B126" s="326"/>
      <c r="C126" s="344"/>
      <c r="D126" s="497"/>
      <c r="E126" s="344"/>
      <c r="F126" s="344"/>
      <c r="G126" s="416">
        <f t="shared" si="33"/>
        <v>0</v>
      </c>
      <c r="H126" s="328"/>
      <c r="I126" s="328"/>
      <c r="J126" s="328"/>
      <c r="K126" s="328"/>
      <c r="L126" s="328"/>
      <c r="M126" s="328"/>
      <c r="N126" s="328"/>
      <c r="O126" s="328"/>
      <c r="P126" s="328"/>
      <c r="Q126" s="345">
        <f t="shared" si="34"/>
        <v>0</v>
      </c>
      <c r="R126" s="346"/>
      <c r="S126" s="346"/>
      <c r="T126" s="347">
        <f t="shared" si="35"/>
        <v>0</v>
      </c>
      <c r="U126" s="348">
        <f>IF(ISBLANK($B126),0,VLOOKUP($B126,Listen!$A$2:$C$44,2,FALSE))</f>
        <v>0</v>
      </c>
      <c r="V126" s="348">
        <f>IF(ISBLANK($B126),0,VLOOKUP($B126,Listen!$A$2:$C$44,3,FALSE))</f>
        <v>0</v>
      </c>
      <c r="W126" s="349">
        <f t="shared" si="25"/>
        <v>0</v>
      </c>
      <c r="X126" s="350">
        <f t="shared" si="47"/>
        <v>0</v>
      </c>
      <c r="Y126" s="350">
        <f t="shared" si="47"/>
        <v>0</v>
      </c>
      <c r="Z126" s="350">
        <f t="shared" si="47"/>
        <v>0</v>
      </c>
      <c r="AA126" s="350">
        <f t="shared" si="47"/>
        <v>0</v>
      </c>
      <c r="AB126" s="350">
        <f t="shared" si="47"/>
        <v>0</v>
      </c>
      <c r="AC126" s="350">
        <f t="shared" si="47"/>
        <v>0</v>
      </c>
      <c r="AD126" s="308">
        <f t="shared" si="37"/>
        <v>0</v>
      </c>
      <c r="AE126" s="308">
        <f>IF(C126=Allgemeines!$C$12,$T126-SAV!$AF126,HLOOKUP(Allgemeines!$C$12-1,$AG$4:$AM$200,ROW(C126)-3,FALSE)-$AF126)</f>
        <v>0</v>
      </c>
      <c r="AF126" s="308">
        <f>HLOOKUP(Allgemeines!$C$12,$AG$4:$AM$200,ROW(C126)-3,FALSE)</f>
        <v>0</v>
      </c>
      <c r="AG126" s="308">
        <f t="shared" si="39"/>
        <v>0</v>
      </c>
      <c r="AH126" s="308">
        <f t="shared" si="40"/>
        <v>0</v>
      </c>
      <c r="AI126" s="308">
        <f t="shared" si="41"/>
        <v>0</v>
      </c>
      <c r="AJ126" s="308">
        <f t="shared" si="42"/>
        <v>0</v>
      </c>
      <c r="AK126" s="308">
        <f t="shared" si="43"/>
        <v>0</v>
      </c>
      <c r="AL126" s="308">
        <f t="shared" si="44"/>
        <v>0</v>
      </c>
      <c r="AM126" s="308">
        <f t="shared" si="45"/>
        <v>0</v>
      </c>
    </row>
    <row r="127" spans="1:39" s="352" customFormat="1" ht="15" x14ac:dyDescent="0.25">
      <c r="A127" s="343"/>
      <c r="B127" s="326"/>
      <c r="C127" s="344"/>
      <c r="D127" s="497"/>
      <c r="E127" s="344"/>
      <c r="F127" s="344"/>
      <c r="G127" s="416">
        <f t="shared" si="33"/>
        <v>0</v>
      </c>
      <c r="H127" s="328"/>
      <c r="I127" s="328"/>
      <c r="J127" s="328"/>
      <c r="K127" s="328"/>
      <c r="L127" s="328"/>
      <c r="M127" s="328"/>
      <c r="N127" s="328"/>
      <c r="O127" s="328"/>
      <c r="P127" s="328"/>
      <c r="Q127" s="345">
        <f t="shared" si="34"/>
        <v>0</v>
      </c>
      <c r="R127" s="346"/>
      <c r="S127" s="346"/>
      <c r="T127" s="347">
        <f t="shared" si="35"/>
        <v>0</v>
      </c>
      <c r="U127" s="348">
        <f>IF(ISBLANK($B127),0,VLOOKUP($B127,Listen!$A$2:$C$44,2,FALSE))</f>
        <v>0</v>
      </c>
      <c r="V127" s="348">
        <f>IF(ISBLANK($B127),0,VLOOKUP($B127,Listen!$A$2:$C$44,3,FALSE))</f>
        <v>0</v>
      </c>
      <c r="W127" s="349">
        <f t="shared" si="25"/>
        <v>0</v>
      </c>
      <c r="X127" s="350">
        <f t="shared" si="47"/>
        <v>0</v>
      </c>
      <c r="Y127" s="350">
        <f t="shared" si="47"/>
        <v>0</v>
      </c>
      <c r="Z127" s="350">
        <f t="shared" si="47"/>
        <v>0</v>
      </c>
      <c r="AA127" s="350">
        <f t="shared" si="47"/>
        <v>0</v>
      </c>
      <c r="AB127" s="350">
        <f t="shared" si="47"/>
        <v>0</v>
      </c>
      <c r="AC127" s="350">
        <f t="shared" si="47"/>
        <v>0</v>
      </c>
      <c r="AD127" s="308">
        <f t="shared" si="37"/>
        <v>0</v>
      </c>
      <c r="AE127" s="308">
        <f>IF(C127=Allgemeines!$C$12,$T127-SAV!$AF127,HLOOKUP(Allgemeines!$C$12-1,$AG$4:$AM$200,ROW(C127)-3,FALSE)-$AF127)</f>
        <v>0</v>
      </c>
      <c r="AF127" s="308">
        <f>HLOOKUP(Allgemeines!$C$12,$AG$4:$AM$200,ROW(C127)-3,FALSE)</f>
        <v>0</v>
      </c>
      <c r="AG127" s="308">
        <f t="shared" si="39"/>
        <v>0</v>
      </c>
      <c r="AH127" s="308">
        <f t="shared" si="40"/>
        <v>0</v>
      </c>
      <c r="AI127" s="308">
        <f t="shared" si="41"/>
        <v>0</v>
      </c>
      <c r="AJ127" s="308">
        <f t="shared" si="42"/>
        <v>0</v>
      </c>
      <c r="AK127" s="308">
        <f t="shared" si="43"/>
        <v>0</v>
      </c>
      <c r="AL127" s="308">
        <f t="shared" si="44"/>
        <v>0</v>
      </c>
      <c r="AM127" s="308">
        <f t="shared" si="45"/>
        <v>0</v>
      </c>
    </row>
    <row r="128" spans="1:39" s="352" customFormat="1" ht="15" x14ac:dyDescent="0.25">
      <c r="A128" s="343"/>
      <c r="B128" s="326"/>
      <c r="C128" s="344"/>
      <c r="D128" s="497"/>
      <c r="E128" s="344"/>
      <c r="F128" s="344"/>
      <c r="G128" s="416">
        <f t="shared" si="33"/>
        <v>0</v>
      </c>
      <c r="H128" s="328"/>
      <c r="I128" s="328"/>
      <c r="J128" s="328"/>
      <c r="K128" s="328"/>
      <c r="L128" s="328"/>
      <c r="M128" s="328"/>
      <c r="N128" s="328"/>
      <c r="O128" s="328"/>
      <c r="P128" s="328"/>
      <c r="Q128" s="345">
        <f t="shared" si="34"/>
        <v>0</v>
      </c>
      <c r="R128" s="346"/>
      <c r="S128" s="346"/>
      <c r="T128" s="347">
        <f t="shared" si="35"/>
        <v>0</v>
      </c>
      <c r="U128" s="348">
        <f>IF(ISBLANK($B128),0,VLOOKUP($B128,Listen!$A$2:$C$44,2,FALSE))</f>
        <v>0</v>
      </c>
      <c r="V128" s="348">
        <f>IF(ISBLANK($B128),0,VLOOKUP($B128,Listen!$A$2:$C$44,3,FALSE))</f>
        <v>0</v>
      </c>
      <c r="W128" s="349">
        <f t="shared" si="25"/>
        <v>0</v>
      </c>
      <c r="X128" s="350">
        <f t="shared" si="47"/>
        <v>0</v>
      </c>
      <c r="Y128" s="350">
        <f t="shared" si="47"/>
        <v>0</v>
      </c>
      <c r="Z128" s="350">
        <f t="shared" si="47"/>
        <v>0</v>
      </c>
      <c r="AA128" s="350">
        <f t="shared" si="47"/>
        <v>0</v>
      </c>
      <c r="AB128" s="350">
        <f t="shared" si="47"/>
        <v>0</v>
      </c>
      <c r="AC128" s="350">
        <f t="shared" si="47"/>
        <v>0</v>
      </c>
      <c r="AD128" s="308">
        <f t="shared" si="37"/>
        <v>0</v>
      </c>
      <c r="AE128" s="308">
        <f>IF(C128=Allgemeines!$C$12,$T128-SAV!$AF128,HLOOKUP(Allgemeines!$C$12-1,$AG$4:$AM$200,ROW(C128)-3,FALSE)-$AF128)</f>
        <v>0</v>
      </c>
      <c r="AF128" s="308">
        <f>HLOOKUP(Allgemeines!$C$12,$AG$4:$AM$200,ROW(C128)-3,FALSE)</f>
        <v>0</v>
      </c>
      <c r="AG128" s="308">
        <f t="shared" si="39"/>
        <v>0</v>
      </c>
      <c r="AH128" s="308">
        <f t="shared" si="40"/>
        <v>0</v>
      </c>
      <c r="AI128" s="308">
        <f t="shared" si="41"/>
        <v>0</v>
      </c>
      <c r="AJ128" s="308">
        <f t="shared" si="42"/>
        <v>0</v>
      </c>
      <c r="AK128" s="308">
        <f t="shared" si="43"/>
        <v>0</v>
      </c>
      <c r="AL128" s="308">
        <f t="shared" si="44"/>
        <v>0</v>
      </c>
      <c r="AM128" s="308">
        <f t="shared" si="45"/>
        <v>0</v>
      </c>
    </row>
    <row r="129" spans="1:39" s="352" customFormat="1" ht="15" x14ac:dyDescent="0.25">
      <c r="A129" s="343"/>
      <c r="B129" s="326"/>
      <c r="C129" s="344"/>
      <c r="D129" s="497"/>
      <c r="E129" s="344"/>
      <c r="F129" s="344"/>
      <c r="G129" s="416">
        <f t="shared" si="33"/>
        <v>0</v>
      </c>
      <c r="H129" s="328"/>
      <c r="I129" s="328"/>
      <c r="J129" s="328"/>
      <c r="K129" s="328"/>
      <c r="L129" s="328"/>
      <c r="M129" s="328"/>
      <c r="N129" s="328"/>
      <c r="O129" s="328"/>
      <c r="P129" s="328"/>
      <c r="Q129" s="345">
        <f t="shared" si="34"/>
        <v>0</v>
      </c>
      <c r="R129" s="346"/>
      <c r="S129" s="346"/>
      <c r="T129" s="347">
        <f t="shared" si="35"/>
        <v>0</v>
      </c>
      <c r="U129" s="348">
        <f>IF(ISBLANK($B129),0,VLOOKUP($B129,Listen!$A$2:$C$44,2,FALSE))</f>
        <v>0</v>
      </c>
      <c r="V129" s="348">
        <f>IF(ISBLANK($B129),0,VLOOKUP($B129,Listen!$A$2:$C$44,3,FALSE))</f>
        <v>0</v>
      </c>
      <c r="W129" s="349">
        <f t="shared" si="25"/>
        <v>0</v>
      </c>
      <c r="X129" s="350">
        <f t="shared" si="47"/>
        <v>0</v>
      </c>
      <c r="Y129" s="350">
        <f t="shared" si="47"/>
        <v>0</v>
      </c>
      <c r="Z129" s="350">
        <f t="shared" si="47"/>
        <v>0</v>
      </c>
      <c r="AA129" s="350">
        <f t="shared" si="47"/>
        <v>0</v>
      </c>
      <c r="AB129" s="350">
        <f t="shared" si="47"/>
        <v>0</v>
      </c>
      <c r="AC129" s="350">
        <f t="shared" si="47"/>
        <v>0</v>
      </c>
      <c r="AD129" s="308">
        <f t="shared" si="37"/>
        <v>0</v>
      </c>
      <c r="AE129" s="308">
        <f>IF(C129=Allgemeines!$C$12,$T129-SAV!$AF129,HLOOKUP(Allgemeines!$C$12-1,$AG$4:$AM$200,ROW(C129)-3,FALSE)-$AF129)</f>
        <v>0</v>
      </c>
      <c r="AF129" s="308">
        <f>HLOOKUP(Allgemeines!$C$12,$AG$4:$AM$200,ROW(C129)-3,FALSE)</f>
        <v>0</v>
      </c>
      <c r="AG129" s="308">
        <f t="shared" si="39"/>
        <v>0</v>
      </c>
      <c r="AH129" s="308">
        <f t="shared" si="40"/>
        <v>0</v>
      </c>
      <c r="AI129" s="308">
        <f t="shared" si="41"/>
        <v>0</v>
      </c>
      <c r="AJ129" s="308">
        <f t="shared" si="42"/>
        <v>0</v>
      </c>
      <c r="AK129" s="308">
        <f t="shared" si="43"/>
        <v>0</v>
      </c>
      <c r="AL129" s="308">
        <f t="shared" si="44"/>
        <v>0</v>
      </c>
      <c r="AM129" s="308">
        <f t="shared" si="45"/>
        <v>0</v>
      </c>
    </row>
    <row r="130" spans="1:39" s="352" customFormat="1" ht="15" x14ac:dyDescent="0.25">
      <c r="A130" s="343"/>
      <c r="B130" s="326"/>
      <c r="C130" s="344"/>
      <c r="D130" s="497"/>
      <c r="E130" s="344"/>
      <c r="F130" s="344"/>
      <c r="G130" s="416">
        <f t="shared" si="33"/>
        <v>0</v>
      </c>
      <c r="H130" s="328"/>
      <c r="I130" s="328"/>
      <c r="J130" s="328"/>
      <c r="K130" s="328"/>
      <c r="L130" s="328"/>
      <c r="M130" s="328"/>
      <c r="N130" s="328"/>
      <c r="O130" s="328"/>
      <c r="P130" s="328"/>
      <c r="Q130" s="345">
        <f t="shared" si="34"/>
        <v>0</v>
      </c>
      <c r="R130" s="346"/>
      <c r="S130" s="346"/>
      <c r="T130" s="347">
        <f t="shared" si="35"/>
        <v>0</v>
      </c>
      <c r="U130" s="348">
        <f>IF(ISBLANK($B130),0,VLOOKUP($B130,Listen!$A$2:$C$44,2,FALSE))</f>
        <v>0</v>
      </c>
      <c r="V130" s="348">
        <f>IF(ISBLANK($B130),0,VLOOKUP($B130,Listen!$A$2:$C$44,3,FALSE))</f>
        <v>0</v>
      </c>
      <c r="W130" s="349">
        <f t="shared" si="25"/>
        <v>0</v>
      </c>
      <c r="X130" s="350">
        <f t="shared" si="47"/>
        <v>0</v>
      </c>
      <c r="Y130" s="350">
        <f t="shared" si="47"/>
        <v>0</v>
      </c>
      <c r="Z130" s="350">
        <f t="shared" si="47"/>
        <v>0</v>
      </c>
      <c r="AA130" s="350">
        <f t="shared" si="47"/>
        <v>0</v>
      </c>
      <c r="AB130" s="350">
        <f t="shared" si="47"/>
        <v>0</v>
      </c>
      <c r="AC130" s="350">
        <f t="shared" si="47"/>
        <v>0</v>
      </c>
      <c r="AD130" s="308">
        <f t="shared" si="37"/>
        <v>0</v>
      </c>
      <c r="AE130" s="308">
        <f>IF(C130=Allgemeines!$C$12,$T130-SAV!$AF130,HLOOKUP(Allgemeines!$C$12-1,$AG$4:$AM$200,ROW(C130)-3,FALSE)-$AF130)</f>
        <v>0</v>
      </c>
      <c r="AF130" s="308">
        <f>HLOOKUP(Allgemeines!$C$12,$AG$4:$AM$200,ROW(C130)-3,FALSE)</f>
        <v>0</v>
      </c>
      <c r="AG130" s="308">
        <f t="shared" si="39"/>
        <v>0</v>
      </c>
      <c r="AH130" s="308">
        <f t="shared" si="40"/>
        <v>0</v>
      </c>
      <c r="AI130" s="308">
        <f t="shared" si="41"/>
        <v>0</v>
      </c>
      <c r="AJ130" s="308">
        <f t="shared" si="42"/>
        <v>0</v>
      </c>
      <c r="AK130" s="308">
        <f t="shared" si="43"/>
        <v>0</v>
      </c>
      <c r="AL130" s="308">
        <f t="shared" si="44"/>
        <v>0</v>
      </c>
      <c r="AM130" s="308">
        <f t="shared" si="45"/>
        <v>0</v>
      </c>
    </row>
    <row r="131" spans="1:39" s="352" customFormat="1" ht="15" x14ac:dyDescent="0.25">
      <c r="A131" s="343"/>
      <c r="B131" s="326"/>
      <c r="C131" s="344"/>
      <c r="D131" s="497"/>
      <c r="E131" s="344"/>
      <c r="F131" s="344"/>
      <c r="G131" s="416">
        <f t="shared" si="33"/>
        <v>0</v>
      </c>
      <c r="H131" s="328"/>
      <c r="I131" s="328"/>
      <c r="J131" s="328"/>
      <c r="K131" s="328"/>
      <c r="L131" s="328"/>
      <c r="M131" s="328"/>
      <c r="N131" s="328"/>
      <c r="O131" s="328"/>
      <c r="P131" s="328"/>
      <c r="Q131" s="345">
        <f t="shared" si="34"/>
        <v>0</v>
      </c>
      <c r="R131" s="346"/>
      <c r="S131" s="346"/>
      <c r="T131" s="347">
        <f t="shared" si="35"/>
        <v>0</v>
      </c>
      <c r="U131" s="348">
        <f>IF(ISBLANK($B131),0,VLOOKUP($B131,Listen!$A$2:$C$44,2,FALSE))</f>
        <v>0</v>
      </c>
      <c r="V131" s="348">
        <f>IF(ISBLANK($B131),0,VLOOKUP($B131,Listen!$A$2:$C$44,3,FALSE))</f>
        <v>0</v>
      </c>
      <c r="W131" s="349">
        <f t="shared" si="25"/>
        <v>0</v>
      </c>
      <c r="X131" s="350">
        <f t="shared" si="47"/>
        <v>0</v>
      </c>
      <c r="Y131" s="350">
        <f t="shared" si="47"/>
        <v>0</v>
      </c>
      <c r="Z131" s="350">
        <f t="shared" si="47"/>
        <v>0</v>
      </c>
      <c r="AA131" s="350">
        <f t="shared" si="47"/>
        <v>0</v>
      </c>
      <c r="AB131" s="350">
        <f t="shared" si="47"/>
        <v>0</v>
      </c>
      <c r="AC131" s="350">
        <f t="shared" si="47"/>
        <v>0</v>
      </c>
      <c r="AD131" s="308">
        <f t="shared" si="37"/>
        <v>0</v>
      </c>
      <c r="AE131" s="308">
        <f>IF(C131=Allgemeines!$C$12,$T131-SAV!$AF131,HLOOKUP(Allgemeines!$C$12-1,$AG$4:$AM$200,ROW(C131)-3,FALSE)-$AF131)</f>
        <v>0</v>
      </c>
      <c r="AF131" s="308">
        <f>HLOOKUP(Allgemeines!$C$12,$AG$4:$AM$200,ROW(C131)-3,FALSE)</f>
        <v>0</v>
      </c>
      <c r="AG131" s="308">
        <f t="shared" si="39"/>
        <v>0</v>
      </c>
      <c r="AH131" s="308">
        <f t="shared" si="40"/>
        <v>0</v>
      </c>
      <c r="AI131" s="308">
        <f t="shared" si="41"/>
        <v>0</v>
      </c>
      <c r="AJ131" s="308">
        <f t="shared" si="42"/>
        <v>0</v>
      </c>
      <c r="AK131" s="308">
        <f t="shared" si="43"/>
        <v>0</v>
      </c>
      <c r="AL131" s="308">
        <f t="shared" si="44"/>
        <v>0</v>
      </c>
      <c r="AM131" s="308">
        <f t="shared" si="45"/>
        <v>0</v>
      </c>
    </row>
    <row r="132" spans="1:39" s="352" customFormat="1" ht="15" x14ac:dyDescent="0.25">
      <c r="A132" s="343"/>
      <c r="B132" s="326"/>
      <c r="C132" s="344"/>
      <c r="D132" s="497"/>
      <c r="E132" s="344"/>
      <c r="F132" s="344"/>
      <c r="G132" s="416">
        <f t="shared" si="33"/>
        <v>0</v>
      </c>
      <c r="H132" s="328"/>
      <c r="I132" s="328"/>
      <c r="J132" s="328"/>
      <c r="K132" s="328"/>
      <c r="L132" s="328"/>
      <c r="M132" s="328"/>
      <c r="N132" s="328"/>
      <c r="O132" s="328"/>
      <c r="P132" s="328"/>
      <c r="Q132" s="345">
        <f t="shared" si="34"/>
        <v>0</v>
      </c>
      <c r="R132" s="346"/>
      <c r="S132" s="346"/>
      <c r="T132" s="347">
        <f t="shared" si="35"/>
        <v>0</v>
      </c>
      <c r="U132" s="348">
        <f>IF(ISBLANK($B132),0,VLOOKUP($B132,Listen!$A$2:$C$44,2,FALSE))</f>
        <v>0</v>
      </c>
      <c r="V132" s="348">
        <f>IF(ISBLANK($B132),0,VLOOKUP($B132,Listen!$A$2:$C$44,3,FALSE))</f>
        <v>0</v>
      </c>
      <c r="W132" s="349">
        <f t="shared" si="25"/>
        <v>0</v>
      </c>
      <c r="X132" s="350">
        <f t="shared" si="47"/>
        <v>0</v>
      </c>
      <c r="Y132" s="350">
        <f t="shared" si="47"/>
        <v>0</v>
      </c>
      <c r="Z132" s="350">
        <f t="shared" si="47"/>
        <v>0</v>
      </c>
      <c r="AA132" s="350">
        <f t="shared" si="47"/>
        <v>0</v>
      </c>
      <c r="AB132" s="350">
        <f t="shared" si="47"/>
        <v>0</v>
      </c>
      <c r="AC132" s="350">
        <f t="shared" si="47"/>
        <v>0</v>
      </c>
      <c r="AD132" s="308">
        <f t="shared" si="37"/>
        <v>0</v>
      </c>
      <c r="AE132" s="308">
        <f>IF(C132=Allgemeines!$C$12,$T132-SAV!$AF132,HLOOKUP(Allgemeines!$C$12-1,$AG$4:$AM$200,ROW(C132)-3,FALSE)-$AF132)</f>
        <v>0</v>
      </c>
      <c r="AF132" s="308">
        <f>HLOOKUP(Allgemeines!$C$12,$AG$4:$AM$200,ROW(C132)-3,FALSE)</f>
        <v>0</v>
      </c>
      <c r="AG132" s="308">
        <f t="shared" si="39"/>
        <v>0</v>
      </c>
      <c r="AH132" s="308">
        <f t="shared" si="40"/>
        <v>0</v>
      </c>
      <c r="AI132" s="308">
        <f t="shared" si="41"/>
        <v>0</v>
      </c>
      <c r="AJ132" s="308">
        <f t="shared" si="42"/>
        <v>0</v>
      </c>
      <c r="AK132" s="308">
        <f t="shared" si="43"/>
        <v>0</v>
      </c>
      <c r="AL132" s="308">
        <f t="shared" si="44"/>
        <v>0</v>
      </c>
      <c r="AM132" s="308">
        <f t="shared" si="45"/>
        <v>0</v>
      </c>
    </row>
    <row r="133" spans="1:39" s="352" customFormat="1" ht="15" x14ac:dyDescent="0.25">
      <c r="A133" s="343"/>
      <c r="B133" s="326"/>
      <c r="C133" s="344"/>
      <c r="D133" s="497"/>
      <c r="E133" s="344"/>
      <c r="F133" s="344"/>
      <c r="G133" s="416">
        <f t="shared" si="33"/>
        <v>0</v>
      </c>
      <c r="H133" s="328"/>
      <c r="I133" s="328"/>
      <c r="J133" s="328"/>
      <c r="K133" s="328"/>
      <c r="L133" s="328"/>
      <c r="M133" s="328"/>
      <c r="N133" s="328"/>
      <c r="O133" s="328"/>
      <c r="P133" s="328"/>
      <c r="Q133" s="345">
        <f t="shared" si="34"/>
        <v>0</v>
      </c>
      <c r="R133" s="346"/>
      <c r="S133" s="346"/>
      <c r="T133" s="347">
        <f t="shared" si="35"/>
        <v>0</v>
      </c>
      <c r="U133" s="348">
        <f>IF(ISBLANK($B133),0,VLOOKUP($B133,Listen!$A$2:$C$44,2,FALSE))</f>
        <v>0</v>
      </c>
      <c r="V133" s="348">
        <f>IF(ISBLANK($B133),0,VLOOKUP($B133,Listen!$A$2:$C$44,3,FALSE))</f>
        <v>0</v>
      </c>
      <c r="W133" s="349">
        <f t="shared" ref="W133:W196" si="48">$U133</f>
        <v>0</v>
      </c>
      <c r="X133" s="350">
        <f t="shared" si="47"/>
        <v>0</v>
      </c>
      <c r="Y133" s="350">
        <f t="shared" si="47"/>
        <v>0</v>
      </c>
      <c r="Z133" s="350">
        <f t="shared" si="47"/>
        <v>0</v>
      </c>
      <c r="AA133" s="350">
        <f t="shared" si="47"/>
        <v>0</v>
      </c>
      <c r="AB133" s="350">
        <f t="shared" si="47"/>
        <v>0</v>
      </c>
      <c r="AC133" s="350">
        <f t="shared" si="47"/>
        <v>0</v>
      </c>
      <c r="AD133" s="308">
        <f t="shared" si="37"/>
        <v>0</v>
      </c>
      <c r="AE133" s="308">
        <f>IF(C133=Allgemeines!$C$12,$T133-SAV!$AF133,HLOOKUP(Allgemeines!$C$12-1,$AG$4:$AM$200,ROW(C133)-3,FALSE)-$AF133)</f>
        <v>0</v>
      </c>
      <c r="AF133" s="308">
        <f>HLOOKUP(Allgemeines!$C$12,$AG$4:$AM$200,ROW(C133)-3,FALSE)</f>
        <v>0</v>
      </c>
      <c r="AG133" s="308">
        <f t="shared" ref="AG133:AG164" si="49">IF(OR($C133=0,$T133=0),0,IF($C133&lt;=AG$4,$T133-$T133/W133*(AG$4-$C133+1),0))</f>
        <v>0</v>
      </c>
      <c r="AH133" s="308">
        <f t="shared" ref="AH133:AH164" si="50">IF(OR($C133=0,$T133=0,X133-(AH$4-$C133)=0),0,IF($C133&lt;AH$4,AG133-AG133/(X133-(AH$4-$C133)),IF($C133=AH$4,$T133-$T133/X133,0)))</f>
        <v>0</v>
      </c>
      <c r="AI133" s="308">
        <f t="shared" ref="AI133:AI164" si="51">IF(OR($C133=0,$T133=0,Y133-(AI$4-$C133)=0),0,IF($C133&lt;AI$4,AH133-AH133/(Y133-(AI$4-$C133)),IF($C133=AI$4,$T133-$T133/Y133,0)))</f>
        <v>0</v>
      </c>
      <c r="AJ133" s="308">
        <f t="shared" ref="AJ133:AJ164" si="52">IF(OR($C133=0,$T133=0,Z133-(AJ$4-$C133)=0),0,IF($C133&lt;AJ$4,AI133-AI133/(Z133-(AJ$4-$C133)),IF($C133=AJ$4,$T133-$T133/Z133,0)))</f>
        <v>0</v>
      </c>
      <c r="AK133" s="308">
        <f t="shared" ref="AK133:AK164" si="53">IF(OR($C133=0,$T133=0,AA133-(AK$4-$C133)=0),0,IF($C133&lt;AK$4,AJ133-AJ133/(AA133-(AK$4-$C133)),IF($C133=AK$4,$T133-$T133/AA133,0)))</f>
        <v>0</v>
      </c>
      <c r="AL133" s="308">
        <f t="shared" ref="AL133:AL164" si="54">IF(OR($C133=0,$T133=0,AB133-(AL$4-$C133)=0),0,IF($C133&lt;AL$4,AK133-AK133/(AB133-(AL$4-$C133)),IF($C133=AL$4,$T133-$T133/AB133,0)))</f>
        <v>0</v>
      </c>
      <c r="AM133" s="308">
        <f t="shared" ref="AM133:AM164" si="55">IF(OR($C133=0,$T133=0,AC133-(AM$4-$C133)=0),0,IF($C133&lt;AM$4,AL133-AL133/(AC133-(AM$4-$C133)),IF($C133=AM$4,$T133-$T133/AC133,0)))</f>
        <v>0</v>
      </c>
    </row>
    <row r="134" spans="1:39" s="352" customFormat="1" ht="15" x14ac:dyDescent="0.25">
      <c r="A134" s="343"/>
      <c r="B134" s="326"/>
      <c r="C134" s="344"/>
      <c r="D134" s="497"/>
      <c r="E134" s="344"/>
      <c r="F134" s="344"/>
      <c r="G134" s="416">
        <f t="shared" ref="G134:G197" si="56">D134*E134/100</f>
        <v>0</v>
      </c>
      <c r="H134" s="328"/>
      <c r="I134" s="328"/>
      <c r="J134" s="328"/>
      <c r="K134" s="328"/>
      <c r="L134" s="328"/>
      <c r="M134" s="328"/>
      <c r="N134" s="328"/>
      <c r="O134" s="328"/>
      <c r="P134" s="328"/>
      <c r="Q134" s="345">
        <f t="shared" ref="Q134:Q197" si="57">SUM(G134,H134,J134,K134,M134,N134)-SUM(I134,L134,O134,P134)</f>
        <v>0</v>
      </c>
      <c r="R134" s="346"/>
      <c r="S134" s="346"/>
      <c r="T134" s="347">
        <f t="shared" ref="T134:T197" si="58">Q134-R134</f>
        <v>0</v>
      </c>
      <c r="U134" s="348">
        <f>IF(ISBLANK($B134),0,VLOOKUP($B134,Listen!$A$2:$C$44,2,FALSE))</f>
        <v>0</v>
      </c>
      <c r="V134" s="348">
        <f>IF(ISBLANK($B134),0,VLOOKUP($B134,Listen!$A$2:$C$44,3,FALSE))</f>
        <v>0</v>
      </c>
      <c r="W134" s="349">
        <f t="shared" si="48"/>
        <v>0</v>
      </c>
      <c r="X134" s="350">
        <f t="shared" ref="X134:AC149" si="59">W134</f>
        <v>0</v>
      </c>
      <c r="Y134" s="350">
        <f t="shared" si="59"/>
        <v>0</v>
      </c>
      <c r="Z134" s="350">
        <f t="shared" si="59"/>
        <v>0</v>
      </c>
      <c r="AA134" s="350">
        <f t="shared" si="59"/>
        <v>0</v>
      </c>
      <c r="AB134" s="350">
        <f t="shared" si="59"/>
        <v>0</v>
      </c>
      <c r="AC134" s="350">
        <f t="shared" si="59"/>
        <v>0</v>
      </c>
      <c r="AD134" s="308">
        <f t="shared" ref="AD134:AD197" si="60">AF134+AE134</f>
        <v>0</v>
      </c>
      <c r="AE134" s="308">
        <f>IF(C134=Allgemeines!$C$12,$T134-SAV!$AF134,HLOOKUP(Allgemeines!$C$12-1,$AG$4:$AM$200,ROW(C134)-3,FALSE)-$AF134)</f>
        <v>0</v>
      </c>
      <c r="AF134" s="308">
        <f>HLOOKUP(Allgemeines!$C$12,$AG$4:$AM$200,ROW(C134)-3,FALSE)</f>
        <v>0</v>
      </c>
      <c r="AG134" s="308">
        <f t="shared" si="49"/>
        <v>0</v>
      </c>
      <c r="AH134" s="308">
        <f t="shared" si="50"/>
        <v>0</v>
      </c>
      <c r="AI134" s="308">
        <f t="shared" si="51"/>
        <v>0</v>
      </c>
      <c r="AJ134" s="308">
        <f t="shared" si="52"/>
        <v>0</v>
      </c>
      <c r="AK134" s="308">
        <f t="shared" si="53"/>
        <v>0</v>
      </c>
      <c r="AL134" s="308">
        <f t="shared" si="54"/>
        <v>0</v>
      </c>
      <c r="AM134" s="308">
        <f t="shared" si="55"/>
        <v>0</v>
      </c>
    </row>
    <row r="135" spans="1:39" s="352" customFormat="1" ht="15" x14ac:dyDescent="0.25">
      <c r="A135" s="343"/>
      <c r="B135" s="326"/>
      <c r="C135" s="344"/>
      <c r="D135" s="497"/>
      <c r="E135" s="344"/>
      <c r="F135" s="344"/>
      <c r="G135" s="416">
        <f t="shared" si="56"/>
        <v>0</v>
      </c>
      <c r="H135" s="328"/>
      <c r="I135" s="328"/>
      <c r="J135" s="328"/>
      <c r="K135" s="328"/>
      <c r="L135" s="328"/>
      <c r="M135" s="328"/>
      <c r="N135" s="328"/>
      <c r="O135" s="328"/>
      <c r="P135" s="328"/>
      <c r="Q135" s="345">
        <f t="shared" si="57"/>
        <v>0</v>
      </c>
      <c r="R135" s="346"/>
      <c r="S135" s="346"/>
      <c r="T135" s="347">
        <f t="shared" si="58"/>
        <v>0</v>
      </c>
      <c r="U135" s="348">
        <f>IF(ISBLANK($B135),0,VLOOKUP($B135,Listen!$A$2:$C$44,2,FALSE))</f>
        <v>0</v>
      </c>
      <c r="V135" s="348">
        <f>IF(ISBLANK($B135),0,VLOOKUP($B135,Listen!$A$2:$C$44,3,FALSE))</f>
        <v>0</v>
      </c>
      <c r="W135" s="349">
        <f t="shared" si="48"/>
        <v>0</v>
      </c>
      <c r="X135" s="350">
        <f t="shared" si="59"/>
        <v>0</v>
      </c>
      <c r="Y135" s="350">
        <f t="shared" si="59"/>
        <v>0</v>
      </c>
      <c r="Z135" s="350">
        <f t="shared" si="59"/>
        <v>0</v>
      </c>
      <c r="AA135" s="350">
        <f t="shared" si="59"/>
        <v>0</v>
      </c>
      <c r="AB135" s="350">
        <f t="shared" si="59"/>
        <v>0</v>
      </c>
      <c r="AC135" s="350">
        <f t="shared" si="59"/>
        <v>0</v>
      </c>
      <c r="AD135" s="308">
        <f t="shared" si="60"/>
        <v>0</v>
      </c>
      <c r="AE135" s="308">
        <f>IF(C135=Allgemeines!$C$12,$T135-SAV!$AF135,HLOOKUP(Allgemeines!$C$12-1,$AG$4:$AM$200,ROW(C135)-3,FALSE)-$AF135)</f>
        <v>0</v>
      </c>
      <c r="AF135" s="308">
        <f>HLOOKUP(Allgemeines!$C$12,$AG$4:$AM$200,ROW(C135)-3,FALSE)</f>
        <v>0</v>
      </c>
      <c r="AG135" s="308">
        <f t="shared" si="49"/>
        <v>0</v>
      </c>
      <c r="AH135" s="308">
        <f t="shared" si="50"/>
        <v>0</v>
      </c>
      <c r="AI135" s="308">
        <f t="shared" si="51"/>
        <v>0</v>
      </c>
      <c r="AJ135" s="308">
        <f t="shared" si="52"/>
        <v>0</v>
      </c>
      <c r="AK135" s="308">
        <f t="shared" si="53"/>
        <v>0</v>
      </c>
      <c r="AL135" s="308">
        <f t="shared" si="54"/>
        <v>0</v>
      </c>
      <c r="AM135" s="308">
        <f t="shared" si="55"/>
        <v>0</v>
      </c>
    </row>
    <row r="136" spans="1:39" s="352" customFormat="1" ht="15" x14ac:dyDescent="0.25">
      <c r="A136" s="343"/>
      <c r="B136" s="326"/>
      <c r="C136" s="344"/>
      <c r="D136" s="497"/>
      <c r="E136" s="344"/>
      <c r="F136" s="344"/>
      <c r="G136" s="416">
        <f t="shared" si="56"/>
        <v>0</v>
      </c>
      <c r="H136" s="328"/>
      <c r="I136" s="328"/>
      <c r="J136" s="328"/>
      <c r="K136" s="328"/>
      <c r="L136" s="328"/>
      <c r="M136" s="328"/>
      <c r="N136" s="328"/>
      <c r="O136" s="328"/>
      <c r="P136" s="328"/>
      <c r="Q136" s="345">
        <f t="shared" si="57"/>
        <v>0</v>
      </c>
      <c r="R136" s="346"/>
      <c r="S136" s="346"/>
      <c r="T136" s="347">
        <f t="shared" si="58"/>
        <v>0</v>
      </c>
      <c r="U136" s="348">
        <f>IF(ISBLANK($B136),0,VLOOKUP($B136,Listen!$A$2:$C$44,2,FALSE))</f>
        <v>0</v>
      </c>
      <c r="V136" s="348">
        <f>IF(ISBLANK($B136),0,VLOOKUP($B136,Listen!$A$2:$C$44,3,FALSE))</f>
        <v>0</v>
      </c>
      <c r="W136" s="349">
        <f t="shared" si="48"/>
        <v>0</v>
      </c>
      <c r="X136" s="350">
        <f t="shared" si="59"/>
        <v>0</v>
      </c>
      <c r="Y136" s="350">
        <f t="shared" si="59"/>
        <v>0</v>
      </c>
      <c r="Z136" s="350">
        <f t="shared" si="59"/>
        <v>0</v>
      </c>
      <c r="AA136" s="350">
        <f t="shared" si="59"/>
        <v>0</v>
      </c>
      <c r="AB136" s="350">
        <f t="shared" si="59"/>
        <v>0</v>
      </c>
      <c r="AC136" s="350">
        <f t="shared" si="59"/>
        <v>0</v>
      </c>
      <c r="AD136" s="308">
        <f t="shared" si="60"/>
        <v>0</v>
      </c>
      <c r="AE136" s="308">
        <f>IF(C136=Allgemeines!$C$12,$T136-SAV!$AF136,HLOOKUP(Allgemeines!$C$12-1,$AG$4:$AM$200,ROW(C136)-3,FALSE)-$AF136)</f>
        <v>0</v>
      </c>
      <c r="AF136" s="308">
        <f>HLOOKUP(Allgemeines!$C$12,$AG$4:$AM$200,ROW(C136)-3,FALSE)</f>
        <v>0</v>
      </c>
      <c r="AG136" s="308">
        <f t="shared" si="49"/>
        <v>0</v>
      </c>
      <c r="AH136" s="308">
        <f t="shared" si="50"/>
        <v>0</v>
      </c>
      <c r="AI136" s="308">
        <f t="shared" si="51"/>
        <v>0</v>
      </c>
      <c r="AJ136" s="308">
        <f t="shared" si="52"/>
        <v>0</v>
      </c>
      <c r="AK136" s="308">
        <f t="shared" si="53"/>
        <v>0</v>
      </c>
      <c r="AL136" s="308">
        <f t="shared" si="54"/>
        <v>0</v>
      </c>
      <c r="AM136" s="308">
        <f t="shared" si="55"/>
        <v>0</v>
      </c>
    </row>
    <row r="137" spans="1:39" s="352" customFormat="1" ht="15" x14ac:dyDescent="0.25">
      <c r="A137" s="343"/>
      <c r="B137" s="326"/>
      <c r="C137" s="344"/>
      <c r="D137" s="497"/>
      <c r="E137" s="344"/>
      <c r="F137" s="344"/>
      <c r="G137" s="416">
        <f t="shared" si="56"/>
        <v>0</v>
      </c>
      <c r="H137" s="328"/>
      <c r="I137" s="328"/>
      <c r="J137" s="328"/>
      <c r="K137" s="328"/>
      <c r="L137" s="328"/>
      <c r="M137" s="328"/>
      <c r="N137" s="328"/>
      <c r="O137" s="328"/>
      <c r="P137" s="328"/>
      <c r="Q137" s="345">
        <f t="shared" si="57"/>
        <v>0</v>
      </c>
      <c r="R137" s="346"/>
      <c r="S137" s="346"/>
      <c r="T137" s="347">
        <f t="shared" si="58"/>
        <v>0</v>
      </c>
      <c r="U137" s="348">
        <f>IF(ISBLANK($B137),0,VLOOKUP($B137,Listen!$A$2:$C$44,2,FALSE))</f>
        <v>0</v>
      </c>
      <c r="V137" s="348">
        <f>IF(ISBLANK($B137),0,VLOOKUP($B137,Listen!$A$2:$C$44,3,FALSE))</f>
        <v>0</v>
      </c>
      <c r="W137" s="349">
        <f t="shared" si="48"/>
        <v>0</v>
      </c>
      <c r="X137" s="350">
        <f t="shared" si="59"/>
        <v>0</v>
      </c>
      <c r="Y137" s="350">
        <f t="shared" si="59"/>
        <v>0</v>
      </c>
      <c r="Z137" s="350">
        <f t="shared" si="59"/>
        <v>0</v>
      </c>
      <c r="AA137" s="350">
        <f t="shared" si="59"/>
        <v>0</v>
      </c>
      <c r="AB137" s="350">
        <f t="shared" si="59"/>
        <v>0</v>
      </c>
      <c r="AC137" s="350">
        <f t="shared" si="59"/>
        <v>0</v>
      </c>
      <c r="AD137" s="308">
        <f t="shared" si="60"/>
        <v>0</v>
      </c>
      <c r="AE137" s="308">
        <f>IF(C137=Allgemeines!$C$12,$T137-SAV!$AF137,HLOOKUP(Allgemeines!$C$12-1,$AG$4:$AM$200,ROW(C137)-3,FALSE)-$AF137)</f>
        <v>0</v>
      </c>
      <c r="AF137" s="308">
        <f>HLOOKUP(Allgemeines!$C$12,$AG$4:$AM$200,ROW(C137)-3,FALSE)</f>
        <v>0</v>
      </c>
      <c r="AG137" s="308">
        <f t="shared" si="49"/>
        <v>0</v>
      </c>
      <c r="AH137" s="308">
        <f t="shared" si="50"/>
        <v>0</v>
      </c>
      <c r="AI137" s="308">
        <f t="shared" si="51"/>
        <v>0</v>
      </c>
      <c r="AJ137" s="308">
        <f t="shared" si="52"/>
        <v>0</v>
      </c>
      <c r="AK137" s="308">
        <f t="shared" si="53"/>
        <v>0</v>
      </c>
      <c r="AL137" s="308">
        <f t="shared" si="54"/>
        <v>0</v>
      </c>
      <c r="AM137" s="308">
        <f t="shared" si="55"/>
        <v>0</v>
      </c>
    </row>
    <row r="138" spans="1:39" s="352" customFormat="1" ht="15" x14ac:dyDescent="0.25">
      <c r="A138" s="343"/>
      <c r="B138" s="326"/>
      <c r="C138" s="344"/>
      <c r="D138" s="497"/>
      <c r="E138" s="344"/>
      <c r="F138" s="344"/>
      <c r="G138" s="416">
        <f t="shared" si="56"/>
        <v>0</v>
      </c>
      <c r="H138" s="328"/>
      <c r="I138" s="328"/>
      <c r="J138" s="328"/>
      <c r="K138" s="328"/>
      <c r="L138" s="328"/>
      <c r="M138" s="328"/>
      <c r="N138" s="328"/>
      <c r="O138" s="328"/>
      <c r="P138" s="328"/>
      <c r="Q138" s="345">
        <f t="shared" si="57"/>
        <v>0</v>
      </c>
      <c r="R138" s="346"/>
      <c r="S138" s="346"/>
      <c r="T138" s="347">
        <f t="shared" si="58"/>
        <v>0</v>
      </c>
      <c r="U138" s="348">
        <f>IF(ISBLANK($B138),0,VLOOKUP($B138,Listen!$A$2:$C$44,2,FALSE))</f>
        <v>0</v>
      </c>
      <c r="V138" s="348">
        <f>IF(ISBLANK($B138),0,VLOOKUP($B138,Listen!$A$2:$C$44,3,FALSE))</f>
        <v>0</v>
      </c>
      <c r="W138" s="349">
        <f t="shared" si="48"/>
        <v>0</v>
      </c>
      <c r="X138" s="350">
        <f t="shared" si="59"/>
        <v>0</v>
      </c>
      <c r="Y138" s="350">
        <f t="shared" si="59"/>
        <v>0</v>
      </c>
      <c r="Z138" s="350">
        <f t="shared" si="59"/>
        <v>0</v>
      </c>
      <c r="AA138" s="350">
        <f t="shared" si="59"/>
        <v>0</v>
      </c>
      <c r="AB138" s="350">
        <f t="shared" si="59"/>
        <v>0</v>
      </c>
      <c r="AC138" s="350">
        <f t="shared" si="59"/>
        <v>0</v>
      </c>
      <c r="AD138" s="308">
        <f t="shared" si="60"/>
        <v>0</v>
      </c>
      <c r="AE138" s="308">
        <f>IF(C138=Allgemeines!$C$12,$T138-SAV!$AF138,HLOOKUP(Allgemeines!$C$12-1,$AG$4:$AM$200,ROW(C138)-3,FALSE)-$AF138)</f>
        <v>0</v>
      </c>
      <c r="AF138" s="308">
        <f>HLOOKUP(Allgemeines!$C$12,$AG$4:$AM$200,ROW(C138)-3,FALSE)</f>
        <v>0</v>
      </c>
      <c r="AG138" s="308">
        <f t="shared" si="49"/>
        <v>0</v>
      </c>
      <c r="AH138" s="308">
        <f t="shared" si="50"/>
        <v>0</v>
      </c>
      <c r="AI138" s="308">
        <f t="shared" si="51"/>
        <v>0</v>
      </c>
      <c r="AJ138" s="308">
        <f t="shared" si="52"/>
        <v>0</v>
      </c>
      <c r="AK138" s="308">
        <f t="shared" si="53"/>
        <v>0</v>
      </c>
      <c r="AL138" s="308">
        <f t="shared" si="54"/>
        <v>0</v>
      </c>
      <c r="AM138" s="308">
        <f t="shared" si="55"/>
        <v>0</v>
      </c>
    </row>
    <row r="139" spans="1:39" s="352" customFormat="1" ht="15" x14ac:dyDescent="0.25">
      <c r="A139" s="343"/>
      <c r="B139" s="326"/>
      <c r="C139" s="344"/>
      <c r="D139" s="497"/>
      <c r="E139" s="344"/>
      <c r="F139" s="344"/>
      <c r="G139" s="416">
        <f t="shared" si="56"/>
        <v>0</v>
      </c>
      <c r="H139" s="328"/>
      <c r="I139" s="328"/>
      <c r="J139" s="328"/>
      <c r="K139" s="328"/>
      <c r="L139" s="328"/>
      <c r="M139" s="328"/>
      <c r="N139" s="328"/>
      <c r="O139" s="328"/>
      <c r="P139" s="328"/>
      <c r="Q139" s="345">
        <f t="shared" si="57"/>
        <v>0</v>
      </c>
      <c r="R139" s="346"/>
      <c r="S139" s="346"/>
      <c r="T139" s="347">
        <f t="shared" si="58"/>
        <v>0</v>
      </c>
      <c r="U139" s="348">
        <f>IF(ISBLANK($B139),0,VLOOKUP($B139,Listen!$A$2:$C$44,2,FALSE))</f>
        <v>0</v>
      </c>
      <c r="V139" s="348">
        <f>IF(ISBLANK($B139),0,VLOOKUP($B139,Listen!$A$2:$C$44,3,FALSE))</f>
        <v>0</v>
      </c>
      <c r="W139" s="349">
        <f t="shared" si="48"/>
        <v>0</v>
      </c>
      <c r="X139" s="350">
        <f t="shared" si="59"/>
        <v>0</v>
      </c>
      <c r="Y139" s="350">
        <f t="shared" si="59"/>
        <v>0</v>
      </c>
      <c r="Z139" s="350">
        <f t="shared" si="59"/>
        <v>0</v>
      </c>
      <c r="AA139" s="350">
        <f t="shared" si="59"/>
        <v>0</v>
      </c>
      <c r="AB139" s="350">
        <f t="shared" si="59"/>
        <v>0</v>
      </c>
      <c r="AC139" s="350">
        <f t="shared" si="59"/>
        <v>0</v>
      </c>
      <c r="AD139" s="308">
        <f t="shared" si="60"/>
        <v>0</v>
      </c>
      <c r="AE139" s="308">
        <f>IF(C139=Allgemeines!$C$12,$T139-SAV!$AF139,HLOOKUP(Allgemeines!$C$12-1,$AG$4:$AM$200,ROW(C139)-3,FALSE)-$AF139)</f>
        <v>0</v>
      </c>
      <c r="AF139" s="308">
        <f>HLOOKUP(Allgemeines!$C$12,$AG$4:$AM$200,ROW(C139)-3,FALSE)</f>
        <v>0</v>
      </c>
      <c r="AG139" s="308">
        <f t="shared" si="49"/>
        <v>0</v>
      </c>
      <c r="AH139" s="308">
        <f t="shared" si="50"/>
        <v>0</v>
      </c>
      <c r="AI139" s="308">
        <f t="shared" si="51"/>
        <v>0</v>
      </c>
      <c r="AJ139" s="308">
        <f t="shared" si="52"/>
        <v>0</v>
      </c>
      <c r="AK139" s="308">
        <f t="shared" si="53"/>
        <v>0</v>
      </c>
      <c r="AL139" s="308">
        <f t="shared" si="54"/>
        <v>0</v>
      </c>
      <c r="AM139" s="308">
        <f t="shared" si="55"/>
        <v>0</v>
      </c>
    </row>
    <row r="140" spans="1:39" s="352" customFormat="1" ht="15" x14ac:dyDescent="0.25">
      <c r="A140" s="343"/>
      <c r="B140" s="326"/>
      <c r="C140" s="344"/>
      <c r="D140" s="497"/>
      <c r="E140" s="344"/>
      <c r="F140" s="344"/>
      <c r="G140" s="416">
        <f t="shared" si="56"/>
        <v>0</v>
      </c>
      <c r="H140" s="328"/>
      <c r="I140" s="328"/>
      <c r="J140" s="328"/>
      <c r="K140" s="328"/>
      <c r="L140" s="328"/>
      <c r="M140" s="328"/>
      <c r="N140" s="328"/>
      <c r="O140" s="328"/>
      <c r="P140" s="328"/>
      <c r="Q140" s="345">
        <f t="shared" si="57"/>
        <v>0</v>
      </c>
      <c r="R140" s="346"/>
      <c r="S140" s="346"/>
      <c r="T140" s="347">
        <f t="shared" si="58"/>
        <v>0</v>
      </c>
      <c r="U140" s="348">
        <f>IF(ISBLANK($B140),0,VLOOKUP($B140,Listen!$A$2:$C$44,2,FALSE))</f>
        <v>0</v>
      </c>
      <c r="V140" s="348">
        <f>IF(ISBLANK($B140),0,VLOOKUP($B140,Listen!$A$2:$C$44,3,FALSE))</f>
        <v>0</v>
      </c>
      <c r="W140" s="349">
        <f t="shared" si="48"/>
        <v>0</v>
      </c>
      <c r="X140" s="350">
        <f t="shared" si="59"/>
        <v>0</v>
      </c>
      <c r="Y140" s="350">
        <f t="shared" si="59"/>
        <v>0</v>
      </c>
      <c r="Z140" s="350">
        <f t="shared" si="59"/>
        <v>0</v>
      </c>
      <c r="AA140" s="350">
        <f t="shared" si="59"/>
        <v>0</v>
      </c>
      <c r="AB140" s="350">
        <f t="shared" si="59"/>
        <v>0</v>
      </c>
      <c r="AC140" s="350">
        <f t="shared" si="59"/>
        <v>0</v>
      </c>
      <c r="AD140" s="308">
        <f t="shared" si="60"/>
        <v>0</v>
      </c>
      <c r="AE140" s="308">
        <f>IF(C140=Allgemeines!$C$12,$T140-SAV!$AF140,HLOOKUP(Allgemeines!$C$12-1,$AG$4:$AM$200,ROW(C140)-3,FALSE)-$AF140)</f>
        <v>0</v>
      </c>
      <c r="AF140" s="308">
        <f>HLOOKUP(Allgemeines!$C$12,$AG$4:$AM$200,ROW(C140)-3,FALSE)</f>
        <v>0</v>
      </c>
      <c r="AG140" s="308">
        <f t="shared" si="49"/>
        <v>0</v>
      </c>
      <c r="AH140" s="308">
        <f t="shared" si="50"/>
        <v>0</v>
      </c>
      <c r="AI140" s="308">
        <f t="shared" si="51"/>
        <v>0</v>
      </c>
      <c r="AJ140" s="308">
        <f t="shared" si="52"/>
        <v>0</v>
      </c>
      <c r="AK140" s="308">
        <f t="shared" si="53"/>
        <v>0</v>
      </c>
      <c r="AL140" s="308">
        <f t="shared" si="54"/>
        <v>0</v>
      </c>
      <c r="AM140" s="308">
        <f t="shared" si="55"/>
        <v>0</v>
      </c>
    </row>
    <row r="141" spans="1:39" s="352" customFormat="1" ht="15" x14ac:dyDescent="0.25">
      <c r="A141" s="343"/>
      <c r="B141" s="326"/>
      <c r="C141" s="344"/>
      <c r="D141" s="497"/>
      <c r="E141" s="344"/>
      <c r="F141" s="344"/>
      <c r="G141" s="416">
        <f t="shared" si="56"/>
        <v>0</v>
      </c>
      <c r="H141" s="328"/>
      <c r="I141" s="328"/>
      <c r="J141" s="328"/>
      <c r="K141" s="328"/>
      <c r="L141" s="328"/>
      <c r="M141" s="328"/>
      <c r="N141" s="328"/>
      <c r="O141" s="328"/>
      <c r="P141" s="328"/>
      <c r="Q141" s="345">
        <f t="shared" si="57"/>
        <v>0</v>
      </c>
      <c r="R141" s="346"/>
      <c r="S141" s="346"/>
      <c r="T141" s="347">
        <f t="shared" si="58"/>
        <v>0</v>
      </c>
      <c r="U141" s="348">
        <f>IF(ISBLANK($B141),0,VLOOKUP($B141,Listen!$A$2:$C$44,2,FALSE))</f>
        <v>0</v>
      </c>
      <c r="V141" s="348">
        <f>IF(ISBLANK($B141),0,VLOOKUP($B141,Listen!$A$2:$C$44,3,FALSE))</f>
        <v>0</v>
      </c>
      <c r="W141" s="349">
        <f t="shared" si="48"/>
        <v>0</v>
      </c>
      <c r="X141" s="350">
        <f t="shared" si="59"/>
        <v>0</v>
      </c>
      <c r="Y141" s="350">
        <f t="shared" si="59"/>
        <v>0</v>
      </c>
      <c r="Z141" s="350">
        <f t="shared" si="59"/>
        <v>0</v>
      </c>
      <c r="AA141" s="350">
        <f t="shared" si="59"/>
        <v>0</v>
      </c>
      <c r="AB141" s="350">
        <f t="shared" si="59"/>
        <v>0</v>
      </c>
      <c r="AC141" s="350">
        <f t="shared" si="59"/>
        <v>0</v>
      </c>
      <c r="AD141" s="308">
        <f t="shared" si="60"/>
        <v>0</v>
      </c>
      <c r="AE141" s="308">
        <f>IF(C141=Allgemeines!$C$12,$T141-SAV!$AF141,HLOOKUP(Allgemeines!$C$12-1,$AG$4:$AM$200,ROW(C141)-3,FALSE)-$AF141)</f>
        <v>0</v>
      </c>
      <c r="AF141" s="308">
        <f>HLOOKUP(Allgemeines!$C$12,$AG$4:$AM$200,ROW(C141)-3,FALSE)</f>
        <v>0</v>
      </c>
      <c r="AG141" s="308">
        <f t="shared" si="49"/>
        <v>0</v>
      </c>
      <c r="AH141" s="308">
        <f t="shared" si="50"/>
        <v>0</v>
      </c>
      <c r="AI141" s="308">
        <f t="shared" si="51"/>
        <v>0</v>
      </c>
      <c r="AJ141" s="308">
        <f t="shared" si="52"/>
        <v>0</v>
      </c>
      <c r="AK141" s="308">
        <f t="shared" si="53"/>
        <v>0</v>
      </c>
      <c r="AL141" s="308">
        <f t="shared" si="54"/>
        <v>0</v>
      </c>
      <c r="AM141" s="308">
        <f t="shared" si="55"/>
        <v>0</v>
      </c>
    </row>
    <row r="142" spans="1:39" s="352" customFormat="1" ht="15" x14ac:dyDescent="0.25">
      <c r="A142" s="343"/>
      <c r="B142" s="326"/>
      <c r="C142" s="344"/>
      <c r="D142" s="497"/>
      <c r="E142" s="344"/>
      <c r="F142" s="344"/>
      <c r="G142" s="416">
        <f t="shared" si="56"/>
        <v>0</v>
      </c>
      <c r="H142" s="328"/>
      <c r="I142" s="328"/>
      <c r="J142" s="328"/>
      <c r="K142" s="328"/>
      <c r="L142" s="328"/>
      <c r="M142" s="328"/>
      <c r="N142" s="328"/>
      <c r="O142" s="328"/>
      <c r="P142" s="328"/>
      <c r="Q142" s="345">
        <f t="shared" si="57"/>
        <v>0</v>
      </c>
      <c r="R142" s="346"/>
      <c r="S142" s="346"/>
      <c r="T142" s="347">
        <f t="shared" si="58"/>
        <v>0</v>
      </c>
      <c r="U142" s="348">
        <f>IF(ISBLANK($B142),0,VLOOKUP($B142,Listen!$A$2:$C$44,2,FALSE))</f>
        <v>0</v>
      </c>
      <c r="V142" s="348">
        <f>IF(ISBLANK($B142),0,VLOOKUP($B142,Listen!$A$2:$C$44,3,FALSE))</f>
        <v>0</v>
      </c>
      <c r="W142" s="349">
        <f t="shared" si="48"/>
        <v>0</v>
      </c>
      <c r="X142" s="350">
        <f t="shared" si="59"/>
        <v>0</v>
      </c>
      <c r="Y142" s="350">
        <f t="shared" si="59"/>
        <v>0</v>
      </c>
      <c r="Z142" s="350">
        <f t="shared" si="59"/>
        <v>0</v>
      </c>
      <c r="AA142" s="350">
        <f t="shared" si="59"/>
        <v>0</v>
      </c>
      <c r="AB142" s="350">
        <f t="shared" si="59"/>
        <v>0</v>
      </c>
      <c r="AC142" s="350">
        <f t="shared" si="59"/>
        <v>0</v>
      </c>
      <c r="AD142" s="308">
        <f t="shared" si="60"/>
        <v>0</v>
      </c>
      <c r="AE142" s="308">
        <f>IF(C142=Allgemeines!$C$12,$T142-SAV!$AF142,HLOOKUP(Allgemeines!$C$12-1,$AG$4:$AM$200,ROW(C142)-3,FALSE)-$AF142)</f>
        <v>0</v>
      </c>
      <c r="AF142" s="308">
        <f>HLOOKUP(Allgemeines!$C$12,$AG$4:$AM$200,ROW(C142)-3,FALSE)</f>
        <v>0</v>
      </c>
      <c r="AG142" s="308">
        <f t="shared" si="49"/>
        <v>0</v>
      </c>
      <c r="AH142" s="308">
        <f t="shared" si="50"/>
        <v>0</v>
      </c>
      <c r="AI142" s="308">
        <f t="shared" si="51"/>
        <v>0</v>
      </c>
      <c r="AJ142" s="308">
        <f t="shared" si="52"/>
        <v>0</v>
      </c>
      <c r="AK142" s="308">
        <f t="shared" si="53"/>
        <v>0</v>
      </c>
      <c r="AL142" s="308">
        <f t="shared" si="54"/>
        <v>0</v>
      </c>
      <c r="AM142" s="308">
        <f t="shared" si="55"/>
        <v>0</v>
      </c>
    </row>
    <row r="143" spans="1:39" s="352" customFormat="1" ht="15" x14ac:dyDescent="0.25">
      <c r="A143" s="343"/>
      <c r="B143" s="326"/>
      <c r="C143" s="344"/>
      <c r="D143" s="497"/>
      <c r="E143" s="344"/>
      <c r="F143" s="344"/>
      <c r="G143" s="416">
        <f t="shared" si="56"/>
        <v>0</v>
      </c>
      <c r="H143" s="328"/>
      <c r="I143" s="328"/>
      <c r="J143" s="328"/>
      <c r="K143" s="328"/>
      <c r="L143" s="328"/>
      <c r="M143" s="328"/>
      <c r="N143" s="328"/>
      <c r="O143" s="328"/>
      <c r="P143" s="328"/>
      <c r="Q143" s="345">
        <f t="shared" si="57"/>
        <v>0</v>
      </c>
      <c r="R143" s="346"/>
      <c r="S143" s="346"/>
      <c r="T143" s="347">
        <f t="shared" si="58"/>
        <v>0</v>
      </c>
      <c r="U143" s="348">
        <f>IF(ISBLANK($B143),0,VLOOKUP($B143,Listen!$A$2:$C$44,2,FALSE))</f>
        <v>0</v>
      </c>
      <c r="V143" s="348">
        <f>IF(ISBLANK($B143),0,VLOOKUP($B143,Listen!$A$2:$C$44,3,FALSE))</f>
        <v>0</v>
      </c>
      <c r="W143" s="349">
        <f t="shared" si="48"/>
        <v>0</v>
      </c>
      <c r="X143" s="350">
        <f t="shared" si="59"/>
        <v>0</v>
      </c>
      <c r="Y143" s="350">
        <f t="shared" si="59"/>
        <v>0</v>
      </c>
      <c r="Z143" s="350">
        <f t="shared" si="59"/>
        <v>0</v>
      </c>
      <c r="AA143" s="350">
        <f t="shared" si="59"/>
        <v>0</v>
      </c>
      <c r="AB143" s="350">
        <f t="shared" si="59"/>
        <v>0</v>
      </c>
      <c r="AC143" s="350">
        <f t="shared" si="59"/>
        <v>0</v>
      </c>
      <c r="AD143" s="308">
        <f t="shared" si="60"/>
        <v>0</v>
      </c>
      <c r="AE143" s="308">
        <f>IF(C143=Allgemeines!$C$12,$T143-SAV!$AF143,HLOOKUP(Allgemeines!$C$12-1,$AG$4:$AM$200,ROW(C143)-3,FALSE)-$AF143)</f>
        <v>0</v>
      </c>
      <c r="AF143" s="308">
        <f>HLOOKUP(Allgemeines!$C$12,$AG$4:$AM$200,ROW(C143)-3,FALSE)</f>
        <v>0</v>
      </c>
      <c r="AG143" s="308">
        <f t="shared" si="49"/>
        <v>0</v>
      </c>
      <c r="AH143" s="308">
        <f t="shared" si="50"/>
        <v>0</v>
      </c>
      <c r="AI143" s="308">
        <f t="shared" si="51"/>
        <v>0</v>
      </c>
      <c r="AJ143" s="308">
        <f t="shared" si="52"/>
        <v>0</v>
      </c>
      <c r="AK143" s="308">
        <f t="shared" si="53"/>
        <v>0</v>
      </c>
      <c r="AL143" s="308">
        <f t="shared" si="54"/>
        <v>0</v>
      </c>
      <c r="AM143" s="308">
        <f t="shared" si="55"/>
        <v>0</v>
      </c>
    </row>
    <row r="144" spans="1:39" s="352" customFormat="1" ht="15" x14ac:dyDescent="0.25">
      <c r="A144" s="343"/>
      <c r="B144" s="326"/>
      <c r="C144" s="344"/>
      <c r="D144" s="497"/>
      <c r="E144" s="344"/>
      <c r="F144" s="344"/>
      <c r="G144" s="416">
        <f t="shared" si="56"/>
        <v>0</v>
      </c>
      <c r="H144" s="328"/>
      <c r="I144" s="328"/>
      <c r="J144" s="328"/>
      <c r="K144" s="328"/>
      <c r="L144" s="328"/>
      <c r="M144" s="328"/>
      <c r="N144" s="328"/>
      <c r="O144" s="328"/>
      <c r="P144" s="328"/>
      <c r="Q144" s="345">
        <f t="shared" si="57"/>
        <v>0</v>
      </c>
      <c r="R144" s="346"/>
      <c r="S144" s="346"/>
      <c r="T144" s="347">
        <f t="shared" si="58"/>
        <v>0</v>
      </c>
      <c r="U144" s="348">
        <f>IF(ISBLANK($B144),0,VLOOKUP($B144,Listen!$A$2:$C$44,2,FALSE))</f>
        <v>0</v>
      </c>
      <c r="V144" s="348">
        <f>IF(ISBLANK($B144),0,VLOOKUP($B144,Listen!$A$2:$C$44,3,FALSE))</f>
        <v>0</v>
      </c>
      <c r="W144" s="349">
        <f t="shared" si="48"/>
        <v>0</v>
      </c>
      <c r="X144" s="350">
        <f t="shared" si="59"/>
        <v>0</v>
      </c>
      <c r="Y144" s="350">
        <f t="shared" si="59"/>
        <v>0</v>
      </c>
      <c r="Z144" s="350">
        <f t="shared" si="59"/>
        <v>0</v>
      </c>
      <c r="AA144" s="350">
        <f t="shared" si="59"/>
        <v>0</v>
      </c>
      <c r="AB144" s="350">
        <f t="shared" si="59"/>
        <v>0</v>
      </c>
      <c r="AC144" s="350">
        <f t="shared" si="59"/>
        <v>0</v>
      </c>
      <c r="AD144" s="308">
        <f t="shared" si="60"/>
        <v>0</v>
      </c>
      <c r="AE144" s="308">
        <f>IF(C144=Allgemeines!$C$12,$T144-SAV!$AF144,HLOOKUP(Allgemeines!$C$12-1,$AG$4:$AM$200,ROW(C144)-3,FALSE)-$AF144)</f>
        <v>0</v>
      </c>
      <c r="AF144" s="308">
        <f>HLOOKUP(Allgemeines!$C$12,$AG$4:$AM$200,ROW(C144)-3,FALSE)</f>
        <v>0</v>
      </c>
      <c r="AG144" s="308">
        <f t="shared" si="49"/>
        <v>0</v>
      </c>
      <c r="AH144" s="308">
        <f t="shared" si="50"/>
        <v>0</v>
      </c>
      <c r="AI144" s="308">
        <f t="shared" si="51"/>
        <v>0</v>
      </c>
      <c r="AJ144" s="308">
        <f t="shared" si="52"/>
        <v>0</v>
      </c>
      <c r="AK144" s="308">
        <f t="shared" si="53"/>
        <v>0</v>
      </c>
      <c r="AL144" s="308">
        <f t="shared" si="54"/>
        <v>0</v>
      </c>
      <c r="AM144" s="308">
        <f t="shared" si="55"/>
        <v>0</v>
      </c>
    </row>
    <row r="145" spans="1:39" s="352" customFormat="1" ht="15" x14ac:dyDescent="0.25">
      <c r="A145" s="343"/>
      <c r="B145" s="326"/>
      <c r="C145" s="344"/>
      <c r="D145" s="497"/>
      <c r="E145" s="344"/>
      <c r="F145" s="344"/>
      <c r="G145" s="416">
        <f t="shared" si="56"/>
        <v>0</v>
      </c>
      <c r="H145" s="328"/>
      <c r="I145" s="328"/>
      <c r="J145" s="328"/>
      <c r="K145" s="328"/>
      <c r="L145" s="328"/>
      <c r="M145" s="328"/>
      <c r="N145" s="328"/>
      <c r="O145" s="328"/>
      <c r="P145" s="328"/>
      <c r="Q145" s="345">
        <f t="shared" si="57"/>
        <v>0</v>
      </c>
      <c r="R145" s="346"/>
      <c r="S145" s="346"/>
      <c r="T145" s="347">
        <f t="shared" si="58"/>
        <v>0</v>
      </c>
      <c r="U145" s="348">
        <f>IF(ISBLANK($B145),0,VLOOKUP($B145,Listen!$A$2:$C$44,2,FALSE))</f>
        <v>0</v>
      </c>
      <c r="V145" s="348">
        <f>IF(ISBLANK($B145),0,VLOOKUP($B145,Listen!$A$2:$C$44,3,FALSE))</f>
        <v>0</v>
      </c>
      <c r="W145" s="349">
        <f t="shared" si="48"/>
        <v>0</v>
      </c>
      <c r="X145" s="350">
        <f t="shared" si="59"/>
        <v>0</v>
      </c>
      <c r="Y145" s="350">
        <f t="shared" si="59"/>
        <v>0</v>
      </c>
      <c r="Z145" s="350">
        <f t="shared" si="59"/>
        <v>0</v>
      </c>
      <c r="AA145" s="350">
        <f t="shared" si="59"/>
        <v>0</v>
      </c>
      <c r="AB145" s="350">
        <f t="shared" si="59"/>
        <v>0</v>
      </c>
      <c r="AC145" s="350">
        <f t="shared" si="59"/>
        <v>0</v>
      </c>
      <c r="AD145" s="308">
        <f t="shared" si="60"/>
        <v>0</v>
      </c>
      <c r="AE145" s="308">
        <f>IF(C145=Allgemeines!$C$12,$T145-SAV!$AF145,HLOOKUP(Allgemeines!$C$12-1,$AG$4:$AM$200,ROW(C145)-3,FALSE)-$AF145)</f>
        <v>0</v>
      </c>
      <c r="AF145" s="308">
        <f>HLOOKUP(Allgemeines!$C$12,$AG$4:$AM$200,ROW(C145)-3,FALSE)</f>
        <v>0</v>
      </c>
      <c r="AG145" s="308">
        <f t="shared" si="49"/>
        <v>0</v>
      </c>
      <c r="AH145" s="308">
        <f t="shared" si="50"/>
        <v>0</v>
      </c>
      <c r="AI145" s="308">
        <f t="shared" si="51"/>
        <v>0</v>
      </c>
      <c r="AJ145" s="308">
        <f t="shared" si="52"/>
        <v>0</v>
      </c>
      <c r="AK145" s="308">
        <f t="shared" si="53"/>
        <v>0</v>
      </c>
      <c r="AL145" s="308">
        <f t="shared" si="54"/>
        <v>0</v>
      </c>
      <c r="AM145" s="308">
        <f t="shared" si="55"/>
        <v>0</v>
      </c>
    </row>
    <row r="146" spans="1:39" s="352" customFormat="1" ht="15" x14ac:dyDescent="0.25">
      <c r="A146" s="343"/>
      <c r="B146" s="326"/>
      <c r="C146" s="344"/>
      <c r="D146" s="497"/>
      <c r="E146" s="344"/>
      <c r="F146" s="344"/>
      <c r="G146" s="416">
        <f t="shared" si="56"/>
        <v>0</v>
      </c>
      <c r="H146" s="328"/>
      <c r="I146" s="328"/>
      <c r="J146" s="328"/>
      <c r="K146" s="328"/>
      <c r="L146" s="328"/>
      <c r="M146" s="328"/>
      <c r="N146" s="328"/>
      <c r="O146" s="328"/>
      <c r="P146" s="328"/>
      <c r="Q146" s="345">
        <f t="shared" si="57"/>
        <v>0</v>
      </c>
      <c r="R146" s="346"/>
      <c r="S146" s="346"/>
      <c r="T146" s="347">
        <f t="shared" si="58"/>
        <v>0</v>
      </c>
      <c r="U146" s="348">
        <f>IF(ISBLANK($B146),0,VLOOKUP($B146,Listen!$A$2:$C$44,2,FALSE))</f>
        <v>0</v>
      </c>
      <c r="V146" s="348">
        <f>IF(ISBLANK($B146),0,VLOOKUP($B146,Listen!$A$2:$C$44,3,FALSE))</f>
        <v>0</v>
      </c>
      <c r="W146" s="349">
        <f t="shared" si="48"/>
        <v>0</v>
      </c>
      <c r="X146" s="350">
        <f t="shared" si="59"/>
        <v>0</v>
      </c>
      <c r="Y146" s="350">
        <f t="shared" si="59"/>
        <v>0</v>
      </c>
      <c r="Z146" s="350">
        <f t="shared" si="59"/>
        <v>0</v>
      </c>
      <c r="AA146" s="350">
        <f t="shared" si="59"/>
        <v>0</v>
      </c>
      <c r="AB146" s="350">
        <f t="shared" si="59"/>
        <v>0</v>
      </c>
      <c r="AC146" s="350">
        <f t="shared" si="59"/>
        <v>0</v>
      </c>
      <c r="AD146" s="308">
        <f t="shared" si="60"/>
        <v>0</v>
      </c>
      <c r="AE146" s="308">
        <f>IF(C146=Allgemeines!$C$12,$T146-SAV!$AF146,HLOOKUP(Allgemeines!$C$12-1,$AG$4:$AM$200,ROW(C146)-3,FALSE)-$AF146)</f>
        <v>0</v>
      </c>
      <c r="AF146" s="308">
        <f>HLOOKUP(Allgemeines!$C$12,$AG$4:$AM$200,ROW(C146)-3,FALSE)</f>
        <v>0</v>
      </c>
      <c r="AG146" s="308">
        <f t="shared" si="49"/>
        <v>0</v>
      </c>
      <c r="AH146" s="308">
        <f t="shared" si="50"/>
        <v>0</v>
      </c>
      <c r="AI146" s="308">
        <f t="shared" si="51"/>
        <v>0</v>
      </c>
      <c r="AJ146" s="308">
        <f t="shared" si="52"/>
        <v>0</v>
      </c>
      <c r="AK146" s="308">
        <f t="shared" si="53"/>
        <v>0</v>
      </c>
      <c r="AL146" s="308">
        <f t="shared" si="54"/>
        <v>0</v>
      </c>
      <c r="AM146" s="308">
        <f t="shared" si="55"/>
        <v>0</v>
      </c>
    </row>
    <row r="147" spans="1:39" s="352" customFormat="1" ht="15" x14ac:dyDescent="0.25">
      <c r="A147" s="343"/>
      <c r="B147" s="326"/>
      <c r="C147" s="344"/>
      <c r="D147" s="497"/>
      <c r="E147" s="344"/>
      <c r="F147" s="344"/>
      <c r="G147" s="416">
        <f t="shared" si="56"/>
        <v>0</v>
      </c>
      <c r="H147" s="328"/>
      <c r="I147" s="328"/>
      <c r="J147" s="328"/>
      <c r="K147" s="328"/>
      <c r="L147" s="328"/>
      <c r="M147" s="328"/>
      <c r="N147" s="328"/>
      <c r="O147" s="328"/>
      <c r="P147" s="328"/>
      <c r="Q147" s="345">
        <f t="shared" si="57"/>
        <v>0</v>
      </c>
      <c r="R147" s="346"/>
      <c r="S147" s="346"/>
      <c r="T147" s="347">
        <f t="shared" si="58"/>
        <v>0</v>
      </c>
      <c r="U147" s="348">
        <f>IF(ISBLANK($B147),0,VLOOKUP($B147,Listen!$A$2:$C$44,2,FALSE))</f>
        <v>0</v>
      </c>
      <c r="V147" s="348">
        <f>IF(ISBLANK($B147),0,VLOOKUP($B147,Listen!$A$2:$C$44,3,FALSE))</f>
        <v>0</v>
      </c>
      <c r="W147" s="349">
        <f t="shared" si="48"/>
        <v>0</v>
      </c>
      <c r="X147" s="350">
        <f t="shared" si="59"/>
        <v>0</v>
      </c>
      <c r="Y147" s="350">
        <f t="shared" si="59"/>
        <v>0</v>
      </c>
      <c r="Z147" s="350">
        <f t="shared" si="59"/>
        <v>0</v>
      </c>
      <c r="AA147" s="350">
        <f t="shared" si="59"/>
        <v>0</v>
      </c>
      <c r="AB147" s="350">
        <f t="shared" si="59"/>
        <v>0</v>
      </c>
      <c r="AC147" s="350">
        <f t="shared" si="59"/>
        <v>0</v>
      </c>
      <c r="AD147" s="308">
        <f t="shared" si="60"/>
        <v>0</v>
      </c>
      <c r="AE147" s="308">
        <f>IF(C147=Allgemeines!$C$12,$T147-SAV!$AF147,HLOOKUP(Allgemeines!$C$12-1,$AG$4:$AM$200,ROW(C147)-3,FALSE)-$AF147)</f>
        <v>0</v>
      </c>
      <c r="AF147" s="308">
        <f>HLOOKUP(Allgemeines!$C$12,$AG$4:$AM$200,ROW(C147)-3,FALSE)</f>
        <v>0</v>
      </c>
      <c r="AG147" s="308">
        <f t="shared" si="49"/>
        <v>0</v>
      </c>
      <c r="AH147" s="308">
        <f t="shared" si="50"/>
        <v>0</v>
      </c>
      <c r="AI147" s="308">
        <f t="shared" si="51"/>
        <v>0</v>
      </c>
      <c r="AJ147" s="308">
        <f t="shared" si="52"/>
        <v>0</v>
      </c>
      <c r="AK147" s="308">
        <f t="shared" si="53"/>
        <v>0</v>
      </c>
      <c r="AL147" s="308">
        <f t="shared" si="54"/>
        <v>0</v>
      </c>
      <c r="AM147" s="308">
        <f t="shared" si="55"/>
        <v>0</v>
      </c>
    </row>
    <row r="148" spans="1:39" s="352" customFormat="1" ht="15" x14ac:dyDescent="0.25">
      <c r="A148" s="343"/>
      <c r="B148" s="326"/>
      <c r="C148" s="344"/>
      <c r="D148" s="497"/>
      <c r="E148" s="344"/>
      <c r="F148" s="344"/>
      <c r="G148" s="416">
        <f t="shared" si="56"/>
        <v>0</v>
      </c>
      <c r="H148" s="328"/>
      <c r="I148" s="328"/>
      <c r="J148" s="328"/>
      <c r="K148" s="328"/>
      <c r="L148" s="328"/>
      <c r="M148" s="328"/>
      <c r="N148" s="328"/>
      <c r="O148" s="328"/>
      <c r="P148" s="328"/>
      <c r="Q148" s="345">
        <f t="shared" si="57"/>
        <v>0</v>
      </c>
      <c r="R148" s="346"/>
      <c r="S148" s="346"/>
      <c r="T148" s="347">
        <f t="shared" si="58"/>
        <v>0</v>
      </c>
      <c r="U148" s="348">
        <f>IF(ISBLANK($B148),0,VLOOKUP($B148,Listen!$A$2:$C$44,2,FALSE))</f>
        <v>0</v>
      </c>
      <c r="V148" s="348">
        <f>IF(ISBLANK($B148),0,VLOOKUP($B148,Listen!$A$2:$C$44,3,FALSE))</f>
        <v>0</v>
      </c>
      <c r="W148" s="349">
        <f t="shared" si="48"/>
        <v>0</v>
      </c>
      <c r="X148" s="350">
        <f t="shared" si="59"/>
        <v>0</v>
      </c>
      <c r="Y148" s="350">
        <f t="shared" si="59"/>
        <v>0</v>
      </c>
      <c r="Z148" s="350">
        <f t="shared" si="59"/>
        <v>0</v>
      </c>
      <c r="AA148" s="350">
        <f t="shared" si="59"/>
        <v>0</v>
      </c>
      <c r="AB148" s="350">
        <f t="shared" si="59"/>
        <v>0</v>
      </c>
      <c r="AC148" s="350">
        <f t="shared" si="59"/>
        <v>0</v>
      </c>
      <c r="AD148" s="308">
        <f t="shared" si="60"/>
        <v>0</v>
      </c>
      <c r="AE148" s="308">
        <f>IF(C148=Allgemeines!$C$12,$T148-SAV!$AF148,HLOOKUP(Allgemeines!$C$12-1,$AG$4:$AM$200,ROW(C148)-3,FALSE)-$AF148)</f>
        <v>0</v>
      </c>
      <c r="AF148" s="308">
        <f>HLOOKUP(Allgemeines!$C$12,$AG$4:$AM$200,ROW(C148)-3,FALSE)</f>
        <v>0</v>
      </c>
      <c r="AG148" s="308">
        <f t="shared" si="49"/>
        <v>0</v>
      </c>
      <c r="AH148" s="308">
        <f t="shared" si="50"/>
        <v>0</v>
      </c>
      <c r="AI148" s="308">
        <f t="shared" si="51"/>
        <v>0</v>
      </c>
      <c r="AJ148" s="308">
        <f t="shared" si="52"/>
        <v>0</v>
      </c>
      <c r="AK148" s="308">
        <f t="shared" si="53"/>
        <v>0</v>
      </c>
      <c r="AL148" s="308">
        <f t="shared" si="54"/>
        <v>0</v>
      </c>
      <c r="AM148" s="308">
        <f t="shared" si="55"/>
        <v>0</v>
      </c>
    </row>
    <row r="149" spans="1:39" s="352" customFormat="1" ht="15" x14ac:dyDescent="0.25">
      <c r="A149" s="343"/>
      <c r="B149" s="326"/>
      <c r="C149" s="344"/>
      <c r="D149" s="497"/>
      <c r="E149" s="344"/>
      <c r="F149" s="344"/>
      <c r="G149" s="416">
        <f t="shared" si="56"/>
        <v>0</v>
      </c>
      <c r="H149" s="328"/>
      <c r="I149" s="328"/>
      <c r="J149" s="328"/>
      <c r="K149" s="328"/>
      <c r="L149" s="328"/>
      <c r="M149" s="328"/>
      <c r="N149" s="328"/>
      <c r="O149" s="328"/>
      <c r="P149" s="328"/>
      <c r="Q149" s="345">
        <f t="shared" si="57"/>
        <v>0</v>
      </c>
      <c r="R149" s="346"/>
      <c r="S149" s="346"/>
      <c r="T149" s="347">
        <f t="shared" si="58"/>
        <v>0</v>
      </c>
      <c r="U149" s="348">
        <f>IF(ISBLANK($B149),0,VLOOKUP($B149,Listen!$A$2:$C$44,2,FALSE))</f>
        <v>0</v>
      </c>
      <c r="V149" s="348">
        <f>IF(ISBLANK($B149),0,VLOOKUP($B149,Listen!$A$2:$C$44,3,FALSE))</f>
        <v>0</v>
      </c>
      <c r="W149" s="349">
        <f t="shared" si="48"/>
        <v>0</v>
      </c>
      <c r="X149" s="350">
        <f t="shared" si="59"/>
        <v>0</v>
      </c>
      <c r="Y149" s="350">
        <f t="shared" si="59"/>
        <v>0</v>
      </c>
      <c r="Z149" s="350">
        <f t="shared" si="59"/>
        <v>0</v>
      </c>
      <c r="AA149" s="350">
        <f t="shared" si="59"/>
        <v>0</v>
      </c>
      <c r="AB149" s="350">
        <f t="shared" si="59"/>
        <v>0</v>
      </c>
      <c r="AC149" s="350">
        <f t="shared" si="59"/>
        <v>0</v>
      </c>
      <c r="AD149" s="308">
        <f t="shared" si="60"/>
        <v>0</v>
      </c>
      <c r="AE149" s="308">
        <f>IF(C149=Allgemeines!$C$12,$T149-SAV!$AF149,HLOOKUP(Allgemeines!$C$12-1,$AG$4:$AM$200,ROW(C149)-3,FALSE)-$AF149)</f>
        <v>0</v>
      </c>
      <c r="AF149" s="308">
        <f>HLOOKUP(Allgemeines!$C$12,$AG$4:$AM$200,ROW(C149)-3,FALSE)</f>
        <v>0</v>
      </c>
      <c r="AG149" s="308">
        <f t="shared" si="49"/>
        <v>0</v>
      </c>
      <c r="AH149" s="308">
        <f t="shared" si="50"/>
        <v>0</v>
      </c>
      <c r="AI149" s="308">
        <f t="shared" si="51"/>
        <v>0</v>
      </c>
      <c r="AJ149" s="308">
        <f t="shared" si="52"/>
        <v>0</v>
      </c>
      <c r="AK149" s="308">
        <f t="shared" si="53"/>
        <v>0</v>
      </c>
      <c r="AL149" s="308">
        <f t="shared" si="54"/>
        <v>0</v>
      </c>
      <c r="AM149" s="308">
        <f t="shared" si="55"/>
        <v>0</v>
      </c>
    </row>
    <row r="150" spans="1:39" s="352" customFormat="1" ht="15" x14ac:dyDescent="0.25">
      <c r="A150" s="343"/>
      <c r="B150" s="326"/>
      <c r="C150" s="344"/>
      <c r="D150" s="497"/>
      <c r="E150" s="344"/>
      <c r="F150" s="344"/>
      <c r="G150" s="416">
        <f t="shared" si="56"/>
        <v>0</v>
      </c>
      <c r="H150" s="328"/>
      <c r="I150" s="328"/>
      <c r="J150" s="328"/>
      <c r="K150" s="328"/>
      <c r="L150" s="328"/>
      <c r="M150" s="328"/>
      <c r="N150" s="328"/>
      <c r="O150" s="328"/>
      <c r="P150" s="328"/>
      <c r="Q150" s="345">
        <f t="shared" si="57"/>
        <v>0</v>
      </c>
      <c r="R150" s="346"/>
      <c r="S150" s="346"/>
      <c r="T150" s="347">
        <f t="shared" si="58"/>
        <v>0</v>
      </c>
      <c r="U150" s="348">
        <f>IF(ISBLANK($B150),0,VLOOKUP($B150,Listen!$A$2:$C$44,2,FALSE))</f>
        <v>0</v>
      </c>
      <c r="V150" s="348">
        <f>IF(ISBLANK($B150),0,VLOOKUP($B150,Listen!$A$2:$C$44,3,FALSE))</f>
        <v>0</v>
      </c>
      <c r="W150" s="349">
        <f t="shared" si="48"/>
        <v>0</v>
      </c>
      <c r="X150" s="350">
        <f t="shared" ref="X150:AC165" si="61">W150</f>
        <v>0</v>
      </c>
      <c r="Y150" s="350">
        <f t="shared" si="61"/>
        <v>0</v>
      </c>
      <c r="Z150" s="350">
        <f t="shared" si="61"/>
        <v>0</v>
      </c>
      <c r="AA150" s="350">
        <f t="shared" si="61"/>
        <v>0</v>
      </c>
      <c r="AB150" s="350">
        <f t="shared" si="61"/>
        <v>0</v>
      </c>
      <c r="AC150" s="350">
        <f t="shared" si="61"/>
        <v>0</v>
      </c>
      <c r="AD150" s="308">
        <f t="shared" si="60"/>
        <v>0</v>
      </c>
      <c r="AE150" s="308">
        <f>IF(C150=Allgemeines!$C$12,$T150-SAV!$AF150,HLOOKUP(Allgemeines!$C$12-1,$AG$4:$AM$200,ROW(C150)-3,FALSE)-$AF150)</f>
        <v>0</v>
      </c>
      <c r="AF150" s="308">
        <f>HLOOKUP(Allgemeines!$C$12,$AG$4:$AM$200,ROW(C150)-3,FALSE)</f>
        <v>0</v>
      </c>
      <c r="AG150" s="308">
        <f t="shared" si="49"/>
        <v>0</v>
      </c>
      <c r="AH150" s="308">
        <f t="shared" si="50"/>
        <v>0</v>
      </c>
      <c r="AI150" s="308">
        <f t="shared" si="51"/>
        <v>0</v>
      </c>
      <c r="AJ150" s="308">
        <f t="shared" si="52"/>
        <v>0</v>
      </c>
      <c r="AK150" s="308">
        <f t="shared" si="53"/>
        <v>0</v>
      </c>
      <c r="AL150" s="308">
        <f t="shared" si="54"/>
        <v>0</v>
      </c>
      <c r="AM150" s="308">
        <f t="shared" si="55"/>
        <v>0</v>
      </c>
    </row>
    <row r="151" spans="1:39" s="352" customFormat="1" ht="15" x14ac:dyDescent="0.25">
      <c r="A151" s="343"/>
      <c r="B151" s="326"/>
      <c r="C151" s="344"/>
      <c r="D151" s="497"/>
      <c r="E151" s="344"/>
      <c r="F151" s="344"/>
      <c r="G151" s="416">
        <f t="shared" si="56"/>
        <v>0</v>
      </c>
      <c r="H151" s="328"/>
      <c r="I151" s="328"/>
      <c r="J151" s="328"/>
      <c r="K151" s="328"/>
      <c r="L151" s="328"/>
      <c r="M151" s="328"/>
      <c r="N151" s="328"/>
      <c r="O151" s="328"/>
      <c r="P151" s="328"/>
      <c r="Q151" s="345">
        <f t="shared" si="57"/>
        <v>0</v>
      </c>
      <c r="R151" s="346"/>
      <c r="S151" s="346"/>
      <c r="T151" s="347">
        <f t="shared" si="58"/>
        <v>0</v>
      </c>
      <c r="U151" s="348">
        <f>IF(ISBLANK($B151),0,VLOOKUP($B151,Listen!$A$2:$C$44,2,FALSE))</f>
        <v>0</v>
      </c>
      <c r="V151" s="348">
        <f>IF(ISBLANK($B151),0,VLOOKUP($B151,Listen!$A$2:$C$44,3,FALSE))</f>
        <v>0</v>
      </c>
      <c r="W151" s="349">
        <f t="shared" si="48"/>
        <v>0</v>
      </c>
      <c r="X151" s="350">
        <f t="shared" si="61"/>
        <v>0</v>
      </c>
      <c r="Y151" s="350">
        <f t="shared" si="61"/>
        <v>0</v>
      </c>
      <c r="Z151" s="350">
        <f t="shared" si="61"/>
        <v>0</v>
      </c>
      <c r="AA151" s="350">
        <f t="shared" si="61"/>
        <v>0</v>
      </c>
      <c r="AB151" s="350">
        <f t="shared" si="61"/>
        <v>0</v>
      </c>
      <c r="AC151" s="350">
        <f t="shared" si="61"/>
        <v>0</v>
      </c>
      <c r="AD151" s="308">
        <f t="shared" si="60"/>
        <v>0</v>
      </c>
      <c r="AE151" s="308">
        <f>IF(C151=Allgemeines!$C$12,$T151-SAV!$AF151,HLOOKUP(Allgemeines!$C$12-1,$AG$4:$AM$200,ROW(C151)-3,FALSE)-$AF151)</f>
        <v>0</v>
      </c>
      <c r="AF151" s="308">
        <f>HLOOKUP(Allgemeines!$C$12,$AG$4:$AM$200,ROW(C151)-3,FALSE)</f>
        <v>0</v>
      </c>
      <c r="AG151" s="308">
        <f t="shared" si="49"/>
        <v>0</v>
      </c>
      <c r="AH151" s="308">
        <f t="shared" si="50"/>
        <v>0</v>
      </c>
      <c r="AI151" s="308">
        <f t="shared" si="51"/>
        <v>0</v>
      </c>
      <c r="AJ151" s="308">
        <f t="shared" si="52"/>
        <v>0</v>
      </c>
      <c r="AK151" s="308">
        <f t="shared" si="53"/>
        <v>0</v>
      </c>
      <c r="AL151" s="308">
        <f t="shared" si="54"/>
        <v>0</v>
      </c>
      <c r="AM151" s="308">
        <f t="shared" si="55"/>
        <v>0</v>
      </c>
    </row>
    <row r="152" spans="1:39" s="352" customFormat="1" ht="15" x14ac:dyDescent="0.25">
      <c r="A152" s="343"/>
      <c r="B152" s="326"/>
      <c r="C152" s="344"/>
      <c r="D152" s="497"/>
      <c r="E152" s="344"/>
      <c r="F152" s="344"/>
      <c r="G152" s="416">
        <f t="shared" si="56"/>
        <v>0</v>
      </c>
      <c r="H152" s="328"/>
      <c r="I152" s="328"/>
      <c r="J152" s="328"/>
      <c r="K152" s="328"/>
      <c r="L152" s="328"/>
      <c r="M152" s="328"/>
      <c r="N152" s="328"/>
      <c r="O152" s="328"/>
      <c r="P152" s="328"/>
      <c r="Q152" s="345">
        <f t="shared" si="57"/>
        <v>0</v>
      </c>
      <c r="R152" s="346"/>
      <c r="S152" s="346"/>
      <c r="T152" s="347">
        <f t="shared" si="58"/>
        <v>0</v>
      </c>
      <c r="U152" s="348">
        <f>IF(ISBLANK($B152),0,VLOOKUP($B152,Listen!$A$2:$C$44,2,FALSE))</f>
        <v>0</v>
      </c>
      <c r="V152" s="348">
        <f>IF(ISBLANK($B152),0,VLOOKUP($B152,Listen!$A$2:$C$44,3,FALSE))</f>
        <v>0</v>
      </c>
      <c r="W152" s="349">
        <f t="shared" si="48"/>
        <v>0</v>
      </c>
      <c r="X152" s="350">
        <f t="shared" si="61"/>
        <v>0</v>
      </c>
      <c r="Y152" s="350">
        <f t="shared" si="61"/>
        <v>0</v>
      </c>
      <c r="Z152" s="350">
        <f t="shared" si="61"/>
        <v>0</v>
      </c>
      <c r="AA152" s="350">
        <f t="shared" si="61"/>
        <v>0</v>
      </c>
      <c r="AB152" s="350">
        <f t="shared" si="61"/>
        <v>0</v>
      </c>
      <c r="AC152" s="350">
        <f t="shared" si="61"/>
        <v>0</v>
      </c>
      <c r="AD152" s="308">
        <f t="shared" si="60"/>
        <v>0</v>
      </c>
      <c r="AE152" s="308">
        <f>IF(C152=Allgemeines!$C$12,$T152-SAV!$AF152,HLOOKUP(Allgemeines!$C$12-1,$AG$4:$AM$200,ROW(C152)-3,FALSE)-$AF152)</f>
        <v>0</v>
      </c>
      <c r="AF152" s="308">
        <f>HLOOKUP(Allgemeines!$C$12,$AG$4:$AM$200,ROW(C152)-3,FALSE)</f>
        <v>0</v>
      </c>
      <c r="AG152" s="308">
        <f t="shared" si="49"/>
        <v>0</v>
      </c>
      <c r="AH152" s="308">
        <f t="shared" si="50"/>
        <v>0</v>
      </c>
      <c r="AI152" s="308">
        <f t="shared" si="51"/>
        <v>0</v>
      </c>
      <c r="AJ152" s="308">
        <f t="shared" si="52"/>
        <v>0</v>
      </c>
      <c r="AK152" s="308">
        <f t="shared" si="53"/>
        <v>0</v>
      </c>
      <c r="AL152" s="308">
        <f t="shared" si="54"/>
        <v>0</v>
      </c>
      <c r="AM152" s="308">
        <f t="shared" si="55"/>
        <v>0</v>
      </c>
    </row>
    <row r="153" spans="1:39" s="352" customFormat="1" ht="15" x14ac:dyDescent="0.25">
      <c r="A153" s="343"/>
      <c r="B153" s="326"/>
      <c r="C153" s="344"/>
      <c r="D153" s="497"/>
      <c r="E153" s="344"/>
      <c r="F153" s="344"/>
      <c r="G153" s="416">
        <f t="shared" si="56"/>
        <v>0</v>
      </c>
      <c r="H153" s="328"/>
      <c r="I153" s="328"/>
      <c r="J153" s="328"/>
      <c r="K153" s="328"/>
      <c r="L153" s="328"/>
      <c r="M153" s="328"/>
      <c r="N153" s="328"/>
      <c r="O153" s="328"/>
      <c r="P153" s="328"/>
      <c r="Q153" s="345">
        <f t="shared" si="57"/>
        <v>0</v>
      </c>
      <c r="R153" s="346"/>
      <c r="S153" s="346"/>
      <c r="T153" s="347">
        <f t="shared" si="58"/>
        <v>0</v>
      </c>
      <c r="U153" s="348">
        <f>IF(ISBLANK($B153),0,VLOOKUP($B153,Listen!$A$2:$C$44,2,FALSE))</f>
        <v>0</v>
      </c>
      <c r="V153" s="348">
        <f>IF(ISBLANK($B153),0,VLOOKUP($B153,Listen!$A$2:$C$44,3,FALSE))</f>
        <v>0</v>
      </c>
      <c r="W153" s="349">
        <f t="shared" si="48"/>
        <v>0</v>
      </c>
      <c r="X153" s="350">
        <f t="shared" si="61"/>
        <v>0</v>
      </c>
      <c r="Y153" s="350">
        <f t="shared" si="61"/>
        <v>0</v>
      </c>
      <c r="Z153" s="350">
        <f t="shared" si="61"/>
        <v>0</v>
      </c>
      <c r="AA153" s="350">
        <f t="shared" si="61"/>
        <v>0</v>
      </c>
      <c r="AB153" s="350">
        <f t="shared" si="61"/>
        <v>0</v>
      </c>
      <c r="AC153" s="350">
        <f t="shared" si="61"/>
        <v>0</v>
      </c>
      <c r="AD153" s="308">
        <f t="shared" si="60"/>
        <v>0</v>
      </c>
      <c r="AE153" s="308">
        <f>IF(C153=Allgemeines!$C$12,$T153-SAV!$AF153,HLOOKUP(Allgemeines!$C$12-1,$AG$4:$AM$200,ROW(C153)-3,FALSE)-$AF153)</f>
        <v>0</v>
      </c>
      <c r="AF153" s="308">
        <f>HLOOKUP(Allgemeines!$C$12,$AG$4:$AM$200,ROW(C153)-3,FALSE)</f>
        <v>0</v>
      </c>
      <c r="AG153" s="308">
        <f t="shared" si="49"/>
        <v>0</v>
      </c>
      <c r="AH153" s="308">
        <f t="shared" si="50"/>
        <v>0</v>
      </c>
      <c r="AI153" s="308">
        <f t="shared" si="51"/>
        <v>0</v>
      </c>
      <c r="AJ153" s="308">
        <f t="shared" si="52"/>
        <v>0</v>
      </c>
      <c r="AK153" s="308">
        <f t="shared" si="53"/>
        <v>0</v>
      </c>
      <c r="AL153" s="308">
        <f t="shared" si="54"/>
        <v>0</v>
      </c>
      <c r="AM153" s="308">
        <f t="shared" si="55"/>
        <v>0</v>
      </c>
    </row>
    <row r="154" spans="1:39" s="352" customFormat="1" ht="15" x14ac:dyDescent="0.25">
      <c r="A154" s="343"/>
      <c r="B154" s="326"/>
      <c r="C154" s="344"/>
      <c r="D154" s="497"/>
      <c r="E154" s="344"/>
      <c r="F154" s="344"/>
      <c r="G154" s="416">
        <f t="shared" si="56"/>
        <v>0</v>
      </c>
      <c r="H154" s="328"/>
      <c r="I154" s="328"/>
      <c r="J154" s="328"/>
      <c r="K154" s="328"/>
      <c r="L154" s="328"/>
      <c r="M154" s="328"/>
      <c r="N154" s="328"/>
      <c r="O154" s="328"/>
      <c r="P154" s="328"/>
      <c r="Q154" s="345">
        <f t="shared" si="57"/>
        <v>0</v>
      </c>
      <c r="R154" s="346"/>
      <c r="S154" s="346"/>
      <c r="T154" s="347">
        <f t="shared" si="58"/>
        <v>0</v>
      </c>
      <c r="U154" s="348">
        <f>IF(ISBLANK($B154),0,VLOOKUP($B154,Listen!$A$2:$C$44,2,FALSE))</f>
        <v>0</v>
      </c>
      <c r="V154" s="348">
        <f>IF(ISBLANK($B154),0,VLOOKUP($B154,Listen!$A$2:$C$44,3,FALSE))</f>
        <v>0</v>
      </c>
      <c r="W154" s="349">
        <f t="shared" si="48"/>
        <v>0</v>
      </c>
      <c r="X154" s="350">
        <f t="shared" si="61"/>
        <v>0</v>
      </c>
      <c r="Y154" s="350">
        <f t="shared" si="61"/>
        <v>0</v>
      </c>
      <c r="Z154" s="350">
        <f t="shared" si="61"/>
        <v>0</v>
      </c>
      <c r="AA154" s="350">
        <f t="shared" si="61"/>
        <v>0</v>
      </c>
      <c r="AB154" s="350">
        <f t="shared" si="61"/>
        <v>0</v>
      </c>
      <c r="AC154" s="350">
        <f t="shared" si="61"/>
        <v>0</v>
      </c>
      <c r="AD154" s="308">
        <f t="shared" si="60"/>
        <v>0</v>
      </c>
      <c r="AE154" s="308">
        <f>IF(C154=Allgemeines!$C$12,$T154-SAV!$AF154,HLOOKUP(Allgemeines!$C$12-1,$AG$4:$AM$200,ROW(C154)-3,FALSE)-$AF154)</f>
        <v>0</v>
      </c>
      <c r="AF154" s="308">
        <f>HLOOKUP(Allgemeines!$C$12,$AG$4:$AM$200,ROW(C154)-3,FALSE)</f>
        <v>0</v>
      </c>
      <c r="AG154" s="308">
        <f t="shared" si="49"/>
        <v>0</v>
      </c>
      <c r="AH154" s="308">
        <f t="shared" si="50"/>
        <v>0</v>
      </c>
      <c r="AI154" s="308">
        <f t="shared" si="51"/>
        <v>0</v>
      </c>
      <c r="AJ154" s="308">
        <f t="shared" si="52"/>
        <v>0</v>
      </c>
      <c r="AK154" s="308">
        <f t="shared" si="53"/>
        <v>0</v>
      </c>
      <c r="AL154" s="308">
        <f t="shared" si="54"/>
        <v>0</v>
      </c>
      <c r="AM154" s="308">
        <f t="shared" si="55"/>
        <v>0</v>
      </c>
    </row>
    <row r="155" spans="1:39" s="352" customFormat="1" ht="15" x14ac:dyDescent="0.25">
      <c r="A155" s="343"/>
      <c r="B155" s="326"/>
      <c r="C155" s="344"/>
      <c r="D155" s="497"/>
      <c r="E155" s="344"/>
      <c r="F155" s="344"/>
      <c r="G155" s="416">
        <f t="shared" si="56"/>
        <v>0</v>
      </c>
      <c r="H155" s="328"/>
      <c r="I155" s="328"/>
      <c r="J155" s="328"/>
      <c r="K155" s="328"/>
      <c r="L155" s="328"/>
      <c r="M155" s="328"/>
      <c r="N155" s="328"/>
      <c r="O155" s="328"/>
      <c r="P155" s="328"/>
      <c r="Q155" s="345">
        <f t="shared" si="57"/>
        <v>0</v>
      </c>
      <c r="R155" s="346"/>
      <c r="S155" s="346"/>
      <c r="T155" s="347">
        <f t="shared" si="58"/>
        <v>0</v>
      </c>
      <c r="U155" s="348">
        <f>IF(ISBLANK($B155),0,VLOOKUP($B155,Listen!$A$2:$C$44,2,FALSE))</f>
        <v>0</v>
      </c>
      <c r="V155" s="348">
        <f>IF(ISBLANK($B155),0,VLOOKUP($B155,Listen!$A$2:$C$44,3,FALSE))</f>
        <v>0</v>
      </c>
      <c r="W155" s="349">
        <f t="shared" si="48"/>
        <v>0</v>
      </c>
      <c r="X155" s="350">
        <f t="shared" si="61"/>
        <v>0</v>
      </c>
      <c r="Y155" s="350">
        <f t="shared" si="61"/>
        <v>0</v>
      </c>
      <c r="Z155" s="350">
        <f t="shared" si="61"/>
        <v>0</v>
      </c>
      <c r="AA155" s="350">
        <f t="shared" si="61"/>
        <v>0</v>
      </c>
      <c r="AB155" s="350">
        <f t="shared" si="61"/>
        <v>0</v>
      </c>
      <c r="AC155" s="350">
        <f t="shared" si="61"/>
        <v>0</v>
      </c>
      <c r="AD155" s="308">
        <f t="shared" si="60"/>
        <v>0</v>
      </c>
      <c r="AE155" s="308">
        <f>IF(C155=Allgemeines!$C$12,$T155-SAV!$AF155,HLOOKUP(Allgemeines!$C$12-1,$AG$4:$AM$200,ROW(C155)-3,FALSE)-$AF155)</f>
        <v>0</v>
      </c>
      <c r="AF155" s="308">
        <f>HLOOKUP(Allgemeines!$C$12,$AG$4:$AM$200,ROW(C155)-3,FALSE)</f>
        <v>0</v>
      </c>
      <c r="AG155" s="308">
        <f t="shared" si="49"/>
        <v>0</v>
      </c>
      <c r="AH155" s="308">
        <f t="shared" si="50"/>
        <v>0</v>
      </c>
      <c r="AI155" s="308">
        <f t="shared" si="51"/>
        <v>0</v>
      </c>
      <c r="AJ155" s="308">
        <f t="shared" si="52"/>
        <v>0</v>
      </c>
      <c r="AK155" s="308">
        <f t="shared" si="53"/>
        <v>0</v>
      </c>
      <c r="AL155" s="308">
        <f t="shared" si="54"/>
        <v>0</v>
      </c>
      <c r="AM155" s="308">
        <f t="shared" si="55"/>
        <v>0</v>
      </c>
    </row>
    <row r="156" spans="1:39" s="352" customFormat="1" ht="15" x14ac:dyDescent="0.25">
      <c r="A156" s="343"/>
      <c r="B156" s="326"/>
      <c r="C156" s="344"/>
      <c r="D156" s="497"/>
      <c r="E156" s="344"/>
      <c r="F156" s="344"/>
      <c r="G156" s="416">
        <f t="shared" si="56"/>
        <v>0</v>
      </c>
      <c r="H156" s="328"/>
      <c r="I156" s="328"/>
      <c r="J156" s="328"/>
      <c r="K156" s="328"/>
      <c r="L156" s="328"/>
      <c r="M156" s="328"/>
      <c r="N156" s="328"/>
      <c r="O156" s="328"/>
      <c r="P156" s="328"/>
      <c r="Q156" s="345">
        <f t="shared" si="57"/>
        <v>0</v>
      </c>
      <c r="R156" s="346"/>
      <c r="S156" s="346"/>
      <c r="T156" s="347">
        <f t="shared" si="58"/>
        <v>0</v>
      </c>
      <c r="U156" s="348">
        <f>IF(ISBLANK($B156),0,VLOOKUP($B156,Listen!$A$2:$C$44,2,FALSE))</f>
        <v>0</v>
      </c>
      <c r="V156" s="348">
        <f>IF(ISBLANK($B156),0,VLOOKUP($B156,Listen!$A$2:$C$44,3,FALSE))</f>
        <v>0</v>
      </c>
      <c r="W156" s="349">
        <f t="shared" si="48"/>
        <v>0</v>
      </c>
      <c r="X156" s="350">
        <f t="shared" si="61"/>
        <v>0</v>
      </c>
      <c r="Y156" s="350">
        <f t="shared" si="61"/>
        <v>0</v>
      </c>
      <c r="Z156" s="350">
        <f t="shared" si="61"/>
        <v>0</v>
      </c>
      <c r="AA156" s="350">
        <f t="shared" si="61"/>
        <v>0</v>
      </c>
      <c r="AB156" s="350">
        <f t="shared" si="61"/>
        <v>0</v>
      </c>
      <c r="AC156" s="350">
        <f t="shared" si="61"/>
        <v>0</v>
      </c>
      <c r="AD156" s="308">
        <f t="shared" si="60"/>
        <v>0</v>
      </c>
      <c r="AE156" s="308">
        <f>IF(C156=Allgemeines!$C$12,$T156-SAV!$AF156,HLOOKUP(Allgemeines!$C$12-1,$AG$4:$AM$200,ROW(C156)-3,FALSE)-$AF156)</f>
        <v>0</v>
      </c>
      <c r="AF156" s="308">
        <f>HLOOKUP(Allgemeines!$C$12,$AG$4:$AM$200,ROW(C156)-3,FALSE)</f>
        <v>0</v>
      </c>
      <c r="AG156" s="308">
        <f t="shared" si="49"/>
        <v>0</v>
      </c>
      <c r="AH156" s="308">
        <f t="shared" si="50"/>
        <v>0</v>
      </c>
      <c r="AI156" s="308">
        <f t="shared" si="51"/>
        <v>0</v>
      </c>
      <c r="AJ156" s="308">
        <f t="shared" si="52"/>
        <v>0</v>
      </c>
      <c r="AK156" s="308">
        <f t="shared" si="53"/>
        <v>0</v>
      </c>
      <c r="AL156" s="308">
        <f t="shared" si="54"/>
        <v>0</v>
      </c>
      <c r="AM156" s="308">
        <f t="shared" si="55"/>
        <v>0</v>
      </c>
    </row>
    <row r="157" spans="1:39" s="352" customFormat="1" ht="15" x14ac:dyDescent="0.25">
      <c r="A157" s="343"/>
      <c r="B157" s="326"/>
      <c r="C157" s="344"/>
      <c r="D157" s="497"/>
      <c r="E157" s="344"/>
      <c r="F157" s="344"/>
      <c r="G157" s="416">
        <f t="shared" si="56"/>
        <v>0</v>
      </c>
      <c r="H157" s="328"/>
      <c r="I157" s="328"/>
      <c r="J157" s="328"/>
      <c r="K157" s="328"/>
      <c r="L157" s="328"/>
      <c r="M157" s="328"/>
      <c r="N157" s="328"/>
      <c r="O157" s="328"/>
      <c r="P157" s="328"/>
      <c r="Q157" s="345">
        <f t="shared" si="57"/>
        <v>0</v>
      </c>
      <c r="R157" s="346"/>
      <c r="S157" s="346"/>
      <c r="T157" s="347">
        <f t="shared" si="58"/>
        <v>0</v>
      </c>
      <c r="U157" s="348">
        <f>IF(ISBLANK($B157),0,VLOOKUP($B157,Listen!$A$2:$C$44,2,FALSE))</f>
        <v>0</v>
      </c>
      <c r="V157" s="348">
        <f>IF(ISBLANK($B157),0,VLOOKUP($B157,Listen!$A$2:$C$44,3,FALSE))</f>
        <v>0</v>
      </c>
      <c r="W157" s="349">
        <f t="shared" si="48"/>
        <v>0</v>
      </c>
      <c r="X157" s="350">
        <f t="shared" si="61"/>
        <v>0</v>
      </c>
      <c r="Y157" s="350">
        <f t="shared" si="61"/>
        <v>0</v>
      </c>
      <c r="Z157" s="350">
        <f t="shared" si="61"/>
        <v>0</v>
      </c>
      <c r="AA157" s="350">
        <f t="shared" si="61"/>
        <v>0</v>
      </c>
      <c r="AB157" s="350">
        <f t="shared" si="61"/>
        <v>0</v>
      </c>
      <c r="AC157" s="350">
        <f t="shared" si="61"/>
        <v>0</v>
      </c>
      <c r="AD157" s="308">
        <f t="shared" si="60"/>
        <v>0</v>
      </c>
      <c r="AE157" s="308">
        <f>IF(C157=Allgemeines!$C$12,$T157-SAV!$AF157,HLOOKUP(Allgemeines!$C$12-1,$AG$4:$AM$200,ROW(C157)-3,FALSE)-$AF157)</f>
        <v>0</v>
      </c>
      <c r="AF157" s="308">
        <f>HLOOKUP(Allgemeines!$C$12,$AG$4:$AM$200,ROW(C157)-3,FALSE)</f>
        <v>0</v>
      </c>
      <c r="AG157" s="308">
        <f t="shared" si="49"/>
        <v>0</v>
      </c>
      <c r="AH157" s="308">
        <f t="shared" si="50"/>
        <v>0</v>
      </c>
      <c r="AI157" s="308">
        <f t="shared" si="51"/>
        <v>0</v>
      </c>
      <c r="AJ157" s="308">
        <f t="shared" si="52"/>
        <v>0</v>
      </c>
      <c r="AK157" s="308">
        <f t="shared" si="53"/>
        <v>0</v>
      </c>
      <c r="AL157" s="308">
        <f t="shared" si="54"/>
        <v>0</v>
      </c>
      <c r="AM157" s="308">
        <f t="shared" si="55"/>
        <v>0</v>
      </c>
    </row>
    <row r="158" spans="1:39" s="352" customFormat="1" ht="15" x14ac:dyDescent="0.25">
      <c r="A158" s="343"/>
      <c r="B158" s="326"/>
      <c r="C158" s="344"/>
      <c r="D158" s="497"/>
      <c r="E158" s="344"/>
      <c r="F158" s="344"/>
      <c r="G158" s="416">
        <f t="shared" si="56"/>
        <v>0</v>
      </c>
      <c r="H158" s="328"/>
      <c r="I158" s="328"/>
      <c r="J158" s="328"/>
      <c r="K158" s="328"/>
      <c r="L158" s="328"/>
      <c r="M158" s="328"/>
      <c r="N158" s="328"/>
      <c r="O158" s="328"/>
      <c r="P158" s="328"/>
      <c r="Q158" s="345">
        <f t="shared" si="57"/>
        <v>0</v>
      </c>
      <c r="R158" s="346"/>
      <c r="S158" s="346"/>
      <c r="T158" s="347">
        <f t="shared" si="58"/>
        <v>0</v>
      </c>
      <c r="U158" s="348">
        <f>IF(ISBLANK($B158),0,VLOOKUP($B158,Listen!$A$2:$C$44,2,FALSE))</f>
        <v>0</v>
      </c>
      <c r="V158" s="348">
        <f>IF(ISBLANK($B158),0,VLOOKUP($B158,Listen!$A$2:$C$44,3,FALSE))</f>
        <v>0</v>
      </c>
      <c r="W158" s="349">
        <f t="shared" si="48"/>
        <v>0</v>
      </c>
      <c r="X158" s="350">
        <f t="shared" si="61"/>
        <v>0</v>
      </c>
      <c r="Y158" s="350">
        <f t="shared" si="61"/>
        <v>0</v>
      </c>
      <c r="Z158" s="350">
        <f t="shared" si="61"/>
        <v>0</v>
      </c>
      <c r="AA158" s="350">
        <f t="shared" si="61"/>
        <v>0</v>
      </c>
      <c r="AB158" s="350">
        <f t="shared" si="61"/>
        <v>0</v>
      </c>
      <c r="AC158" s="350">
        <f t="shared" si="61"/>
        <v>0</v>
      </c>
      <c r="AD158" s="308">
        <f t="shared" si="60"/>
        <v>0</v>
      </c>
      <c r="AE158" s="308">
        <f>IF(C158=Allgemeines!$C$12,$T158-SAV!$AF158,HLOOKUP(Allgemeines!$C$12-1,$AG$4:$AM$200,ROW(C158)-3,FALSE)-$AF158)</f>
        <v>0</v>
      </c>
      <c r="AF158" s="308">
        <f>HLOOKUP(Allgemeines!$C$12,$AG$4:$AM$200,ROW(C158)-3,FALSE)</f>
        <v>0</v>
      </c>
      <c r="AG158" s="308">
        <f t="shared" si="49"/>
        <v>0</v>
      </c>
      <c r="AH158" s="308">
        <f t="shared" si="50"/>
        <v>0</v>
      </c>
      <c r="AI158" s="308">
        <f t="shared" si="51"/>
        <v>0</v>
      </c>
      <c r="AJ158" s="308">
        <f t="shared" si="52"/>
        <v>0</v>
      </c>
      <c r="AK158" s="308">
        <f t="shared" si="53"/>
        <v>0</v>
      </c>
      <c r="AL158" s="308">
        <f t="shared" si="54"/>
        <v>0</v>
      </c>
      <c r="AM158" s="308">
        <f t="shared" si="55"/>
        <v>0</v>
      </c>
    </row>
    <row r="159" spans="1:39" s="352" customFormat="1" ht="15" x14ac:dyDescent="0.25">
      <c r="A159" s="343"/>
      <c r="B159" s="326"/>
      <c r="C159" s="344"/>
      <c r="D159" s="497"/>
      <c r="E159" s="344"/>
      <c r="F159" s="344"/>
      <c r="G159" s="416">
        <f t="shared" si="56"/>
        <v>0</v>
      </c>
      <c r="H159" s="328"/>
      <c r="I159" s="328"/>
      <c r="J159" s="328"/>
      <c r="K159" s="328"/>
      <c r="L159" s="328"/>
      <c r="M159" s="328"/>
      <c r="N159" s="328"/>
      <c r="O159" s="328"/>
      <c r="P159" s="328"/>
      <c r="Q159" s="345">
        <f t="shared" si="57"/>
        <v>0</v>
      </c>
      <c r="R159" s="346"/>
      <c r="S159" s="346"/>
      <c r="T159" s="347">
        <f t="shared" si="58"/>
        <v>0</v>
      </c>
      <c r="U159" s="348">
        <f>IF(ISBLANK($B159),0,VLOOKUP($B159,Listen!$A$2:$C$44,2,FALSE))</f>
        <v>0</v>
      </c>
      <c r="V159" s="348">
        <f>IF(ISBLANK($B159),0,VLOOKUP($B159,Listen!$A$2:$C$44,3,FALSE))</f>
        <v>0</v>
      </c>
      <c r="W159" s="349">
        <f t="shared" si="48"/>
        <v>0</v>
      </c>
      <c r="X159" s="350">
        <f t="shared" si="61"/>
        <v>0</v>
      </c>
      <c r="Y159" s="350">
        <f t="shared" si="61"/>
        <v>0</v>
      </c>
      <c r="Z159" s="350">
        <f t="shared" si="61"/>
        <v>0</v>
      </c>
      <c r="AA159" s="350">
        <f t="shared" si="61"/>
        <v>0</v>
      </c>
      <c r="AB159" s="350">
        <f t="shared" si="61"/>
        <v>0</v>
      </c>
      <c r="AC159" s="350">
        <f t="shared" si="61"/>
        <v>0</v>
      </c>
      <c r="AD159" s="308">
        <f t="shared" si="60"/>
        <v>0</v>
      </c>
      <c r="AE159" s="308">
        <f>IF(C159=Allgemeines!$C$12,$T159-SAV!$AF159,HLOOKUP(Allgemeines!$C$12-1,$AG$4:$AM$200,ROW(C159)-3,FALSE)-$AF159)</f>
        <v>0</v>
      </c>
      <c r="AF159" s="308">
        <f>HLOOKUP(Allgemeines!$C$12,$AG$4:$AM$200,ROW(C159)-3,FALSE)</f>
        <v>0</v>
      </c>
      <c r="AG159" s="308">
        <f t="shared" si="49"/>
        <v>0</v>
      </c>
      <c r="AH159" s="308">
        <f t="shared" si="50"/>
        <v>0</v>
      </c>
      <c r="AI159" s="308">
        <f t="shared" si="51"/>
        <v>0</v>
      </c>
      <c r="AJ159" s="308">
        <f t="shared" si="52"/>
        <v>0</v>
      </c>
      <c r="AK159" s="308">
        <f t="shared" si="53"/>
        <v>0</v>
      </c>
      <c r="AL159" s="308">
        <f t="shared" si="54"/>
        <v>0</v>
      </c>
      <c r="AM159" s="308">
        <f t="shared" si="55"/>
        <v>0</v>
      </c>
    </row>
    <row r="160" spans="1:39" s="352" customFormat="1" ht="15" x14ac:dyDescent="0.25">
      <c r="A160" s="343"/>
      <c r="B160" s="326"/>
      <c r="C160" s="344"/>
      <c r="D160" s="497"/>
      <c r="E160" s="344"/>
      <c r="F160" s="344"/>
      <c r="G160" s="416">
        <f t="shared" si="56"/>
        <v>0</v>
      </c>
      <c r="H160" s="328"/>
      <c r="I160" s="328"/>
      <c r="J160" s="328"/>
      <c r="K160" s="328"/>
      <c r="L160" s="328"/>
      <c r="M160" s="328"/>
      <c r="N160" s="328"/>
      <c r="O160" s="328"/>
      <c r="P160" s="328"/>
      <c r="Q160" s="345">
        <f t="shared" si="57"/>
        <v>0</v>
      </c>
      <c r="R160" s="346"/>
      <c r="S160" s="346"/>
      <c r="T160" s="347">
        <f t="shared" si="58"/>
        <v>0</v>
      </c>
      <c r="U160" s="348">
        <f>IF(ISBLANK($B160),0,VLOOKUP($B160,Listen!$A$2:$C$44,2,FALSE))</f>
        <v>0</v>
      </c>
      <c r="V160" s="348">
        <f>IF(ISBLANK($B160),0,VLOOKUP($B160,Listen!$A$2:$C$44,3,FALSE))</f>
        <v>0</v>
      </c>
      <c r="W160" s="349">
        <f t="shared" si="48"/>
        <v>0</v>
      </c>
      <c r="X160" s="350">
        <f t="shared" si="61"/>
        <v>0</v>
      </c>
      <c r="Y160" s="350">
        <f t="shared" si="61"/>
        <v>0</v>
      </c>
      <c r="Z160" s="350">
        <f t="shared" si="61"/>
        <v>0</v>
      </c>
      <c r="AA160" s="350">
        <f t="shared" si="61"/>
        <v>0</v>
      </c>
      <c r="AB160" s="350">
        <f t="shared" si="61"/>
        <v>0</v>
      </c>
      <c r="AC160" s="350">
        <f t="shared" si="61"/>
        <v>0</v>
      </c>
      <c r="AD160" s="308">
        <f t="shared" si="60"/>
        <v>0</v>
      </c>
      <c r="AE160" s="308">
        <f>IF(C160=Allgemeines!$C$12,$T160-SAV!$AF160,HLOOKUP(Allgemeines!$C$12-1,$AG$4:$AM$200,ROW(C160)-3,FALSE)-$AF160)</f>
        <v>0</v>
      </c>
      <c r="AF160" s="308">
        <f>HLOOKUP(Allgemeines!$C$12,$AG$4:$AM$200,ROW(C160)-3,FALSE)</f>
        <v>0</v>
      </c>
      <c r="AG160" s="308">
        <f t="shared" si="49"/>
        <v>0</v>
      </c>
      <c r="AH160" s="308">
        <f t="shared" si="50"/>
        <v>0</v>
      </c>
      <c r="AI160" s="308">
        <f t="shared" si="51"/>
        <v>0</v>
      </c>
      <c r="AJ160" s="308">
        <f t="shared" si="52"/>
        <v>0</v>
      </c>
      <c r="AK160" s="308">
        <f t="shared" si="53"/>
        <v>0</v>
      </c>
      <c r="AL160" s="308">
        <f t="shared" si="54"/>
        <v>0</v>
      </c>
      <c r="AM160" s="308">
        <f t="shared" si="55"/>
        <v>0</v>
      </c>
    </row>
    <row r="161" spans="1:39" s="352" customFormat="1" ht="15" x14ac:dyDescent="0.25">
      <c r="A161" s="343"/>
      <c r="B161" s="326"/>
      <c r="C161" s="344"/>
      <c r="D161" s="497"/>
      <c r="E161" s="344"/>
      <c r="F161" s="344"/>
      <c r="G161" s="416">
        <f t="shared" si="56"/>
        <v>0</v>
      </c>
      <c r="H161" s="328"/>
      <c r="I161" s="328"/>
      <c r="J161" s="328"/>
      <c r="K161" s="328"/>
      <c r="L161" s="328"/>
      <c r="M161" s="328"/>
      <c r="N161" s="328"/>
      <c r="O161" s="328"/>
      <c r="P161" s="328"/>
      <c r="Q161" s="345">
        <f t="shared" si="57"/>
        <v>0</v>
      </c>
      <c r="R161" s="346"/>
      <c r="S161" s="346"/>
      <c r="T161" s="347">
        <f t="shared" si="58"/>
        <v>0</v>
      </c>
      <c r="U161" s="348">
        <f>IF(ISBLANK($B161),0,VLOOKUP($B161,Listen!$A$2:$C$44,2,FALSE))</f>
        <v>0</v>
      </c>
      <c r="V161" s="348">
        <f>IF(ISBLANK($B161),0,VLOOKUP($B161,Listen!$A$2:$C$44,3,FALSE))</f>
        <v>0</v>
      </c>
      <c r="W161" s="349">
        <f t="shared" si="48"/>
        <v>0</v>
      </c>
      <c r="X161" s="350">
        <f t="shared" si="61"/>
        <v>0</v>
      </c>
      <c r="Y161" s="350">
        <f t="shared" si="61"/>
        <v>0</v>
      </c>
      <c r="Z161" s="350">
        <f t="shared" si="61"/>
        <v>0</v>
      </c>
      <c r="AA161" s="350">
        <f t="shared" si="61"/>
        <v>0</v>
      </c>
      <c r="AB161" s="350">
        <f t="shared" si="61"/>
        <v>0</v>
      </c>
      <c r="AC161" s="350">
        <f t="shared" si="61"/>
        <v>0</v>
      </c>
      <c r="AD161" s="308">
        <f t="shared" si="60"/>
        <v>0</v>
      </c>
      <c r="AE161" s="308">
        <f>IF(C161=Allgemeines!$C$12,$T161-SAV!$AF161,HLOOKUP(Allgemeines!$C$12-1,$AG$4:$AM$200,ROW(C161)-3,FALSE)-$AF161)</f>
        <v>0</v>
      </c>
      <c r="AF161" s="308">
        <f>HLOOKUP(Allgemeines!$C$12,$AG$4:$AM$200,ROW(C161)-3,FALSE)</f>
        <v>0</v>
      </c>
      <c r="AG161" s="308">
        <f t="shared" si="49"/>
        <v>0</v>
      </c>
      <c r="AH161" s="308">
        <f t="shared" si="50"/>
        <v>0</v>
      </c>
      <c r="AI161" s="308">
        <f t="shared" si="51"/>
        <v>0</v>
      </c>
      <c r="AJ161" s="308">
        <f t="shared" si="52"/>
        <v>0</v>
      </c>
      <c r="AK161" s="308">
        <f t="shared" si="53"/>
        <v>0</v>
      </c>
      <c r="AL161" s="308">
        <f t="shared" si="54"/>
        <v>0</v>
      </c>
      <c r="AM161" s="308">
        <f t="shared" si="55"/>
        <v>0</v>
      </c>
    </row>
    <row r="162" spans="1:39" s="352" customFormat="1" ht="15" x14ac:dyDescent="0.25">
      <c r="A162" s="343"/>
      <c r="B162" s="326"/>
      <c r="C162" s="344"/>
      <c r="D162" s="497"/>
      <c r="E162" s="344"/>
      <c r="F162" s="344"/>
      <c r="G162" s="416">
        <f t="shared" si="56"/>
        <v>0</v>
      </c>
      <c r="H162" s="328"/>
      <c r="I162" s="328"/>
      <c r="J162" s="328"/>
      <c r="K162" s="328"/>
      <c r="L162" s="328"/>
      <c r="M162" s="328"/>
      <c r="N162" s="328"/>
      <c r="O162" s="328"/>
      <c r="P162" s="328"/>
      <c r="Q162" s="345">
        <f t="shared" si="57"/>
        <v>0</v>
      </c>
      <c r="R162" s="346"/>
      <c r="S162" s="346"/>
      <c r="T162" s="347">
        <f t="shared" si="58"/>
        <v>0</v>
      </c>
      <c r="U162" s="348">
        <f>IF(ISBLANK($B162),0,VLOOKUP($B162,Listen!$A$2:$C$44,2,FALSE))</f>
        <v>0</v>
      </c>
      <c r="V162" s="348">
        <f>IF(ISBLANK($B162),0,VLOOKUP($B162,Listen!$A$2:$C$44,3,FALSE))</f>
        <v>0</v>
      </c>
      <c r="W162" s="349">
        <f t="shared" si="48"/>
        <v>0</v>
      </c>
      <c r="X162" s="350">
        <f t="shared" si="61"/>
        <v>0</v>
      </c>
      <c r="Y162" s="350">
        <f t="shared" si="61"/>
        <v>0</v>
      </c>
      <c r="Z162" s="350">
        <f t="shared" si="61"/>
        <v>0</v>
      </c>
      <c r="AA162" s="350">
        <f t="shared" si="61"/>
        <v>0</v>
      </c>
      <c r="AB162" s="350">
        <f t="shared" si="61"/>
        <v>0</v>
      </c>
      <c r="AC162" s="350">
        <f t="shared" si="61"/>
        <v>0</v>
      </c>
      <c r="AD162" s="308">
        <f t="shared" si="60"/>
        <v>0</v>
      </c>
      <c r="AE162" s="308">
        <f>IF(C162=Allgemeines!$C$12,$T162-SAV!$AF162,HLOOKUP(Allgemeines!$C$12-1,$AG$4:$AM$200,ROW(C162)-3,FALSE)-$AF162)</f>
        <v>0</v>
      </c>
      <c r="AF162" s="308">
        <f>HLOOKUP(Allgemeines!$C$12,$AG$4:$AM$200,ROW(C162)-3,FALSE)</f>
        <v>0</v>
      </c>
      <c r="AG162" s="308">
        <f t="shared" si="49"/>
        <v>0</v>
      </c>
      <c r="AH162" s="308">
        <f t="shared" si="50"/>
        <v>0</v>
      </c>
      <c r="AI162" s="308">
        <f t="shared" si="51"/>
        <v>0</v>
      </c>
      <c r="AJ162" s="308">
        <f t="shared" si="52"/>
        <v>0</v>
      </c>
      <c r="AK162" s="308">
        <f t="shared" si="53"/>
        <v>0</v>
      </c>
      <c r="AL162" s="308">
        <f t="shared" si="54"/>
        <v>0</v>
      </c>
      <c r="AM162" s="308">
        <f t="shared" si="55"/>
        <v>0</v>
      </c>
    </row>
    <row r="163" spans="1:39" s="352" customFormat="1" ht="15" x14ac:dyDescent="0.25">
      <c r="A163" s="343"/>
      <c r="B163" s="326"/>
      <c r="C163" s="344"/>
      <c r="D163" s="497"/>
      <c r="E163" s="344"/>
      <c r="F163" s="344"/>
      <c r="G163" s="416">
        <f t="shared" si="56"/>
        <v>0</v>
      </c>
      <c r="H163" s="328"/>
      <c r="I163" s="328"/>
      <c r="J163" s="328"/>
      <c r="K163" s="328"/>
      <c r="L163" s="328"/>
      <c r="M163" s="328"/>
      <c r="N163" s="328"/>
      <c r="O163" s="328"/>
      <c r="P163" s="328"/>
      <c r="Q163" s="345">
        <f t="shared" si="57"/>
        <v>0</v>
      </c>
      <c r="R163" s="346"/>
      <c r="S163" s="346"/>
      <c r="T163" s="347">
        <f t="shared" si="58"/>
        <v>0</v>
      </c>
      <c r="U163" s="348">
        <f>IF(ISBLANK($B163),0,VLOOKUP($B163,Listen!$A$2:$C$44,2,FALSE))</f>
        <v>0</v>
      </c>
      <c r="V163" s="348">
        <f>IF(ISBLANK($B163),0,VLOOKUP($B163,Listen!$A$2:$C$44,3,FALSE))</f>
        <v>0</v>
      </c>
      <c r="W163" s="349">
        <f t="shared" si="48"/>
        <v>0</v>
      </c>
      <c r="X163" s="350">
        <f t="shared" si="61"/>
        <v>0</v>
      </c>
      <c r="Y163" s="350">
        <f t="shared" si="61"/>
        <v>0</v>
      </c>
      <c r="Z163" s="350">
        <f t="shared" si="61"/>
        <v>0</v>
      </c>
      <c r="AA163" s="350">
        <f t="shared" si="61"/>
        <v>0</v>
      </c>
      <c r="AB163" s="350">
        <f t="shared" si="61"/>
        <v>0</v>
      </c>
      <c r="AC163" s="350">
        <f t="shared" si="61"/>
        <v>0</v>
      </c>
      <c r="AD163" s="308">
        <f t="shared" si="60"/>
        <v>0</v>
      </c>
      <c r="AE163" s="308">
        <f>IF(C163=Allgemeines!$C$12,$T163-SAV!$AF163,HLOOKUP(Allgemeines!$C$12-1,$AG$4:$AM$200,ROW(C163)-3,FALSE)-$AF163)</f>
        <v>0</v>
      </c>
      <c r="AF163" s="308">
        <f>HLOOKUP(Allgemeines!$C$12,$AG$4:$AM$200,ROW(C163)-3,FALSE)</f>
        <v>0</v>
      </c>
      <c r="AG163" s="308">
        <f t="shared" si="49"/>
        <v>0</v>
      </c>
      <c r="AH163" s="308">
        <f t="shared" si="50"/>
        <v>0</v>
      </c>
      <c r="AI163" s="308">
        <f t="shared" si="51"/>
        <v>0</v>
      </c>
      <c r="AJ163" s="308">
        <f t="shared" si="52"/>
        <v>0</v>
      </c>
      <c r="AK163" s="308">
        <f t="shared" si="53"/>
        <v>0</v>
      </c>
      <c r="AL163" s="308">
        <f t="shared" si="54"/>
        <v>0</v>
      </c>
      <c r="AM163" s="308">
        <f t="shared" si="55"/>
        <v>0</v>
      </c>
    </row>
    <row r="164" spans="1:39" s="352" customFormat="1" ht="15" x14ac:dyDescent="0.25">
      <c r="A164" s="343"/>
      <c r="B164" s="326"/>
      <c r="C164" s="344"/>
      <c r="D164" s="497"/>
      <c r="E164" s="344"/>
      <c r="F164" s="344"/>
      <c r="G164" s="416">
        <f t="shared" si="56"/>
        <v>0</v>
      </c>
      <c r="H164" s="328"/>
      <c r="I164" s="328"/>
      <c r="J164" s="328"/>
      <c r="K164" s="328"/>
      <c r="L164" s="328"/>
      <c r="M164" s="328"/>
      <c r="N164" s="328"/>
      <c r="O164" s="328"/>
      <c r="P164" s="328"/>
      <c r="Q164" s="345">
        <f t="shared" si="57"/>
        <v>0</v>
      </c>
      <c r="R164" s="346"/>
      <c r="S164" s="346"/>
      <c r="T164" s="347">
        <f t="shared" si="58"/>
        <v>0</v>
      </c>
      <c r="U164" s="348">
        <f>IF(ISBLANK($B164),0,VLOOKUP($B164,Listen!$A$2:$C$44,2,FALSE))</f>
        <v>0</v>
      </c>
      <c r="V164" s="348">
        <f>IF(ISBLANK($B164),0,VLOOKUP($B164,Listen!$A$2:$C$44,3,FALSE))</f>
        <v>0</v>
      </c>
      <c r="W164" s="349">
        <f t="shared" si="48"/>
        <v>0</v>
      </c>
      <c r="X164" s="350">
        <f t="shared" si="61"/>
        <v>0</v>
      </c>
      <c r="Y164" s="350">
        <f t="shared" si="61"/>
        <v>0</v>
      </c>
      <c r="Z164" s="350">
        <f t="shared" si="61"/>
        <v>0</v>
      </c>
      <c r="AA164" s="350">
        <f t="shared" si="61"/>
        <v>0</v>
      </c>
      <c r="AB164" s="350">
        <f t="shared" si="61"/>
        <v>0</v>
      </c>
      <c r="AC164" s="350">
        <f t="shared" si="61"/>
        <v>0</v>
      </c>
      <c r="AD164" s="308">
        <f t="shared" si="60"/>
        <v>0</v>
      </c>
      <c r="AE164" s="308">
        <f>IF(C164=Allgemeines!$C$12,$T164-SAV!$AF164,HLOOKUP(Allgemeines!$C$12-1,$AG$4:$AM$200,ROW(C164)-3,FALSE)-$AF164)</f>
        <v>0</v>
      </c>
      <c r="AF164" s="308">
        <f>HLOOKUP(Allgemeines!$C$12,$AG$4:$AM$200,ROW(C164)-3,FALSE)</f>
        <v>0</v>
      </c>
      <c r="AG164" s="308">
        <f t="shared" si="49"/>
        <v>0</v>
      </c>
      <c r="AH164" s="308">
        <f t="shared" si="50"/>
        <v>0</v>
      </c>
      <c r="AI164" s="308">
        <f t="shared" si="51"/>
        <v>0</v>
      </c>
      <c r="AJ164" s="308">
        <f t="shared" si="52"/>
        <v>0</v>
      </c>
      <c r="AK164" s="308">
        <f t="shared" si="53"/>
        <v>0</v>
      </c>
      <c r="AL164" s="308">
        <f t="shared" si="54"/>
        <v>0</v>
      </c>
      <c r="AM164" s="308">
        <f t="shared" si="55"/>
        <v>0</v>
      </c>
    </row>
    <row r="165" spans="1:39" s="352" customFormat="1" ht="15" x14ac:dyDescent="0.25">
      <c r="A165" s="343"/>
      <c r="B165" s="326"/>
      <c r="C165" s="344"/>
      <c r="D165" s="497"/>
      <c r="E165" s="344"/>
      <c r="F165" s="344"/>
      <c r="G165" s="416">
        <f t="shared" si="56"/>
        <v>0</v>
      </c>
      <c r="H165" s="328"/>
      <c r="I165" s="328"/>
      <c r="J165" s="328"/>
      <c r="K165" s="328"/>
      <c r="L165" s="328"/>
      <c r="M165" s="328"/>
      <c r="N165" s="328"/>
      <c r="O165" s="328"/>
      <c r="P165" s="328"/>
      <c r="Q165" s="345">
        <f t="shared" si="57"/>
        <v>0</v>
      </c>
      <c r="R165" s="346"/>
      <c r="S165" s="346"/>
      <c r="T165" s="347">
        <f t="shared" si="58"/>
        <v>0</v>
      </c>
      <c r="U165" s="348">
        <f>IF(ISBLANK($B165),0,VLOOKUP($B165,Listen!$A$2:$C$44,2,FALSE))</f>
        <v>0</v>
      </c>
      <c r="V165" s="348">
        <f>IF(ISBLANK($B165),0,VLOOKUP($B165,Listen!$A$2:$C$44,3,FALSE))</f>
        <v>0</v>
      </c>
      <c r="W165" s="349">
        <f t="shared" si="48"/>
        <v>0</v>
      </c>
      <c r="X165" s="350">
        <f t="shared" si="61"/>
        <v>0</v>
      </c>
      <c r="Y165" s="350">
        <f t="shared" si="61"/>
        <v>0</v>
      </c>
      <c r="Z165" s="350">
        <f t="shared" si="61"/>
        <v>0</v>
      </c>
      <c r="AA165" s="350">
        <f t="shared" si="61"/>
        <v>0</v>
      </c>
      <c r="AB165" s="350">
        <f t="shared" si="61"/>
        <v>0</v>
      </c>
      <c r="AC165" s="350">
        <f t="shared" si="61"/>
        <v>0</v>
      </c>
      <c r="AD165" s="308">
        <f t="shared" si="60"/>
        <v>0</v>
      </c>
      <c r="AE165" s="308">
        <f>IF(C165=Allgemeines!$C$12,$T165-SAV!$AF165,HLOOKUP(Allgemeines!$C$12-1,$AG$4:$AM$200,ROW(C165)-3,FALSE)-$AF165)</f>
        <v>0</v>
      </c>
      <c r="AF165" s="308">
        <f>HLOOKUP(Allgemeines!$C$12,$AG$4:$AM$200,ROW(C165)-3,FALSE)</f>
        <v>0</v>
      </c>
      <c r="AG165" s="308">
        <f t="shared" ref="AG165:AG200" si="62">IF(OR($C165=0,$T165=0),0,IF($C165&lt;=AG$4,$T165-$T165/W165*(AG$4-$C165+1),0))</f>
        <v>0</v>
      </c>
      <c r="AH165" s="308">
        <f t="shared" ref="AH165:AH196" si="63">IF(OR($C165=0,$T165=0,X165-(AH$4-$C165)=0),0,IF($C165&lt;AH$4,AG165-AG165/(X165-(AH$4-$C165)),IF($C165=AH$4,$T165-$T165/X165,0)))</f>
        <v>0</v>
      </c>
      <c r="AI165" s="308">
        <f t="shared" ref="AI165:AI196" si="64">IF(OR($C165=0,$T165=0,Y165-(AI$4-$C165)=0),0,IF($C165&lt;AI$4,AH165-AH165/(Y165-(AI$4-$C165)),IF($C165=AI$4,$T165-$T165/Y165,0)))</f>
        <v>0</v>
      </c>
      <c r="AJ165" s="308">
        <f t="shared" ref="AJ165:AJ196" si="65">IF(OR($C165=0,$T165=0,Z165-(AJ$4-$C165)=0),0,IF($C165&lt;AJ$4,AI165-AI165/(Z165-(AJ$4-$C165)),IF($C165=AJ$4,$T165-$T165/Z165,0)))</f>
        <v>0</v>
      </c>
      <c r="AK165" s="308">
        <f t="shared" ref="AK165:AK196" si="66">IF(OR($C165=0,$T165=0,AA165-(AK$4-$C165)=0),0,IF($C165&lt;AK$4,AJ165-AJ165/(AA165-(AK$4-$C165)),IF($C165=AK$4,$T165-$T165/AA165,0)))</f>
        <v>0</v>
      </c>
      <c r="AL165" s="308">
        <f t="shared" ref="AL165:AL196" si="67">IF(OR($C165=0,$T165=0,AB165-(AL$4-$C165)=0),0,IF($C165&lt;AL$4,AK165-AK165/(AB165-(AL$4-$C165)),IF($C165=AL$4,$T165-$T165/AB165,0)))</f>
        <v>0</v>
      </c>
      <c r="AM165" s="308">
        <f t="shared" ref="AM165:AM196" si="68">IF(OR($C165=0,$T165=0,AC165-(AM$4-$C165)=0),0,IF($C165&lt;AM$4,AL165-AL165/(AC165-(AM$4-$C165)),IF($C165=AM$4,$T165-$T165/AC165,0)))</f>
        <v>0</v>
      </c>
    </row>
    <row r="166" spans="1:39" s="352" customFormat="1" ht="15" x14ac:dyDescent="0.25">
      <c r="A166" s="343"/>
      <c r="B166" s="326"/>
      <c r="C166" s="344"/>
      <c r="D166" s="497"/>
      <c r="E166" s="344"/>
      <c r="F166" s="344"/>
      <c r="G166" s="416">
        <f t="shared" si="56"/>
        <v>0</v>
      </c>
      <c r="H166" s="328"/>
      <c r="I166" s="328"/>
      <c r="J166" s="328"/>
      <c r="K166" s="328"/>
      <c r="L166" s="328"/>
      <c r="M166" s="328"/>
      <c r="N166" s="328"/>
      <c r="O166" s="328"/>
      <c r="P166" s="328"/>
      <c r="Q166" s="345">
        <f t="shared" si="57"/>
        <v>0</v>
      </c>
      <c r="R166" s="346"/>
      <c r="S166" s="346"/>
      <c r="T166" s="347">
        <f t="shared" si="58"/>
        <v>0</v>
      </c>
      <c r="U166" s="348">
        <f>IF(ISBLANK($B166),0,VLOOKUP($B166,Listen!$A$2:$C$44,2,FALSE))</f>
        <v>0</v>
      </c>
      <c r="V166" s="348">
        <f>IF(ISBLANK($B166),0,VLOOKUP($B166,Listen!$A$2:$C$44,3,FALSE))</f>
        <v>0</v>
      </c>
      <c r="W166" s="349">
        <f t="shared" si="48"/>
        <v>0</v>
      </c>
      <c r="X166" s="350">
        <f t="shared" ref="X166:AC181" si="69">W166</f>
        <v>0</v>
      </c>
      <c r="Y166" s="350">
        <f t="shared" si="69"/>
        <v>0</v>
      </c>
      <c r="Z166" s="350">
        <f t="shared" si="69"/>
        <v>0</v>
      </c>
      <c r="AA166" s="350">
        <f t="shared" si="69"/>
        <v>0</v>
      </c>
      <c r="AB166" s="350">
        <f t="shared" si="69"/>
        <v>0</v>
      </c>
      <c r="AC166" s="350">
        <f t="shared" si="69"/>
        <v>0</v>
      </c>
      <c r="AD166" s="308">
        <f t="shared" si="60"/>
        <v>0</v>
      </c>
      <c r="AE166" s="308">
        <f>IF(C166=Allgemeines!$C$12,$T166-SAV!$AF166,HLOOKUP(Allgemeines!$C$12-1,$AG$4:$AM$200,ROW(C166)-3,FALSE)-$AF166)</f>
        <v>0</v>
      </c>
      <c r="AF166" s="308">
        <f>HLOOKUP(Allgemeines!$C$12,$AG$4:$AM$200,ROW(C166)-3,FALSE)</f>
        <v>0</v>
      </c>
      <c r="AG166" s="308">
        <f t="shared" si="62"/>
        <v>0</v>
      </c>
      <c r="AH166" s="308">
        <f t="shared" si="63"/>
        <v>0</v>
      </c>
      <c r="AI166" s="308">
        <f t="shared" si="64"/>
        <v>0</v>
      </c>
      <c r="AJ166" s="308">
        <f t="shared" si="65"/>
        <v>0</v>
      </c>
      <c r="AK166" s="308">
        <f t="shared" si="66"/>
        <v>0</v>
      </c>
      <c r="AL166" s="308">
        <f t="shared" si="67"/>
        <v>0</v>
      </c>
      <c r="AM166" s="308">
        <f t="shared" si="68"/>
        <v>0</v>
      </c>
    </row>
    <row r="167" spans="1:39" s="352" customFormat="1" ht="15" x14ac:dyDescent="0.25">
      <c r="A167" s="343"/>
      <c r="B167" s="326"/>
      <c r="C167" s="344"/>
      <c r="D167" s="497"/>
      <c r="E167" s="344"/>
      <c r="F167" s="344"/>
      <c r="G167" s="416">
        <f t="shared" si="56"/>
        <v>0</v>
      </c>
      <c r="H167" s="328"/>
      <c r="I167" s="328"/>
      <c r="J167" s="328"/>
      <c r="K167" s="328"/>
      <c r="L167" s="328"/>
      <c r="M167" s="328"/>
      <c r="N167" s="328"/>
      <c r="O167" s="328"/>
      <c r="P167" s="328"/>
      <c r="Q167" s="345">
        <f t="shared" si="57"/>
        <v>0</v>
      </c>
      <c r="R167" s="346"/>
      <c r="S167" s="346"/>
      <c r="T167" s="347">
        <f t="shared" si="58"/>
        <v>0</v>
      </c>
      <c r="U167" s="348">
        <f>IF(ISBLANK($B167),0,VLOOKUP($B167,Listen!$A$2:$C$44,2,FALSE))</f>
        <v>0</v>
      </c>
      <c r="V167" s="348">
        <f>IF(ISBLANK($B167),0,VLOOKUP($B167,Listen!$A$2:$C$44,3,FALSE))</f>
        <v>0</v>
      </c>
      <c r="W167" s="349">
        <f t="shared" si="48"/>
        <v>0</v>
      </c>
      <c r="X167" s="350">
        <f t="shared" si="69"/>
        <v>0</v>
      </c>
      <c r="Y167" s="350">
        <f t="shared" si="69"/>
        <v>0</v>
      </c>
      <c r="Z167" s="350">
        <f t="shared" si="69"/>
        <v>0</v>
      </c>
      <c r="AA167" s="350">
        <f t="shared" si="69"/>
        <v>0</v>
      </c>
      <c r="AB167" s="350">
        <f t="shared" si="69"/>
        <v>0</v>
      </c>
      <c r="AC167" s="350">
        <f t="shared" si="69"/>
        <v>0</v>
      </c>
      <c r="AD167" s="308">
        <f t="shared" si="60"/>
        <v>0</v>
      </c>
      <c r="AE167" s="308">
        <f>IF(C167=Allgemeines!$C$12,$T167-SAV!$AF167,HLOOKUP(Allgemeines!$C$12-1,$AG$4:$AM$200,ROW(C167)-3,FALSE)-$AF167)</f>
        <v>0</v>
      </c>
      <c r="AF167" s="308">
        <f>HLOOKUP(Allgemeines!$C$12,$AG$4:$AM$200,ROW(C167)-3,FALSE)</f>
        <v>0</v>
      </c>
      <c r="AG167" s="308">
        <f t="shared" si="62"/>
        <v>0</v>
      </c>
      <c r="AH167" s="308">
        <f t="shared" si="63"/>
        <v>0</v>
      </c>
      <c r="AI167" s="308">
        <f t="shared" si="64"/>
        <v>0</v>
      </c>
      <c r="AJ167" s="308">
        <f t="shared" si="65"/>
        <v>0</v>
      </c>
      <c r="AK167" s="308">
        <f t="shared" si="66"/>
        <v>0</v>
      </c>
      <c r="AL167" s="308">
        <f t="shared" si="67"/>
        <v>0</v>
      </c>
      <c r="AM167" s="308">
        <f t="shared" si="68"/>
        <v>0</v>
      </c>
    </row>
    <row r="168" spans="1:39" s="352" customFormat="1" ht="15" x14ac:dyDescent="0.25">
      <c r="A168" s="343"/>
      <c r="B168" s="326"/>
      <c r="C168" s="344"/>
      <c r="D168" s="497"/>
      <c r="E168" s="344"/>
      <c r="F168" s="344"/>
      <c r="G168" s="416">
        <f t="shared" si="56"/>
        <v>0</v>
      </c>
      <c r="H168" s="328"/>
      <c r="I168" s="328"/>
      <c r="J168" s="328"/>
      <c r="K168" s="328"/>
      <c r="L168" s="328"/>
      <c r="M168" s="328"/>
      <c r="N168" s="328"/>
      <c r="O168" s="328"/>
      <c r="P168" s="328"/>
      <c r="Q168" s="345">
        <f t="shared" si="57"/>
        <v>0</v>
      </c>
      <c r="R168" s="346"/>
      <c r="S168" s="346"/>
      <c r="T168" s="347">
        <f t="shared" si="58"/>
        <v>0</v>
      </c>
      <c r="U168" s="348">
        <f>IF(ISBLANK($B168),0,VLOOKUP($B168,Listen!$A$2:$C$44,2,FALSE))</f>
        <v>0</v>
      </c>
      <c r="V168" s="348">
        <f>IF(ISBLANK($B168),0,VLOOKUP($B168,Listen!$A$2:$C$44,3,FALSE))</f>
        <v>0</v>
      </c>
      <c r="W168" s="349">
        <f t="shared" si="48"/>
        <v>0</v>
      </c>
      <c r="X168" s="350">
        <f t="shared" si="69"/>
        <v>0</v>
      </c>
      <c r="Y168" s="350">
        <f t="shared" si="69"/>
        <v>0</v>
      </c>
      <c r="Z168" s="350">
        <f t="shared" si="69"/>
        <v>0</v>
      </c>
      <c r="AA168" s="350">
        <f t="shared" si="69"/>
        <v>0</v>
      </c>
      <c r="AB168" s="350">
        <f t="shared" si="69"/>
        <v>0</v>
      </c>
      <c r="AC168" s="350">
        <f t="shared" si="69"/>
        <v>0</v>
      </c>
      <c r="AD168" s="308">
        <f t="shared" si="60"/>
        <v>0</v>
      </c>
      <c r="AE168" s="308">
        <f>IF(C168=Allgemeines!$C$12,$T168-SAV!$AF168,HLOOKUP(Allgemeines!$C$12-1,$AG$4:$AM$200,ROW(C168)-3,FALSE)-$AF168)</f>
        <v>0</v>
      </c>
      <c r="AF168" s="308">
        <f>HLOOKUP(Allgemeines!$C$12,$AG$4:$AM$200,ROW(C168)-3,FALSE)</f>
        <v>0</v>
      </c>
      <c r="AG168" s="308">
        <f t="shared" si="62"/>
        <v>0</v>
      </c>
      <c r="AH168" s="308">
        <f t="shared" si="63"/>
        <v>0</v>
      </c>
      <c r="AI168" s="308">
        <f t="shared" si="64"/>
        <v>0</v>
      </c>
      <c r="AJ168" s="308">
        <f t="shared" si="65"/>
        <v>0</v>
      </c>
      <c r="AK168" s="308">
        <f t="shared" si="66"/>
        <v>0</v>
      </c>
      <c r="AL168" s="308">
        <f t="shared" si="67"/>
        <v>0</v>
      </c>
      <c r="AM168" s="308">
        <f t="shared" si="68"/>
        <v>0</v>
      </c>
    </row>
    <row r="169" spans="1:39" s="352" customFormat="1" ht="15" x14ac:dyDescent="0.25">
      <c r="A169" s="343"/>
      <c r="B169" s="326"/>
      <c r="C169" s="344"/>
      <c r="D169" s="497"/>
      <c r="E169" s="344"/>
      <c r="F169" s="344"/>
      <c r="G169" s="416">
        <f t="shared" si="56"/>
        <v>0</v>
      </c>
      <c r="H169" s="328"/>
      <c r="I169" s="328"/>
      <c r="J169" s="328"/>
      <c r="K169" s="328"/>
      <c r="L169" s="328"/>
      <c r="M169" s="328"/>
      <c r="N169" s="328"/>
      <c r="O169" s="328"/>
      <c r="P169" s="328"/>
      <c r="Q169" s="345">
        <f t="shared" si="57"/>
        <v>0</v>
      </c>
      <c r="R169" s="346"/>
      <c r="S169" s="346"/>
      <c r="T169" s="347">
        <f t="shared" si="58"/>
        <v>0</v>
      </c>
      <c r="U169" s="348">
        <f>IF(ISBLANK($B169),0,VLOOKUP($B169,Listen!$A$2:$C$44,2,FALSE))</f>
        <v>0</v>
      </c>
      <c r="V169" s="348">
        <f>IF(ISBLANK($B169),0,VLOOKUP($B169,Listen!$A$2:$C$44,3,FALSE))</f>
        <v>0</v>
      </c>
      <c r="W169" s="349">
        <f t="shared" si="48"/>
        <v>0</v>
      </c>
      <c r="X169" s="350">
        <f t="shared" si="69"/>
        <v>0</v>
      </c>
      <c r="Y169" s="350">
        <f t="shared" si="69"/>
        <v>0</v>
      </c>
      <c r="Z169" s="350">
        <f t="shared" si="69"/>
        <v>0</v>
      </c>
      <c r="AA169" s="350">
        <f t="shared" si="69"/>
        <v>0</v>
      </c>
      <c r="AB169" s="350">
        <f t="shared" si="69"/>
        <v>0</v>
      </c>
      <c r="AC169" s="350">
        <f t="shared" si="69"/>
        <v>0</v>
      </c>
      <c r="AD169" s="308">
        <f t="shared" si="60"/>
        <v>0</v>
      </c>
      <c r="AE169" s="308">
        <f>IF(C169=Allgemeines!$C$12,$T169-SAV!$AF169,HLOOKUP(Allgemeines!$C$12-1,$AG$4:$AM$200,ROW(C169)-3,FALSE)-$AF169)</f>
        <v>0</v>
      </c>
      <c r="AF169" s="308">
        <f>HLOOKUP(Allgemeines!$C$12,$AG$4:$AM$200,ROW(C169)-3,FALSE)</f>
        <v>0</v>
      </c>
      <c r="AG169" s="308">
        <f t="shared" si="62"/>
        <v>0</v>
      </c>
      <c r="AH169" s="308">
        <f t="shared" si="63"/>
        <v>0</v>
      </c>
      <c r="AI169" s="308">
        <f t="shared" si="64"/>
        <v>0</v>
      </c>
      <c r="AJ169" s="308">
        <f t="shared" si="65"/>
        <v>0</v>
      </c>
      <c r="AK169" s="308">
        <f t="shared" si="66"/>
        <v>0</v>
      </c>
      <c r="AL169" s="308">
        <f t="shared" si="67"/>
        <v>0</v>
      </c>
      <c r="AM169" s="308">
        <f t="shared" si="68"/>
        <v>0</v>
      </c>
    </row>
    <row r="170" spans="1:39" s="352" customFormat="1" ht="15" x14ac:dyDescent="0.25">
      <c r="A170" s="343"/>
      <c r="B170" s="326"/>
      <c r="C170" s="344"/>
      <c r="D170" s="497"/>
      <c r="E170" s="344"/>
      <c r="F170" s="344"/>
      <c r="G170" s="416">
        <f t="shared" si="56"/>
        <v>0</v>
      </c>
      <c r="H170" s="328"/>
      <c r="I170" s="328"/>
      <c r="J170" s="328"/>
      <c r="K170" s="328"/>
      <c r="L170" s="328"/>
      <c r="M170" s="328"/>
      <c r="N170" s="328"/>
      <c r="O170" s="328"/>
      <c r="P170" s="328"/>
      <c r="Q170" s="345">
        <f t="shared" si="57"/>
        <v>0</v>
      </c>
      <c r="R170" s="346"/>
      <c r="S170" s="346"/>
      <c r="T170" s="347">
        <f t="shared" si="58"/>
        <v>0</v>
      </c>
      <c r="U170" s="348">
        <f>IF(ISBLANK($B170),0,VLOOKUP($B170,Listen!$A$2:$C$44,2,FALSE))</f>
        <v>0</v>
      </c>
      <c r="V170" s="348">
        <f>IF(ISBLANK($B170),0,VLOOKUP($B170,Listen!$A$2:$C$44,3,FALSE))</f>
        <v>0</v>
      </c>
      <c r="W170" s="349">
        <f t="shared" si="48"/>
        <v>0</v>
      </c>
      <c r="X170" s="350">
        <f t="shared" si="69"/>
        <v>0</v>
      </c>
      <c r="Y170" s="350">
        <f t="shared" si="69"/>
        <v>0</v>
      </c>
      <c r="Z170" s="350">
        <f t="shared" si="69"/>
        <v>0</v>
      </c>
      <c r="AA170" s="350">
        <f t="shared" si="69"/>
        <v>0</v>
      </c>
      <c r="AB170" s="350">
        <f t="shared" si="69"/>
        <v>0</v>
      </c>
      <c r="AC170" s="350">
        <f t="shared" si="69"/>
        <v>0</v>
      </c>
      <c r="AD170" s="308">
        <f t="shared" si="60"/>
        <v>0</v>
      </c>
      <c r="AE170" s="308">
        <f>IF(C170=Allgemeines!$C$12,$T170-SAV!$AF170,HLOOKUP(Allgemeines!$C$12-1,$AG$4:$AM$200,ROW(C170)-3,FALSE)-$AF170)</f>
        <v>0</v>
      </c>
      <c r="AF170" s="308">
        <f>HLOOKUP(Allgemeines!$C$12,$AG$4:$AM$200,ROW(C170)-3,FALSE)</f>
        <v>0</v>
      </c>
      <c r="AG170" s="308">
        <f t="shared" si="62"/>
        <v>0</v>
      </c>
      <c r="AH170" s="308">
        <f t="shared" si="63"/>
        <v>0</v>
      </c>
      <c r="AI170" s="308">
        <f t="shared" si="64"/>
        <v>0</v>
      </c>
      <c r="AJ170" s="308">
        <f t="shared" si="65"/>
        <v>0</v>
      </c>
      <c r="AK170" s="308">
        <f t="shared" si="66"/>
        <v>0</v>
      </c>
      <c r="AL170" s="308">
        <f t="shared" si="67"/>
        <v>0</v>
      </c>
      <c r="AM170" s="308">
        <f t="shared" si="68"/>
        <v>0</v>
      </c>
    </row>
    <row r="171" spans="1:39" s="352" customFormat="1" ht="15" x14ac:dyDescent="0.25">
      <c r="A171" s="343"/>
      <c r="B171" s="326"/>
      <c r="C171" s="344"/>
      <c r="D171" s="497"/>
      <c r="E171" s="344"/>
      <c r="F171" s="344"/>
      <c r="G171" s="416">
        <f t="shared" si="56"/>
        <v>0</v>
      </c>
      <c r="H171" s="328"/>
      <c r="I171" s="328"/>
      <c r="J171" s="328"/>
      <c r="K171" s="328"/>
      <c r="L171" s="328"/>
      <c r="M171" s="328"/>
      <c r="N171" s="328"/>
      <c r="O171" s="328"/>
      <c r="P171" s="328"/>
      <c r="Q171" s="345">
        <f t="shared" si="57"/>
        <v>0</v>
      </c>
      <c r="R171" s="346"/>
      <c r="S171" s="346"/>
      <c r="T171" s="347">
        <f t="shared" si="58"/>
        <v>0</v>
      </c>
      <c r="U171" s="348">
        <f>IF(ISBLANK($B171),0,VLOOKUP($B171,Listen!$A$2:$C$44,2,FALSE))</f>
        <v>0</v>
      </c>
      <c r="V171" s="348">
        <f>IF(ISBLANK($B171),0,VLOOKUP($B171,Listen!$A$2:$C$44,3,FALSE))</f>
        <v>0</v>
      </c>
      <c r="W171" s="349">
        <f t="shared" si="48"/>
        <v>0</v>
      </c>
      <c r="X171" s="350">
        <f t="shared" si="69"/>
        <v>0</v>
      </c>
      <c r="Y171" s="350">
        <f t="shared" si="69"/>
        <v>0</v>
      </c>
      <c r="Z171" s="350">
        <f t="shared" si="69"/>
        <v>0</v>
      </c>
      <c r="AA171" s="350">
        <f t="shared" si="69"/>
        <v>0</v>
      </c>
      <c r="AB171" s="350">
        <f t="shared" si="69"/>
        <v>0</v>
      </c>
      <c r="AC171" s="350">
        <f t="shared" si="69"/>
        <v>0</v>
      </c>
      <c r="AD171" s="308">
        <f t="shared" si="60"/>
        <v>0</v>
      </c>
      <c r="AE171" s="308">
        <f>IF(C171=Allgemeines!$C$12,$T171-SAV!$AF171,HLOOKUP(Allgemeines!$C$12-1,$AG$4:$AM$200,ROW(C171)-3,FALSE)-$AF171)</f>
        <v>0</v>
      </c>
      <c r="AF171" s="308">
        <f>HLOOKUP(Allgemeines!$C$12,$AG$4:$AM$200,ROW(C171)-3,FALSE)</f>
        <v>0</v>
      </c>
      <c r="AG171" s="308">
        <f t="shared" si="62"/>
        <v>0</v>
      </c>
      <c r="AH171" s="308">
        <f t="shared" si="63"/>
        <v>0</v>
      </c>
      <c r="AI171" s="308">
        <f t="shared" si="64"/>
        <v>0</v>
      </c>
      <c r="AJ171" s="308">
        <f t="shared" si="65"/>
        <v>0</v>
      </c>
      <c r="AK171" s="308">
        <f t="shared" si="66"/>
        <v>0</v>
      </c>
      <c r="AL171" s="308">
        <f t="shared" si="67"/>
        <v>0</v>
      </c>
      <c r="AM171" s="308">
        <f t="shared" si="68"/>
        <v>0</v>
      </c>
    </row>
    <row r="172" spans="1:39" s="352" customFormat="1" ht="15" x14ac:dyDescent="0.25">
      <c r="A172" s="343"/>
      <c r="B172" s="326"/>
      <c r="C172" s="344"/>
      <c r="D172" s="497"/>
      <c r="E172" s="344"/>
      <c r="F172" s="344"/>
      <c r="G172" s="416">
        <f t="shared" si="56"/>
        <v>0</v>
      </c>
      <c r="H172" s="328"/>
      <c r="I172" s="328"/>
      <c r="J172" s="328"/>
      <c r="K172" s="328"/>
      <c r="L172" s="328"/>
      <c r="M172" s="328"/>
      <c r="N172" s="328"/>
      <c r="O172" s="328"/>
      <c r="P172" s="328"/>
      <c r="Q172" s="345">
        <f t="shared" si="57"/>
        <v>0</v>
      </c>
      <c r="R172" s="346"/>
      <c r="S172" s="346"/>
      <c r="T172" s="347">
        <f t="shared" si="58"/>
        <v>0</v>
      </c>
      <c r="U172" s="348">
        <f>IF(ISBLANK($B172),0,VLOOKUP($B172,Listen!$A$2:$C$44,2,FALSE))</f>
        <v>0</v>
      </c>
      <c r="V172" s="348">
        <f>IF(ISBLANK($B172),0,VLOOKUP($B172,Listen!$A$2:$C$44,3,FALSE))</f>
        <v>0</v>
      </c>
      <c r="W172" s="349">
        <f t="shared" si="48"/>
        <v>0</v>
      </c>
      <c r="X172" s="350">
        <f t="shared" si="69"/>
        <v>0</v>
      </c>
      <c r="Y172" s="350">
        <f t="shared" si="69"/>
        <v>0</v>
      </c>
      <c r="Z172" s="350">
        <f t="shared" si="69"/>
        <v>0</v>
      </c>
      <c r="AA172" s="350">
        <f t="shared" si="69"/>
        <v>0</v>
      </c>
      <c r="AB172" s="350">
        <f t="shared" si="69"/>
        <v>0</v>
      </c>
      <c r="AC172" s="350">
        <f t="shared" si="69"/>
        <v>0</v>
      </c>
      <c r="AD172" s="308">
        <f t="shared" si="60"/>
        <v>0</v>
      </c>
      <c r="AE172" s="308">
        <f>IF(C172=Allgemeines!$C$12,$T172-SAV!$AF172,HLOOKUP(Allgemeines!$C$12-1,$AG$4:$AM$200,ROW(C172)-3,FALSE)-$AF172)</f>
        <v>0</v>
      </c>
      <c r="AF172" s="308">
        <f>HLOOKUP(Allgemeines!$C$12,$AG$4:$AM$200,ROW(C172)-3,FALSE)</f>
        <v>0</v>
      </c>
      <c r="AG172" s="308">
        <f t="shared" si="62"/>
        <v>0</v>
      </c>
      <c r="AH172" s="308">
        <f t="shared" si="63"/>
        <v>0</v>
      </c>
      <c r="AI172" s="308">
        <f t="shared" si="64"/>
        <v>0</v>
      </c>
      <c r="AJ172" s="308">
        <f t="shared" si="65"/>
        <v>0</v>
      </c>
      <c r="AK172" s="308">
        <f t="shared" si="66"/>
        <v>0</v>
      </c>
      <c r="AL172" s="308">
        <f t="shared" si="67"/>
        <v>0</v>
      </c>
      <c r="AM172" s="308">
        <f t="shared" si="68"/>
        <v>0</v>
      </c>
    </row>
    <row r="173" spans="1:39" s="352" customFormat="1" ht="15" x14ac:dyDescent="0.25">
      <c r="A173" s="343"/>
      <c r="B173" s="326"/>
      <c r="C173" s="344"/>
      <c r="D173" s="497"/>
      <c r="E173" s="344"/>
      <c r="F173" s="344"/>
      <c r="G173" s="416">
        <f t="shared" si="56"/>
        <v>0</v>
      </c>
      <c r="H173" s="328"/>
      <c r="I173" s="328"/>
      <c r="J173" s="328"/>
      <c r="K173" s="328"/>
      <c r="L173" s="328"/>
      <c r="M173" s="328"/>
      <c r="N173" s="328"/>
      <c r="O173" s="328"/>
      <c r="P173" s="328"/>
      <c r="Q173" s="345">
        <f t="shared" si="57"/>
        <v>0</v>
      </c>
      <c r="R173" s="346"/>
      <c r="S173" s="346"/>
      <c r="T173" s="347">
        <f t="shared" si="58"/>
        <v>0</v>
      </c>
      <c r="U173" s="348">
        <f>IF(ISBLANK($B173),0,VLOOKUP($B173,Listen!$A$2:$C$44,2,FALSE))</f>
        <v>0</v>
      </c>
      <c r="V173" s="348">
        <f>IF(ISBLANK($B173),0,VLOOKUP($B173,Listen!$A$2:$C$44,3,FALSE))</f>
        <v>0</v>
      </c>
      <c r="W173" s="349">
        <f t="shared" si="48"/>
        <v>0</v>
      </c>
      <c r="X173" s="350">
        <f t="shared" si="69"/>
        <v>0</v>
      </c>
      <c r="Y173" s="350">
        <f t="shared" si="69"/>
        <v>0</v>
      </c>
      <c r="Z173" s="350">
        <f t="shared" si="69"/>
        <v>0</v>
      </c>
      <c r="AA173" s="350">
        <f t="shared" si="69"/>
        <v>0</v>
      </c>
      <c r="AB173" s="350">
        <f t="shared" si="69"/>
        <v>0</v>
      </c>
      <c r="AC173" s="350">
        <f t="shared" si="69"/>
        <v>0</v>
      </c>
      <c r="AD173" s="308">
        <f t="shared" si="60"/>
        <v>0</v>
      </c>
      <c r="AE173" s="308">
        <f>IF(C173=Allgemeines!$C$12,$T173-SAV!$AF173,HLOOKUP(Allgemeines!$C$12-1,$AG$4:$AM$200,ROW(C173)-3,FALSE)-$AF173)</f>
        <v>0</v>
      </c>
      <c r="AF173" s="308">
        <f>HLOOKUP(Allgemeines!$C$12,$AG$4:$AM$200,ROW(C173)-3,FALSE)</f>
        <v>0</v>
      </c>
      <c r="AG173" s="308">
        <f t="shared" si="62"/>
        <v>0</v>
      </c>
      <c r="AH173" s="308">
        <f t="shared" si="63"/>
        <v>0</v>
      </c>
      <c r="AI173" s="308">
        <f t="shared" si="64"/>
        <v>0</v>
      </c>
      <c r="AJ173" s="308">
        <f t="shared" si="65"/>
        <v>0</v>
      </c>
      <c r="AK173" s="308">
        <f t="shared" si="66"/>
        <v>0</v>
      </c>
      <c r="AL173" s="308">
        <f t="shared" si="67"/>
        <v>0</v>
      </c>
      <c r="AM173" s="308">
        <f t="shared" si="68"/>
        <v>0</v>
      </c>
    </row>
    <row r="174" spans="1:39" s="352" customFormat="1" ht="15" x14ac:dyDescent="0.25">
      <c r="A174" s="343"/>
      <c r="B174" s="326"/>
      <c r="C174" s="344"/>
      <c r="D174" s="497"/>
      <c r="E174" s="344"/>
      <c r="F174" s="344"/>
      <c r="G174" s="416">
        <f t="shared" si="56"/>
        <v>0</v>
      </c>
      <c r="H174" s="328"/>
      <c r="I174" s="328"/>
      <c r="J174" s="328"/>
      <c r="K174" s="328"/>
      <c r="L174" s="328"/>
      <c r="M174" s="328"/>
      <c r="N174" s="328"/>
      <c r="O174" s="328"/>
      <c r="P174" s="328"/>
      <c r="Q174" s="345">
        <f t="shared" si="57"/>
        <v>0</v>
      </c>
      <c r="R174" s="346"/>
      <c r="S174" s="346"/>
      <c r="T174" s="347">
        <f t="shared" si="58"/>
        <v>0</v>
      </c>
      <c r="U174" s="348">
        <f>IF(ISBLANK($B174),0,VLOOKUP($B174,Listen!$A$2:$C$44,2,FALSE))</f>
        <v>0</v>
      </c>
      <c r="V174" s="348">
        <f>IF(ISBLANK($B174),0,VLOOKUP($B174,Listen!$A$2:$C$44,3,FALSE))</f>
        <v>0</v>
      </c>
      <c r="W174" s="349">
        <f t="shared" si="48"/>
        <v>0</v>
      </c>
      <c r="X174" s="350">
        <f t="shared" si="69"/>
        <v>0</v>
      </c>
      <c r="Y174" s="350">
        <f t="shared" si="69"/>
        <v>0</v>
      </c>
      <c r="Z174" s="350">
        <f t="shared" si="69"/>
        <v>0</v>
      </c>
      <c r="AA174" s="350">
        <f t="shared" si="69"/>
        <v>0</v>
      </c>
      <c r="AB174" s="350">
        <f t="shared" si="69"/>
        <v>0</v>
      </c>
      <c r="AC174" s="350">
        <f t="shared" si="69"/>
        <v>0</v>
      </c>
      <c r="AD174" s="308">
        <f t="shared" si="60"/>
        <v>0</v>
      </c>
      <c r="AE174" s="308">
        <f>IF(C174=Allgemeines!$C$12,$T174-SAV!$AF174,HLOOKUP(Allgemeines!$C$12-1,$AG$4:$AM$200,ROW(C174)-3,FALSE)-$AF174)</f>
        <v>0</v>
      </c>
      <c r="AF174" s="308">
        <f>HLOOKUP(Allgemeines!$C$12,$AG$4:$AM$200,ROW(C174)-3,FALSE)</f>
        <v>0</v>
      </c>
      <c r="AG174" s="308">
        <f t="shared" si="62"/>
        <v>0</v>
      </c>
      <c r="AH174" s="308">
        <f t="shared" si="63"/>
        <v>0</v>
      </c>
      <c r="AI174" s="308">
        <f t="shared" si="64"/>
        <v>0</v>
      </c>
      <c r="AJ174" s="308">
        <f t="shared" si="65"/>
        <v>0</v>
      </c>
      <c r="AK174" s="308">
        <f t="shared" si="66"/>
        <v>0</v>
      </c>
      <c r="AL174" s="308">
        <f t="shared" si="67"/>
        <v>0</v>
      </c>
      <c r="AM174" s="308">
        <f t="shared" si="68"/>
        <v>0</v>
      </c>
    </row>
    <row r="175" spans="1:39" s="352" customFormat="1" ht="15" x14ac:dyDescent="0.25">
      <c r="A175" s="343"/>
      <c r="B175" s="326"/>
      <c r="C175" s="344"/>
      <c r="D175" s="497"/>
      <c r="E175" s="344"/>
      <c r="F175" s="344"/>
      <c r="G175" s="416">
        <f t="shared" si="56"/>
        <v>0</v>
      </c>
      <c r="H175" s="328"/>
      <c r="I175" s="328"/>
      <c r="J175" s="328"/>
      <c r="K175" s="328"/>
      <c r="L175" s="328"/>
      <c r="M175" s="328"/>
      <c r="N175" s="328"/>
      <c r="O175" s="328"/>
      <c r="P175" s="328"/>
      <c r="Q175" s="345">
        <f t="shared" si="57"/>
        <v>0</v>
      </c>
      <c r="R175" s="346"/>
      <c r="S175" s="346"/>
      <c r="T175" s="347">
        <f t="shared" si="58"/>
        <v>0</v>
      </c>
      <c r="U175" s="348">
        <f>IF(ISBLANK($B175),0,VLOOKUP($B175,Listen!$A$2:$C$44,2,FALSE))</f>
        <v>0</v>
      </c>
      <c r="V175" s="348">
        <f>IF(ISBLANK($B175),0,VLOOKUP($B175,Listen!$A$2:$C$44,3,FALSE))</f>
        <v>0</v>
      </c>
      <c r="W175" s="349">
        <f t="shared" si="48"/>
        <v>0</v>
      </c>
      <c r="X175" s="350">
        <f t="shared" si="69"/>
        <v>0</v>
      </c>
      <c r="Y175" s="350">
        <f t="shared" si="69"/>
        <v>0</v>
      </c>
      <c r="Z175" s="350">
        <f t="shared" si="69"/>
        <v>0</v>
      </c>
      <c r="AA175" s="350">
        <f t="shared" si="69"/>
        <v>0</v>
      </c>
      <c r="AB175" s="350">
        <f t="shared" si="69"/>
        <v>0</v>
      </c>
      <c r="AC175" s="350">
        <f t="shared" si="69"/>
        <v>0</v>
      </c>
      <c r="AD175" s="308">
        <f t="shared" si="60"/>
        <v>0</v>
      </c>
      <c r="AE175" s="308">
        <f>IF(C175=Allgemeines!$C$12,$T175-SAV!$AF175,HLOOKUP(Allgemeines!$C$12-1,$AG$4:$AM$200,ROW(C175)-3,FALSE)-$AF175)</f>
        <v>0</v>
      </c>
      <c r="AF175" s="308">
        <f>HLOOKUP(Allgemeines!$C$12,$AG$4:$AM$200,ROW(C175)-3,FALSE)</f>
        <v>0</v>
      </c>
      <c r="AG175" s="308">
        <f t="shared" si="62"/>
        <v>0</v>
      </c>
      <c r="AH175" s="308">
        <f t="shared" si="63"/>
        <v>0</v>
      </c>
      <c r="AI175" s="308">
        <f t="shared" si="64"/>
        <v>0</v>
      </c>
      <c r="AJ175" s="308">
        <f t="shared" si="65"/>
        <v>0</v>
      </c>
      <c r="AK175" s="308">
        <f t="shared" si="66"/>
        <v>0</v>
      </c>
      <c r="AL175" s="308">
        <f t="shared" si="67"/>
        <v>0</v>
      </c>
      <c r="AM175" s="308">
        <f t="shared" si="68"/>
        <v>0</v>
      </c>
    </row>
    <row r="176" spans="1:39" s="352" customFormat="1" ht="15" x14ac:dyDescent="0.25">
      <c r="A176" s="343"/>
      <c r="B176" s="326"/>
      <c r="C176" s="344"/>
      <c r="D176" s="497"/>
      <c r="E176" s="344"/>
      <c r="F176" s="344"/>
      <c r="G176" s="416">
        <f t="shared" si="56"/>
        <v>0</v>
      </c>
      <c r="H176" s="328"/>
      <c r="I176" s="328"/>
      <c r="J176" s="328"/>
      <c r="K176" s="328"/>
      <c r="L176" s="328"/>
      <c r="M176" s="328"/>
      <c r="N176" s="328"/>
      <c r="O176" s="328"/>
      <c r="P176" s="328"/>
      <c r="Q176" s="345">
        <f t="shared" si="57"/>
        <v>0</v>
      </c>
      <c r="R176" s="346"/>
      <c r="S176" s="346"/>
      <c r="T176" s="347">
        <f t="shared" si="58"/>
        <v>0</v>
      </c>
      <c r="U176" s="348">
        <f>IF(ISBLANK($B176),0,VLOOKUP($B176,Listen!$A$2:$C$44,2,FALSE))</f>
        <v>0</v>
      </c>
      <c r="V176" s="348">
        <f>IF(ISBLANK($B176),0,VLOOKUP($B176,Listen!$A$2:$C$44,3,FALSE))</f>
        <v>0</v>
      </c>
      <c r="W176" s="349">
        <f t="shared" si="48"/>
        <v>0</v>
      </c>
      <c r="X176" s="350">
        <f t="shared" si="69"/>
        <v>0</v>
      </c>
      <c r="Y176" s="350">
        <f t="shared" si="69"/>
        <v>0</v>
      </c>
      <c r="Z176" s="350">
        <f t="shared" si="69"/>
        <v>0</v>
      </c>
      <c r="AA176" s="350">
        <f t="shared" si="69"/>
        <v>0</v>
      </c>
      <c r="AB176" s="350">
        <f t="shared" si="69"/>
        <v>0</v>
      </c>
      <c r="AC176" s="350">
        <f t="shared" si="69"/>
        <v>0</v>
      </c>
      <c r="AD176" s="308">
        <f t="shared" si="60"/>
        <v>0</v>
      </c>
      <c r="AE176" s="308">
        <f>IF(C176=Allgemeines!$C$12,$T176-SAV!$AF176,HLOOKUP(Allgemeines!$C$12-1,$AG$4:$AM$200,ROW(C176)-3,FALSE)-$AF176)</f>
        <v>0</v>
      </c>
      <c r="AF176" s="308">
        <f>HLOOKUP(Allgemeines!$C$12,$AG$4:$AM$200,ROW(C176)-3,FALSE)</f>
        <v>0</v>
      </c>
      <c r="AG176" s="308">
        <f t="shared" si="62"/>
        <v>0</v>
      </c>
      <c r="AH176" s="308">
        <f t="shared" si="63"/>
        <v>0</v>
      </c>
      <c r="AI176" s="308">
        <f t="shared" si="64"/>
        <v>0</v>
      </c>
      <c r="AJ176" s="308">
        <f t="shared" si="65"/>
        <v>0</v>
      </c>
      <c r="AK176" s="308">
        <f t="shared" si="66"/>
        <v>0</v>
      </c>
      <c r="AL176" s="308">
        <f t="shared" si="67"/>
        <v>0</v>
      </c>
      <c r="AM176" s="308">
        <f t="shared" si="68"/>
        <v>0</v>
      </c>
    </row>
    <row r="177" spans="1:39" s="352" customFormat="1" ht="15" x14ac:dyDescent="0.25">
      <c r="A177" s="343"/>
      <c r="B177" s="326"/>
      <c r="C177" s="344"/>
      <c r="D177" s="497"/>
      <c r="E177" s="344"/>
      <c r="F177" s="344"/>
      <c r="G177" s="416">
        <f t="shared" si="56"/>
        <v>0</v>
      </c>
      <c r="H177" s="328"/>
      <c r="I177" s="328"/>
      <c r="J177" s="328"/>
      <c r="K177" s="328"/>
      <c r="L177" s="328"/>
      <c r="M177" s="328"/>
      <c r="N177" s="328"/>
      <c r="O177" s="328"/>
      <c r="P177" s="328"/>
      <c r="Q177" s="345">
        <f t="shared" si="57"/>
        <v>0</v>
      </c>
      <c r="R177" s="346"/>
      <c r="S177" s="346"/>
      <c r="T177" s="347">
        <f t="shared" si="58"/>
        <v>0</v>
      </c>
      <c r="U177" s="348">
        <f>IF(ISBLANK($B177),0,VLOOKUP($B177,Listen!$A$2:$C$44,2,FALSE))</f>
        <v>0</v>
      </c>
      <c r="V177" s="348">
        <f>IF(ISBLANK($B177),0,VLOOKUP($B177,Listen!$A$2:$C$44,3,FALSE))</f>
        <v>0</v>
      </c>
      <c r="W177" s="349">
        <f t="shared" si="48"/>
        <v>0</v>
      </c>
      <c r="X177" s="350">
        <f t="shared" si="69"/>
        <v>0</v>
      </c>
      <c r="Y177" s="350">
        <f t="shared" si="69"/>
        <v>0</v>
      </c>
      <c r="Z177" s="350">
        <f t="shared" si="69"/>
        <v>0</v>
      </c>
      <c r="AA177" s="350">
        <f t="shared" si="69"/>
        <v>0</v>
      </c>
      <c r="AB177" s="350">
        <f t="shared" si="69"/>
        <v>0</v>
      </c>
      <c r="AC177" s="350">
        <f t="shared" si="69"/>
        <v>0</v>
      </c>
      <c r="AD177" s="308">
        <f t="shared" si="60"/>
        <v>0</v>
      </c>
      <c r="AE177" s="308">
        <f>IF(C177=Allgemeines!$C$12,$T177-SAV!$AF177,HLOOKUP(Allgemeines!$C$12-1,$AG$4:$AM$200,ROW(C177)-3,FALSE)-$AF177)</f>
        <v>0</v>
      </c>
      <c r="AF177" s="308">
        <f>HLOOKUP(Allgemeines!$C$12,$AG$4:$AM$200,ROW(C177)-3,FALSE)</f>
        <v>0</v>
      </c>
      <c r="AG177" s="308">
        <f t="shared" si="62"/>
        <v>0</v>
      </c>
      <c r="AH177" s="308">
        <f t="shared" si="63"/>
        <v>0</v>
      </c>
      <c r="AI177" s="308">
        <f t="shared" si="64"/>
        <v>0</v>
      </c>
      <c r="AJ177" s="308">
        <f t="shared" si="65"/>
        <v>0</v>
      </c>
      <c r="AK177" s="308">
        <f t="shared" si="66"/>
        <v>0</v>
      </c>
      <c r="AL177" s="308">
        <f t="shared" si="67"/>
        <v>0</v>
      </c>
      <c r="AM177" s="308">
        <f t="shared" si="68"/>
        <v>0</v>
      </c>
    </row>
    <row r="178" spans="1:39" s="352" customFormat="1" ht="15" x14ac:dyDescent="0.25">
      <c r="A178" s="343"/>
      <c r="B178" s="326"/>
      <c r="C178" s="344"/>
      <c r="D178" s="497"/>
      <c r="E178" s="344"/>
      <c r="F178" s="344"/>
      <c r="G178" s="416">
        <f t="shared" si="56"/>
        <v>0</v>
      </c>
      <c r="H178" s="328"/>
      <c r="I178" s="328"/>
      <c r="J178" s="328"/>
      <c r="K178" s="328"/>
      <c r="L178" s="328"/>
      <c r="M178" s="328"/>
      <c r="N178" s="328"/>
      <c r="O178" s="328"/>
      <c r="P178" s="328"/>
      <c r="Q178" s="345">
        <f t="shared" si="57"/>
        <v>0</v>
      </c>
      <c r="R178" s="346"/>
      <c r="S178" s="346"/>
      <c r="T178" s="347">
        <f t="shared" si="58"/>
        <v>0</v>
      </c>
      <c r="U178" s="348">
        <f>IF(ISBLANK($B178),0,VLOOKUP($B178,Listen!$A$2:$C$44,2,FALSE))</f>
        <v>0</v>
      </c>
      <c r="V178" s="348">
        <f>IF(ISBLANK($B178),0,VLOOKUP($B178,Listen!$A$2:$C$44,3,FALSE))</f>
        <v>0</v>
      </c>
      <c r="W178" s="349">
        <f t="shared" si="48"/>
        <v>0</v>
      </c>
      <c r="X178" s="350">
        <f t="shared" si="69"/>
        <v>0</v>
      </c>
      <c r="Y178" s="350">
        <f t="shared" si="69"/>
        <v>0</v>
      </c>
      <c r="Z178" s="350">
        <f t="shared" si="69"/>
        <v>0</v>
      </c>
      <c r="AA178" s="350">
        <f t="shared" si="69"/>
        <v>0</v>
      </c>
      <c r="AB178" s="350">
        <f t="shared" si="69"/>
        <v>0</v>
      </c>
      <c r="AC178" s="350">
        <f t="shared" si="69"/>
        <v>0</v>
      </c>
      <c r="AD178" s="308">
        <f t="shared" si="60"/>
        <v>0</v>
      </c>
      <c r="AE178" s="308">
        <f>IF(C178=Allgemeines!$C$12,$T178-SAV!$AF178,HLOOKUP(Allgemeines!$C$12-1,$AG$4:$AM$200,ROW(C178)-3,FALSE)-$AF178)</f>
        <v>0</v>
      </c>
      <c r="AF178" s="308">
        <f>HLOOKUP(Allgemeines!$C$12,$AG$4:$AM$200,ROW(C178)-3,FALSE)</f>
        <v>0</v>
      </c>
      <c r="AG178" s="308">
        <f t="shared" si="62"/>
        <v>0</v>
      </c>
      <c r="AH178" s="308">
        <f t="shared" si="63"/>
        <v>0</v>
      </c>
      <c r="AI178" s="308">
        <f t="shared" si="64"/>
        <v>0</v>
      </c>
      <c r="AJ178" s="308">
        <f t="shared" si="65"/>
        <v>0</v>
      </c>
      <c r="AK178" s="308">
        <f t="shared" si="66"/>
        <v>0</v>
      </c>
      <c r="AL178" s="308">
        <f t="shared" si="67"/>
        <v>0</v>
      </c>
      <c r="AM178" s="308">
        <f t="shared" si="68"/>
        <v>0</v>
      </c>
    </row>
    <row r="179" spans="1:39" s="352" customFormat="1" ht="15" x14ac:dyDescent="0.25">
      <c r="A179" s="343"/>
      <c r="B179" s="326"/>
      <c r="C179" s="344"/>
      <c r="D179" s="497"/>
      <c r="E179" s="344"/>
      <c r="F179" s="344"/>
      <c r="G179" s="416">
        <f t="shared" si="56"/>
        <v>0</v>
      </c>
      <c r="H179" s="328"/>
      <c r="I179" s="328"/>
      <c r="J179" s="328"/>
      <c r="K179" s="328"/>
      <c r="L179" s="328"/>
      <c r="M179" s="328"/>
      <c r="N179" s="328"/>
      <c r="O179" s="328"/>
      <c r="P179" s="328"/>
      <c r="Q179" s="345">
        <f t="shared" si="57"/>
        <v>0</v>
      </c>
      <c r="R179" s="346"/>
      <c r="S179" s="346"/>
      <c r="T179" s="347">
        <f t="shared" si="58"/>
        <v>0</v>
      </c>
      <c r="U179" s="348">
        <f>IF(ISBLANK($B179),0,VLOOKUP($B179,Listen!$A$2:$C$44,2,FALSE))</f>
        <v>0</v>
      </c>
      <c r="V179" s="348">
        <f>IF(ISBLANK($B179),0,VLOOKUP($B179,Listen!$A$2:$C$44,3,FALSE))</f>
        <v>0</v>
      </c>
      <c r="W179" s="349">
        <f t="shared" si="48"/>
        <v>0</v>
      </c>
      <c r="X179" s="350">
        <f t="shared" si="69"/>
        <v>0</v>
      </c>
      <c r="Y179" s="350">
        <f t="shared" si="69"/>
        <v>0</v>
      </c>
      <c r="Z179" s="350">
        <f t="shared" si="69"/>
        <v>0</v>
      </c>
      <c r="AA179" s="350">
        <f t="shared" si="69"/>
        <v>0</v>
      </c>
      <c r="AB179" s="350">
        <f t="shared" si="69"/>
        <v>0</v>
      </c>
      <c r="AC179" s="350">
        <f t="shared" si="69"/>
        <v>0</v>
      </c>
      <c r="AD179" s="308">
        <f t="shared" si="60"/>
        <v>0</v>
      </c>
      <c r="AE179" s="308">
        <f>IF(C179=Allgemeines!$C$12,$T179-SAV!$AF179,HLOOKUP(Allgemeines!$C$12-1,$AG$4:$AM$200,ROW(C179)-3,FALSE)-$AF179)</f>
        <v>0</v>
      </c>
      <c r="AF179" s="308">
        <f>HLOOKUP(Allgemeines!$C$12,$AG$4:$AM$200,ROW(C179)-3,FALSE)</f>
        <v>0</v>
      </c>
      <c r="AG179" s="308">
        <f t="shared" si="62"/>
        <v>0</v>
      </c>
      <c r="AH179" s="308">
        <f t="shared" si="63"/>
        <v>0</v>
      </c>
      <c r="AI179" s="308">
        <f t="shared" si="64"/>
        <v>0</v>
      </c>
      <c r="AJ179" s="308">
        <f t="shared" si="65"/>
        <v>0</v>
      </c>
      <c r="AK179" s="308">
        <f t="shared" si="66"/>
        <v>0</v>
      </c>
      <c r="AL179" s="308">
        <f t="shared" si="67"/>
        <v>0</v>
      </c>
      <c r="AM179" s="308">
        <f t="shared" si="68"/>
        <v>0</v>
      </c>
    </row>
    <row r="180" spans="1:39" s="352" customFormat="1" ht="15" x14ac:dyDescent="0.25">
      <c r="A180" s="343"/>
      <c r="B180" s="326"/>
      <c r="C180" s="344"/>
      <c r="D180" s="497"/>
      <c r="E180" s="344"/>
      <c r="F180" s="344"/>
      <c r="G180" s="416">
        <f t="shared" si="56"/>
        <v>0</v>
      </c>
      <c r="H180" s="328"/>
      <c r="I180" s="328"/>
      <c r="J180" s="328"/>
      <c r="K180" s="328"/>
      <c r="L180" s="328"/>
      <c r="M180" s="328"/>
      <c r="N180" s="328"/>
      <c r="O180" s="328"/>
      <c r="P180" s="328"/>
      <c r="Q180" s="345">
        <f t="shared" si="57"/>
        <v>0</v>
      </c>
      <c r="R180" s="346"/>
      <c r="S180" s="346"/>
      <c r="T180" s="347">
        <f t="shared" si="58"/>
        <v>0</v>
      </c>
      <c r="U180" s="348">
        <f>IF(ISBLANK($B180),0,VLOOKUP($B180,Listen!$A$2:$C$44,2,FALSE))</f>
        <v>0</v>
      </c>
      <c r="V180" s="348">
        <f>IF(ISBLANK($B180),0,VLOOKUP($B180,Listen!$A$2:$C$44,3,FALSE))</f>
        <v>0</v>
      </c>
      <c r="W180" s="349">
        <f t="shared" si="48"/>
        <v>0</v>
      </c>
      <c r="X180" s="350">
        <f t="shared" si="69"/>
        <v>0</v>
      </c>
      <c r="Y180" s="350">
        <f t="shared" si="69"/>
        <v>0</v>
      </c>
      <c r="Z180" s="350">
        <f t="shared" si="69"/>
        <v>0</v>
      </c>
      <c r="AA180" s="350">
        <f t="shared" si="69"/>
        <v>0</v>
      </c>
      <c r="AB180" s="350">
        <f t="shared" si="69"/>
        <v>0</v>
      </c>
      <c r="AC180" s="350">
        <f t="shared" si="69"/>
        <v>0</v>
      </c>
      <c r="AD180" s="308">
        <f t="shared" si="60"/>
        <v>0</v>
      </c>
      <c r="AE180" s="308">
        <f>IF(C180=Allgemeines!$C$12,$T180-SAV!$AF180,HLOOKUP(Allgemeines!$C$12-1,$AG$4:$AM$200,ROW(C180)-3,FALSE)-$AF180)</f>
        <v>0</v>
      </c>
      <c r="AF180" s="308">
        <f>HLOOKUP(Allgemeines!$C$12,$AG$4:$AM$200,ROW(C180)-3,FALSE)</f>
        <v>0</v>
      </c>
      <c r="AG180" s="308">
        <f t="shared" si="62"/>
        <v>0</v>
      </c>
      <c r="AH180" s="308">
        <f t="shared" si="63"/>
        <v>0</v>
      </c>
      <c r="AI180" s="308">
        <f t="shared" si="64"/>
        <v>0</v>
      </c>
      <c r="AJ180" s="308">
        <f t="shared" si="65"/>
        <v>0</v>
      </c>
      <c r="AK180" s="308">
        <f t="shared" si="66"/>
        <v>0</v>
      </c>
      <c r="AL180" s="308">
        <f t="shared" si="67"/>
        <v>0</v>
      </c>
      <c r="AM180" s="308">
        <f t="shared" si="68"/>
        <v>0</v>
      </c>
    </row>
    <row r="181" spans="1:39" s="352" customFormat="1" ht="15" x14ac:dyDescent="0.25">
      <c r="A181" s="343"/>
      <c r="B181" s="326"/>
      <c r="C181" s="344"/>
      <c r="D181" s="497"/>
      <c r="E181" s="344"/>
      <c r="F181" s="344"/>
      <c r="G181" s="416">
        <f t="shared" si="56"/>
        <v>0</v>
      </c>
      <c r="H181" s="328"/>
      <c r="I181" s="328"/>
      <c r="J181" s="328"/>
      <c r="K181" s="328"/>
      <c r="L181" s="328"/>
      <c r="M181" s="328"/>
      <c r="N181" s="328"/>
      <c r="O181" s="328"/>
      <c r="P181" s="328"/>
      <c r="Q181" s="345">
        <f t="shared" si="57"/>
        <v>0</v>
      </c>
      <c r="R181" s="346"/>
      <c r="S181" s="346"/>
      <c r="T181" s="347">
        <f t="shared" si="58"/>
        <v>0</v>
      </c>
      <c r="U181" s="348">
        <f>IF(ISBLANK($B181),0,VLOOKUP($B181,Listen!$A$2:$C$44,2,FALSE))</f>
        <v>0</v>
      </c>
      <c r="V181" s="348">
        <f>IF(ISBLANK($B181),0,VLOOKUP($B181,Listen!$A$2:$C$44,3,FALSE))</f>
        <v>0</v>
      </c>
      <c r="W181" s="349">
        <f t="shared" si="48"/>
        <v>0</v>
      </c>
      <c r="X181" s="350">
        <f t="shared" si="69"/>
        <v>0</v>
      </c>
      <c r="Y181" s="350">
        <f t="shared" si="69"/>
        <v>0</v>
      </c>
      <c r="Z181" s="350">
        <f t="shared" si="69"/>
        <v>0</v>
      </c>
      <c r="AA181" s="350">
        <f t="shared" si="69"/>
        <v>0</v>
      </c>
      <c r="AB181" s="350">
        <f t="shared" si="69"/>
        <v>0</v>
      </c>
      <c r="AC181" s="350">
        <f t="shared" si="69"/>
        <v>0</v>
      </c>
      <c r="AD181" s="308">
        <f t="shared" si="60"/>
        <v>0</v>
      </c>
      <c r="AE181" s="308">
        <f>IF(C181=Allgemeines!$C$12,$T181-SAV!$AF181,HLOOKUP(Allgemeines!$C$12-1,$AG$4:$AM$200,ROW(C181)-3,FALSE)-$AF181)</f>
        <v>0</v>
      </c>
      <c r="AF181" s="308">
        <f>HLOOKUP(Allgemeines!$C$12,$AG$4:$AM$200,ROW(C181)-3,FALSE)</f>
        <v>0</v>
      </c>
      <c r="AG181" s="308">
        <f t="shared" si="62"/>
        <v>0</v>
      </c>
      <c r="AH181" s="308">
        <f t="shared" si="63"/>
        <v>0</v>
      </c>
      <c r="AI181" s="308">
        <f t="shared" si="64"/>
        <v>0</v>
      </c>
      <c r="AJ181" s="308">
        <f t="shared" si="65"/>
        <v>0</v>
      </c>
      <c r="AK181" s="308">
        <f t="shared" si="66"/>
        <v>0</v>
      </c>
      <c r="AL181" s="308">
        <f t="shared" si="67"/>
        <v>0</v>
      </c>
      <c r="AM181" s="308">
        <f t="shared" si="68"/>
        <v>0</v>
      </c>
    </row>
    <row r="182" spans="1:39" s="352" customFormat="1" ht="15" x14ac:dyDescent="0.25">
      <c r="A182" s="343"/>
      <c r="B182" s="326"/>
      <c r="C182" s="344"/>
      <c r="D182" s="497"/>
      <c r="E182" s="344"/>
      <c r="F182" s="344"/>
      <c r="G182" s="416">
        <f t="shared" si="56"/>
        <v>0</v>
      </c>
      <c r="H182" s="328"/>
      <c r="I182" s="328"/>
      <c r="J182" s="328"/>
      <c r="K182" s="328"/>
      <c r="L182" s="328"/>
      <c r="M182" s="328"/>
      <c r="N182" s="328"/>
      <c r="O182" s="328"/>
      <c r="P182" s="328"/>
      <c r="Q182" s="345">
        <f t="shared" si="57"/>
        <v>0</v>
      </c>
      <c r="R182" s="346"/>
      <c r="S182" s="346"/>
      <c r="T182" s="347">
        <f t="shared" si="58"/>
        <v>0</v>
      </c>
      <c r="U182" s="348">
        <f>IF(ISBLANK($B182),0,VLOOKUP($B182,Listen!$A$2:$C$44,2,FALSE))</f>
        <v>0</v>
      </c>
      <c r="V182" s="348">
        <f>IF(ISBLANK($B182),0,VLOOKUP($B182,Listen!$A$2:$C$44,3,FALSE))</f>
        <v>0</v>
      </c>
      <c r="W182" s="349">
        <f t="shared" si="48"/>
        <v>0</v>
      </c>
      <c r="X182" s="350">
        <f t="shared" ref="X182:AC197" si="70">W182</f>
        <v>0</v>
      </c>
      <c r="Y182" s="350">
        <f t="shared" si="70"/>
        <v>0</v>
      </c>
      <c r="Z182" s="350">
        <f t="shared" si="70"/>
        <v>0</v>
      </c>
      <c r="AA182" s="350">
        <f t="shared" si="70"/>
        <v>0</v>
      </c>
      <c r="AB182" s="350">
        <f t="shared" si="70"/>
        <v>0</v>
      </c>
      <c r="AC182" s="350">
        <f t="shared" si="70"/>
        <v>0</v>
      </c>
      <c r="AD182" s="308">
        <f t="shared" si="60"/>
        <v>0</v>
      </c>
      <c r="AE182" s="308">
        <f>IF(C182=Allgemeines!$C$12,$T182-SAV!$AF182,HLOOKUP(Allgemeines!$C$12-1,$AG$4:$AM$200,ROW(C182)-3,FALSE)-$AF182)</f>
        <v>0</v>
      </c>
      <c r="AF182" s="308">
        <f>HLOOKUP(Allgemeines!$C$12,$AG$4:$AM$200,ROW(C182)-3,FALSE)</f>
        <v>0</v>
      </c>
      <c r="AG182" s="308">
        <f t="shared" si="62"/>
        <v>0</v>
      </c>
      <c r="AH182" s="308">
        <f t="shared" si="63"/>
        <v>0</v>
      </c>
      <c r="AI182" s="308">
        <f t="shared" si="64"/>
        <v>0</v>
      </c>
      <c r="AJ182" s="308">
        <f t="shared" si="65"/>
        <v>0</v>
      </c>
      <c r="AK182" s="308">
        <f t="shared" si="66"/>
        <v>0</v>
      </c>
      <c r="AL182" s="308">
        <f t="shared" si="67"/>
        <v>0</v>
      </c>
      <c r="AM182" s="308">
        <f t="shared" si="68"/>
        <v>0</v>
      </c>
    </row>
    <row r="183" spans="1:39" s="352" customFormat="1" ht="15" x14ac:dyDescent="0.25">
      <c r="A183" s="343"/>
      <c r="B183" s="326"/>
      <c r="C183" s="344"/>
      <c r="D183" s="497"/>
      <c r="E183" s="344"/>
      <c r="F183" s="344"/>
      <c r="G183" s="416">
        <f t="shared" si="56"/>
        <v>0</v>
      </c>
      <c r="H183" s="328"/>
      <c r="I183" s="328"/>
      <c r="J183" s="328"/>
      <c r="K183" s="328"/>
      <c r="L183" s="328"/>
      <c r="M183" s="328"/>
      <c r="N183" s="328"/>
      <c r="O183" s="328"/>
      <c r="P183" s="328"/>
      <c r="Q183" s="345">
        <f t="shared" si="57"/>
        <v>0</v>
      </c>
      <c r="R183" s="346"/>
      <c r="S183" s="346"/>
      <c r="T183" s="347">
        <f t="shared" si="58"/>
        <v>0</v>
      </c>
      <c r="U183" s="348">
        <f>IF(ISBLANK($B183),0,VLOOKUP($B183,Listen!$A$2:$C$44,2,FALSE))</f>
        <v>0</v>
      </c>
      <c r="V183" s="348">
        <f>IF(ISBLANK($B183),0,VLOOKUP($B183,Listen!$A$2:$C$44,3,FALSE))</f>
        <v>0</v>
      </c>
      <c r="W183" s="349">
        <f t="shared" si="48"/>
        <v>0</v>
      </c>
      <c r="X183" s="350">
        <f t="shared" si="70"/>
        <v>0</v>
      </c>
      <c r="Y183" s="350">
        <f t="shared" si="70"/>
        <v>0</v>
      </c>
      <c r="Z183" s="350">
        <f t="shared" si="70"/>
        <v>0</v>
      </c>
      <c r="AA183" s="350">
        <f t="shared" si="70"/>
        <v>0</v>
      </c>
      <c r="AB183" s="350">
        <f t="shared" si="70"/>
        <v>0</v>
      </c>
      <c r="AC183" s="350">
        <f t="shared" si="70"/>
        <v>0</v>
      </c>
      <c r="AD183" s="308">
        <f t="shared" si="60"/>
        <v>0</v>
      </c>
      <c r="AE183" s="308">
        <f>IF(C183=Allgemeines!$C$12,$T183-SAV!$AF183,HLOOKUP(Allgemeines!$C$12-1,$AG$4:$AM$200,ROW(C183)-3,FALSE)-$AF183)</f>
        <v>0</v>
      </c>
      <c r="AF183" s="308">
        <f>HLOOKUP(Allgemeines!$C$12,$AG$4:$AM$200,ROW(C183)-3,FALSE)</f>
        <v>0</v>
      </c>
      <c r="AG183" s="308">
        <f t="shared" si="62"/>
        <v>0</v>
      </c>
      <c r="AH183" s="308">
        <f t="shared" si="63"/>
        <v>0</v>
      </c>
      <c r="AI183" s="308">
        <f t="shared" si="64"/>
        <v>0</v>
      </c>
      <c r="AJ183" s="308">
        <f t="shared" si="65"/>
        <v>0</v>
      </c>
      <c r="AK183" s="308">
        <f t="shared" si="66"/>
        <v>0</v>
      </c>
      <c r="AL183" s="308">
        <f t="shared" si="67"/>
        <v>0</v>
      </c>
      <c r="AM183" s="308">
        <f t="shared" si="68"/>
        <v>0</v>
      </c>
    </row>
    <row r="184" spans="1:39" s="352" customFormat="1" ht="15" x14ac:dyDescent="0.25">
      <c r="A184" s="343"/>
      <c r="B184" s="326"/>
      <c r="C184" s="344"/>
      <c r="D184" s="497"/>
      <c r="E184" s="344"/>
      <c r="F184" s="344"/>
      <c r="G184" s="416">
        <f t="shared" si="56"/>
        <v>0</v>
      </c>
      <c r="H184" s="328"/>
      <c r="I184" s="328"/>
      <c r="J184" s="328"/>
      <c r="K184" s="328"/>
      <c r="L184" s="328"/>
      <c r="M184" s="328"/>
      <c r="N184" s="328"/>
      <c r="O184" s="328"/>
      <c r="P184" s="328"/>
      <c r="Q184" s="345">
        <f t="shared" si="57"/>
        <v>0</v>
      </c>
      <c r="R184" s="346"/>
      <c r="S184" s="346"/>
      <c r="T184" s="347">
        <f t="shared" si="58"/>
        <v>0</v>
      </c>
      <c r="U184" s="348">
        <f>IF(ISBLANK($B184),0,VLOOKUP($B184,Listen!$A$2:$C$44,2,FALSE))</f>
        <v>0</v>
      </c>
      <c r="V184" s="348">
        <f>IF(ISBLANK($B184),0,VLOOKUP($B184,Listen!$A$2:$C$44,3,FALSE))</f>
        <v>0</v>
      </c>
      <c r="W184" s="349">
        <f t="shared" si="48"/>
        <v>0</v>
      </c>
      <c r="X184" s="350">
        <f t="shared" si="70"/>
        <v>0</v>
      </c>
      <c r="Y184" s="350">
        <f t="shared" si="70"/>
        <v>0</v>
      </c>
      <c r="Z184" s="350">
        <f t="shared" si="70"/>
        <v>0</v>
      </c>
      <c r="AA184" s="350">
        <f t="shared" si="70"/>
        <v>0</v>
      </c>
      <c r="AB184" s="350">
        <f t="shared" si="70"/>
        <v>0</v>
      </c>
      <c r="AC184" s="350">
        <f t="shared" si="70"/>
        <v>0</v>
      </c>
      <c r="AD184" s="308">
        <f t="shared" si="60"/>
        <v>0</v>
      </c>
      <c r="AE184" s="308">
        <f>IF(C184=Allgemeines!$C$12,$T184-SAV!$AF184,HLOOKUP(Allgemeines!$C$12-1,$AG$4:$AM$200,ROW(C184)-3,FALSE)-$AF184)</f>
        <v>0</v>
      </c>
      <c r="AF184" s="308">
        <f>HLOOKUP(Allgemeines!$C$12,$AG$4:$AM$200,ROW(C184)-3,FALSE)</f>
        <v>0</v>
      </c>
      <c r="AG184" s="308">
        <f t="shared" si="62"/>
        <v>0</v>
      </c>
      <c r="AH184" s="308">
        <f t="shared" si="63"/>
        <v>0</v>
      </c>
      <c r="AI184" s="308">
        <f t="shared" si="64"/>
        <v>0</v>
      </c>
      <c r="AJ184" s="308">
        <f t="shared" si="65"/>
        <v>0</v>
      </c>
      <c r="AK184" s="308">
        <f t="shared" si="66"/>
        <v>0</v>
      </c>
      <c r="AL184" s="308">
        <f t="shared" si="67"/>
        <v>0</v>
      </c>
      <c r="AM184" s="308">
        <f t="shared" si="68"/>
        <v>0</v>
      </c>
    </row>
    <row r="185" spans="1:39" s="352" customFormat="1" ht="15" x14ac:dyDescent="0.25">
      <c r="A185" s="343"/>
      <c r="B185" s="326"/>
      <c r="C185" s="344"/>
      <c r="D185" s="497"/>
      <c r="E185" s="344"/>
      <c r="F185" s="344"/>
      <c r="G185" s="416">
        <f t="shared" si="56"/>
        <v>0</v>
      </c>
      <c r="H185" s="328"/>
      <c r="I185" s="328"/>
      <c r="J185" s="328"/>
      <c r="K185" s="328"/>
      <c r="L185" s="328"/>
      <c r="M185" s="328"/>
      <c r="N185" s="328"/>
      <c r="O185" s="328"/>
      <c r="P185" s="328"/>
      <c r="Q185" s="345">
        <f t="shared" si="57"/>
        <v>0</v>
      </c>
      <c r="R185" s="346"/>
      <c r="S185" s="346"/>
      <c r="T185" s="347">
        <f t="shared" si="58"/>
        <v>0</v>
      </c>
      <c r="U185" s="348">
        <f>IF(ISBLANK($B185),0,VLOOKUP($B185,Listen!$A$2:$C$44,2,FALSE))</f>
        <v>0</v>
      </c>
      <c r="V185" s="348">
        <f>IF(ISBLANK($B185),0,VLOOKUP($B185,Listen!$A$2:$C$44,3,FALSE))</f>
        <v>0</v>
      </c>
      <c r="W185" s="349">
        <f t="shared" si="48"/>
        <v>0</v>
      </c>
      <c r="X185" s="350">
        <f t="shared" si="70"/>
        <v>0</v>
      </c>
      <c r="Y185" s="350">
        <f t="shared" si="70"/>
        <v>0</v>
      </c>
      <c r="Z185" s="350">
        <f t="shared" si="70"/>
        <v>0</v>
      </c>
      <c r="AA185" s="350">
        <f t="shared" si="70"/>
        <v>0</v>
      </c>
      <c r="AB185" s="350">
        <f t="shared" si="70"/>
        <v>0</v>
      </c>
      <c r="AC185" s="350">
        <f t="shared" si="70"/>
        <v>0</v>
      </c>
      <c r="AD185" s="308">
        <f t="shared" si="60"/>
        <v>0</v>
      </c>
      <c r="AE185" s="308">
        <f>IF(C185=Allgemeines!$C$12,$T185-SAV!$AF185,HLOOKUP(Allgemeines!$C$12-1,$AG$4:$AM$200,ROW(C185)-3,FALSE)-$AF185)</f>
        <v>0</v>
      </c>
      <c r="AF185" s="308">
        <f>HLOOKUP(Allgemeines!$C$12,$AG$4:$AM$200,ROW(C185)-3,FALSE)</f>
        <v>0</v>
      </c>
      <c r="AG185" s="308">
        <f t="shared" si="62"/>
        <v>0</v>
      </c>
      <c r="AH185" s="308">
        <f t="shared" si="63"/>
        <v>0</v>
      </c>
      <c r="AI185" s="308">
        <f t="shared" si="64"/>
        <v>0</v>
      </c>
      <c r="AJ185" s="308">
        <f t="shared" si="65"/>
        <v>0</v>
      </c>
      <c r="AK185" s="308">
        <f t="shared" si="66"/>
        <v>0</v>
      </c>
      <c r="AL185" s="308">
        <f t="shared" si="67"/>
        <v>0</v>
      </c>
      <c r="AM185" s="308">
        <f t="shared" si="68"/>
        <v>0</v>
      </c>
    </row>
    <row r="186" spans="1:39" s="352" customFormat="1" ht="15" x14ac:dyDescent="0.25">
      <c r="A186" s="343"/>
      <c r="B186" s="326"/>
      <c r="C186" s="344"/>
      <c r="D186" s="497"/>
      <c r="E186" s="344"/>
      <c r="F186" s="344"/>
      <c r="G186" s="416">
        <f t="shared" si="56"/>
        <v>0</v>
      </c>
      <c r="H186" s="328"/>
      <c r="I186" s="328"/>
      <c r="J186" s="328"/>
      <c r="K186" s="328"/>
      <c r="L186" s="328"/>
      <c r="M186" s="328"/>
      <c r="N186" s="328"/>
      <c r="O186" s="328"/>
      <c r="P186" s="328"/>
      <c r="Q186" s="345">
        <f t="shared" si="57"/>
        <v>0</v>
      </c>
      <c r="R186" s="346"/>
      <c r="S186" s="346"/>
      <c r="T186" s="347">
        <f t="shared" si="58"/>
        <v>0</v>
      </c>
      <c r="U186" s="348">
        <f>IF(ISBLANK($B186),0,VLOOKUP($B186,Listen!$A$2:$C$44,2,FALSE))</f>
        <v>0</v>
      </c>
      <c r="V186" s="348">
        <f>IF(ISBLANK($B186),0,VLOOKUP($B186,Listen!$A$2:$C$44,3,FALSE))</f>
        <v>0</v>
      </c>
      <c r="W186" s="349">
        <f t="shared" si="48"/>
        <v>0</v>
      </c>
      <c r="X186" s="350">
        <f t="shared" si="70"/>
        <v>0</v>
      </c>
      <c r="Y186" s="350">
        <f t="shared" si="70"/>
        <v>0</v>
      </c>
      <c r="Z186" s="350">
        <f t="shared" si="70"/>
        <v>0</v>
      </c>
      <c r="AA186" s="350">
        <f t="shared" si="70"/>
        <v>0</v>
      </c>
      <c r="AB186" s="350">
        <f t="shared" si="70"/>
        <v>0</v>
      </c>
      <c r="AC186" s="350">
        <f t="shared" si="70"/>
        <v>0</v>
      </c>
      <c r="AD186" s="308">
        <f t="shared" si="60"/>
        <v>0</v>
      </c>
      <c r="AE186" s="308">
        <f>IF(C186=Allgemeines!$C$12,$T186-SAV!$AF186,HLOOKUP(Allgemeines!$C$12-1,$AG$4:$AM$200,ROW(C186)-3,FALSE)-$AF186)</f>
        <v>0</v>
      </c>
      <c r="AF186" s="308">
        <f>HLOOKUP(Allgemeines!$C$12,$AG$4:$AM$200,ROW(C186)-3,FALSE)</f>
        <v>0</v>
      </c>
      <c r="AG186" s="308">
        <f t="shared" si="62"/>
        <v>0</v>
      </c>
      <c r="AH186" s="308">
        <f t="shared" si="63"/>
        <v>0</v>
      </c>
      <c r="AI186" s="308">
        <f t="shared" si="64"/>
        <v>0</v>
      </c>
      <c r="AJ186" s="308">
        <f t="shared" si="65"/>
        <v>0</v>
      </c>
      <c r="AK186" s="308">
        <f t="shared" si="66"/>
        <v>0</v>
      </c>
      <c r="AL186" s="308">
        <f t="shared" si="67"/>
        <v>0</v>
      </c>
      <c r="AM186" s="308">
        <f t="shared" si="68"/>
        <v>0</v>
      </c>
    </row>
    <row r="187" spans="1:39" s="352" customFormat="1" ht="15" x14ac:dyDescent="0.25">
      <c r="A187" s="343"/>
      <c r="B187" s="326"/>
      <c r="C187" s="344"/>
      <c r="D187" s="497"/>
      <c r="E187" s="344"/>
      <c r="F187" s="344"/>
      <c r="G187" s="416">
        <f t="shared" si="56"/>
        <v>0</v>
      </c>
      <c r="H187" s="328"/>
      <c r="I187" s="328"/>
      <c r="J187" s="328"/>
      <c r="K187" s="328"/>
      <c r="L187" s="328"/>
      <c r="M187" s="328"/>
      <c r="N187" s="328"/>
      <c r="O187" s="328"/>
      <c r="P187" s="328"/>
      <c r="Q187" s="345">
        <f t="shared" si="57"/>
        <v>0</v>
      </c>
      <c r="R187" s="346"/>
      <c r="S187" s="346"/>
      <c r="T187" s="347">
        <f t="shared" si="58"/>
        <v>0</v>
      </c>
      <c r="U187" s="348">
        <f>IF(ISBLANK($B187),0,VLOOKUP($B187,Listen!$A$2:$C$44,2,FALSE))</f>
        <v>0</v>
      </c>
      <c r="V187" s="348">
        <f>IF(ISBLANK($B187),0,VLOOKUP($B187,Listen!$A$2:$C$44,3,FALSE))</f>
        <v>0</v>
      </c>
      <c r="W187" s="349">
        <f t="shared" si="48"/>
        <v>0</v>
      </c>
      <c r="X187" s="350">
        <f t="shared" si="70"/>
        <v>0</v>
      </c>
      <c r="Y187" s="350">
        <f t="shared" si="70"/>
        <v>0</v>
      </c>
      <c r="Z187" s="350">
        <f t="shared" si="70"/>
        <v>0</v>
      </c>
      <c r="AA187" s="350">
        <f t="shared" si="70"/>
        <v>0</v>
      </c>
      <c r="AB187" s="350">
        <f t="shared" si="70"/>
        <v>0</v>
      </c>
      <c r="AC187" s="350">
        <f t="shared" si="70"/>
        <v>0</v>
      </c>
      <c r="AD187" s="308">
        <f t="shared" si="60"/>
        <v>0</v>
      </c>
      <c r="AE187" s="308">
        <f>IF(C187=Allgemeines!$C$12,$T187-SAV!$AF187,HLOOKUP(Allgemeines!$C$12-1,$AG$4:$AM$200,ROW(C187)-3,FALSE)-$AF187)</f>
        <v>0</v>
      </c>
      <c r="AF187" s="308">
        <f>HLOOKUP(Allgemeines!$C$12,$AG$4:$AM$200,ROW(C187)-3,FALSE)</f>
        <v>0</v>
      </c>
      <c r="AG187" s="308">
        <f t="shared" si="62"/>
        <v>0</v>
      </c>
      <c r="AH187" s="308">
        <f t="shared" si="63"/>
        <v>0</v>
      </c>
      <c r="AI187" s="308">
        <f t="shared" si="64"/>
        <v>0</v>
      </c>
      <c r="AJ187" s="308">
        <f t="shared" si="65"/>
        <v>0</v>
      </c>
      <c r="AK187" s="308">
        <f t="shared" si="66"/>
        <v>0</v>
      </c>
      <c r="AL187" s="308">
        <f t="shared" si="67"/>
        <v>0</v>
      </c>
      <c r="AM187" s="308">
        <f t="shared" si="68"/>
        <v>0</v>
      </c>
    </row>
    <row r="188" spans="1:39" s="352" customFormat="1" ht="15" x14ac:dyDescent="0.25">
      <c r="A188" s="343"/>
      <c r="B188" s="326"/>
      <c r="C188" s="344"/>
      <c r="D188" s="497"/>
      <c r="E188" s="344"/>
      <c r="F188" s="344"/>
      <c r="G188" s="416">
        <f t="shared" si="56"/>
        <v>0</v>
      </c>
      <c r="H188" s="328"/>
      <c r="I188" s="328"/>
      <c r="J188" s="328"/>
      <c r="K188" s="328"/>
      <c r="L188" s="328"/>
      <c r="M188" s="328"/>
      <c r="N188" s="328"/>
      <c r="O188" s="328"/>
      <c r="P188" s="328"/>
      <c r="Q188" s="345">
        <f t="shared" si="57"/>
        <v>0</v>
      </c>
      <c r="R188" s="346"/>
      <c r="S188" s="346"/>
      <c r="T188" s="347">
        <f t="shared" si="58"/>
        <v>0</v>
      </c>
      <c r="U188" s="348">
        <f>IF(ISBLANK($B188),0,VLOOKUP($B188,Listen!$A$2:$C$44,2,FALSE))</f>
        <v>0</v>
      </c>
      <c r="V188" s="348">
        <f>IF(ISBLANK($B188),0,VLOOKUP($B188,Listen!$A$2:$C$44,3,FALSE))</f>
        <v>0</v>
      </c>
      <c r="W188" s="349">
        <f t="shared" si="48"/>
        <v>0</v>
      </c>
      <c r="X188" s="350">
        <f t="shared" si="70"/>
        <v>0</v>
      </c>
      <c r="Y188" s="350">
        <f t="shared" si="70"/>
        <v>0</v>
      </c>
      <c r="Z188" s="350">
        <f t="shared" si="70"/>
        <v>0</v>
      </c>
      <c r="AA188" s="350">
        <f t="shared" si="70"/>
        <v>0</v>
      </c>
      <c r="AB188" s="350">
        <f t="shared" si="70"/>
        <v>0</v>
      </c>
      <c r="AC188" s="350">
        <f t="shared" si="70"/>
        <v>0</v>
      </c>
      <c r="AD188" s="308">
        <f t="shared" si="60"/>
        <v>0</v>
      </c>
      <c r="AE188" s="308">
        <f>IF(C188=Allgemeines!$C$12,$T188-SAV!$AF188,HLOOKUP(Allgemeines!$C$12-1,$AG$4:$AM$200,ROW(C188)-3,FALSE)-$AF188)</f>
        <v>0</v>
      </c>
      <c r="AF188" s="308">
        <f>HLOOKUP(Allgemeines!$C$12,$AG$4:$AM$200,ROW(C188)-3,FALSE)</f>
        <v>0</v>
      </c>
      <c r="AG188" s="308">
        <f t="shared" si="62"/>
        <v>0</v>
      </c>
      <c r="AH188" s="308">
        <f t="shared" si="63"/>
        <v>0</v>
      </c>
      <c r="AI188" s="308">
        <f t="shared" si="64"/>
        <v>0</v>
      </c>
      <c r="AJ188" s="308">
        <f t="shared" si="65"/>
        <v>0</v>
      </c>
      <c r="AK188" s="308">
        <f t="shared" si="66"/>
        <v>0</v>
      </c>
      <c r="AL188" s="308">
        <f t="shared" si="67"/>
        <v>0</v>
      </c>
      <c r="AM188" s="308">
        <f t="shared" si="68"/>
        <v>0</v>
      </c>
    </row>
    <row r="189" spans="1:39" ht="15" x14ac:dyDescent="0.25">
      <c r="A189" s="343"/>
      <c r="B189" s="326"/>
      <c r="C189" s="344"/>
      <c r="D189" s="497"/>
      <c r="E189" s="344"/>
      <c r="F189" s="344"/>
      <c r="G189" s="416">
        <f t="shared" si="56"/>
        <v>0</v>
      </c>
      <c r="H189" s="328"/>
      <c r="I189" s="328"/>
      <c r="J189" s="328"/>
      <c r="K189" s="328"/>
      <c r="L189" s="328"/>
      <c r="M189" s="328"/>
      <c r="N189" s="328"/>
      <c r="O189" s="328"/>
      <c r="P189" s="328"/>
      <c r="Q189" s="345">
        <f t="shared" si="57"/>
        <v>0</v>
      </c>
      <c r="R189" s="346"/>
      <c r="S189" s="346"/>
      <c r="T189" s="347">
        <f t="shared" si="58"/>
        <v>0</v>
      </c>
      <c r="U189" s="348">
        <f>IF(ISBLANK($B189),0,VLOOKUP($B189,Listen!$A$2:$C$44,2,FALSE))</f>
        <v>0</v>
      </c>
      <c r="V189" s="348">
        <f>IF(ISBLANK($B189),0,VLOOKUP($B189,Listen!$A$2:$C$44,3,FALSE))</f>
        <v>0</v>
      </c>
      <c r="W189" s="349">
        <f t="shared" si="48"/>
        <v>0</v>
      </c>
      <c r="X189" s="350">
        <f t="shared" si="70"/>
        <v>0</v>
      </c>
      <c r="Y189" s="350">
        <f t="shared" si="70"/>
        <v>0</v>
      </c>
      <c r="Z189" s="350">
        <f t="shared" si="70"/>
        <v>0</v>
      </c>
      <c r="AA189" s="350">
        <f t="shared" si="70"/>
        <v>0</v>
      </c>
      <c r="AB189" s="350">
        <f t="shared" si="70"/>
        <v>0</v>
      </c>
      <c r="AC189" s="350">
        <f t="shared" si="70"/>
        <v>0</v>
      </c>
      <c r="AD189" s="308">
        <f t="shared" si="60"/>
        <v>0</v>
      </c>
      <c r="AE189" s="308">
        <f>IF(C189=Allgemeines!$C$12,$T189-SAV!$AF189,HLOOKUP(Allgemeines!$C$12-1,$AG$4:$AM$200,ROW(C189)-3,FALSE)-$AF189)</f>
        <v>0</v>
      </c>
      <c r="AF189" s="308">
        <f>HLOOKUP(Allgemeines!$C$12,$AG$4:$AM$200,ROW(C189)-3,FALSE)</f>
        <v>0</v>
      </c>
      <c r="AG189" s="308">
        <f t="shared" si="62"/>
        <v>0</v>
      </c>
      <c r="AH189" s="308">
        <f t="shared" si="63"/>
        <v>0</v>
      </c>
      <c r="AI189" s="308">
        <f t="shared" si="64"/>
        <v>0</v>
      </c>
      <c r="AJ189" s="308">
        <f t="shared" si="65"/>
        <v>0</v>
      </c>
      <c r="AK189" s="308">
        <f t="shared" si="66"/>
        <v>0</v>
      </c>
      <c r="AL189" s="308">
        <f t="shared" si="67"/>
        <v>0</v>
      </c>
      <c r="AM189" s="308">
        <f t="shared" si="68"/>
        <v>0</v>
      </c>
    </row>
    <row r="190" spans="1:39" ht="15" x14ac:dyDescent="0.25">
      <c r="A190" s="343"/>
      <c r="B190" s="326"/>
      <c r="C190" s="344"/>
      <c r="D190" s="497"/>
      <c r="E190" s="344"/>
      <c r="F190" s="344"/>
      <c r="G190" s="416">
        <f t="shared" si="56"/>
        <v>0</v>
      </c>
      <c r="H190" s="328"/>
      <c r="I190" s="328"/>
      <c r="J190" s="328"/>
      <c r="K190" s="328"/>
      <c r="L190" s="328"/>
      <c r="M190" s="328"/>
      <c r="N190" s="328"/>
      <c r="O190" s="328"/>
      <c r="P190" s="328"/>
      <c r="Q190" s="345">
        <f t="shared" si="57"/>
        <v>0</v>
      </c>
      <c r="R190" s="346"/>
      <c r="S190" s="346"/>
      <c r="T190" s="347">
        <f t="shared" si="58"/>
        <v>0</v>
      </c>
      <c r="U190" s="348">
        <f>IF(ISBLANK($B190),0,VLOOKUP($B190,Listen!$A$2:$C$44,2,FALSE))</f>
        <v>0</v>
      </c>
      <c r="V190" s="348">
        <f>IF(ISBLANK($B190),0,VLOOKUP($B190,Listen!$A$2:$C$44,3,FALSE))</f>
        <v>0</v>
      </c>
      <c r="W190" s="349">
        <f t="shared" si="48"/>
        <v>0</v>
      </c>
      <c r="X190" s="350">
        <f t="shared" si="70"/>
        <v>0</v>
      </c>
      <c r="Y190" s="350">
        <f t="shared" si="70"/>
        <v>0</v>
      </c>
      <c r="Z190" s="350">
        <f t="shared" si="70"/>
        <v>0</v>
      </c>
      <c r="AA190" s="350">
        <f t="shared" si="70"/>
        <v>0</v>
      </c>
      <c r="AB190" s="350">
        <f t="shared" si="70"/>
        <v>0</v>
      </c>
      <c r="AC190" s="350">
        <f t="shared" si="70"/>
        <v>0</v>
      </c>
      <c r="AD190" s="308">
        <f t="shared" si="60"/>
        <v>0</v>
      </c>
      <c r="AE190" s="308">
        <f>IF(C190=Allgemeines!$C$12,$T190-SAV!$AF190,HLOOKUP(Allgemeines!$C$12-1,$AG$4:$AM$200,ROW(C190)-3,FALSE)-$AF190)</f>
        <v>0</v>
      </c>
      <c r="AF190" s="308">
        <f>HLOOKUP(Allgemeines!$C$12,$AG$4:$AM$200,ROW(C190)-3,FALSE)</f>
        <v>0</v>
      </c>
      <c r="AG190" s="308">
        <f t="shared" si="62"/>
        <v>0</v>
      </c>
      <c r="AH190" s="308">
        <f t="shared" si="63"/>
        <v>0</v>
      </c>
      <c r="AI190" s="308">
        <f t="shared" si="64"/>
        <v>0</v>
      </c>
      <c r="AJ190" s="308">
        <f t="shared" si="65"/>
        <v>0</v>
      </c>
      <c r="AK190" s="308">
        <f t="shared" si="66"/>
        <v>0</v>
      </c>
      <c r="AL190" s="308">
        <f t="shared" si="67"/>
        <v>0</v>
      </c>
      <c r="AM190" s="308">
        <f t="shared" si="68"/>
        <v>0</v>
      </c>
    </row>
    <row r="191" spans="1:39" ht="15" x14ac:dyDescent="0.25">
      <c r="A191" s="343"/>
      <c r="B191" s="326"/>
      <c r="C191" s="344"/>
      <c r="D191" s="497"/>
      <c r="E191" s="344"/>
      <c r="F191" s="344"/>
      <c r="G191" s="416">
        <f t="shared" si="56"/>
        <v>0</v>
      </c>
      <c r="H191" s="328"/>
      <c r="I191" s="328"/>
      <c r="J191" s="328"/>
      <c r="K191" s="328"/>
      <c r="L191" s="328"/>
      <c r="M191" s="328"/>
      <c r="N191" s="328"/>
      <c r="O191" s="328"/>
      <c r="P191" s="328"/>
      <c r="Q191" s="345">
        <f t="shared" si="57"/>
        <v>0</v>
      </c>
      <c r="R191" s="346"/>
      <c r="S191" s="346"/>
      <c r="T191" s="347">
        <f t="shared" si="58"/>
        <v>0</v>
      </c>
      <c r="U191" s="348">
        <f>IF(ISBLANK($B191),0,VLOOKUP($B191,Listen!$A$2:$C$44,2,FALSE))</f>
        <v>0</v>
      </c>
      <c r="V191" s="348">
        <f>IF(ISBLANK($B191),0,VLOOKUP($B191,Listen!$A$2:$C$44,3,FALSE))</f>
        <v>0</v>
      </c>
      <c r="W191" s="349">
        <f t="shared" si="48"/>
        <v>0</v>
      </c>
      <c r="X191" s="350">
        <f t="shared" si="70"/>
        <v>0</v>
      </c>
      <c r="Y191" s="350">
        <f t="shared" si="70"/>
        <v>0</v>
      </c>
      <c r="Z191" s="350">
        <f t="shared" si="70"/>
        <v>0</v>
      </c>
      <c r="AA191" s="350">
        <f t="shared" si="70"/>
        <v>0</v>
      </c>
      <c r="AB191" s="350">
        <f t="shared" si="70"/>
        <v>0</v>
      </c>
      <c r="AC191" s="350">
        <f t="shared" si="70"/>
        <v>0</v>
      </c>
      <c r="AD191" s="308">
        <f t="shared" si="60"/>
        <v>0</v>
      </c>
      <c r="AE191" s="308">
        <f>IF(C191=Allgemeines!$C$12,$T191-SAV!$AF191,HLOOKUP(Allgemeines!$C$12-1,$AG$4:$AM$200,ROW(C191)-3,FALSE)-$AF191)</f>
        <v>0</v>
      </c>
      <c r="AF191" s="308">
        <f>HLOOKUP(Allgemeines!$C$12,$AG$4:$AM$200,ROW(C191)-3,FALSE)</f>
        <v>0</v>
      </c>
      <c r="AG191" s="308">
        <f t="shared" si="62"/>
        <v>0</v>
      </c>
      <c r="AH191" s="308">
        <f t="shared" si="63"/>
        <v>0</v>
      </c>
      <c r="AI191" s="308">
        <f t="shared" si="64"/>
        <v>0</v>
      </c>
      <c r="AJ191" s="308">
        <f t="shared" si="65"/>
        <v>0</v>
      </c>
      <c r="AK191" s="308">
        <f t="shared" si="66"/>
        <v>0</v>
      </c>
      <c r="AL191" s="308">
        <f t="shared" si="67"/>
        <v>0</v>
      </c>
      <c r="AM191" s="308">
        <f t="shared" si="68"/>
        <v>0</v>
      </c>
    </row>
    <row r="192" spans="1:39" ht="15" x14ac:dyDescent="0.25">
      <c r="A192" s="343"/>
      <c r="B192" s="326"/>
      <c r="C192" s="344"/>
      <c r="D192" s="497"/>
      <c r="E192" s="344"/>
      <c r="F192" s="344"/>
      <c r="G192" s="416">
        <f t="shared" si="56"/>
        <v>0</v>
      </c>
      <c r="H192" s="328"/>
      <c r="I192" s="328"/>
      <c r="J192" s="328"/>
      <c r="K192" s="328"/>
      <c r="L192" s="328"/>
      <c r="M192" s="328"/>
      <c r="N192" s="328"/>
      <c r="O192" s="328"/>
      <c r="P192" s="328"/>
      <c r="Q192" s="345">
        <f t="shared" si="57"/>
        <v>0</v>
      </c>
      <c r="R192" s="346"/>
      <c r="S192" s="346"/>
      <c r="T192" s="347">
        <f t="shared" si="58"/>
        <v>0</v>
      </c>
      <c r="U192" s="348">
        <f>IF(ISBLANK($B192),0,VLOOKUP($B192,Listen!$A$2:$C$44,2,FALSE))</f>
        <v>0</v>
      </c>
      <c r="V192" s="348">
        <f>IF(ISBLANK($B192),0,VLOOKUP($B192,Listen!$A$2:$C$44,3,FALSE))</f>
        <v>0</v>
      </c>
      <c r="W192" s="349">
        <f t="shared" si="48"/>
        <v>0</v>
      </c>
      <c r="X192" s="350">
        <f t="shared" si="70"/>
        <v>0</v>
      </c>
      <c r="Y192" s="350">
        <f t="shared" si="70"/>
        <v>0</v>
      </c>
      <c r="Z192" s="350">
        <f t="shared" si="70"/>
        <v>0</v>
      </c>
      <c r="AA192" s="350">
        <f t="shared" si="70"/>
        <v>0</v>
      </c>
      <c r="AB192" s="350">
        <f t="shared" si="70"/>
        <v>0</v>
      </c>
      <c r="AC192" s="350">
        <f t="shared" si="70"/>
        <v>0</v>
      </c>
      <c r="AD192" s="308">
        <f t="shared" si="60"/>
        <v>0</v>
      </c>
      <c r="AE192" s="308">
        <f>IF(C192=Allgemeines!$C$12,$T192-SAV!$AF192,HLOOKUP(Allgemeines!$C$12-1,$AG$4:$AM$200,ROW(C192)-3,FALSE)-$AF192)</f>
        <v>0</v>
      </c>
      <c r="AF192" s="308">
        <f>HLOOKUP(Allgemeines!$C$12,$AG$4:$AM$200,ROW(C192)-3,FALSE)</f>
        <v>0</v>
      </c>
      <c r="AG192" s="308">
        <f t="shared" si="62"/>
        <v>0</v>
      </c>
      <c r="AH192" s="308">
        <f t="shared" si="63"/>
        <v>0</v>
      </c>
      <c r="AI192" s="308">
        <f t="shared" si="64"/>
        <v>0</v>
      </c>
      <c r="AJ192" s="308">
        <f t="shared" si="65"/>
        <v>0</v>
      </c>
      <c r="AK192" s="308">
        <f t="shared" si="66"/>
        <v>0</v>
      </c>
      <c r="AL192" s="308">
        <f t="shared" si="67"/>
        <v>0</v>
      </c>
      <c r="AM192" s="308">
        <f t="shared" si="68"/>
        <v>0</v>
      </c>
    </row>
    <row r="193" spans="1:39" ht="15" x14ac:dyDescent="0.25">
      <c r="A193" s="343"/>
      <c r="B193" s="326"/>
      <c r="C193" s="344"/>
      <c r="D193" s="497"/>
      <c r="E193" s="344"/>
      <c r="F193" s="344"/>
      <c r="G193" s="416">
        <f t="shared" si="56"/>
        <v>0</v>
      </c>
      <c r="H193" s="328"/>
      <c r="I193" s="328"/>
      <c r="J193" s="328"/>
      <c r="K193" s="328"/>
      <c r="L193" s="328"/>
      <c r="M193" s="328"/>
      <c r="N193" s="328"/>
      <c r="O193" s="328"/>
      <c r="P193" s="328"/>
      <c r="Q193" s="345">
        <f t="shared" si="57"/>
        <v>0</v>
      </c>
      <c r="R193" s="346"/>
      <c r="S193" s="346"/>
      <c r="T193" s="347">
        <f t="shared" si="58"/>
        <v>0</v>
      </c>
      <c r="U193" s="348">
        <f>IF(ISBLANK($B193),0,VLOOKUP($B193,Listen!$A$2:$C$44,2,FALSE))</f>
        <v>0</v>
      </c>
      <c r="V193" s="348">
        <f>IF(ISBLANK($B193),0,VLOOKUP($B193,Listen!$A$2:$C$44,3,FALSE))</f>
        <v>0</v>
      </c>
      <c r="W193" s="349">
        <f t="shared" si="48"/>
        <v>0</v>
      </c>
      <c r="X193" s="350">
        <f t="shared" si="70"/>
        <v>0</v>
      </c>
      <c r="Y193" s="350">
        <f t="shared" si="70"/>
        <v>0</v>
      </c>
      <c r="Z193" s="350">
        <f t="shared" si="70"/>
        <v>0</v>
      </c>
      <c r="AA193" s="350">
        <f t="shared" si="70"/>
        <v>0</v>
      </c>
      <c r="AB193" s="350">
        <f t="shared" si="70"/>
        <v>0</v>
      </c>
      <c r="AC193" s="350">
        <f t="shared" si="70"/>
        <v>0</v>
      </c>
      <c r="AD193" s="308">
        <f t="shared" si="60"/>
        <v>0</v>
      </c>
      <c r="AE193" s="308">
        <f>IF(C193=Allgemeines!$C$12,$T193-SAV!$AF193,HLOOKUP(Allgemeines!$C$12-1,$AG$4:$AM$200,ROW(C193)-3,FALSE)-$AF193)</f>
        <v>0</v>
      </c>
      <c r="AF193" s="308">
        <f>HLOOKUP(Allgemeines!$C$12,$AG$4:$AM$200,ROW(C193)-3,FALSE)</f>
        <v>0</v>
      </c>
      <c r="AG193" s="308">
        <f t="shared" si="62"/>
        <v>0</v>
      </c>
      <c r="AH193" s="308">
        <f t="shared" si="63"/>
        <v>0</v>
      </c>
      <c r="AI193" s="308">
        <f t="shared" si="64"/>
        <v>0</v>
      </c>
      <c r="AJ193" s="308">
        <f t="shared" si="65"/>
        <v>0</v>
      </c>
      <c r="AK193" s="308">
        <f t="shared" si="66"/>
        <v>0</v>
      </c>
      <c r="AL193" s="308">
        <f t="shared" si="67"/>
        <v>0</v>
      </c>
      <c r="AM193" s="308">
        <f t="shared" si="68"/>
        <v>0</v>
      </c>
    </row>
    <row r="194" spans="1:39" ht="15" x14ac:dyDescent="0.25">
      <c r="A194" s="343"/>
      <c r="B194" s="326"/>
      <c r="C194" s="344"/>
      <c r="D194" s="497"/>
      <c r="E194" s="344"/>
      <c r="F194" s="344"/>
      <c r="G194" s="416">
        <f t="shared" si="56"/>
        <v>0</v>
      </c>
      <c r="H194" s="328"/>
      <c r="I194" s="328"/>
      <c r="J194" s="328"/>
      <c r="K194" s="328"/>
      <c r="L194" s="328"/>
      <c r="M194" s="328"/>
      <c r="N194" s="328"/>
      <c r="O194" s="328"/>
      <c r="P194" s="328"/>
      <c r="Q194" s="345">
        <f t="shared" si="57"/>
        <v>0</v>
      </c>
      <c r="R194" s="346"/>
      <c r="S194" s="346"/>
      <c r="T194" s="347">
        <f t="shared" si="58"/>
        <v>0</v>
      </c>
      <c r="U194" s="348">
        <f>IF(ISBLANK($B194),0,VLOOKUP($B194,Listen!$A$2:$C$44,2,FALSE))</f>
        <v>0</v>
      </c>
      <c r="V194" s="348">
        <f>IF(ISBLANK($B194),0,VLOOKUP($B194,Listen!$A$2:$C$44,3,FALSE))</f>
        <v>0</v>
      </c>
      <c r="W194" s="349">
        <f t="shared" si="48"/>
        <v>0</v>
      </c>
      <c r="X194" s="350">
        <f t="shared" si="70"/>
        <v>0</v>
      </c>
      <c r="Y194" s="350">
        <f t="shared" si="70"/>
        <v>0</v>
      </c>
      <c r="Z194" s="350">
        <f t="shared" si="70"/>
        <v>0</v>
      </c>
      <c r="AA194" s="350">
        <f t="shared" si="70"/>
        <v>0</v>
      </c>
      <c r="AB194" s="350">
        <f t="shared" si="70"/>
        <v>0</v>
      </c>
      <c r="AC194" s="350">
        <f t="shared" si="70"/>
        <v>0</v>
      </c>
      <c r="AD194" s="308">
        <f t="shared" si="60"/>
        <v>0</v>
      </c>
      <c r="AE194" s="308">
        <f>IF(C194=Allgemeines!$C$12,$T194-SAV!$AF194,HLOOKUP(Allgemeines!$C$12-1,$AG$4:$AM$200,ROW(C194)-3,FALSE)-$AF194)</f>
        <v>0</v>
      </c>
      <c r="AF194" s="308">
        <f>HLOOKUP(Allgemeines!$C$12,$AG$4:$AM$200,ROW(C194)-3,FALSE)</f>
        <v>0</v>
      </c>
      <c r="AG194" s="308">
        <f t="shared" si="62"/>
        <v>0</v>
      </c>
      <c r="AH194" s="308">
        <f t="shared" si="63"/>
        <v>0</v>
      </c>
      <c r="AI194" s="308">
        <f t="shared" si="64"/>
        <v>0</v>
      </c>
      <c r="AJ194" s="308">
        <f t="shared" si="65"/>
        <v>0</v>
      </c>
      <c r="AK194" s="308">
        <f t="shared" si="66"/>
        <v>0</v>
      </c>
      <c r="AL194" s="308">
        <f t="shared" si="67"/>
        <v>0</v>
      </c>
      <c r="AM194" s="308">
        <f t="shared" si="68"/>
        <v>0</v>
      </c>
    </row>
    <row r="195" spans="1:39" ht="15" x14ac:dyDescent="0.25">
      <c r="A195" s="343"/>
      <c r="B195" s="326"/>
      <c r="C195" s="344"/>
      <c r="D195" s="497"/>
      <c r="E195" s="344"/>
      <c r="F195" s="344"/>
      <c r="G195" s="416">
        <f t="shared" si="56"/>
        <v>0</v>
      </c>
      <c r="H195" s="328"/>
      <c r="I195" s="328"/>
      <c r="J195" s="328"/>
      <c r="K195" s="328"/>
      <c r="L195" s="328"/>
      <c r="M195" s="328"/>
      <c r="N195" s="328"/>
      <c r="O195" s="328"/>
      <c r="P195" s="328"/>
      <c r="Q195" s="345">
        <f t="shared" si="57"/>
        <v>0</v>
      </c>
      <c r="R195" s="346"/>
      <c r="S195" s="346"/>
      <c r="T195" s="347">
        <f t="shared" si="58"/>
        <v>0</v>
      </c>
      <c r="U195" s="348">
        <f>IF(ISBLANK($B195),0,VLOOKUP($B195,Listen!$A$2:$C$44,2,FALSE))</f>
        <v>0</v>
      </c>
      <c r="V195" s="348">
        <f>IF(ISBLANK($B195),0,VLOOKUP($B195,Listen!$A$2:$C$44,3,FALSE))</f>
        <v>0</v>
      </c>
      <c r="W195" s="349">
        <f t="shared" si="48"/>
        <v>0</v>
      </c>
      <c r="X195" s="350">
        <f t="shared" si="70"/>
        <v>0</v>
      </c>
      <c r="Y195" s="350">
        <f t="shared" si="70"/>
        <v>0</v>
      </c>
      <c r="Z195" s="350">
        <f t="shared" si="70"/>
        <v>0</v>
      </c>
      <c r="AA195" s="350">
        <f t="shared" si="70"/>
        <v>0</v>
      </c>
      <c r="AB195" s="350">
        <f t="shared" si="70"/>
        <v>0</v>
      </c>
      <c r="AC195" s="350">
        <f t="shared" si="70"/>
        <v>0</v>
      </c>
      <c r="AD195" s="308">
        <f t="shared" si="60"/>
        <v>0</v>
      </c>
      <c r="AE195" s="308">
        <f>IF(C195=Allgemeines!$C$12,$T195-SAV!$AF195,HLOOKUP(Allgemeines!$C$12-1,$AG$4:$AM$200,ROW(C195)-3,FALSE)-$AF195)</f>
        <v>0</v>
      </c>
      <c r="AF195" s="308">
        <f>HLOOKUP(Allgemeines!$C$12,$AG$4:$AM$200,ROW(C195)-3,FALSE)</f>
        <v>0</v>
      </c>
      <c r="AG195" s="308">
        <f t="shared" si="62"/>
        <v>0</v>
      </c>
      <c r="AH195" s="308">
        <f t="shared" si="63"/>
        <v>0</v>
      </c>
      <c r="AI195" s="308">
        <f t="shared" si="64"/>
        <v>0</v>
      </c>
      <c r="AJ195" s="308">
        <f t="shared" si="65"/>
        <v>0</v>
      </c>
      <c r="AK195" s="308">
        <f t="shared" si="66"/>
        <v>0</v>
      </c>
      <c r="AL195" s="308">
        <f t="shared" si="67"/>
        <v>0</v>
      </c>
      <c r="AM195" s="308">
        <f t="shared" si="68"/>
        <v>0</v>
      </c>
    </row>
    <row r="196" spans="1:39" ht="15" x14ac:dyDescent="0.25">
      <c r="A196" s="343"/>
      <c r="B196" s="326"/>
      <c r="C196" s="344"/>
      <c r="D196" s="497"/>
      <c r="E196" s="344"/>
      <c r="F196" s="344"/>
      <c r="G196" s="416">
        <f t="shared" si="56"/>
        <v>0</v>
      </c>
      <c r="H196" s="328"/>
      <c r="I196" s="328"/>
      <c r="J196" s="328"/>
      <c r="K196" s="328"/>
      <c r="L196" s="328"/>
      <c r="M196" s="328"/>
      <c r="N196" s="328"/>
      <c r="O196" s="328"/>
      <c r="P196" s="328"/>
      <c r="Q196" s="345">
        <f t="shared" si="57"/>
        <v>0</v>
      </c>
      <c r="R196" s="346"/>
      <c r="S196" s="346"/>
      <c r="T196" s="347">
        <f t="shared" si="58"/>
        <v>0</v>
      </c>
      <c r="U196" s="348">
        <f>IF(ISBLANK($B196),0,VLOOKUP($B196,Listen!$A$2:$C$44,2,FALSE))</f>
        <v>0</v>
      </c>
      <c r="V196" s="348">
        <f>IF(ISBLANK($B196),0,VLOOKUP($B196,Listen!$A$2:$C$44,3,FALSE))</f>
        <v>0</v>
      </c>
      <c r="W196" s="349">
        <f t="shared" si="48"/>
        <v>0</v>
      </c>
      <c r="X196" s="350">
        <f t="shared" si="70"/>
        <v>0</v>
      </c>
      <c r="Y196" s="350">
        <f t="shared" si="70"/>
        <v>0</v>
      </c>
      <c r="Z196" s="350">
        <f t="shared" si="70"/>
        <v>0</v>
      </c>
      <c r="AA196" s="350">
        <f t="shared" si="70"/>
        <v>0</v>
      </c>
      <c r="AB196" s="350">
        <f t="shared" si="70"/>
        <v>0</v>
      </c>
      <c r="AC196" s="350">
        <f t="shared" si="70"/>
        <v>0</v>
      </c>
      <c r="AD196" s="308">
        <f t="shared" si="60"/>
        <v>0</v>
      </c>
      <c r="AE196" s="308">
        <f>IF(C196=Allgemeines!$C$12,$T196-SAV!$AF196,HLOOKUP(Allgemeines!$C$12-1,$AG$4:$AM$200,ROW(C196)-3,FALSE)-$AF196)</f>
        <v>0</v>
      </c>
      <c r="AF196" s="308">
        <f>HLOOKUP(Allgemeines!$C$12,$AG$4:$AM$200,ROW(C196)-3,FALSE)</f>
        <v>0</v>
      </c>
      <c r="AG196" s="308">
        <f t="shared" si="62"/>
        <v>0</v>
      </c>
      <c r="AH196" s="308">
        <f t="shared" si="63"/>
        <v>0</v>
      </c>
      <c r="AI196" s="308">
        <f t="shared" si="64"/>
        <v>0</v>
      </c>
      <c r="AJ196" s="308">
        <f t="shared" si="65"/>
        <v>0</v>
      </c>
      <c r="AK196" s="308">
        <f t="shared" si="66"/>
        <v>0</v>
      </c>
      <c r="AL196" s="308">
        <f t="shared" si="67"/>
        <v>0</v>
      </c>
      <c r="AM196" s="308">
        <f t="shared" si="68"/>
        <v>0</v>
      </c>
    </row>
    <row r="197" spans="1:39" ht="15" x14ac:dyDescent="0.25">
      <c r="A197" s="343"/>
      <c r="B197" s="326"/>
      <c r="C197" s="344"/>
      <c r="D197" s="497"/>
      <c r="E197" s="344"/>
      <c r="F197" s="344"/>
      <c r="G197" s="416">
        <f t="shared" si="56"/>
        <v>0</v>
      </c>
      <c r="H197" s="328"/>
      <c r="I197" s="328"/>
      <c r="J197" s="328"/>
      <c r="K197" s="328"/>
      <c r="L197" s="328"/>
      <c r="M197" s="328"/>
      <c r="N197" s="328"/>
      <c r="O197" s="328"/>
      <c r="P197" s="328"/>
      <c r="Q197" s="345">
        <f t="shared" si="57"/>
        <v>0</v>
      </c>
      <c r="R197" s="346"/>
      <c r="S197" s="346"/>
      <c r="T197" s="347">
        <f t="shared" si="58"/>
        <v>0</v>
      </c>
      <c r="U197" s="348">
        <f>IF(ISBLANK($B197),0,VLOOKUP($B197,Listen!$A$2:$C$44,2,FALSE))</f>
        <v>0</v>
      </c>
      <c r="V197" s="348">
        <f>IF(ISBLANK($B197),0,VLOOKUP($B197,Listen!$A$2:$C$44,3,FALSE))</f>
        <v>0</v>
      </c>
      <c r="W197" s="349">
        <f>$U197</f>
        <v>0</v>
      </c>
      <c r="X197" s="350">
        <f t="shared" si="70"/>
        <v>0</v>
      </c>
      <c r="Y197" s="350">
        <f t="shared" si="70"/>
        <v>0</v>
      </c>
      <c r="Z197" s="350">
        <f t="shared" si="70"/>
        <v>0</v>
      </c>
      <c r="AA197" s="350">
        <f t="shared" si="70"/>
        <v>0</v>
      </c>
      <c r="AB197" s="350">
        <f t="shared" si="70"/>
        <v>0</v>
      </c>
      <c r="AC197" s="350">
        <f t="shared" si="70"/>
        <v>0</v>
      </c>
      <c r="AD197" s="308">
        <f t="shared" si="60"/>
        <v>0</v>
      </c>
      <c r="AE197" s="308">
        <f>IF(C197=Allgemeines!$C$12,$T197-SAV!$AF197,HLOOKUP(Allgemeines!$C$12-1,$AG$4:$AM$200,ROW(C197)-3,FALSE)-$AF197)</f>
        <v>0</v>
      </c>
      <c r="AF197" s="308">
        <f>HLOOKUP(Allgemeines!$C$12,$AG$4:$AM$200,ROW(C197)-3,FALSE)</f>
        <v>0</v>
      </c>
      <c r="AG197" s="308">
        <f t="shared" si="62"/>
        <v>0</v>
      </c>
      <c r="AH197" s="308">
        <f t="shared" ref="AH197:AM200" si="71">IF(OR($C197=0,$T197=0,X197-(AH$4-$C197)=0),0,IF($C197&lt;AH$4,AG197-AG197/(X197-(AH$4-$C197)),IF($C197=AH$4,$T197-$T197/X197,0)))</f>
        <v>0</v>
      </c>
      <c r="AI197" s="308">
        <f t="shared" si="71"/>
        <v>0</v>
      </c>
      <c r="AJ197" s="308">
        <f t="shared" si="71"/>
        <v>0</v>
      </c>
      <c r="AK197" s="308">
        <f t="shared" si="71"/>
        <v>0</v>
      </c>
      <c r="AL197" s="308">
        <f t="shared" si="71"/>
        <v>0</v>
      </c>
      <c r="AM197" s="308">
        <f t="shared" si="71"/>
        <v>0</v>
      </c>
    </row>
    <row r="198" spans="1:39" ht="15" x14ac:dyDescent="0.25">
      <c r="A198" s="343"/>
      <c r="B198" s="326"/>
      <c r="C198" s="344"/>
      <c r="D198" s="497"/>
      <c r="E198" s="344"/>
      <c r="F198" s="344"/>
      <c r="G198" s="416">
        <f>D198*E198/100</f>
        <v>0</v>
      </c>
      <c r="H198" s="328"/>
      <c r="I198" s="328"/>
      <c r="J198" s="328"/>
      <c r="K198" s="328"/>
      <c r="L198" s="328"/>
      <c r="M198" s="328"/>
      <c r="N198" s="328"/>
      <c r="O198" s="328"/>
      <c r="P198" s="328"/>
      <c r="Q198" s="345">
        <f>SUM(G198,H198,J198,K198,M198,N198)-SUM(I198,L198,O198,P198)</f>
        <v>0</v>
      </c>
      <c r="R198" s="346"/>
      <c r="S198" s="346"/>
      <c r="T198" s="347">
        <f>Q198-R198</f>
        <v>0</v>
      </c>
      <c r="U198" s="348">
        <f>IF(ISBLANK($B198),0,VLOOKUP($B198,Listen!$A$2:$C$44,2,FALSE))</f>
        <v>0</v>
      </c>
      <c r="V198" s="348">
        <f>IF(ISBLANK($B198),0,VLOOKUP($B198,Listen!$A$2:$C$44,3,FALSE))</f>
        <v>0</v>
      </c>
      <c r="W198" s="349">
        <f>$U198</f>
        <v>0</v>
      </c>
      <c r="X198" s="350">
        <f t="shared" ref="X198:AC200" si="72">W198</f>
        <v>0</v>
      </c>
      <c r="Y198" s="350">
        <f t="shared" si="72"/>
        <v>0</v>
      </c>
      <c r="Z198" s="350">
        <f t="shared" si="72"/>
        <v>0</v>
      </c>
      <c r="AA198" s="350">
        <f t="shared" si="72"/>
        <v>0</v>
      </c>
      <c r="AB198" s="350">
        <f t="shared" si="72"/>
        <v>0</v>
      </c>
      <c r="AC198" s="350">
        <f t="shared" si="72"/>
        <v>0</v>
      </c>
      <c r="AD198" s="308">
        <f>AF198+AE198</f>
        <v>0</v>
      </c>
      <c r="AE198" s="308">
        <f>IF(C198=Allgemeines!$C$12,$T198-SAV!$AF198,HLOOKUP(Allgemeines!$C$12-1,$AG$4:$AM$200,ROW(C198)-3,FALSE)-$AF198)</f>
        <v>0</v>
      </c>
      <c r="AF198" s="308">
        <f>HLOOKUP(Allgemeines!$C$12,$AG$4:$AM$200,ROW(C198)-3,FALSE)</f>
        <v>0</v>
      </c>
      <c r="AG198" s="308">
        <f t="shared" si="62"/>
        <v>0</v>
      </c>
      <c r="AH198" s="308">
        <f t="shared" si="71"/>
        <v>0</v>
      </c>
      <c r="AI198" s="308">
        <f t="shared" si="71"/>
        <v>0</v>
      </c>
      <c r="AJ198" s="308">
        <f t="shared" si="71"/>
        <v>0</v>
      </c>
      <c r="AK198" s="308">
        <f t="shared" si="71"/>
        <v>0</v>
      </c>
      <c r="AL198" s="308">
        <f t="shared" si="71"/>
        <v>0</v>
      </c>
      <c r="AM198" s="308">
        <f t="shared" si="71"/>
        <v>0</v>
      </c>
    </row>
    <row r="199" spans="1:39" ht="15" x14ac:dyDescent="0.25">
      <c r="A199" s="343"/>
      <c r="B199" s="326"/>
      <c r="C199" s="344"/>
      <c r="D199" s="497"/>
      <c r="E199" s="344"/>
      <c r="F199" s="344"/>
      <c r="G199" s="416">
        <f>D199*E199/100</f>
        <v>0</v>
      </c>
      <c r="H199" s="328"/>
      <c r="I199" s="328"/>
      <c r="J199" s="328"/>
      <c r="K199" s="328"/>
      <c r="L199" s="328"/>
      <c r="M199" s="328"/>
      <c r="N199" s="328"/>
      <c r="O199" s="328"/>
      <c r="P199" s="328"/>
      <c r="Q199" s="345">
        <f>SUM(G199,H199,J199,K199,M199,N199)-SUM(I199,L199,O199,P199)</f>
        <v>0</v>
      </c>
      <c r="R199" s="346"/>
      <c r="S199" s="346"/>
      <c r="T199" s="347">
        <f>Q199-R199</f>
        <v>0</v>
      </c>
      <c r="U199" s="348">
        <f>IF(ISBLANK($B199),0,VLOOKUP($B199,Listen!$A$2:$C$44,2,FALSE))</f>
        <v>0</v>
      </c>
      <c r="V199" s="348">
        <f>IF(ISBLANK($B199),0,VLOOKUP($B199,Listen!$A$2:$C$44,3,FALSE))</f>
        <v>0</v>
      </c>
      <c r="W199" s="349">
        <f>$U199</f>
        <v>0</v>
      </c>
      <c r="X199" s="350">
        <f t="shared" si="72"/>
        <v>0</v>
      </c>
      <c r="Y199" s="350">
        <f t="shared" si="72"/>
        <v>0</v>
      </c>
      <c r="Z199" s="350">
        <f t="shared" si="72"/>
        <v>0</v>
      </c>
      <c r="AA199" s="350">
        <f t="shared" si="72"/>
        <v>0</v>
      </c>
      <c r="AB199" s="350">
        <f t="shared" si="72"/>
        <v>0</v>
      </c>
      <c r="AC199" s="350">
        <f t="shared" si="72"/>
        <v>0</v>
      </c>
      <c r="AD199" s="308">
        <f>AF199+AE199</f>
        <v>0</v>
      </c>
      <c r="AE199" s="308">
        <f>IF(C199=Allgemeines!$C$12,$T199-SAV!$AF199,HLOOKUP(Allgemeines!$C$12-1,$AG$4:$AM$200,ROW(C199)-3,FALSE)-$AF199)</f>
        <v>0</v>
      </c>
      <c r="AF199" s="308">
        <f>HLOOKUP(Allgemeines!$C$12,$AG$4:$AM$200,ROW(C199)-3,FALSE)</f>
        <v>0</v>
      </c>
      <c r="AG199" s="308">
        <f t="shared" si="62"/>
        <v>0</v>
      </c>
      <c r="AH199" s="308">
        <f t="shared" si="71"/>
        <v>0</v>
      </c>
      <c r="AI199" s="308">
        <f t="shared" si="71"/>
        <v>0</v>
      </c>
      <c r="AJ199" s="308">
        <f t="shared" si="71"/>
        <v>0</v>
      </c>
      <c r="AK199" s="308">
        <f t="shared" si="71"/>
        <v>0</v>
      </c>
      <c r="AL199" s="308">
        <f t="shared" si="71"/>
        <v>0</v>
      </c>
      <c r="AM199" s="308">
        <f t="shared" si="71"/>
        <v>0</v>
      </c>
    </row>
    <row r="200" spans="1:39" ht="15" x14ac:dyDescent="0.25">
      <c r="A200" s="343"/>
      <c r="B200" s="326"/>
      <c r="C200" s="344"/>
      <c r="D200" s="497"/>
      <c r="E200" s="344"/>
      <c r="F200" s="344"/>
      <c r="G200" s="416">
        <f>D200*E200/100</f>
        <v>0</v>
      </c>
      <c r="H200" s="328"/>
      <c r="I200" s="328"/>
      <c r="J200" s="328"/>
      <c r="K200" s="328"/>
      <c r="L200" s="328"/>
      <c r="M200" s="328"/>
      <c r="N200" s="328"/>
      <c r="O200" s="328"/>
      <c r="P200" s="328"/>
      <c r="Q200" s="345">
        <f>SUM(G200,H200,J200,K200,M200,N200)-SUM(I200,L200,O200,P200)</f>
        <v>0</v>
      </c>
      <c r="R200" s="346"/>
      <c r="S200" s="346"/>
      <c r="T200" s="347">
        <f>Q200-R200</f>
        <v>0</v>
      </c>
      <c r="U200" s="348">
        <f>IF(ISBLANK($B200),0,VLOOKUP($B200,Listen!$A$2:$C$44,2,FALSE))</f>
        <v>0</v>
      </c>
      <c r="V200" s="348">
        <f>IF(ISBLANK($B200),0,VLOOKUP($B200,Listen!$A$2:$C$44,3,FALSE))</f>
        <v>0</v>
      </c>
      <c r="W200" s="349">
        <f>$U200</f>
        <v>0</v>
      </c>
      <c r="X200" s="350">
        <f t="shared" si="72"/>
        <v>0</v>
      </c>
      <c r="Y200" s="350">
        <f t="shared" si="72"/>
        <v>0</v>
      </c>
      <c r="Z200" s="350">
        <f t="shared" si="72"/>
        <v>0</v>
      </c>
      <c r="AA200" s="350">
        <f t="shared" si="72"/>
        <v>0</v>
      </c>
      <c r="AB200" s="350">
        <f t="shared" si="72"/>
        <v>0</v>
      </c>
      <c r="AC200" s="350">
        <f t="shared" si="72"/>
        <v>0</v>
      </c>
      <c r="AD200" s="308">
        <f>AF200+AE200</f>
        <v>0</v>
      </c>
      <c r="AE200" s="308">
        <f>IF(C200=Allgemeines!$C$12,$T200-SAV!$AF200,HLOOKUP(Allgemeines!$C$12-1,$AG$4:$AM$200,ROW(C200)-3,FALSE)-$AF200)</f>
        <v>0</v>
      </c>
      <c r="AF200" s="308">
        <f>HLOOKUP(Allgemeines!$C$12,$AG$4:$AM$200,ROW(C200)-3,FALSE)</f>
        <v>0</v>
      </c>
      <c r="AG200" s="308">
        <f t="shared" si="62"/>
        <v>0</v>
      </c>
      <c r="AH200" s="308">
        <f t="shared" si="71"/>
        <v>0</v>
      </c>
      <c r="AI200" s="308">
        <f t="shared" si="71"/>
        <v>0</v>
      </c>
      <c r="AJ200" s="308">
        <f t="shared" si="71"/>
        <v>0</v>
      </c>
      <c r="AK200" s="308">
        <f t="shared" si="71"/>
        <v>0</v>
      </c>
      <c r="AL200" s="308">
        <f t="shared" si="71"/>
        <v>0</v>
      </c>
      <c r="AM200" s="308">
        <f t="shared" si="71"/>
        <v>0</v>
      </c>
    </row>
  </sheetData>
  <autoFilter ref="A4:AC200"/>
  <dataValidations count="2">
    <dataValidation type="whole" errorStyle="warning" allowBlank="1" showErrorMessage="1" errorTitle="Nutzungsdauer" error="Die angegebene Nutzungsdauer liegt außerhalb der betriebsgewöhnlichen Nutzungsdauern gemäß Anlage zur GasNEV._x000a_Wollen Sie trotzdem fortfahren?" sqref="W5:AC200">
      <formula1>$U5</formula1>
      <formula2>$V5</formula2>
    </dataValidation>
    <dataValidation errorStyle="warning" allowBlank="1" showErrorMessage="1" sqref="D5:F200"/>
  </dataValidations>
  <pageMargins left="0.51181102362204722" right="0.28999999999999998" top="0.47244094488188981" bottom="0.43307086614173229" header="0.31496062992125984" footer="0.15748031496062992"/>
  <pageSetup paperSize="9" scale="25" fitToWidth="3" fitToHeight="3" orientation="landscape" r:id="rId1"/>
  <headerFooter>
    <oddFooter>&amp;L&amp;D&amp;C&amp;P/&amp;N&amp;R&amp;A_&amp;F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Listen!$A$2:$A$38</xm:f>
          </x14:formula1>
          <xm:sqref>B5:B200</xm:sqref>
        </x14:dataValidation>
        <x14:dataValidation type="list" allowBlank="1" showInputMessage="1" showErrorMessage="1">
          <x14:formula1>
            <xm:f>Allgemeines!$B$36:$B$45</xm:f>
          </x14:formula1>
          <xm:sqref>A5:A200</xm:sqref>
        </x14:dataValidation>
        <x14:dataValidation type="list" allowBlank="1" showInputMessage="1" showErrorMessage="1">
          <x14:formula1>
            <xm:f>Listen!$I$2:$I$8</xm:f>
          </x14:formula1>
          <xm:sqref>C5:C200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U63"/>
  <sheetViews>
    <sheetView showGridLines="0" showZeros="0" topLeftCell="D1" zoomScale="88" zoomScaleNormal="88" zoomScaleSheetLayoutView="100" workbookViewId="0">
      <selection activeCell="M2" sqref="M2"/>
    </sheetView>
  </sheetViews>
  <sheetFormatPr baseColWidth="10" defaultColWidth="11.42578125" defaultRowHeight="14.25" outlineLevelRow="1" x14ac:dyDescent="0.2"/>
  <cols>
    <col min="1" max="1" width="3.28515625" style="294" customWidth="1"/>
    <col min="2" max="2" width="11.42578125" style="294"/>
    <col min="3" max="3" width="28.28515625" style="294" customWidth="1"/>
    <col min="4" max="4" width="27.42578125" style="294" bestFit="1" customWidth="1"/>
    <col min="5" max="7" width="27.7109375" style="294" customWidth="1"/>
    <col min="8" max="8" width="25.7109375" style="294" customWidth="1"/>
    <col min="9" max="9" width="17.85546875" style="294" customWidth="1"/>
    <col min="10" max="10" width="19.5703125" style="294" customWidth="1"/>
    <col min="11" max="11" width="20" style="294" customWidth="1"/>
    <col min="12" max="12" width="14" style="294" customWidth="1"/>
    <col min="13" max="13" width="14.7109375" style="294" customWidth="1"/>
    <col min="14" max="14" width="15.140625" style="294" customWidth="1"/>
    <col min="15" max="16384" width="11.42578125" style="294"/>
  </cols>
  <sheetData>
    <row r="1" spans="2:13" s="292" customFormat="1" ht="28.9" customHeight="1" x14ac:dyDescent="0.25">
      <c r="B1" s="292" t="str">
        <f>"Auflösung von Baukostenzuschüssen/Netzanschlusskostenbeiträgen und SoPo Investitionszuschüsse in Verbindung mit der StromNEV " &amp;Allgemeines!C12</f>
        <v>Auflösung von Baukostenzuschüssen/Netzanschlusskostenbeiträgen und SoPo Investitionszuschüsse in Verbindung mit der StromNEV 2021</v>
      </c>
      <c r="J1" s="1278" t="s">
        <v>603</v>
      </c>
      <c r="K1" s="1284"/>
      <c r="L1" s="1285"/>
      <c r="M1" s="76" t="s">
        <v>195</v>
      </c>
    </row>
    <row r="2" spans="2:13" ht="15.75" x14ac:dyDescent="0.25">
      <c r="B2" s="293" t="s">
        <v>488</v>
      </c>
      <c r="J2" s="417" t="s">
        <v>228</v>
      </c>
      <c r="K2" s="418"/>
      <c r="L2" s="365"/>
      <c r="M2" s="78">
        <f>IF(Allgemeines!$C$13="Vereinfachtes Verfahren",SUM(F28,F34:F63),SUM(E28,F28,BKZ_NAKB_SoPo!N34:N63))</f>
        <v>0</v>
      </c>
    </row>
    <row r="3" spans="2:13" x14ac:dyDescent="0.2">
      <c r="J3" s="419" t="s">
        <v>169</v>
      </c>
      <c r="K3" s="418"/>
      <c r="L3" s="365"/>
      <c r="M3" s="420"/>
    </row>
    <row r="4" spans="2:13" s="297" customFormat="1" ht="18.75" thickBot="1" x14ac:dyDescent="0.3">
      <c r="B4" s="298" t="s">
        <v>671</v>
      </c>
      <c r="J4" s="421" t="s">
        <v>152</v>
      </c>
      <c r="K4" s="422"/>
      <c r="L4" s="366"/>
      <c r="M4" s="79">
        <f>M3-M2</f>
        <v>0</v>
      </c>
    </row>
    <row r="5" spans="2:13" s="297" customFormat="1" ht="15" thickBot="1" x14ac:dyDescent="0.25">
      <c r="B5" s="90"/>
      <c r="C5" s="90"/>
      <c r="D5" s="90"/>
      <c r="E5" s="90"/>
      <c r="F5" s="90"/>
      <c r="G5" s="90"/>
      <c r="H5" s="90"/>
    </row>
    <row r="6" spans="2:13" s="297" customFormat="1" ht="69" customHeight="1" x14ac:dyDescent="0.2">
      <c r="B6" s="91" t="s">
        <v>175</v>
      </c>
      <c r="C6" s="1292" t="s">
        <v>489</v>
      </c>
      <c r="D6" s="1293"/>
      <c r="E6" s="1292" t="s">
        <v>490</v>
      </c>
      <c r="F6" s="1293"/>
      <c r="G6" s="1292" t="s">
        <v>491</v>
      </c>
      <c r="H6" s="1294"/>
    </row>
    <row r="7" spans="2:13" s="297" customFormat="1" ht="28.5" x14ac:dyDescent="0.2">
      <c r="B7" s="465"/>
      <c r="C7" s="466" t="s">
        <v>559</v>
      </c>
      <c r="D7" s="466" t="s">
        <v>672</v>
      </c>
      <c r="E7" s="466" t="s">
        <v>559</v>
      </c>
      <c r="F7" s="466" t="s">
        <v>672</v>
      </c>
      <c r="G7" s="467" t="s">
        <v>559</v>
      </c>
      <c r="H7" s="467" t="s">
        <v>672</v>
      </c>
    </row>
    <row r="8" spans="2:13" s="297" customFormat="1" hidden="1" outlineLevel="1" x14ac:dyDescent="0.2">
      <c r="B8" s="92">
        <f>B9-1</f>
        <v>1997</v>
      </c>
      <c r="C8" s="217"/>
      <c r="D8" s="217"/>
      <c r="E8" s="468" t="str">
        <f>IF(C8="","",C8/20)</f>
        <v/>
      </c>
      <c r="F8" s="468" t="str">
        <f>IF(D8="","",D8/20)</f>
        <v/>
      </c>
      <c r="G8" s="469">
        <f t="shared" ref="G8:G27" si="0">C8-C8*($B$27-$B8+1)/20</f>
        <v>0</v>
      </c>
      <c r="H8" s="469">
        <f t="shared" ref="H8:H27" si="1">D8-D8*($B$27-$B8+1)/20</f>
        <v>0</v>
      </c>
    </row>
    <row r="9" spans="2:13" s="297" customFormat="1" hidden="1" outlineLevel="1" x14ac:dyDescent="0.2">
      <c r="B9" s="92">
        <f>B10-1</f>
        <v>1998</v>
      </c>
      <c r="C9" s="217"/>
      <c r="D9" s="217"/>
      <c r="E9" s="468" t="str">
        <f t="shared" ref="E9:F27" si="2">IF(C9="","",C9/20)</f>
        <v/>
      </c>
      <c r="F9" s="468" t="str">
        <f t="shared" si="2"/>
        <v/>
      </c>
      <c r="G9" s="469">
        <f t="shared" si="0"/>
        <v>0</v>
      </c>
      <c r="H9" s="469">
        <f t="shared" si="1"/>
        <v>0</v>
      </c>
    </row>
    <row r="10" spans="2:13" s="297" customFormat="1" hidden="1" outlineLevel="1" x14ac:dyDescent="0.2">
      <c r="B10" s="92">
        <f>B11-1</f>
        <v>1999</v>
      </c>
      <c r="C10" s="217"/>
      <c r="D10" s="217"/>
      <c r="E10" s="468" t="str">
        <f t="shared" si="2"/>
        <v/>
      </c>
      <c r="F10" s="468" t="str">
        <f t="shared" si="2"/>
        <v/>
      </c>
      <c r="G10" s="469">
        <f t="shared" si="0"/>
        <v>0</v>
      </c>
      <c r="H10" s="469">
        <f t="shared" si="1"/>
        <v>0</v>
      </c>
    </row>
    <row r="11" spans="2:13" s="297" customFormat="1" hidden="1" outlineLevel="1" x14ac:dyDescent="0.2">
      <c r="B11" s="92">
        <f>B12-1</f>
        <v>2000</v>
      </c>
      <c r="C11" s="217"/>
      <c r="D11" s="217"/>
      <c r="E11" s="468" t="str">
        <f t="shared" si="2"/>
        <v/>
      </c>
      <c r="F11" s="468" t="str">
        <f t="shared" si="2"/>
        <v/>
      </c>
      <c r="G11" s="469">
        <f t="shared" si="0"/>
        <v>0</v>
      </c>
      <c r="H11" s="469">
        <f t="shared" si="1"/>
        <v>0</v>
      </c>
    </row>
    <row r="12" spans="2:13" s="297" customFormat="1" hidden="1" outlineLevel="1" x14ac:dyDescent="0.2">
      <c r="B12" s="92">
        <f t="shared" ref="B12:B26" si="3">B13-1</f>
        <v>2001</v>
      </c>
      <c r="C12" s="217"/>
      <c r="D12" s="217"/>
      <c r="E12" s="468" t="str">
        <f t="shared" si="2"/>
        <v/>
      </c>
      <c r="F12" s="468" t="str">
        <f t="shared" si="2"/>
        <v/>
      </c>
      <c r="G12" s="469">
        <f t="shared" si="0"/>
        <v>0</v>
      </c>
      <c r="H12" s="469">
        <f t="shared" si="1"/>
        <v>0</v>
      </c>
    </row>
    <row r="13" spans="2:13" s="297" customFormat="1" collapsed="1" x14ac:dyDescent="0.2">
      <c r="B13" s="92">
        <f t="shared" si="3"/>
        <v>2002</v>
      </c>
      <c r="C13" s="217"/>
      <c r="D13" s="217"/>
      <c r="E13" s="468" t="str">
        <f t="shared" si="2"/>
        <v/>
      </c>
      <c r="F13" s="468" t="str">
        <f t="shared" si="2"/>
        <v/>
      </c>
      <c r="G13" s="469">
        <f t="shared" si="0"/>
        <v>0</v>
      </c>
      <c r="H13" s="469">
        <f t="shared" si="1"/>
        <v>0</v>
      </c>
    </row>
    <row r="14" spans="2:13" s="297" customFormat="1" x14ac:dyDescent="0.2">
      <c r="B14" s="92">
        <f t="shared" si="3"/>
        <v>2003</v>
      </c>
      <c r="C14" s="217"/>
      <c r="D14" s="217"/>
      <c r="E14" s="468" t="str">
        <f t="shared" si="2"/>
        <v/>
      </c>
      <c r="F14" s="468" t="str">
        <f t="shared" si="2"/>
        <v/>
      </c>
      <c r="G14" s="469">
        <f t="shared" si="0"/>
        <v>0</v>
      </c>
      <c r="H14" s="469">
        <f t="shared" si="1"/>
        <v>0</v>
      </c>
    </row>
    <row r="15" spans="2:13" s="297" customFormat="1" x14ac:dyDescent="0.2">
      <c r="B15" s="92">
        <f t="shared" si="3"/>
        <v>2004</v>
      </c>
      <c r="C15" s="217"/>
      <c r="D15" s="217"/>
      <c r="E15" s="468" t="str">
        <f t="shared" si="2"/>
        <v/>
      </c>
      <c r="F15" s="468" t="str">
        <f t="shared" si="2"/>
        <v/>
      </c>
      <c r="G15" s="469">
        <f t="shared" si="0"/>
        <v>0</v>
      </c>
      <c r="H15" s="469">
        <f t="shared" si="1"/>
        <v>0</v>
      </c>
    </row>
    <row r="16" spans="2:13" s="297" customFormat="1" x14ac:dyDescent="0.2">
      <c r="B16" s="92">
        <f t="shared" si="3"/>
        <v>2005</v>
      </c>
      <c r="C16" s="217"/>
      <c r="D16" s="217"/>
      <c r="E16" s="468" t="str">
        <f t="shared" si="2"/>
        <v/>
      </c>
      <c r="F16" s="468" t="str">
        <f t="shared" si="2"/>
        <v/>
      </c>
      <c r="G16" s="469">
        <f t="shared" si="0"/>
        <v>0</v>
      </c>
      <c r="H16" s="469">
        <f t="shared" si="1"/>
        <v>0</v>
      </c>
    </row>
    <row r="17" spans="2:21" s="297" customFormat="1" x14ac:dyDescent="0.2">
      <c r="B17" s="92">
        <f t="shared" si="3"/>
        <v>2006</v>
      </c>
      <c r="C17" s="217"/>
      <c r="D17" s="217"/>
      <c r="E17" s="468" t="str">
        <f t="shared" si="2"/>
        <v/>
      </c>
      <c r="F17" s="468" t="str">
        <f t="shared" si="2"/>
        <v/>
      </c>
      <c r="G17" s="469">
        <f t="shared" si="0"/>
        <v>0</v>
      </c>
      <c r="H17" s="469">
        <f t="shared" si="1"/>
        <v>0</v>
      </c>
    </row>
    <row r="18" spans="2:21" s="297" customFormat="1" x14ac:dyDescent="0.2">
      <c r="B18" s="92">
        <f t="shared" si="3"/>
        <v>2007</v>
      </c>
      <c r="C18" s="217"/>
      <c r="D18" s="217"/>
      <c r="E18" s="468" t="str">
        <f t="shared" si="2"/>
        <v/>
      </c>
      <c r="F18" s="468" t="str">
        <f t="shared" si="2"/>
        <v/>
      </c>
      <c r="G18" s="469">
        <f t="shared" si="0"/>
        <v>0</v>
      </c>
      <c r="H18" s="469">
        <f t="shared" si="1"/>
        <v>0</v>
      </c>
    </row>
    <row r="19" spans="2:21" s="297" customFormat="1" x14ac:dyDescent="0.2">
      <c r="B19" s="92">
        <f t="shared" si="3"/>
        <v>2008</v>
      </c>
      <c r="C19" s="217"/>
      <c r="D19" s="217"/>
      <c r="E19" s="468" t="str">
        <f t="shared" si="2"/>
        <v/>
      </c>
      <c r="F19" s="468" t="str">
        <f t="shared" si="2"/>
        <v/>
      </c>
      <c r="G19" s="469">
        <f t="shared" si="0"/>
        <v>0</v>
      </c>
      <c r="H19" s="469">
        <f t="shared" si="1"/>
        <v>0</v>
      </c>
    </row>
    <row r="20" spans="2:21" s="297" customFormat="1" x14ac:dyDescent="0.2">
      <c r="B20" s="92">
        <f t="shared" si="3"/>
        <v>2009</v>
      </c>
      <c r="C20" s="217"/>
      <c r="D20" s="217"/>
      <c r="E20" s="468" t="str">
        <f t="shared" si="2"/>
        <v/>
      </c>
      <c r="F20" s="468" t="str">
        <f t="shared" si="2"/>
        <v/>
      </c>
      <c r="G20" s="469">
        <f t="shared" si="0"/>
        <v>0</v>
      </c>
      <c r="H20" s="469">
        <f t="shared" si="1"/>
        <v>0</v>
      </c>
    </row>
    <row r="21" spans="2:21" s="297" customFormat="1" x14ac:dyDescent="0.2">
      <c r="B21" s="92">
        <f t="shared" si="3"/>
        <v>2010</v>
      </c>
      <c r="C21" s="217"/>
      <c r="D21" s="217"/>
      <c r="E21" s="468" t="str">
        <f t="shared" si="2"/>
        <v/>
      </c>
      <c r="F21" s="468" t="str">
        <f t="shared" si="2"/>
        <v/>
      </c>
      <c r="G21" s="469">
        <f t="shared" si="0"/>
        <v>0</v>
      </c>
      <c r="H21" s="469">
        <f t="shared" si="1"/>
        <v>0</v>
      </c>
    </row>
    <row r="22" spans="2:21" s="297" customFormat="1" x14ac:dyDescent="0.2">
      <c r="B22" s="92">
        <f t="shared" si="3"/>
        <v>2011</v>
      </c>
      <c r="C22" s="217"/>
      <c r="D22" s="217"/>
      <c r="E22" s="468" t="str">
        <f t="shared" si="2"/>
        <v/>
      </c>
      <c r="F22" s="468" t="str">
        <f t="shared" si="2"/>
        <v/>
      </c>
      <c r="G22" s="469">
        <f t="shared" si="0"/>
        <v>0</v>
      </c>
      <c r="H22" s="469">
        <f t="shared" si="1"/>
        <v>0</v>
      </c>
    </row>
    <row r="23" spans="2:21" s="297" customFormat="1" x14ac:dyDescent="0.2">
      <c r="B23" s="92">
        <f t="shared" si="3"/>
        <v>2012</v>
      </c>
      <c r="C23" s="217"/>
      <c r="D23" s="217"/>
      <c r="E23" s="468" t="str">
        <f t="shared" si="2"/>
        <v/>
      </c>
      <c r="F23" s="468" t="str">
        <f t="shared" si="2"/>
        <v/>
      </c>
      <c r="G23" s="469">
        <f t="shared" si="0"/>
        <v>0</v>
      </c>
      <c r="H23" s="469">
        <f t="shared" si="1"/>
        <v>0</v>
      </c>
    </row>
    <row r="24" spans="2:21" s="297" customFormat="1" x14ac:dyDescent="0.2">
      <c r="B24" s="92">
        <f t="shared" si="3"/>
        <v>2013</v>
      </c>
      <c r="C24" s="217"/>
      <c r="D24" s="217"/>
      <c r="E24" s="468" t="str">
        <f t="shared" si="2"/>
        <v/>
      </c>
      <c r="F24" s="468" t="str">
        <f t="shared" si="2"/>
        <v/>
      </c>
      <c r="G24" s="469">
        <f t="shared" si="0"/>
        <v>0</v>
      </c>
      <c r="H24" s="469">
        <f t="shared" si="1"/>
        <v>0</v>
      </c>
    </row>
    <row r="25" spans="2:21" s="297" customFormat="1" x14ac:dyDescent="0.2">
      <c r="B25" s="92">
        <f t="shared" si="3"/>
        <v>2014</v>
      </c>
      <c r="C25" s="217"/>
      <c r="D25" s="217"/>
      <c r="E25" s="468" t="str">
        <f t="shared" si="2"/>
        <v/>
      </c>
      <c r="F25" s="468" t="str">
        <f t="shared" si="2"/>
        <v/>
      </c>
      <c r="G25" s="469">
        <f t="shared" si="0"/>
        <v>0</v>
      </c>
      <c r="H25" s="469">
        <f t="shared" si="1"/>
        <v>0</v>
      </c>
    </row>
    <row r="26" spans="2:21" s="297" customFormat="1" x14ac:dyDescent="0.2">
      <c r="B26" s="92">
        <f t="shared" si="3"/>
        <v>2015</v>
      </c>
      <c r="C26" s="217"/>
      <c r="D26" s="217"/>
      <c r="E26" s="468" t="str">
        <f t="shared" si="2"/>
        <v/>
      </c>
      <c r="F26" s="468" t="str">
        <f t="shared" si="2"/>
        <v/>
      </c>
      <c r="G26" s="469">
        <f t="shared" si="0"/>
        <v>0</v>
      </c>
      <c r="H26" s="469">
        <f t="shared" si="1"/>
        <v>0</v>
      </c>
    </row>
    <row r="27" spans="2:21" s="297" customFormat="1" x14ac:dyDescent="0.2">
      <c r="B27" s="92">
        <v>2016</v>
      </c>
      <c r="C27" s="217"/>
      <c r="D27" s="217"/>
      <c r="E27" s="468" t="str">
        <f t="shared" si="2"/>
        <v/>
      </c>
      <c r="F27" s="468" t="str">
        <f t="shared" si="2"/>
        <v/>
      </c>
      <c r="G27" s="469">
        <f t="shared" si="0"/>
        <v>0</v>
      </c>
      <c r="H27" s="469">
        <f t="shared" si="1"/>
        <v>0</v>
      </c>
    </row>
    <row r="28" spans="2:21" s="297" customFormat="1" ht="15" thickBot="1" x14ac:dyDescent="0.25">
      <c r="B28" s="93" t="s">
        <v>21</v>
      </c>
      <c r="C28" s="94">
        <f>SUM(C13:C27)</f>
        <v>0</v>
      </c>
      <c r="D28" s="94">
        <f t="shared" ref="D28:H28" si="4">SUM(D13:D27)</f>
        <v>0</v>
      </c>
      <c r="E28" s="94">
        <f t="shared" si="4"/>
        <v>0</v>
      </c>
      <c r="F28" s="94">
        <f t="shared" si="4"/>
        <v>0</v>
      </c>
      <c r="G28" s="96">
        <f t="shared" si="4"/>
        <v>0</v>
      </c>
      <c r="H28" s="96">
        <f t="shared" si="4"/>
        <v>0</v>
      </c>
    </row>
    <row r="31" spans="2:21" ht="24.95" customHeight="1" x14ac:dyDescent="0.2">
      <c r="B31" s="295" t="s">
        <v>604</v>
      </c>
      <c r="E31" s="296"/>
      <c r="F31" s="296"/>
      <c r="G31" s="296"/>
      <c r="H31" s="296"/>
      <c r="I31" s="296"/>
      <c r="J31" s="296"/>
      <c r="K31" s="296"/>
    </row>
    <row r="32" spans="2:21" s="299" customFormat="1" ht="39.950000000000003" customHeight="1" x14ac:dyDescent="0.25">
      <c r="B32" s="300"/>
      <c r="C32" s="300"/>
      <c r="D32" s="301" t="s">
        <v>479</v>
      </c>
      <c r="E32" s="301"/>
      <c r="F32" s="301"/>
      <c r="G32" s="301"/>
      <c r="H32" s="301"/>
      <c r="I32" s="301"/>
      <c r="J32" s="301"/>
      <c r="K32" s="301"/>
      <c r="L32" s="1286" t="s">
        <v>470</v>
      </c>
      <c r="M32" s="1287"/>
      <c r="N32" s="1288"/>
      <c r="O32" s="1289" t="s">
        <v>471</v>
      </c>
      <c r="P32" s="1290"/>
      <c r="Q32" s="1290"/>
      <c r="R32" s="1290"/>
      <c r="S32" s="1290"/>
      <c r="T32" s="1290"/>
      <c r="U32" s="1291"/>
    </row>
    <row r="33" spans="2:21" ht="54.95" customHeight="1" x14ac:dyDescent="0.2">
      <c r="B33" s="305" t="s">
        <v>465</v>
      </c>
      <c r="C33" s="304" t="s">
        <v>480</v>
      </c>
      <c r="D33" s="304" t="s">
        <v>481</v>
      </c>
      <c r="E33" s="304" t="s">
        <v>605</v>
      </c>
      <c r="F33" s="305" t="s">
        <v>632</v>
      </c>
      <c r="G33" s="305" t="s">
        <v>633</v>
      </c>
      <c r="H33" s="305" t="s">
        <v>634</v>
      </c>
      <c r="I33" s="305" t="s">
        <v>474</v>
      </c>
      <c r="J33" s="305" t="s">
        <v>482</v>
      </c>
      <c r="K33" s="305" t="str">
        <f>"Stand zum 31.12."&amp;Allgemeines!C12</f>
        <v>Stand zum 31.12.2021</v>
      </c>
      <c r="L33" s="306" t="str">
        <f>"Restwert zum 01.01."&amp;Allgemeines!C12</f>
        <v>Restwert zum 01.01.2021</v>
      </c>
      <c r="M33" s="306" t="str">
        <f>"Restwert zum 31.12."&amp;Allgemeines!C12</f>
        <v>Restwert zum 31.12.2021</v>
      </c>
      <c r="N33" s="306" t="str">
        <f>"Auflösung " &amp;Allgemeines!C12</f>
        <v>Auflösung 2021</v>
      </c>
      <c r="O33" s="306">
        <v>2017</v>
      </c>
      <c r="P33" s="306">
        <v>2018</v>
      </c>
      <c r="Q33" s="306">
        <v>2019</v>
      </c>
      <c r="R33" s="306">
        <v>2020</v>
      </c>
      <c r="S33" s="306">
        <v>2021</v>
      </c>
      <c r="T33" s="306">
        <v>2022</v>
      </c>
      <c r="U33" s="306">
        <v>2023</v>
      </c>
    </row>
    <row r="34" spans="2:21" ht="15" x14ac:dyDescent="0.25">
      <c r="B34" s="333"/>
      <c r="C34" s="334"/>
      <c r="D34" s="327"/>
      <c r="E34" s="328"/>
      <c r="F34" s="328"/>
      <c r="G34" s="328"/>
      <c r="H34" s="328"/>
      <c r="I34" s="328"/>
      <c r="J34" s="328"/>
      <c r="K34" s="307">
        <f>SUM(E34,H34,I34)-SUM(G34,J34)</f>
        <v>0</v>
      </c>
      <c r="L34" s="308">
        <f>HLOOKUP(Allgemeines!$C$12,$O$33:$U$63,ROW(C34)-32,FALSE)+IF(OR(C34=0,Allgemeines!$C$12&lt;C34),0,K34*1/20)</f>
        <v>0</v>
      </c>
      <c r="M34" s="308">
        <f>HLOOKUP(Allgemeines!$C$12,$O$33:$U$63,ROW(C34)-32,FALSE)</f>
        <v>0</v>
      </c>
      <c r="N34" s="308">
        <f>+IF(OR(C34=0,Allgemeines!$C$12&lt;C34,C34&lt;Allgemeines!$C$12-19),0,K34*1/20)</f>
        <v>0</v>
      </c>
      <c r="O34" s="308">
        <f t="shared" ref="O34:U43" si="5">IF(OR($K34=0,O$33&lt;$C34,$C34=0,20-(O$33-$C34)=0),0,$K34*(19-(O$33-$C34))/20)</f>
        <v>0</v>
      </c>
      <c r="P34" s="308">
        <f t="shared" si="5"/>
        <v>0</v>
      </c>
      <c r="Q34" s="308">
        <f t="shared" si="5"/>
        <v>0</v>
      </c>
      <c r="R34" s="308">
        <f t="shared" si="5"/>
        <v>0</v>
      </c>
      <c r="S34" s="308">
        <f t="shared" si="5"/>
        <v>0</v>
      </c>
      <c r="T34" s="308">
        <f t="shared" si="5"/>
        <v>0</v>
      </c>
      <c r="U34" s="308">
        <f t="shared" si="5"/>
        <v>0</v>
      </c>
    </row>
    <row r="35" spans="2:21" ht="15" x14ac:dyDescent="0.25">
      <c r="B35" s="333"/>
      <c r="C35" s="334"/>
      <c r="D35" s="327"/>
      <c r="E35" s="328"/>
      <c r="F35" s="328"/>
      <c r="G35" s="328"/>
      <c r="H35" s="328"/>
      <c r="I35" s="328"/>
      <c r="J35" s="328"/>
      <c r="K35" s="307">
        <f t="shared" ref="K35:K63" si="6">SUM(E35,H35,I35)-SUM(G35,J35)</f>
        <v>0</v>
      </c>
      <c r="L35" s="308">
        <f>HLOOKUP(Allgemeines!$C$12,$O$33:$U$63,ROW(C35)-32,FALSE)+IF(OR(C35=0,Allgemeines!$C$12&lt;C35),0,K35*1/20)</f>
        <v>0</v>
      </c>
      <c r="M35" s="308">
        <f>HLOOKUP(Allgemeines!$C$12,$O$33:$U$63,ROW(C35)-32,FALSE)</f>
        <v>0</v>
      </c>
      <c r="N35" s="308">
        <f>+IF(OR(C35=0,Allgemeines!$C$12&lt;C35,C35&lt;Allgemeines!$C$12-19),0,K35*1/20)</f>
        <v>0</v>
      </c>
      <c r="O35" s="308">
        <f t="shared" si="5"/>
        <v>0</v>
      </c>
      <c r="P35" s="308">
        <f t="shared" si="5"/>
        <v>0</v>
      </c>
      <c r="Q35" s="308">
        <f t="shared" si="5"/>
        <v>0</v>
      </c>
      <c r="R35" s="308">
        <f t="shared" si="5"/>
        <v>0</v>
      </c>
      <c r="S35" s="308">
        <f t="shared" si="5"/>
        <v>0</v>
      </c>
      <c r="T35" s="308">
        <f t="shared" si="5"/>
        <v>0</v>
      </c>
      <c r="U35" s="308">
        <f t="shared" si="5"/>
        <v>0</v>
      </c>
    </row>
    <row r="36" spans="2:21" ht="15" x14ac:dyDescent="0.25">
      <c r="B36" s="333"/>
      <c r="C36" s="334"/>
      <c r="D36" s="327"/>
      <c r="E36" s="328"/>
      <c r="F36" s="328"/>
      <c r="G36" s="328"/>
      <c r="H36" s="328"/>
      <c r="I36" s="328"/>
      <c r="J36" s="328"/>
      <c r="K36" s="307">
        <f t="shared" si="6"/>
        <v>0</v>
      </c>
      <c r="L36" s="308">
        <f>HLOOKUP(Allgemeines!$C$12,$O$33:$U$63,ROW(C36)-32,FALSE)+IF(OR(C36=0,Allgemeines!$C$12&lt;C36),0,K36*1/20)</f>
        <v>0</v>
      </c>
      <c r="M36" s="308">
        <f>HLOOKUP(Allgemeines!$C$12,$O$33:$U$63,ROW(C36)-32,FALSE)</f>
        <v>0</v>
      </c>
      <c r="N36" s="308">
        <f>+IF(OR(C36=0,Allgemeines!$C$12&lt;C36,C36&lt;Allgemeines!$C$12-19),0,K36*1/20)</f>
        <v>0</v>
      </c>
      <c r="O36" s="308">
        <f t="shared" si="5"/>
        <v>0</v>
      </c>
      <c r="P36" s="308">
        <f t="shared" si="5"/>
        <v>0</v>
      </c>
      <c r="Q36" s="308">
        <f t="shared" si="5"/>
        <v>0</v>
      </c>
      <c r="R36" s="308">
        <f t="shared" si="5"/>
        <v>0</v>
      </c>
      <c r="S36" s="308">
        <f t="shared" si="5"/>
        <v>0</v>
      </c>
      <c r="T36" s="308">
        <f t="shared" si="5"/>
        <v>0</v>
      </c>
      <c r="U36" s="308">
        <f t="shared" si="5"/>
        <v>0</v>
      </c>
    </row>
    <row r="37" spans="2:21" ht="15" x14ac:dyDescent="0.25">
      <c r="B37" s="333"/>
      <c r="C37" s="334"/>
      <c r="D37" s="327"/>
      <c r="E37" s="328"/>
      <c r="F37" s="328"/>
      <c r="G37" s="328"/>
      <c r="H37" s="328"/>
      <c r="I37" s="328"/>
      <c r="J37" s="328"/>
      <c r="K37" s="307">
        <f t="shared" si="6"/>
        <v>0</v>
      </c>
      <c r="L37" s="308">
        <f>HLOOKUP(Allgemeines!$C$12,$O$33:$U$63,ROW(C37)-32,FALSE)+IF(OR(C37=0,Allgemeines!$C$12&lt;C37),0,K37*1/20)</f>
        <v>0</v>
      </c>
      <c r="M37" s="308">
        <f>HLOOKUP(Allgemeines!$C$12,$O$33:$U$63,ROW(C37)-32,FALSE)</f>
        <v>0</v>
      </c>
      <c r="N37" s="308">
        <f>+IF(OR(C37=0,Allgemeines!$C$12&lt;C37,C37&lt;Allgemeines!$C$12-19),0,K37*1/20)</f>
        <v>0</v>
      </c>
      <c r="O37" s="308">
        <f t="shared" si="5"/>
        <v>0</v>
      </c>
      <c r="P37" s="308">
        <f t="shared" si="5"/>
        <v>0</v>
      </c>
      <c r="Q37" s="308">
        <f t="shared" si="5"/>
        <v>0</v>
      </c>
      <c r="R37" s="308">
        <f t="shared" si="5"/>
        <v>0</v>
      </c>
      <c r="S37" s="308">
        <f t="shared" si="5"/>
        <v>0</v>
      </c>
      <c r="T37" s="308">
        <f t="shared" si="5"/>
        <v>0</v>
      </c>
      <c r="U37" s="308">
        <f t="shared" si="5"/>
        <v>0</v>
      </c>
    </row>
    <row r="38" spans="2:21" ht="15" x14ac:dyDescent="0.25">
      <c r="B38" s="333"/>
      <c r="C38" s="334"/>
      <c r="D38" s="327"/>
      <c r="E38" s="328"/>
      <c r="F38" s="328"/>
      <c r="G38" s="328"/>
      <c r="H38" s="328"/>
      <c r="I38" s="328"/>
      <c r="J38" s="328"/>
      <c r="K38" s="307">
        <f t="shared" si="6"/>
        <v>0</v>
      </c>
      <c r="L38" s="308">
        <f>HLOOKUP(Allgemeines!$C$12,$O$33:$U$63,ROW(C38)-32,FALSE)+IF(OR(C38=0,Allgemeines!$C$12&lt;C38),0,K38*1/20)</f>
        <v>0</v>
      </c>
      <c r="M38" s="308">
        <f>HLOOKUP(Allgemeines!$C$12,$O$33:$U$63,ROW(C38)-32,FALSE)</f>
        <v>0</v>
      </c>
      <c r="N38" s="308">
        <f>+IF(OR(C38=0,Allgemeines!$C$12&lt;C38,C38&lt;Allgemeines!$C$12-19),0,K38*1/20)</f>
        <v>0</v>
      </c>
      <c r="O38" s="308">
        <f t="shared" si="5"/>
        <v>0</v>
      </c>
      <c r="P38" s="308">
        <f t="shared" si="5"/>
        <v>0</v>
      </c>
      <c r="Q38" s="308">
        <f t="shared" si="5"/>
        <v>0</v>
      </c>
      <c r="R38" s="308">
        <f t="shared" si="5"/>
        <v>0</v>
      </c>
      <c r="S38" s="308">
        <f t="shared" si="5"/>
        <v>0</v>
      </c>
      <c r="T38" s="308">
        <f t="shared" si="5"/>
        <v>0</v>
      </c>
      <c r="U38" s="308">
        <f t="shared" si="5"/>
        <v>0</v>
      </c>
    </row>
    <row r="39" spans="2:21" ht="15" x14ac:dyDescent="0.25">
      <c r="B39" s="333"/>
      <c r="C39" s="334"/>
      <c r="D39" s="327"/>
      <c r="E39" s="328"/>
      <c r="F39" s="328"/>
      <c r="G39" s="328"/>
      <c r="H39" s="328"/>
      <c r="I39" s="328"/>
      <c r="J39" s="328"/>
      <c r="K39" s="307">
        <f t="shared" si="6"/>
        <v>0</v>
      </c>
      <c r="L39" s="308">
        <f>HLOOKUP(Allgemeines!$C$12,$O$33:$U$63,ROW(C39)-32,FALSE)+IF(OR(C39=0,Allgemeines!$C$12&lt;C39),0,K39*1/20)</f>
        <v>0</v>
      </c>
      <c r="M39" s="308">
        <f>HLOOKUP(Allgemeines!$C$12,$O$33:$U$63,ROW(C39)-32,FALSE)</f>
        <v>0</v>
      </c>
      <c r="N39" s="308">
        <f>+IF(OR(C39=0,Allgemeines!$C$12&lt;C39,C39&lt;Allgemeines!$C$12-19),0,K39*1/20)</f>
        <v>0</v>
      </c>
      <c r="O39" s="308">
        <f t="shared" si="5"/>
        <v>0</v>
      </c>
      <c r="P39" s="308">
        <f t="shared" si="5"/>
        <v>0</v>
      </c>
      <c r="Q39" s="308">
        <f t="shared" si="5"/>
        <v>0</v>
      </c>
      <c r="R39" s="308">
        <f t="shared" si="5"/>
        <v>0</v>
      </c>
      <c r="S39" s="308">
        <f t="shared" si="5"/>
        <v>0</v>
      </c>
      <c r="T39" s="308">
        <f t="shared" si="5"/>
        <v>0</v>
      </c>
      <c r="U39" s="308">
        <f t="shared" si="5"/>
        <v>0</v>
      </c>
    </row>
    <row r="40" spans="2:21" ht="15" x14ac:dyDescent="0.25">
      <c r="B40" s="333"/>
      <c r="C40" s="334"/>
      <c r="D40" s="327"/>
      <c r="E40" s="328"/>
      <c r="F40" s="328"/>
      <c r="G40" s="328"/>
      <c r="H40" s="328"/>
      <c r="I40" s="328"/>
      <c r="J40" s="328"/>
      <c r="K40" s="307">
        <f t="shared" si="6"/>
        <v>0</v>
      </c>
      <c r="L40" s="308">
        <f>HLOOKUP(Allgemeines!$C$12,$O$33:$U$63,ROW(C40)-32,FALSE)+IF(OR(C40=0,Allgemeines!$C$12&lt;C40),0,K40*1/20)</f>
        <v>0</v>
      </c>
      <c r="M40" s="308">
        <f>HLOOKUP(Allgemeines!$C$12,$O$33:$U$63,ROW(C40)-32,FALSE)</f>
        <v>0</v>
      </c>
      <c r="N40" s="308">
        <f>+IF(OR(C40=0,Allgemeines!$C$12&lt;C40,C40&lt;Allgemeines!$C$12-19),0,K40*1/20)</f>
        <v>0</v>
      </c>
      <c r="O40" s="308">
        <f t="shared" si="5"/>
        <v>0</v>
      </c>
      <c r="P40" s="308">
        <f t="shared" si="5"/>
        <v>0</v>
      </c>
      <c r="Q40" s="308">
        <f t="shared" si="5"/>
        <v>0</v>
      </c>
      <c r="R40" s="308">
        <f t="shared" si="5"/>
        <v>0</v>
      </c>
      <c r="S40" s="308">
        <f t="shared" si="5"/>
        <v>0</v>
      </c>
      <c r="T40" s="308">
        <f t="shared" si="5"/>
        <v>0</v>
      </c>
      <c r="U40" s="308">
        <f t="shared" si="5"/>
        <v>0</v>
      </c>
    </row>
    <row r="41" spans="2:21" ht="15" x14ac:dyDescent="0.25">
      <c r="B41" s="333"/>
      <c r="C41" s="334"/>
      <c r="D41" s="327"/>
      <c r="E41" s="328"/>
      <c r="F41" s="328"/>
      <c r="G41" s="328"/>
      <c r="H41" s="328"/>
      <c r="I41" s="328"/>
      <c r="J41" s="328"/>
      <c r="K41" s="307">
        <f t="shared" si="6"/>
        <v>0</v>
      </c>
      <c r="L41" s="308">
        <f>HLOOKUP(Allgemeines!$C$12,$O$33:$U$63,ROW(C41)-32,FALSE)+IF(OR(C41=0,Allgemeines!$C$12&lt;C41),0,K41*1/20)</f>
        <v>0</v>
      </c>
      <c r="M41" s="308">
        <f>HLOOKUP(Allgemeines!$C$12,$O$33:$U$63,ROW(C41)-32,FALSE)</f>
        <v>0</v>
      </c>
      <c r="N41" s="308">
        <f>+IF(OR(C41=0,Allgemeines!$C$12&lt;C41,C41&lt;Allgemeines!$C$12-19),0,K41*1/20)</f>
        <v>0</v>
      </c>
      <c r="O41" s="308">
        <f t="shared" si="5"/>
        <v>0</v>
      </c>
      <c r="P41" s="308">
        <f t="shared" si="5"/>
        <v>0</v>
      </c>
      <c r="Q41" s="308">
        <f t="shared" si="5"/>
        <v>0</v>
      </c>
      <c r="R41" s="308">
        <f t="shared" si="5"/>
        <v>0</v>
      </c>
      <c r="S41" s="308">
        <f t="shared" si="5"/>
        <v>0</v>
      </c>
      <c r="T41" s="308">
        <f t="shared" si="5"/>
        <v>0</v>
      </c>
      <c r="U41" s="308">
        <f t="shared" si="5"/>
        <v>0</v>
      </c>
    </row>
    <row r="42" spans="2:21" ht="15" x14ac:dyDescent="0.25">
      <c r="B42" s="333"/>
      <c r="C42" s="334"/>
      <c r="D42" s="327"/>
      <c r="E42" s="328"/>
      <c r="F42" s="328"/>
      <c r="G42" s="328"/>
      <c r="H42" s="328"/>
      <c r="I42" s="328"/>
      <c r="J42" s="328"/>
      <c r="K42" s="307">
        <f t="shared" si="6"/>
        <v>0</v>
      </c>
      <c r="L42" s="308">
        <f>HLOOKUP(Allgemeines!$C$12,$O$33:$U$63,ROW(C42)-32,FALSE)+IF(OR(C42=0,Allgemeines!$C$12&lt;C42),0,K42*1/20)</f>
        <v>0</v>
      </c>
      <c r="M42" s="308">
        <f>HLOOKUP(Allgemeines!$C$12,$O$33:$U$63,ROW(C42)-32,FALSE)</f>
        <v>0</v>
      </c>
      <c r="N42" s="308">
        <f>+IF(OR(C42=0,Allgemeines!$C$12&lt;C42,C42&lt;Allgemeines!$C$12-19),0,K42*1/20)</f>
        <v>0</v>
      </c>
      <c r="O42" s="308">
        <f t="shared" si="5"/>
        <v>0</v>
      </c>
      <c r="P42" s="308">
        <f t="shared" si="5"/>
        <v>0</v>
      </c>
      <c r="Q42" s="308">
        <f t="shared" si="5"/>
        <v>0</v>
      </c>
      <c r="R42" s="308">
        <f t="shared" si="5"/>
        <v>0</v>
      </c>
      <c r="S42" s="308">
        <f t="shared" si="5"/>
        <v>0</v>
      </c>
      <c r="T42" s="308">
        <f t="shared" si="5"/>
        <v>0</v>
      </c>
      <c r="U42" s="308">
        <f t="shared" si="5"/>
        <v>0</v>
      </c>
    </row>
    <row r="43" spans="2:21" ht="15" x14ac:dyDescent="0.25">
      <c r="B43" s="333"/>
      <c r="C43" s="334"/>
      <c r="D43" s="327"/>
      <c r="E43" s="328"/>
      <c r="F43" s="328"/>
      <c r="G43" s="328"/>
      <c r="H43" s="328"/>
      <c r="I43" s="328"/>
      <c r="J43" s="328"/>
      <c r="K43" s="307">
        <f t="shared" si="6"/>
        <v>0</v>
      </c>
      <c r="L43" s="308">
        <f>HLOOKUP(Allgemeines!$C$12,$O$33:$U$63,ROW(C43)-32,FALSE)+IF(OR(C43=0,Allgemeines!$C$12&lt;C43),0,K43*1/20)</f>
        <v>0</v>
      </c>
      <c r="M43" s="308">
        <f>HLOOKUP(Allgemeines!$C$12,$O$33:$U$63,ROW(C43)-32,FALSE)</f>
        <v>0</v>
      </c>
      <c r="N43" s="308">
        <f>+IF(OR(C43=0,Allgemeines!$C$12&lt;C43,C43&lt;Allgemeines!$C$12-19),0,K43*1/20)</f>
        <v>0</v>
      </c>
      <c r="O43" s="308">
        <f t="shared" si="5"/>
        <v>0</v>
      </c>
      <c r="P43" s="308">
        <f t="shared" si="5"/>
        <v>0</v>
      </c>
      <c r="Q43" s="308">
        <f t="shared" si="5"/>
        <v>0</v>
      </c>
      <c r="R43" s="308">
        <f t="shared" si="5"/>
        <v>0</v>
      </c>
      <c r="S43" s="308">
        <f t="shared" si="5"/>
        <v>0</v>
      </c>
      <c r="T43" s="308">
        <f t="shared" si="5"/>
        <v>0</v>
      </c>
      <c r="U43" s="308">
        <f t="shared" si="5"/>
        <v>0</v>
      </c>
    </row>
    <row r="44" spans="2:21" ht="15" x14ac:dyDescent="0.25">
      <c r="B44" s="333"/>
      <c r="C44" s="334"/>
      <c r="D44" s="327"/>
      <c r="E44" s="328"/>
      <c r="F44" s="328"/>
      <c r="G44" s="328"/>
      <c r="H44" s="328"/>
      <c r="I44" s="328"/>
      <c r="J44" s="328"/>
      <c r="K44" s="307">
        <f t="shared" si="6"/>
        <v>0</v>
      </c>
      <c r="L44" s="308">
        <f>HLOOKUP(Allgemeines!$C$12,$O$33:$U$63,ROW(C44)-32,FALSE)+IF(OR(C44=0,Allgemeines!$C$12&lt;C44),0,K44*1/20)</f>
        <v>0</v>
      </c>
      <c r="M44" s="308">
        <f>HLOOKUP(Allgemeines!$C$12,$O$33:$U$63,ROW(C44)-32,FALSE)</f>
        <v>0</v>
      </c>
      <c r="N44" s="308">
        <f>+IF(OR(C44=0,Allgemeines!$C$12&lt;C44,C44&lt;Allgemeines!$C$12-19),0,K44*1/20)</f>
        <v>0</v>
      </c>
      <c r="O44" s="308">
        <f t="shared" ref="O44:U53" si="7">IF(OR($K44=0,O$33&lt;$C44,$C44=0,20-(O$33-$C44)=0),0,$K44*(19-(O$33-$C44))/20)</f>
        <v>0</v>
      </c>
      <c r="P44" s="308">
        <f t="shared" si="7"/>
        <v>0</v>
      </c>
      <c r="Q44" s="308">
        <f t="shared" si="7"/>
        <v>0</v>
      </c>
      <c r="R44" s="308">
        <f t="shared" si="7"/>
        <v>0</v>
      </c>
      <c r="S44" s="308">
        <f t="shared" si="7"/>
        <v>0</v>
      </c>
      <c r="T44" s="308">
        <f t="shared" si="7"/>
        <v>0</v>
      </c>
      <c r="U44" s="308">
        <f t="shared" si="7"/>
        <v>0</v>
      </c>
    </row>
    <row r="45" spans="2:21" ht="15" x14ac:dyDescent="0.25">
      <c r="B45" s="333"/>
      <c r="C45" s="334"/>
      <c r="D45" s="327"/>
      <c r="E45" s="328"/>
      <c r="F45" s="328"/>
      <c r="G45" s="328"/>
      <c r="H45" s="328"/>
      <c r="I45" s="328"/>
      <c r="J45" s="328"/>
      <c r="K45" s="307">
        <f t="shared" si="6"/>
        <v>0</v>
      </c>
      <c r="L45" s="308">
        <f>HLOOKUP(Allgemeines!$C$12,$O$33:$U$63,ROW(C45)-32,FALSE)+IF(OR(C45=0,Allgemeines!$C$12&lt;C45),0,K45*1/20)</f>
        <v>0</v>
      </c>
      <c r="M45" s="308">
        <f>HLOOKUP(Allgemeines!$C$12,$O$33:$U$63,ROW(C45)-32,FALSE)</f>
        <v>0</v>
      </c>
      <c r="N45" s="308">
        <f>+IF(OR(C45=0,Allgemeines!$C$12&lt;C45,C45&lt;Allgemeines!$C$12-19),0,K45*1/20)</f>
        <v>0</v>
      </c>
      <c r="O45" s="308">
        <f t="shared" si="7"/>
        <v>0</v>
      </c>
      <c r="P45" s="308">
        <f t="shared" si="7"/>
        <v>0</v>
      </c>
      <c r="Q45" s="308">
        <f t="shared" si="7"/>
        <v>0</v>
      </c>
      <c r="R45" s="308">
        <f t="shared" si="7"/>
        <v>0</v>
      </c>
      <c r="S45" s="308">
        <f t="shared" si="7"/>
        <v>0</v>
      </c>
      <c r="T45" s="308">
        <f t="shared" si="7"/>
        <v>0</v>
      </c>
      <c r="U45" s="308">
        <f t="shared" si="7"/>
        <v>0</v>
      </c>
    </row>
    <row r="46" spans="2:21" ht="15" x14ac:dyDescent="0.25">
      <c r="B46" s="333"/>
      <c r="C46" s="334"/>
      <c r="D46" s="327"/>
      <c r="E46" s="328"/>
      <c r="F46" s="328"/>
      <c r="G46" s="328"/>
      <c r="H46" s="328"/>
      <c r="I46" s="328"/>
      <c r="J46" s="328"/>
      <c r="K46" s="307">
        <f t="shared" si="6"/>
        <v>0</v>
      </c>
      <c r="L46" s="308">
        <f>HLOOKUP(Allgemeines!$C$12,$O$33:$U$63,ROW(C46)-32,FALSE)+IF(OR(C46=0,Allgemeines!$C$12&lt;C46),0,K46*1/20)</f>
        <v>0</v>
      </c>
      <c r="M46" s="308">
        <f>HLOOKUP(Allgemeines!$C$12,$O$33:$U$63,ROW(C46)-32,FALSE)</f>
        <v>0</v>
      </c>
      <c r="N46" s="308">
        <f>+IF(OR(C46=0,Allgemeines!$C$12&lt;C46,C46&lt;Allgemeines!$C$12-19),0,K46*1/20)</f>
        <v>0</v>
      </c>
      <c r="O46" s="308">
        <f t="shared" si="7"/>
        <v>0</v>
      </c>
      <c r="P46" s="308">
        <f t="shared" si="7"/>
        <v>0</v>
      </c>
      <c r="Q46" s="308">
        <f t="shared" si="7"/>
        <v>0</v>
      </c>
      <c r="R46" s="308">
        <f t="shared" si="7"/>
        <v>0</v>
      </c>
      <c r="S46" s="308">
        <f t="shared" si="7"/>
        <v>0</v>
      </c>
      <c r="T46" s="308">
        <f t="shared" si="7"/>
        <v>0</v>
      </c>
      <c r="U46" s="308">
        <f t="shared" si="7"/>
        <v>0</v>
      </c>
    </row>
    <row r="47" spans="2:21" ht="15" x14ac:dyDescent="0.25">
      <c r="B47" s="333"/>
      <c r="C47" s="334"/>
      <c r="D47" s="327"/>
      <c r="E47" s="328"/>
      <c r="F47" s="328"/>
      <c r="G47" s="328"/>
      <c r="H47" s="328"/>
      <c r="I47" s="328"/>
      <c r="J47" s="328"/>
      <c r="K47" s="307">
        <f t="shared" si="6"/>
        <v>0</v>
      </c>
      <c r="L47" s="308">
        <f>HLOOKUP(Allgemeines!$C$12,$O$33:$U$63,ROW(C47)-32,FALSE)+IF(OR(C47=0,Allgemeines!$C$12&lt;C47),0,K47*1/20)</f>
        <v>0</v>
      </c>
      <c r="M47" s="308">
        <f>HLOOKUP(Allgemeines!$C$12,$O$33:$U$63,ROW(C47)-32,FALSE)</f>
        <v>0</v>
      </c>
      <c r="N47" s="308">
        <f>+IF(OR(C47=0,Allgemeines!$C$12&lt;C47,C47&lt;Allgemeines!$C$12-19),0,K47*1/20)</f>
        <v>0</v>
      </c>
      <c r="O47" s="308">
        <f t="shared" si="7"/>
        <v>0</v>
      </c>
      <c r="P47" s="308">
        <f t="shared" si="7"/>
        <v>0</v>
      </c>
      <c r="Q47" s="308">
        <f t="shared" si="7"/>
        <v>0</v>
      </c>
      <c r="R47" s="308">
        <f t="shared" si="7"/>
        <v>0</v>
      </c>
      <c r="S47" s="308">
        <f t="shared" si="7"/>
        <v>0</v>
      </c>
      <c r="T47" s="308">
        <f t="shared" si="7"/>
        <v>0</v>
      </c>
      <c r="U47" s="308">
        <f t="shared" si="7"/>
        <v>0</v>
      </c>
    </row>
    <row r="48" spans="2:21" ht="15" x14ac:dyDescent="0.25">
      <c r="B48" s="333"/>
      <c r="C48" s="334"/>
      <c r="D48" s="327"/>
      <c r="E48" s="328"/>
      <c r="F48" s="328"/>
      <c r="G48" s="328"/>
      <c r="H48" s="328"/>
      <c r="I48" s="328"/>
      <c r="J48" s="328"/>
      <c r="K48" s="307">
        <f t="shared" si="6"/>
        <v>0</v>
      </c>
      <c r="L48" s="308">
        <f>HLOOKUP(Allgemeines!$C$12,$O$33:$U$63,ROW(C48)-32,FALSE)+IF(OR(C48=0,Allgemeines!$C$12&lt;C48),0,K48*1/20)</f>
        <v>0</v>
      </c>
      <c r="M48" s="308">
        <f>HLOOKUP(Allgemeines!$C$12,$O$33:$U$63,ROW(C48)-32,FALSE)</f>
        <v>0</v>
      </c>
      <c r="N48" s="308">
        <f>+IF(OR(C48=0,Allgemeines!$C$12&lt;C48,C48&lt;Allgemeines!$C$12-19),0,K48*1/20)</f>
        <v>0</v>
      </c>
      <c r="O48" s="308">
        <f t="shared" si="7"/>
        <v>0</v>
      </c>
      <c r="P48" s="308">
        <f t="shared" si="7"/>
        <v>0</v>
      </c>
      <c r="Q48" s="308">
        <f t="shared" si="7"/>
        <v>0</v>
      </c>
      <c r="R48" s="308">
        <f t="shared" si="7"/>
        <v>0</v>
      </c>
      <c r="S48" s="308">
        <f t="shared" si="7"/>
        <v>0</v>
      </c>
      <c r="T48" s="308">
        <f t="shared" si="7"/>
        <v>0</v>
      </c>
      <c r="U48" s="308">
        <f t="shared" si="7"/>
        <v>0</v>
      </c>
    </row>
    <row r="49" spans="2:21" ht="15" x14ac:dyDescent="0.25">
      <c r="B49" s="333"/>
      <c r="C49" s="334"/>
      <c r="D49" s="327"/>
      <c r="E49" s="328"/>
      <c r="F49" s="328"/>
      <c r="G49" s="328"/>
      <c r="H49" s="328"/>
      <c r="I49" s="328"/>
      <c r="J49" s="328"/>
      <c r="K49" s="307">
        <f t="shared" si="6"/>
        <v>0</v>
      </c>
      <c r="L49" s="308">
        <f>HLOOKUP(Allgemeines!$C$12,$O$33:$U$63,ROW(C49)-32,FALSE)+IF(OR(C49=0,Allgemeines!$C$12&lt;C49),0,K49*1/20)</f>
        <v>0</v>
      </c>
      <c r="M49" s="308">
        <f>HLOOKUP(Allgemeines!$C$12,$O$33:$U$63,ROW(C49)-32,FALSE)</f>
        <v>0</v>
      </c>
      <c r="N49" s="308">
        <f>+IF(OR(C49=0,Allgemeines!$C$12&lt;C49,C49&lt;Allgemeines!$C$12-19),0,K49*1/20)</f>
        <v>0</v>
      </c>
      <c r="O49" s="308">
        <f t="shared" si="7"/>
        <v>0</v>
      </c>
      <c r="P49" s="308">
        <f t="shared" si="7"/>
        <v>0</v>
      </c>
      <c r="Q49" s="308">
        <f t="shared" si="7"/>
        <v>0</v>
      </c>
      <c r="R49" s="308">
        <f t="shared" si="7"/>
        <v>0</v>
      </c>
      <c r="S49" s="308">
        <f t="shared" si="7"/>
        <v>0</v>
      </c>
      <c r="T49" s="308">
        <f t="shared" si="7"/>
        <v>0</v>
      </c>
      <c r="U49" s="308">
        <f t="shared" si="7"/>
        <v>0</v>
      </c>
    </row>
    <row r="50" spans="2:21" ht="15" x14ac:dyDescent="0.25">
      <c r="B50" s="333"/>
      <c r="C50" s="334"/>
      <c r="D50" s="327"/>
      <c r="E50" s="328"/>
      <c r="F50" s="328"/>
      <c r="G50" s="328"/>
      <c r="H50" s="328"/>
      <c r="I50" s="328"/>
      <c r="J50" s="328"/>
      <c r="K50" s="307">
        <f t="shared" si="6"/>
        <v>0</v>
      </c>
      <c r="L50" s="308">
        <f>HLOOKUP(Allgemeines!$C$12,$O$33:$U$63,ROW(C50)-32,FALSE)+IF(OR(C50=0,Allgemeines!$C$12&lt;C50),0,K50*1/20)</f>
        <v>0</v>
      </c>
      <c r="M50" s="308">
        <f>HLOOKUP(Allgemeines!$C$12,$O$33:$U$63,ROW(C50)-32,FALSE)</f>
        <v>0</v>
      </c>
      <c r="N50" s="308">
        <f>+IF(OR(C50=0,Allgemeines!$C$12&lt;C50,C50&lt;Allgemeines!$C$12-19),0,K50*1/20)</f>
        <v>0</v>
      </c>
      <c r="O50" s="308">
        <f t="shared" si="7"/>
        <v>0</v>
      </c>
      <c r="P50" s="308">
        <f t="shared" si="7"/>
        <v>0</v>
      </c>
      <c r="Q50" s="308">
        <f t="shared" si="7"/>
        <v>0</v>
      </c>
      <c r="R50" s="308">
        <f t="shared" si="7"/>
        <v>0</v>
      </c>
      <c r="S50" s="308">
        <f t="shared" si="7"/>
        <v>0</v>
      </c>
      <c r="T50" s="308">
        <f t="shared" si="7"/>
        <v>0</v>
      </c>
      <c r="U50" s="308">
        <f t="shared" si="7"/>
        <v>0</v>
      </c>
    </row>
    <row r="51" spans="2:21" ht="15" x14ac:dyDescent="0.25">
      <c r="B51" s="333"/>
      <c r="C51" s="334"/>
      <c r="D51" s="327"/>
      <c r="E51" s="328"/>
      <c r="F51" s="328"/>
      <c r="G51" s="328"/>
      <c r="H51" s="328"/>
      <c r="I51" s="328"/>
      <c r="J51" s="328"/>
      <c r="K51" s="307">
        <f t="shared" si="6"/>
        <v>0</v>
      </c>
      <c r="L51" s="308">
        <f>HLOOKUP(Allgemeines!$C$12,$O$33:$U$63,ROW(C51)-32,FALSE)+IF(OR(C51=0,Allgemeines!$C$12&lt;C51),0,K51*1/20)</f>
        <v>0</v>
      </c>
      <c r="M51" s="308">
        <f>HLOOKUP(Allgemeines!$C$12,$O$33:$U$63,ROW(C51)-32,FALSE)</f>
        <v>0</v>
      </c>
      <c r="N51" s="308">
        <f>+IF(OR(C51=0,Allgemeines!$C$12&lt;C51,C51&lt;Allgemeines!$C$12-19),0,K51*1/20)</f>
        <v>0</v>
      </c>
      <c r="O51" s="308">
        <f t="shared" si="7"/>
        <v>0</v>
      </c>
      <c r="P51" s="308">
        <f t="shared" si="7"/>
        <v>0</v>
      </c>
      <c r="Q51" s="308">
        <f t="shared" si="7"/>
        <v>0</v>
      </c>
      <c r="R51" s="308">
        <f t="shared" si="7"/>
        <v>0</v>
      </c>
      <c r="S51" s="308">
        <f t="shared" si="7"/>
        <v>0</v>
      </c>
      <c r="T51" s="308">
        <f t="shared" si="7"/>
        <v>0</v>
      </c>
      <c r="U51" s="308">
        <f t="shared" si="7"/>
        <v>0</v>
      </c>
    </row>
    <row r="52" spans="2:21" ht="15" x14ac:dyDescent="0.25">
      <c r="B52" s="333"/>
      <c r="C52" s="334"/>
      <c r="D52" s="327"/>
      <c r="E52" s="328"/>
      <c r="F52" s="328"/>
      <c r="G52" s="328"/>
      <c r="H52" s="328"/>
      <c r="I52" s="328"/>
      <c r="J52" s="328"/>
      <c r="K52" s="307">
        <f t="shared" si="6"/>
        <v>0</v>
      </c>
      <c r="L52" s="308">
        <f>HLOOKUP(Allgemeines!$C$12,$O$33:$U$63,ROW(C52)-32,FALSE)+IF(OR(C52=0,Allgemeines!$C$12&lt;C52),0,K52*1/20)</f>
        <v>0</v>
      </c>
      <c r="M52" s="308">
        <f>HLOOKUP(Allgemeines!$C$12,$O$33:$U$63,ROW(C52)-32,FALSE)</f>
        <v>0</v>
      </c>
      <c r="N52" s="308">
        <f>+IF(OR(C52=0,Allgemeines!$C$12&lt;C52,C52&lt;Allgemeines!$C$12-19),0,K52*1/20)</f>
        <v>0</v>
      </c>
      <c r="O52" s="308">
        <f t="shared" si="7"/>
        <v>0</v>
      </c>
      <c r="P52" s="308">
        <f t="shared" si="7"/>
        <v>0</v>
      </c>
      <c r="Q52" s="308">
        <f t="shared" si="7"/>
        <v>0</v>
      </c>
      <c r="R52" s="308">
        <f t="shared" si="7"/>
        <v>0</v>
      </c>
      <c r="S52" s="308">
        <f t="shared" si="7"/>
        <v>0</v>
      </c>
      <c r="T52" s="308">
        <f t="shared" si="7"/>
        <v>0</v>
      </c>
      <c r="U52" s="308">
        <f t="shared" si="7"/>
        <v>0</v>
      </c>
    </row>
    <row r="53" spans="2:21" ht="15" x14ac:dyDescent="0.25">
      <c r="B53" s="333"/>
      <c r="C53" s="334"/>
      <c r="D53" s="327"/>
      <c r="E53" s="328"/>
      <c r="F53" s="328"/>
      <c r="G53" s="328"/>
      <c r="H53" s="328"/>
      <c r="I53" s="328"/>
      <c r="J53" s="328"/>
      <c r="K53" s="307">
        <f t="shared" si="6"/>
        <v>0</v>
      </c>
      <c r="L53" s="308">
        <f>HLOOKUP(Allgemeines!$C$12,$O$33:$U$63,ROW(C53)-32,FALSE)+IF(OR(C53=0,Allgemeines!$C$12&lt;C53),0,K53*1/20)</f>
        <v>0</v>
      </c>
      <c r="M53" s="308">
        <f>HLOOKUP(Allgemeines!$C$12,$O$33:$U$63,ROW(C53)-32,FALSE)</f>
        <v>0</v>
      </c>
      <c r="N53" s="308">
        <f>+IF(OR(C53=0,Allgemeines!$C$12&lt;C53,C53&lt;Allgemeines!$C$12-19),0,K53*1/20)</f>
        <v>0</v>
      </c>
      <c r="O53" s="308">
        <f t="shared" si="7"/>
        <v>0</v>
      </c>
      <c r="P53" s="308">
        <f t="shared" si="7"/>
        <v>0</v>
      </c>
      <c r="Q53" s="308">
        <f t="shared" si="7"/>
        <v>0</v>
      </c>
      <c r="R53" s="308">
        <f t="shared" si="7"/>
        <v>0</v>
      </c>
      <c r="S53" s="308">
        <f t="shared" si="7"/>
        <v>0</v>
      </c>
      <c r="T53" s="308">
        <f t="shared" si="7"/>
        <v>0</v>
      </c>
      <c r="U53" s="308">
        <f t="shared" si="7"/>
        <v>0</v>
      </c>
    </row>
    <row r="54" spans="2:21" ht="15" x14ac:dyDescent="0.25">
      <c r="B54" s="333"/>
      <c r="C54" s="334"/>
      <c r="D54" s="327"/>
      <c r="E54" s="328"/>
      <c r="F54" s="328"/>
      <c r="G54" s="328"/>
      <c r="H54" s="328"/>
      <c r="I54" s="328"/>
      <c r="J54" s="328"/>
      <c r="K54" s="307">
        <f t="shared" si="6"/>
        <v>0</v>
      </c>
      <c r="L54" s="308">
        <f>HLOOKUP(Allgemeines!$C$12,$O$33:$U$63,ROW(C54)-32,FALSE)+IF(OR(C54=0,Allgemeines!$C$12&lt;C54),0,K54*1/20)</f>
        <v>0</v>
      </c>
      <c r="M54" s="308">
        <f>HLOOKUP(Allgemeines!$C$12,$O$33:$U$63,ROW(C54)-32,FALSE)</f>
        <v>0</v>
      </c>
      <c r="N54" s="308">
        <f>+IF(OR(C54=0,Allgemeines!$C$12&lt;C54,C54&lt;Allgemeines!$C$12-19),0,K54*1/20)</f>
        <v>0</v>
      </c>
      <c r="O54" s="308">
        <f t="shared" ref="O54:U63" si="8">IF(OR($K54=0,O$33&lt;$C54,$C54=0,20-(O$33-$C54)=0),0,$K54*(19-(O$33-$C54))/20)</f>
        <v>0</v>
      </c>
      <c r="P54" s="308">
        <f t="shared" si="8"/>
        <v>0</v>
      </c>
      <c r="Q54" s="308">
        <f t="shared" si="8"/>
        <v>0</v>
      </c>
      <c r="R54" s="308">
        <f t="shared" si="8"/>
        <v>0</v>
      </c>
      <c r="S54" s="308">
        <f t="shared" si="8"/>
        <v>0</v>
      </c>
      <c r="T54" s="308">
        <f t="shared" si="8"/>
        <v>0</v>
      </c>
      <c r="U54" s="308">
        <f t="shared" si="8"/>
        <v>0</v>
      </c>
    </row>
    <row r="55" spans="2:21" ht="15" x14ac:dyDescent="0.25">
      <c r="B55" s="333"/>
      <c r="C55" s="334"/>
      <c r="D55" s="327"/>
      <c r="E55" s="328"/>
      <c r="F55" s="328"/>
      <c r="G55" s="328"/>
      <c r="H55" s="328"/>
      <c r="I55" s="328"/>
      <c r="J55" s="328"/>
      <c r="K55" s="307">
        <f t="shared" si="6"/>
        <v>0</v>
      </c>
      <c r="L55" s="308">
        <f>HLOOKUP(Allgemeines!$C$12,$O$33:$U$63,ROW(C55)-32,FALSE)+IF(OR(C55=0,Allgemeines!$C$12&lt;C55),0,K55*1/20)</f>
        <v>0</v>
      </c>
      <c r="M55" s="308">
        <f>HLOOKUP(Allgemeines!$C$12,$O$33:$U$63,ROW(C55)-32,FALSE)</f>
        <v>0</v>
      </c>
      <c r="N55" s="308">
        <f>+IF(OR(C55=0,Allgemeines!$C$12&lt;C55,C55&lt;Allgemeines!$C$12-19),0,K55*1/20)</f>
        <v>0</v>
      </c>
      <c r="O55" s="308">
        <f t="shared" si="8"/>
        <v>0</v>
      </c>
      <c r="P55" s="308">
        <f t="shared" si="8"/>
        <v>0</v>
      </c>
      <c r="Q55" s="308">
        <f t="shared" si="8"/>
        <v>0</v>
      </c>
      <c r="R55" s="308">
        <f t="shared" si="8"/>
        <v>0</v>
      </c>
      <c r="S55" s="308">
        <f t="shared" si="8"/>
        <v>0</v>
      </c>
      <c r="T55" s="308">
        <f t="shared" si="8"/>
        <v>0</v>
      </c>
      <c r="U55" s="308">
        <f t="shared" si="8"/>
        <v>0</v>
      </c>
    </row>
    <row r="56" spans="2:21" ht="15" x14ac:dyDescent="0.25">
      <c r="B56" s="333"/>
      <c r="C56" s="334"/>
      <c r="D56" s="327"/>
      <c r="E56" s="328"/>
      <c r="F56" s="328"/>
      <c r="G56" s="328"/>
      <c r="H56" s="328"/>
      <c r="I56" s="328"/>
      <c r="J56" s="328"/>
      <c r="K56" s="307">
        <f t="shared" si="6"/>
        <v>0</v>
      </c>
      <c r="L56" s="308">
        <f>HLOOKUP(Allgemeines!$C$12,$O$33:$U$63,ROW(C56)-32,FALSE)+IF(OR(C56=0,Allgemeines!$C$12&lt;C56),0,K56*1/20)</f>
        <v>0</v>
      </c>
      <c r="M56" s="308">
        <f>HLOOKUP(Allgemeines!$C$12,$O$33:$U$63,ROW(C56)-32,FALSE)</f>
        <v>0</v>
      </c>
      <c r="N56" s="308">
        <f>+IF(OR(C56=0,Allgemeines!$C$12&lt;C56,C56&lt;Allgemeines!$C$12-19),0,K56*1/20)</f>
        <v>0</v>
      </c>
      <c r="O56" s="308">
        <f t="shared" si="8"/>
        <v>0</v>
      </c>
      <c r="P56" s="308">
        <f t="shared" si="8"/>
        <v>0</v>
      </c>
      <c r="Q56" s="308">
        <f t="shared" si="8"/>
        <v>0</v>
      </c>
      <c r="R56" s="308">
        <f t="shared" si="8"/>
        <v>0</v>
      </c>
      <c r="S56" s="308">
        <f t="shared" si="8"/>
        <v>0</v>
      </c>
      <c r="T56" s="308">
        <f t="shared" si="8"/>
        <v>0</v>
      </c>
      <c r="U56" s="308">
        <f t="shared" si="8"/>
        <v>0</v>
      </c>
    </row>
    <row r="57" spans="2:21" ht="15" x14ac:dyDescent="0.25">
      <c r="B57" s="333"/>
      <c r="C57" s="334"/>
      <c r="D57" s="327"/>
      <c r="E57" s="328"/>
      <c r="F57" s="328"/>
      <c r="G57" s="328"/>
      <c r="H57" s="328"/>
      <c r="I57" s="328"/>
      <c r="J57" s="328"/>
      <c r="K57" s="307">
        <f t="shared" si="6"/>
        <v>0</v>
      </c>
      <c r="L57" s="308">
        <f>HLOOKUP(Allgemeines!$C$12,$O$33:$U$63,ROW(C57)-32,FALSE)+IF(OR(C57=0,Allgemeines!$C$12&lt;C57),0,K57*1/20)</f>
        <v>0</v>
      </c>
      <c r="M57" s="308">
        <f>HLOOKUP(Allgemeines!$C$12,$O$33:$U$63,ROW(C57)-32,FALSE)</f>
        <v>0</v>
      </c>
      <c r="N57" s="308">
        <f>+IF(OR(C57=0,Allgemeines!$C$12&lt;C57,C57&lt;Allgemeines!$C$12-19),0,K57*1/20)</f>
        <v>0</v>
      </c>
      <c r="O57" s="308">
        <f t="shared" si="8"/>
        <v>0</v>
      </c>
      <c r="P57" s="308">
        <f t="shared" si="8"/>
        <v>0</v>
      </c>
      <c r="Q57" s="308">
        <f t="shared" si="8"/>
        <v>0</v>
      </c>
      <c r="R57" s="308">
        <f t="shared" si="8"/>
        <v>0</v>
      </c>
      <c r="S57" s="308">
        <f t="shared" si="8"/>
        <v>0</v>
      </c>
      <c r="T57" s="308">
        <f t="shared" si="8"/>
        <v>0</v>
      </c>
      <c r="U57" s="308">
        <f t="shared" si="8"/>
        <v>0</v>
      </c>
    </row>
    <row r="58" spans="2:21" ht="15" x14ac:dyDescent="0.25">
      <c r="B58" s="333"/>
      <c r="C58" s="334"/>
      <c r="D58" s="327"/>
      <c r="E58" s="328"/>
      <c r="F58" s="328"/>
      <c r="G58" s="328"/>
      <c r="H58" s="328"/>
      <c r="I58" s="328"/>
      <c r="J58" s="328"/>
      <c r="K58" s="307">
        <f t="shared" si="6"/>
        <v>0</v>
      </c>
      <c r="L58" s="308">
        <f>HLOOKUP(Allgemeines!$C$12,$O$33:$U$63,ROW(C58)-32,FALSE)+IF(OR(C58=0,Allgemeines!$C$12&lt;C58),0,K58*1/20)</f>
        <v>0</v>
      </c>
      <c r="M58" s="308">
        <f>HLOOKUP(Allgemeines!$C$12,$O$33:$U$63,ROW(C58)-32,FALSE)</f>
        <v>0</v>
      </c>
      <c r="N58" s="308">
        <f>+IF(OR(C58=0,Allgemeines!$C$12&lt;C58,C58&lt;Allgemeines!$C$12-19),0,K58*1/20)</f>
        <v>0</v>
      </c>
      <c r="O58" s="308">
        <f t="shared" si="8"/>
        <v>0</v>
      </c>
      <c r="P58" s="308">
        <f t="shared" si="8"/>
        <v>0</v>
      </c>
      <c r="Q58" s="308">
        <f t="shared" si="8"/>
        <v>0</v>
      </c>
      <c r="R58" s="308">
        <f t="shared" si="8"/>
        <v>0</v>
      </c>
      <c r="S58" s="308">
        <f t="shared" si="8"/>
        <v>0</v>
      </c>
      <c r="T58" s="308">
        <f t="shared" si="8"/>
        <v>0</v>
      </c>
      <c r="U58" s="308">
        <f t="shared" si="8"/>
        <v>0</v>
      </c>
    </row>
    <row r="59" spans="2:21" ht="15" x14ac:dyDescent="0.25">
      <c r="B59" s="333"/>
      <c r="C59" s="334"/>
      <c r="D59" s="327"/>
      <c r="E59" s="328"/>
      <c r="F59" s="328"/>
      <c r="G59" s="328"/>
      <c r="H59" s="328"/>
      <c r="I59" s="328"/>
      <c r="J59" s="328"/>
      <c r="K59" s="307">
        <f t="shared" si="6"/>
        <v>0</v>
      </c>
      <c r="L59" s="308">
        <f>HLOOKUP(Allgemeines!$C$12,$O$33:$U$63,ROW(C59)-32,FALSE)+IF(OR(C59=0,Allgemeines!$C$12&lt;C59),0,K59*1/20)</f>
        <v>0</v>
      </c>
      <c r="M59" s="308">
        <f>HLOOKUP(Allgemeines!$C$12,$O$33:$U$63,ROW(C59)-32,FALSE)</f>
        <v>0</v>
      </c>
      <c r="N59" s="308">
        <f>+IF(OR(C59=0,Allgemeines!$C$12&lt;C59,C59&lt;Allgemeines!$C$12-19),0,K59*1/20)</f>
        <v>0</v>
      </c>
      <c r="O59" s="308">
        <f t="shared" si="8"/>
        <v>0</v>
      </c>
      <c r="P59" s="308">
        <f t="shared" si="8"/>
        <v>0</v>
      </c>
      <c r="Q59" s="308">
        <f t="shared" si="8"/>
        <v>0</v>
      </c>
      <c r="R59" s="308">
        <f t="shared" si="8"/>
        <v>0</v>
      </c>
      <c r="S59" s="308">
        <f t="shared" si="8"/>
        <v>0</v>
      </c>
      <c r="T59" s="308">
        <f t="shared" si="8"/>
        <v>0</v>
      </c>
      <c r="U59" s="308">
        <f t="shared" si="8"/>
        <v>0</v>
      </c>
    </row>
    <row r="60" spans="2:21" ht="15" x14ac:dyDescent="0.25">
      <c r="B60" s="333"/>
      <c r="C60" s="334"/>
      <c r="D60" s="327"/>
      <c r="E60" s="328"/>
      <c r="F60" s="328"/>
      <c r="G60" s="328"/>
      <c r="H60" s="328"/>
      <c r="I60" s="328"/>
      <c r="J60" s="328"/>
      <c r="K60" s="307">
        <f t="shared" si="6"/>
        <v>0</v>
      </c>
      <c r="L60" s="308">
        <f>HLOOKUP(Allgemeines!$C$12,$O$33:$U$63,ROW(C60)-32,FALSE)+IF(OR(C60=0,Allgemeines!$C$12&lt;C60),0,K60*1/20)</f>
        <v>0</v>
      </c>
      <c r="M60" s="308">
        <f>HLOOKUP(Allgemeines!$C$12,$O$33:$U$63,ROW(C60)-32,FALSE)</f>
        <v>0</v>
      </c>
      <c r="N60" s="308">
        <f>+IF(OR(C60=0,Allgemeines!$C$12&lt;C60,C60&lt;Allgemeines!$C$12-19),0,K60*1/20)</f>
        <v>0</v>
      </c>
      <c r="O60" s="308">
        <f t="shared" si="8"/>
        <v>0</v>
      </c>
      <c r="P60" s="308">
        <f t="shared" si="8"/>
        <v>0</v>
      </c>
      <c r="Q60" s="308">
        <f t="shared" si="8"/>
        <v>0</v>
      </c>
      <c r="R60" s="308">
        <f t="shared" si="8"/>
        <v>0</v>
      </c>
      <c r="S60" s="308">
        <f t="shared" si="8"/>
        <v>0</v>
      </c>
      <c r="T60" s="308">
        <f t="shared" si="8"/>
        <v>0</v>
      </c>
      <c r="U60" s="308">
        <f t="shared" si="8"/>
        <v>0</v>
      </c>
    </row>
    <row r="61" spans="2:21" ht="15" x14ac:dyDescent="0.25">
      <c r="B61" s="333"/>
      <c r="C61" s="334"/>
      <c r="D61" s="327"/>
      <c r="E61" s="328"/>
      <c r="F61" s="328"/>
      <c r="G61" s="328"/>
      <c r="H61" s="328"/>
      <c r="I61" s="328"/>
      <c r="J61" s="328"/>
      <c r="K61" s="307">
        <f t="shared" si="6"/>
        <v>0</v>
      </c>
      <c r="L61" s="308">
        <f>HLOOKUP(Allgemeines!$C$12,$O$33:$U$63,ROW(C61)-32,FALSE)+IF(OR(C61=0,Allgemeines!$C$12&lt;C61),0,K61*1/20)</f>
        <v>0</v>
      </c>
      <c r="M61" s="308">
        <f>HLOOKUP(Allgemeines!$C$12,$O$33:$U$63,ROW(C61)-32,FALSE)</f>
        <v>0</v>
      </c>
      <c r="N61" s="308">
        <f>+IF(OR(C61=0,Allgemeines!$C$12&lt;C61,C61&lt;Allgemeines!$C$12-19),0,K61*1/20)</f>
        <v>0</v>
      </c>
      <c r="O61" s="308">
        <f t="shared" si="8"/>
        <v>0</v>
      </c>
      <c r="P61" s="308">
        <f t="shared" si="8"/>
        <v>0</v>
      </c>
      <c r="Q61" s="308">
        <f t="shared" si="8"/>
        <v>0</v>
      </c>
      <c r="R61" s="308">
        <f t="shared" si="8"/>
        <v>0</v>
      </c>
      <c r="S61" s="308">
        <f t="shared" si="8"/>
        <v>0</v>
      </c>
      <c r="T61" s="308">
        <f t="shared" si="8"/>
        <v>0</v>
      </c>
      <c r="U61" s="308">
        <f t="shared" si="8"/>
        <v>0</v>
      </c>
    </row>
    <row r="62" spans="2:21" ht="15" x14ac:dyDescent="0.25">
      <c r="B62" s="333"/>
      <c r="C62" s="334"/>
      <c r="D62" s="327"/>
      <c r="E62" s="328"/>
      <c r="F62" s="328"/>
      <c r="G62" s="328"/>
      <c r="H62" s="328"/>
      <c r="I62" s="328"/>
      <c r="J62" s="328"/>
      <c r="K62" s="307">
        <f t="shared" si="6"/>
        <v>0</v>
      </c>
      <c r="L62" s="308">
        <f>HLOOKUP(Allgemeines!$C$12,$O$33:$U$63,ROW(C62)-32,FALSE)+IF(OR(C62=0,Allgemeines!$C$12&lt;C62),0,K62*1/20)</f>
        <v>0</v>
      </c>
      <c r="M62" s="308">
        <f>HLOOKUP(Allgemeines!$C$12,$O$33:$U$63,ROW(C62)-32,FALSE)</f>
        <v>0</v>
      </c>
      <c r="N62" s="308">
        <f>+IF(OR(C62=0,Allgemeines!$C$12&lt;C62,C62&lt;Allgemeines!$C$12-19),0,K62*1/20)</f>
        <v>0</v>
      </c>
      <c r="O62" s="308">
        <f t="shared" si="8"/>
        <v>0</v>
      </c>
      <c r="P62" s="308">
        <f t="shared" si="8"/>
        <v>0</v>
      </c>
      <c r="Q62" s="308">
        <f t="shared" si="8"/>
        <v>0</v>
      </c>
      <c r="R62" s="308">
        <f t="shared" si="8"/>
        <v>0</v>
      </c>
      <c r="S62" s="308">
        <f t="shared" si="8"/>
        <v>0</v>
      </c>
      <c r="T62" s="308">
        <f t="shared" si="8"/>
        <v>0</v>
      </c>
      <c r="U62" s="308">
        <f t="shared" si="8"/>
        <v>0</v>
      </c>
    </row>
    <row r="63" spans="2:21" ht="15" x14ac:dyDescent="0.25">
      <c r="B63" s="333"/>
      <c r="C63" s="334"/>
      <c r="D63" s="327"/>
      <c r="E63" s="328"/>
      <c r="F63" s="328"/>
      <c r="G63" s="328"/>
      <c r="H63" s="328"/>
      <c r="I63" s="328"/>
      <c r="J63" s="328"/>
      <c r="K63" s="307">
        <f t="shared" si="6"/>
        <v>0</v>
      </c>
      <c r="L63" s="308">
        <f>HLOOKUP(Allgemeines!$C$12,$O$33:$U$63,ROW(C63)-32,FALSE)+IF(OR(C63=0,Allgemeines!$C$12&lt;C63),0,K63*1/20)</f>
        <v>0</v>
      </c>
      <c r="M63" s="308">
        <f>HLOOKUP(Allgemeines!$C$12,$O$33:$U$63,ROW(C63)-32,FALSE)</f>
        <v>0</v>
      </c>
      <c r="N63" s="308">
        <f>+IF(OR(C63=0,Allgemeines!$C$12&lt;C63,C63&lt;Allgemeines!$C$12-19),0,K63*1/20)</f>
        <v>0</v>
      </c>
      <c r="O63" s="308">
        <f t="shared" si="8"/>
        <v>0</v>
      </c>
      <c r="P63" s="308">
        <f t="shared" si="8"/>
        <v>0</v>
      </c>
      <c r="Q63" s="308">
        <f t="shared" si="8"/>
        <v>0</v>
      </c>
      <c r="R63" s="308">
        <f t="shared" si="8"/>
        <v>0</v>
      </c>
      <c r="S63" s="308">
        <f t="shared" si="8"/>
        <v>0</v>
      </c>
      <c r="T63" s="308">
        <f t="shared" si="8"/>
        <v>0</v>
      </c>
      <c r="U63" s="308">
        <f t="shared" si="8"/>
        <v>0</v>
      </c>
    </row>
  </sheetData>
  <mergeCells count="6">
    <mergeCell ref="J1:L1"/>
    <mergeCell ref="L32:N32"/>
    <mergeCell ref="O32:U32"/>
    <mergeCell ref="C6:D6"/>
    <mergeCell ref="E6:F6"/>
    <mergeCell ref="G6:H6"/>
  </mergeCells>
  <dataValidations count="1">
    <dataValidation type="list" allowBlank="1" showInputMessage="1" showErrorMessage="1" sqref="D34:D63">
      <formula1>Kategorie_2</formula1>
    </dataValidation>
  </dataValidations>
  <printOptions horizontalCentered="1"/>
  <pageMargins left="0.28999999999999998" right="0.2" top="0.53" bottom="0.54" header="0.36" footer="0.17"/>
  <pageSetup paperSize="9" scale="86" fitToWidth="3" fitToHeight="2" orientation="landscape" r:id="rId1"/>
  <headerFooter alignWithMargins="0">
    <oddFooter>&amp;L&amp;D&amp;C&amp;P/&amp;N&amp;R&amp;A_&amp;F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Allgemeines!$B$36:$B$45</xm:f>
          </x14:formula1>
          <xm:sqref>B34:B63</xm:sqref>
        </x14:dataValidation>
        <x14:dataValidation type="list" allowBlank="1" showInputMessage="1" showErrorMessage="1">
          <x14:formula1>
            <xm:f>Listen!$I$2:$I$8</xm:f>
          </x14:formula1>
          <xm:sqref>C34:C63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F101"/>
  <sheetViews>
    <sheetView showGridLines="0" showZeros="0" zoomScaleNormal="100" workbookViewId="0">
      <pane ySplit="4" topLeftCell="A5" activePane="bottomLeft" state="frozen"/>
      <selection activeCell="I2" sqref="I2"/>
      <selection pane="bottomLeft" activeCell="A8" sqref="A8:F8"/>
    </sheetView>
  </sheetViews>
  <sheetFormatPr baseColWidth="10" defaultColWidth="11.42578125" defaultRowHeight="14.25" x14ac:dyDescent="0.2"/>
  <cols>
    <col min="1" max="1" width="11.42578125" style="255"/>
    <col min="2" max="2" width="66.140625" style="255" customWidth="1"/>
    <col min="3" max="3" width="40" style="255" customWidth="1"/>
    <col min="4" max="4" width="14.7109375" style="353" customWidth="1"/>
    <col min="5" max="5" width="18.42578125" style="255" customWidth="1"/>
    <col min="6" max="6" width="17.28515625" style="255" customWidth="1"/>
    <col min="7" max="7" width="20.7109375" style="255" customWidth="1"/>
    <col min="8" max="20" width="17.28515625" style="255" customWidth="1"/>
    <col min="21" max="31" width="11.42578125" style="255"/>
    <col min="32" max="32" width="0" style="255" hidden="1" customWidth="1"/>
    <col min="33" max="16384" width="11.42578125" style="255"/>
  </cols>
  <sheetData>
    <row r="1" spans="1:32" ht="24.95" customHeight="1" x14ac:dyDescent="0.2">
      <c r="A1" s="335" t="str">
        <f>"Weiteres Anlagevermögen " &amp;Allgemeines!C12</f>
        <v>Weiteres Anlagevermögen 2021</v>
      </c>
      <c r="D1" s="255"/>
    </row>
    <row r="2" spans="1:32" ht="20.100000000000001" customHeight="1" x14ac:dyDescent="0.2">
      <c r="A2" s="260" t="str">
        <f>ROMAN(COLUMN())</f>
        <v>I</v>
      </c>
      <c r="B2" s="260" t="str">
        <f>ROMAN(COLUMN())</f>
        <v>II</v>
      </c>
      <c r="C2" s="260" t="str">
        <f t="shared" ref="C2:T2" si="0">ROMAN(COLUMN())</f>
        <v>III</v>
      </c>
      <c r="D2" s="260" t="str">
        <f t="shared" si="0"/>
        <v>IV</v>
      </c>
      <c r="E2" s="260" t="str">
        <f t="shared" si="0"/>
        <v>V</v>
      </c>
      <c r="F2" s="260" t="str">
        <f t="shared" si="0"/>
        <v>VI</v>
      </c>
      <c r="G2" s="260" t="str">
        <f t="shared" si="0"/>
        <v>VII</v>
      </c>
      <c r="H2" s="260" t="str">
        <f t="shared" si="0"/>
        <v>VIII</v>
      </c>
      <c r="I2" s="260" t="str">
        <f t="shared" si="0"/>
        <v>IX</v>
      </c>
      <c r="J2" s="260" t="str">
        <f t="shared" si="0"/>
        <v>X</v>
      </c>
      <c r="K2" s="260" t="str">
        <f t="shared" si="0"/>
        <v>XI</v>
      </c>
      <c r="L2" s="260" t="str">
        <f t="shared" si="0"/>
        <v>XII</v>
      </c>
      <c r="M2" s="260" t="str">
        <f t="shared" si="0"/>
        <v>XIII</v>
      </c>
      <c r="N2" s="260" t="str">
        <f t="shared" si="0"/>
        <v>XIV</v>
      </c>
      <c r="O2" s="260" t="str">
        <f t="shared" si="0"/>
        <v>XV</v>
      </c>
      <c r="P2" s="260" t="str">
        <f t="shared" si="0"/>
        <v>XVI</v>
      </c>
      <c r="Q2" s="260" t="str">
        <f t="shared" si="0"/>
        <v>XVII</v>
      </c>
      <c r="R2" s="260" t="str">
        <f t="shared" si="0"/>
        <v>XVIII</v>
      </c>
      <c r="S2" s="260" t="str">
        <f t="shared" si="0"/>
        <v>XIX</v>
      </c>
      <c r="T2" s="260" t="str">
        <f t="shared" si="0"/>
        <v>XX</v>
      </c>
    </row>
    <row r="3" spans="1:32" ht="20.100000000000001" customHeight="1" x14ac:dyDescent="0.2">
      <c r="A3" s="336"/>
      <c r="B3" s="336" t="s">
        <v>467</v>
      </c>
      <c r="C3" s="337"/>
      <c r="D3" s="338"/>
      <c r="E3" s="337"/>
      <c r="F3" s="337"/>
      <c r="G3" s="337"/>
      <c r="H3" s="337"/>
      <c r="I3" s="337"/>
      <c r="J3" s="337"/>
      <c r="K3" s="337"/>
      <c r="L3" s="337"/>
      <c r="M3" s="337"/>
      <c r="N3" s="337"/>
      <c r="O3" s="337"/>
      <c r="P3" s="337"/>
      <c r="Q3" s="337"/>
      <c r="R3" s="337"/>
      <c r="S3" s="337"/>
      <c r="T3" s="338"/>
    </row>
    <row r="4" spans="1:32" ht="84.95" customHeight="1" x14ac:dyDescent="0.2">
      <c r="A4" s="305" t="s">
        <v>465</v>
      </c>
      <c r="B4" s="305" t="s">
        <v>483</v>
      </c>
      <c r="C4" s="305" t="s">
        <v>484</v>
      </c>
      <c r="D4" s="305" t="s">
        <v>473</v>
      </c>
      <c r="E4" s="305" t="s">
        <v>606</v>
      </c>
      <c r="F4" s="305" t="s">
        <v>602</v>
      </c>
      <c r="G4" s="305" t="s">
        <v>705</v>
      </c>
      <c r="H4" s="305" t="str">
        <f>"Historische AK/HK im Anschaffungsjahr in der Sparte Stromnetz zum Stand 31.12."&amp;Allgemeines!C12</f>
        <v>Historische AK/HK im Anschaffungsjahr in der Sparte Stromnetz zum Stand 31.12.2021</v>
      </c>
      <c r="I4" s="305" t="s">
        <v>596</v>
      </c>
      <c r="J4" s="305" t="s">
        <v>597</v>
      </c>
      <c r="K4" s="305" t="s">
        <v>598</v>
      </c>
      <c r="L4" s="305" t="s">
        <v>599</v>
      </c>
      <c r="M4" s="305" t="s">
        <v>600</v>
      </c>
      <c r="N4" s="305" t="s">
        <v>474</v>
      </c>
      <c r="O4" s="305" t="s">
        <v>482</v>
      </c>
      <c r="P4" s="305" t="str">
        <f>"Historische AK/HK zum Stand 31.12."&amp;Allgemeines!C12</f>
        <v>Historische AK/HK zum Stand 31.12.2021</v>
      </c>
      <c r="Q4" s="305" t="s">
        <v>485</v>
      </c>
      <c r="R4" s="305" t="str">
        <f>"handelsrechtlicher Wertansatz zum 01.01."&amp;Allgemeines!C12</f>
        <v>handelsrechtlicher Wertansatz zum 01.01.2021</v>
      </c>
      <c r="S4" s="305" t="str">
        <f>"Abschreibung "&amp;Allgemeines!C12</f>
        <v>Abschreibung 2021</v>
      </c>
      <c r="T4" s="305" t="str">
        <f>"handelsrechtlicher Wertansatz zum 31.12."&amp;Allgemeines!C12</f>
        <v>handelsrechtlicher Wertansatz zum 31.12.2021</v>
      </c>
    </row>
    <row r="5" spans="1:32" x14ac:dyDescent="0.2">
      <c r="A5" s="364"/>
      <c r="B5" s="354"/>
      <c r="C5" s="360"/>
      <c r="D5" s="361"/>
      <c r="E5" s="362"/>
      <c r="F5" s="362"/>
      <c r="G5" s="362"/>
      <c r="H5" s="429">
        <f>E5*F5/100</f>
        <v>0</v>
      </c>
      <c r="I5" s="362"/>
      <c r="J5" s="362"/>
      <c r="K5" s="362"/>
      <c r="L5" s="362"/>
      <c r="M5" s="362"/>
      <c r="N5" s="362"/>
      <c r="O5" s="362"/>
      <c r="P5" s="363">
        <f t="shared" ref="P5:P20" si="1">SUM(H5,I5,K5,L5,N5)-SUM(J5,M5,O5)</f>
        <v>0</v>
      </c>
      <c r="Q5" s="362"/>
      <c r="R5" s="362"/>
      <c r="S5" s="362"/>
      <c r="T5" s="362"/>
      <c r="AF5" s="355" t="str">
        <f t="shared" ref="AF5:AF36" si="2">IF(B5="geleistete Anzahlungen und Anlagen im Bau des Sachanlagevermögens","Zeitreihe_2","Zeitreihe_1")</f>
        <v>Zeitreihe_1</v>
      </c>
    </row>
    <row r="6" spans="1:32" x14ac:dyDescent="0.2">
      <c r="A6" s="364"/>
      <c r="B6" s="354"/>
      <c r="C6" s="360"/>
      <c r="D6" s="361"/>
      <c r="E6" s="362"/>
      <c r="F6" s="362"/>
      <c r="G6" s="362"/>
      <c r="H6" s="429">
        <f t="shared" ref="H6:H69" si="3">E6*F6/100</f>
        <v>0</v>
      </c>
      <c r="I6" s="362"/>
      <c r="J6" s="362"/>
      <c r="K6" s="362"/>
      <c r="L6" s="362"/>
      <c r="M6" s="362"/>
      <c r="N6" s="362"/>
      <c r="O6" s="362"/>
      <c r="P6" s="363">
        <f t="shared" si="1"/>
        <v>0</v>
      </c>
      <c r="Q6" s="362"/>
      <c r="R6" s="362"/>
      <c r="S6" s="362"/>
      <c r="T6" s="362"/>
      <c r="AF6" s="355" t="str">
        <f t="shared" si="2"/>
        <v>Zeitreihe_1</v>
      </c>
    </row>
    <row r="7" spans="1:32" x14ac:dyDescent="0.2">
      <c r="A7" s="364"/>
      <c r="B7" s="354"/>
      <c r="C7" s="360"/>
      <c r="D7" s="361"/>
      <c r="E7" s="362"/>
      <c r="F7" s="362"/>
      <c r="G7" s="362"/>
      <c r="H7" s="429">
        <f t="shared" si="3"/>
        <v>0</v>
      </c>
      <c r="I7" s="362"/>
      <c r="J7" s="362"/>
      <c r="K7" s="362"/>
      <c r="L7" s="362"/>
      <c r="M7" s="362"/>
      <c r="N7" s="362"/>
      <c r="O7" s="362"/>
      <c r="P7" s="363">
        <f t="shared" si="1"/>
        <v>0</v>
      </c>
      <c r="Q7" s="362"/>
      <c r="R7" s="362"/>
      <c r="S7" s="362"/>
      <c r="T7" s="362"/>
      <c r="AF7" s="355" t="str">
        <f t="shared" si="2"/>
        <v>Zeitreihe_1</v>
      </c>
    </row>
    <row r="8" spans="1:32" x14ac:dyDescent="0.2">
      <c r="A8" s="364"/>
      <c r="B8" s="354"/>
      <c r="C8" s="360"/>
      <c r="D8" s="361"/>
      <c r="E8" s="362"/>
      <c r="F8" s="362"/>
      <c r="G8" s="362"/>
      <c r="H8" s="429">
        <f t="shared" si="3"/>
        <v>0</v>
      </c>
      <c r="I8" s="362"/>
      <c r="J8" s="362"/>
      <c r="K8" s="362"/>
      <c r="L8" s="362"/>
      <c r="M8" s="362"/>
      <c r="N8" s="362"/>
      <c r="O8" s="362"/>
      <c r="P8" s="363">
        <f t="shared" si="1"/>
        <v>0</v>
      </c>
      <c r="Q8" s="362"/>
      <c r="R8" s="362"/>
      <c r="S8" s="362"/>
      <c r="T8" s="362"/>
      <c r="AF8" s="355" t="str">
        <f t="shared" si="2"/>
        <v>Zeitreihe_1</v>
      </c>
    </row>
    <row r="9" spans="1:32" x14ac:dyDescent="0.2">
      <c r="A9" s="364"/>
      <c r="B9" s="354"/>
      <c r="C9" s="360"/>
      <c r="D9" s="361"/>
      <c r="E9" s="362"/>
      <c r="F9" s="362"/>
      <c r="G9" s="362"/>
      <c r="H9" s="429">
        <f t="shared" si="3"/>
        <v>0</v>
      </c>
      <c r="I9" s="362"/>
      <c r="J9" s="362"/>
      <c r="K9" s="362"/>
      <c r="L9" s="362"/>
      <c r="M9" s="362"/>
      <c r="N9" s="362"/>
      <c r="O9" s="362"/>
      <c r="P9" s="363">
        <f t="shared" si="1"/>
        <v>0</v>
      </c>
      <c r="Q9" s="362"/>
      <c r="R9" s="362"/>
      <c r="S9" s="362"/>
      <c r="T9" s="362"/>
      <c r="AF9" s="355" t="str">
        <f t="shared" si="2"/>
        <v>Zeitreihe_1</v>
      </c>
    </row>
    <row r="10" spans="1:32" x14ac:dyDescent="0.2">
      <c r="A10" s="364"/>
      <c r="B10" s="354"/>
      <c r="C10" s="360"/>
      <c r="D10" s="361"/>
      <c r="E10" s="362"/>
      <c r="F10" s="362"/>
      <c r="G10" s="362"/>
      <c r="H10" s="429">
        <f t="shared" si="3"/>
        <v>0</v>
      </c>
      <c r="I10" s="362"/>
      <c r="J10" s="362"/>
      <c r="K10" s="362"/>
      <c r="L10" s="362"/>
      <c r="M10" s="362"/>
      <c r="N10" s="362"/>
      <c r="O10" s="362"/>
      <c r="P10" s="363">
        <f t="shared" si="1"/>
        <v>0</v>
      </c>
      <c r="Q10" s="362"/>
      <c r="R10" s="362"/>
      <c r="S10" s="362"/>
      <c r="T10" s="362"/>
      <c r="AF10" s="355" t="str">
        <f t="shared" si="2"/>
        <v>Zeitreihe_1</v>
      </c>
    </row>
    <row r="11" spans="1:32" x14ac:dyDescent="0.2">
      <c r="A11" s="364"/>
      <c r="B11" s="354"/>
      <c r="C11" s="360"/>
      <c r="D11" s="361"/>
      <c r="E11" s="362"/>
      <c r="F11" s="362"/>
      <c r="G11" s="362"/>
      <c r="H11" s="429">
        <f t="shared" si="3"/>
        <v>0</v>
      </c>
      <c r="I11" s="362"/>
      <c r="J11" s="362"/>
      <c r="K11" s="362"/>
      <c r="L11" s="362"/>
      <c r="M11" s="362"/>
      <c r="N11" s="362"/>
      <c r="O11" s="362"/>
      <c r="P11" s="363">
        <f t="shared" si="1"/>
        <v>0</v>
      </c>
      <c r="Q11" s="362"/>
      <c r="R11" s="362"/>
      <c r="S11" s="362"/>
      <c r="T11" s="362"/>
      <c r="AF11" s="355" t="str">
        <f t="shared" si="2"/>
        <v>Zeitreihe_1</v>
      </c>
    </row>
    <row r="12" spans="1:32" x14ac:dyDescent="0.2">
      <c r="A12" s="364"/>
      <c r="B12" s="354"/>
      <c r="C12" s="360"/>
      <c r="D12" s="361"/>
      <c r="E12" s="362"/>
      <c r="F12" s="362"/>
      <c r="G12" s="362"/>
      <c r="H12" s="429">
        <f t="shared" si="3"/>
        <v>0</v>
      </c>
      <c r="I12" s="362"/>
      <c r="J12" s="362"/>
      <c r="K12" s="362"/>
      <c r="L12" s="362"/>
      <c r="M12" s="362"/>
      <c r="N12" s="362"/>
      <c r="O12" s="362"/>
      <c r="P12" s="363">
        <f t="shared" si="1"/>
        <v>0</v>
      </c>
      <c r="Q12" s="362"/>
      <c r="R12" s="362"/>
      <c r="S12" s="362"/>
      <c r="T12" s="362"/>
      <c r="AF12" s="355" t="str">
        <f t="shared" si="2"/>
        <v>Zeitreihe_1</v>
      </c>
    </row>
    <row r="13" spans="1:32" x14ac:dyDescent="0.2">
      <c r="A13" s="364"/>
      <c r="B13" s="354"/>
      <c r="C13" s="360"/>
      <c r="D13" s="361"/>
      <c r="E13" s="362"/>
      <c r="F13" s="362"/>
      <c r="G13" s="362"/>
      <c r="H13" s="429">
        <f t="shared" si="3"/>
        <v>0</v>
      </c>
      <c r="I13" s="362"/>
      <c r="J13" s="362"/>
      <c r="K13" s="362"/>
      <c r="L13" s="362"/>
      <c r="M13" s="362"/>
      <c r="N13" s="362"/>
      <c r="O13" s="362"/>
      <c r="P13" s="363">
        <f t="shared" si="1"/>
        <v>0</v>
      </c>
      <c r="Q13" s="362"/>
      <c r="R13" s="362"/>
      <c r="S13" s="362"/>
      <c r="T13" s="362"/>
      <c r="AF13" s="355" t="str">
        <f t="shared" si="2"/>
        <v>Zeitreihe_1</v>
      </c>
    </row>
    <row r="14" spans="1:32" x14ac:dyDescent="0.2">
      <c r="A14" s="364"/>
      <c r="B14" s="354"/>
      <c r="C14" s="360"/>
      <c r="D14" s="361"/>
      <c r="E14" s="362"/>
      <c r="F14" s="362"/>
      <c r="G14" s="362"/>
      <c r="H14" s="429">
        <f t="shared" si="3"/>
        <v>0</v>
      </c>
      <c r="I14" s="362"/>
      <c r="J14" s="362"/>
      <c r="K14" s="362"/>
      <c r="L14" s="362"/>
      <c r="M14" s="362"/>
      <c r="N14" s="362"/>
      <c r="O14" s="362"/>
      <c r="P14" s="363">
        <f t="shared" si="1"/>
        <v>0</v>
      </c>
      <c r="Q14" s="362"/>
      <c r="R14" s="362"/>
      <c r="S14" s="362"/>
      <c r="T14" s="362"/>
      <c r="AF14" s="355" t="str">
        <f t="shared" si="2"/>
        <v>Zeitreihe_1</v>
      </c>
    </row>
    <row r="15" spans="1:32" x14ac:dyDescent="0.2">
      <c r="A15" s="364"/>
      <c r="B15" s="354"/>
      <c r="C15" s="360"/>
      <c r="D15" s="361"/>
      <c r="E15" s="362"/>
      <c r="F15" s="362"/>
      <c r="G15" s="362"/>
      <c r="H15" s="429">
        <f t="shared" si="3"/>
        <v>0</v>
      </c>
      <c r="I15" s="362"/>
      <c r="J15" s="362"/>
      <c r="K15" s="362"/>
      <c r="L15" s="362"/>
      <c r="M15" s="362"/>
      <c r="N15" s="362"/>
      <c r="O15" s="362"/>
      <c r="P15" s="363">
        <f t="shared" si="1"/>
        <v>0</v>
      </c>
      <c r="Q15" s="362"/>
      <c r="R15" s="362"/>
      <c r="S15" s="362"/>
      <c r="T15" s="362"/>
      <c r="AF15" s="355" t="str">
        <f t="shared" si="2"/>
        <v>Zeitreihe_1</v>
      </c>
    </row>
    <row r="16" spans="1:32" x14ac:dyDescent="0.2">
      <c r="A16" s="364"/>
      <c r="B16" s="354"/>
      <c r="C16" s="360"/>
      <c r="D16" s="361"/>
      <c r="E16" s="362"/>
      <c r="F16" s="362"/>
      <c r="G16" s="362"/>
      <c r="H16" s="429">
        <f t="shared" si="3"/>
        <v>0</v>
      </c>
      <c r="I16" s="362"/>
      <c r="J16" s="362"/>
      <c r="K16" s="362"/>
      <c r="L16" s="362"/>
      <c r="M16" s="362"/>
      <c r="N16" s="362"/>
      <c r="O16" s="362"/>
      <c r="P16" s="363">
        <f t="shared" si="1"/>
        <v>0</v>
      </c>
      <c r="Q16" s="362"/>
      <c r="R16" s="362"/>
      <c r="S16" s="362"/>
      <c r="T16" s="362"/>
      <c r="AF16" s="355" t="str">
        <f t="shared" si="2"/>
        <v>Zeitreihe_1</v>
      </c>
    </row>
    <row r="17" spans="1:32" x14ac:dyDescent="0.2">
      <c r="A17" s="364"/>
      <c r="B17" s="354"/>
      <c r="C17" s="360"/>
      <c r="D17" s="361"/>
      <c r="E17" s="362"/>
      <c r="F17" s="362"/>
      <c r="G17" s="362"/>
      <c r="H17" s="429">
        <f t="shared" si="3"/>
        <v>0</v>
      </c>
      <c r="I17" s="362"/>
      <c r="J17" s="362"/>
      <c r="K17" s="362"/>
      <c r="L17" s="362"/>
      <c r="M17" s="362"/>
      <c r="N17" s="362"/>
      <c r="O17" s="362"/>
      <c r="P17" s="363">
        <f t="shared" si="1"/>
        <v>0</v>
      </c>
      <c r="Q17" s="362"/>
      <c r="R17" s="362"/>
      <c r="S17" s="362"/>
      <c r="T17" s="362"/>
      <c r="AF17" s="355" t="str">
        <f t="shared" si="2"/>
        <v>Zeitreihe_1</v>
      </c>
    </row>
    <row r="18" spans="1:32" x14ac:dyDescent="0.2">
      <c r="A18" s="364"/>
      <c r="B18" s="354"/>
      <c r="C18" s="360"/>
      <c r="D18" s="361"/>
      <c r="E18" s="362"/>
      <c r="F18" s="362"/>
      <c r="G18" s="362"/>
      <c r="H18" s="429">
        <f t="shared" si="3"/>
        <v>0</v>
      </c>
      <c r="I18" s="362"/>
      <c r="J18" s="362"/>
      <c r="K18" s="362"/>
      <c r="L18" s="362"/>
      <c r="M18" s="362"/>
      <c r="N18" s="362"/>
      <c r="O18" s="362"/>
      <c r="P18" s="363">
        <f t="shared" si="1"/>
        <v>0</v>
      </c>
      <c r="Q18" s="362"/>
      <c r="R18" s="362"/>
      <c r="S18" s="362"/>
      <c r="T18" s="362"/>
      <c r="AF18" s="355" t="str">
        <f t="shared" si="2"/>
        <v>Zeitreihe_1</v>
      </c>
    </row>
    <row r="19" spans="1:32" x14ac:dyDescent="0.2">
      <c r="A19" s="364"/>
      <c r="B19" s="354"/>
      <c r="C19" s="360"/>
      <c r="D19" s="361"/>
      <c r="E19" s="362"/>
      <c r="F19" s="362"/>
      <c r="G19" s="362"/>
      <c r="H19" s="429">
        <f t="shared" si="3"/>
        <v>0</v>
      </c>
      <c r="I19" s="362"/>
      <c r="J19" s="362"/>
      <c r="K19" s="362"/>
      <c r="L19" s="362"/>
      <c r="M19" s="362"/>
      <c r="N19" s="362"/>
      <c r="O19" s="362"/>
      <c r="P19" s="363">
        <f t="shared" si="1"/>
        <v>0</v>
      </c>
      <c r="Q19" s="362"/>
      <c r="R19" s="362"/>
      <c r="S19" s="362"/>
      <c r="T19" s="362"/>
      <c r="AF19" s="355" t="str">
        <f t="shared" si="2"/>
        <v>Zeitreihe_1</v>
      </c>
    </row>
    <row r="20" spans="1:32" x14ac:dyDescent="0.2">
      <c r="A20" s="364"/>
      <c r="B20" s="354"/>
      <c r="C20" s="360"/>
      <c r="D20" s="361"/>
      <c r="E20" s="362"/>
      <c r="F20" s="362"/>
      <c r="G20" s="362"/>
      <c r="H20" s="429">
        <f t="shared" si="3"/>
        <v>0</v>
      </c>
      <c r="I20" s="362"/>
      <c r="J20" s="362"/>
      <c r="K20" s="362"/>
      <c r="L20" s="362"/>
      <c r="M20" s="362"/>
      <c r="N20" s="362"/>
      <c r="O20" s="362"/>
      <c r="P20" s="363">
        <f t="shared" si="1"/>
        <v>0</v>
      </c>
      <c r="Q20" s="362"/>
      <c r="R20" s="362"/>
      <c r="S20" s="362"/>
      <c r="T20" s="362"/>
      <c r="AF20" s="355" t="str">
        <f t="shared" si="2"/>
        <v>Zeitreihe_1</v>
      </c>
    </row>
    <row r="21" spans="1:32" x14ac:dyDescent="0.2">
      <c r="A21" s="364"/>
      <c r="B21" s="354"/>
      <c r="C21" s="360"/>
      <c r="D21" s="361"/>
      <c r="E21" s="362"/>
      <c r="F21" s="362"/>
      <c r="G21" s="362"/>
      <c r="H21" s="429">
        <f t="shared" si="3"/>
        <v>0</v>
      </c>
      <c r="I21" s="362"/>
      <c r="J21" s="362"/>
      <c r="K21" s="362"/>
      <c r="L21" s="362"/>
      <c r="M21" s="362"/>
      <c r="N21" s="362"/>
      <c r="O21" s="362"/>
      <c r="P21" s="363">
        <f>SUM(H21,I21,K21,L21,N21)-SUM(J21,M21,O21)</f>
        <v>0</v>
      </c>
      <c r="Q21" s="362"/>
      <c r="R21" s="362"/>
      <c r="S21" s="362"/>
      <c r="T21" s="362"/>
      <c r="AF21" s="355" t="str">
        <f t="shared" si="2"/>
        <v>Zeitreihe_1</v>
      </c>
    </row>
    <row r="22" spans="1:32" x14ac:dyDescent="0.2">
      <c r="A22" s="364"/>
      <c r="B22" s="354"/>
      <c r="C22" s="360"/>
      <c r="D22" s="361"/>
      <c r="E22" s="362"/>
      <c r="F22" s="362"/>
      <c r="G22" s="362"/>
      <c r="H22" s="429">
        <f t="shared" si="3"/>
        <v>0</v>
      </c>
      <c r="I22" s="362"/>
      <c r="J22" s="362"/>
      <c r="K22" s="362"/>
      <c r="L22" s="362"/>
      <c r="M22" s="362"/>
      <c r="N22" s="362"/>
      <c r="O22" s="362"/>
      <c r="P22" s="363">
        <f t="shared" ref="P22:P85" si="4">SUM(H22,I22,K22,L22,N22)-SUM(J22,M22,O22)</f>
        <v>0</v>
      </c>
      <c r="Q22" s="362"/>
      <c r="R22" s="362"/>
      <c r="S22" s="362"/>
      <c r="T22" s="362"/>
      <c r="AF22" s="355" t="str">
        <f t="shared" si="2"/>
        <v>Zeitreihe_1</v>
      </c>
    </row>
    <row r="23" spans="1:32" x14ac:dyDescent="0.2">
      <c r="A23" s="364"/>
      <c r="B23" s="354"/>
      <c r="C23" s="360"/>
      <c r="D23" s="361"/>
      <c r="E23" s="362"/>
      <c r="F23" s="362"/>
      <c r="G23" s="362"/>
      <c r="H23" s="429">
        <f t="shared" si="3"/>
        <v>0</v>
      </c>
      <c r="I23" s="362"/>
      <c r="J23" s="362"/>
      <c r="K23" s="362"/>
      <c r="L23" s="362"/>
      <c r="M23" s="362"/>
      <c r="N23" s="362"/>
      <c r="O23" s="362"/>
      <c r="P23" s="363">
        <f t="shared" si="4"/>
        <v>0</v>
      </c>
      <c r="Q23" s="362"/>
      <c r="R23" s="362"/>
      <c r="S23" s="362"/>
      <c r="T23" s="362"/>
      <c r="AF23" s="355" t="str">
        <f t="shared" si="2"/>
        <v>Zeitreihe_1</v>
      </c>
    </row>
    <row r="24" spans="1:32" x14ac:dyDescent="0.2">
      <c r="A24" s="364"/>
      <c r="B24" s="354"/>
      <c r="C24" s="360"/>
      <c r="D24" s="361"/>
      <c r="E24" s="362"/>
      <c r="F24" s="362"/>
      <c r="G24" s="362"/>
      <c r="H24" s="429">
        <f t="shared" si="3"/>
        <v>0</v>
      </c>
      <c r="I24" s="362"/>
      <c r="J24" s="362"/>
      <c r="K24" s="362"/>
      <c r="L24" s="362"/>
      <c r="M24" s="362"/>
      <c r="N24" s="362"/>
      <c r="O24" s="362"/>
      <c r="P24" s="363">
        <f t="shared" si="4"/>
        <v>0</v>
      </c>
      <c r="Q24" s="362"/>
      <c r="R24" s="362"/>
      <c r="S24" s="362"/>
      <c r="T24" s="362"/>
      <c r="AF24" s="355" t="str">
        <f t="shared" si="2"/>
        <v>Zeitreihe_1</v>
      </c>
    </row>
    <row r="25" spans="1:32" x14ac:dyDescent="0.2">
      <c r="A25" s="364"/>
      <c r="B25" s="354"/>
      <c r="C25" s="360"/>
      <c r="D25" s="361"/>
      <c r="E25" s="362"/>
      <c r="F25" s="362"/>
      <c r="G25" s="362"/>
      <c r="H25" s="429">
        <f t="shared" si="3"/>
        <v>0</v>
      </c>
      <c r="I25" s="362"/>
      <c r="J25" s="362"/>
      <c r="K25" s="362"/>
      <c r="L25" s="362"/>
      <c r="M25" s="362"/>
      <c r="N25" s="362"/>
      <c r="O25" s="362"/>
      <c r="P25" s="363">
        <f t="shared" si="4"/>
        <v>0</v>
      </c>
      <c r="Q25" s="362"/>
      <c r="R25" s="362"/>
      <c r="S25" s="362"/>
      <c r="T25" s="362"/>
      <c r="AF25" s="355" t="str">
        <f t="shared" si="2"/>
        <v>Zeitreihe_1</v>
      </c>
    </row>
    <row r="26" spans="1:32" x14ac:dyDescent="0.2">
      <c r="A26" s="364"/>
      <c r="B26" s="354"/>
      <c r="C26" s="360"/>
      <c r="D26" s="361"/>
      <c r="E26" s="362"/>
      <c r="F26" s="362"/>
      <c r="G26" s="362"/>
      <c r="H26" s="429">
        <f t="shared" si="3"/>
        <v>0</v>
      </c>
      <c r="I26" s="362"/>
      <c r="J26" s="362"/>
      <c r="K26" s="362"/>
      <c r="L26" s="362"/>
      <c r="M26" s="362"/>
      <c r="N26" s="362"/>
      <c r="O26" s="362"/>
      <c r="P26" s="363">
        <f t="shared" si="4"/>
        <v>0</v>
      </c>
      <c r="Q26" s="362"/>
      <c r="R26" s="362"/>
      <c r="S26" s="362"/>
      <c r="T26" s="362"/>
      <c r="AF26" s="355" t="str">
        <f t="shared" si="2"/>
        <v>Zeitreihe_1</v>
      </c>
    </row>
    <row r="27" spans="1:32" x14ac:dyDescent="0.2">
      <c r="A27" s="364"/>
      <c r="B27" s="354"/>
      <c r="C27" s="360"/>
      <c r="D27" s="361"/>
      <c r="E27" s="362"/>
      <c r="F27" s="362"/>
      <c r="G27" s="362"/>
      <c r="H27" s="429">
        <f t="shared" si="3"/>
        <v>0</v>
      </c>
      <c r="I27" s="362"/>
      <c r="J27" s="362"/>
      <c r="K27" s="362"/>
      <c r="L27" s="362"/>
      <c r="M27" s="362"/>
      <c r="N27" s="362"/>
      <c r="O27" s="362"/>
      <c r="P27" s="363">
        <f t="shared" si="4"/>
        <v>0</v>
      </c>
      <c r="Q27" s="362"/>
      <c r="R27" s="362"/>
      <c r="S27" s="362"/>
      <c r="T27" s="362"/>
      <c r="AF27" s="355" t="str">
        <f t="shared" si="2"/>
        <v>Zeitreihe_1</v>
      </c>
    </row>
    <row r="28" spans="1:32" x14ac:dyDescent="0.2">
      <c r="A28" s="364"/>
      <c r="B28" s="354"/>
      <c r="C28" s="360"/>
      <c r="D28" s="361"/>
      <c r="E28" s="362"/>
      <c r="F28" s="362"/>
      <c r="G28" s="362"/>
      <c r="H28" s="429">
        <f t="shared" si="3"/>
        <v>0</v>
      </c>
      <c r="I28" s="362"/>
      <c r="J28" s="362"/>
      <c r="K28" s="362"/>
      <c r="L28" s="362"/>
      <c r="M28" s="362"/>
      <c r="N28" s="362"/>
      <c r="O28" s="362"/>
      <c r="P28" s="363">
        <f t="shared" si="4"/>
        <v>0</v>
      </c>
      <c r="Q28" s="362"/>
      <c r="R28" s="362"/>
      <c r="S28" s="362"/>
      <c r="T28" s="362"/>
      <c r="AF28" s="355" t="str">
        <f t="shared" si="2"/>
        <v>Zeitreihe_1</v>
      </c>
    </row>
    <row r="29" spans="1:32" x14ac:dyDescent="0.2">
      <c r="A29" s="364"/>
      <c r="B29" s="354"/>
      <c r="C29" s="360"/>
      <c r="D29" s="361"/>
      <c r="E29" s="362"/>
      <c r="F29" s="362"/>
      <c r="G29" s="362"/>
      <c r="H29" s="429">
        <f t="shared" si="3"/>
        <v>0</v>
      </c>
      <c r="I29" s="362"/>
      <c r="J29" s="362"/>
      <c r="K29" s="362"/>
      <c r="L29" s="362"/>
      <c r="M29" s="362"/>
      <c r="N29" s="362"/>
      <c r="O29" s="362"/>
      <c r="P29" s="363">
        <f t="shared" si="4"/>
        <v>0</v>
      </c>
      <c r="Q29" s="362"/>
      <c r="R29" s="362"/>
      <c r="S29" s="362"/>
      <c r="T29" s="362"/>
      <c r="AF29" s="355" t="str">
        <f t="shared" si="2"/>
        <v>Zeitreihe_1</v>
      </c>
    </row>
    <row r="30" spans="1:32" x14ac:dyDescent="0.2">
      <c r="A30" s="364"/>
      <c r="B30" s="354"/>
      <c r="C30" s="360"/>
      <c r="D30" s="361"/>
      <c r="E30" s="362"/>
      <c r="F30" s="362"/>
      <c r="G30" s="362"/>
      <c r="H30" s="429">
        <f t="shared" si="3"/>
        <v>0</v>
      </c>
      <c r="I30" s="362"/>
      <c r="J30" s="362"/>
      <c r="K30" s="362"/>
      <c r="L30" s="362"/>
      <c r="M30" s="362"/>
      <c r="N30" s="362"/>
      <c r="O30" s="362"/>
      <c r="P30" s="363">
        <f t="shared" si="4"/>
        <v>0</v>
      </c>
      <c r="Q30" s="362"/>
      <c r="R30" s="362"/>
      <c r="S30" s="362"/>
      <c r="T30" s="362"/>
      <c r="AF30" s="355" t="str">
        <f t="shared" si="2"/>
        <v>Zeitreihe_1</v>
      </c>
    </row>
    <row r="31" spans="1:32" x14ac:dyDescent="0.2">
      <c r="A31" s="364"/>
      <c r="B31" s="354"/>
      <c r="C31" s="360"/>
      <c r="D31" s="361"/>
      <c r="E31" s="362"/>
      <c r="F31" s="362"/>
      <c r="G31" s="362"/>
      <c r="H31" s="429">
        <f t="shared" si="3"/>
        <v>0</v>
      </c>
      <c r="I31" s="362"/>
      <c r="J31" s="362"/>
      <c r="K31" s="362"/>
      <c r="L31" s="362"/>
      <c r="M31" s="362"/>
      <c r="N31" s="362"/>
      <c r="O31" s="362"/>
      <c r="P31" s="363">
        <f t="shared" si="4"/>
        <v>0</v>
      </c>
      <c r="Q31" s="362"/>
      <c r="R31" s="362"/>
      <c r="S31" s="362"/>
      <c r="T31" s="362"/>
      <c r="AF31" s="355" t="str">
        <f t="shared" si="2"/>
        <v>Zeitreihe_1</v>
      </c>
    </row>
    <row r="32" spans="1:32" x14ac:dyDescent="0.2">
      <c r="A32" s="364"/>
      <c r="B32" s="354"/>
      <c r="C32" s="360"/>
      <c r="D32" s="361"/>
      <c r="E32" s="362"/>
      <c r="F32" s="362"/>
      <c r="G32" s="362"/>
      <c r="H32" s="429">
        <f t="shared" si="3"/>
        <v>0</v>
      </c>
      <c r="I32" s="362"/>
      <c r="J32" s="362"/>
      <c r="K32" s="362"/>
      <c r="L32" s="362"/>
      <c r="M32" s="362"/>
      <c r="N32" s="362"/>
      <c r="O32" s="362"/>
      <c r="P32" s="363">
        <f t="shared" si="4"/>
        <v>0</v>
      </c>
      <c r="Q32" s="362"/>
      <c r="R32" s="362"/>
      <c r="S32" s="362"/>
      <c r="T32" s="362"/>
      <c r="AF32" s="355" t="str">
        <f t="shared" si="2"/>
        <v>Zeitreihe_1</v>
      </c>
    </row>
    <row r="33" spans="1:32" x14ac:dyDescent="0.2">
      <c r="A33" s="364"/>
      <c r="B33" s="354"/>
      <c r="C33" s="360"/>
      <c r="D33" s="361"/>
      <c r="E33" s="362"/>
      <c r="F33" s="362"/>
      <c r="G33" s="362"/>
      <c r="H33" s="429">
        <f t="shared" si="3"/>
        <v>0</v>
      </c>
      <c r="I33" s="362"/>
      <c r="J33" s="362"/>
      <c r="K33" s="362"/>
      <c r="L33" s="362"/>
      <c r="M33" s="362"/>
      <c r="N33" s="362"/>
      <c r="O33" s="362"/>
      <c r="P33" s="363">
        <f t="shared" si="4"/>
        <v>0</v>
      </c>
      <c r="Q33" s="362"/>
      <c r="R33" s="362"/>
      <c r="S33" s="362"/>
      <c r="T33" s="362"/>
      <c r="AF33" s="355" t="str">
        <f t="shared" si="2"/>
        <v>Zeitreihe_1</v>
      </c>
    </row>
    <row r="34" spans="1:32" x14ac:dyDescent="0.2">
      <c r="A34" s="364"/>
      <c r="B34" s="354"/>
      <c r="C34" s="360"/>
      <c r="D34" s="361"/>
      <c r="E34" s="362"/>
      <c r="F34" s="362"/>
      <c r="G34" s="362"/>
      <c r="H34" s="429">
        <f t="shared" si="3"/>
        <v>0</v>
      </c>
      <c r="I34" s="362"/>
      <c r="J34" s="362"/>
      <c r="K34" s="362"/>
      <c r="L34" s="362"/>
      <c r="M34" s="362"/>
      <c r="N34" s="362"/>
      <c r="O34" s="362"/>
      <c r="P34" s="363">
        <f t="shared" si="4"/>
        <v>0</v>
      </c>
      <c r="Q34" s="362"/>
      <c r="R34" s="362"/>
      <c r="S34" s="362"/>
      <c r="T34" s="362"/>
      <c r="AF34" s="355" t="str">
        <f t="shared" si="2"/>
        <v>Zeitreihe_1</v>
      </c>
    </row>
    <row r="35" spans="1:32" x14ac:dyDescent="0.2">
      <c r="A35" s="364"/>
      <c r="B35" s="354"/>
      <c r="C35" s="360"/>
      <c r="D35" s="361"/>
      <c r="E35" s="362"/>
      <c r="F35" s="362"/>
      <c r="G35" s="362"/>
      <c r="H35" s="429">
        <f t="shared" si="3"/>
        <v>0</v>
      </c>
      <c r="I35" s="362"/>
      <c r="J35" s="362"/>
      <c r="K35" s="362"/>
      <c r="L35" s="362"/>
      <c r="M35" s="362"/>
      <c r="N35" s="362"/>
      <c r="O35" s="362"/>
      <c r="P35" s="363">
        <f t="shared" si="4"/>
        <v>0</v>
      </c>
      <c r="Q35" s="362"/>
      <c r="R35" s="362"/>
      <c r="S35" s="362"/>
      <c r="T35" s="362"/>
      <c r="AF35" s="355" t="str">
        <f t="shared" si="2"/>
        <v>Zeitreihe_1</v>
      </c>
    </row>
    <row r="36" spans="1:32" x14ac:dyDescent="0.2">
      <c r="A36" s="364"/>
      <c r="B36" s="354"/>
      <c r="C36" s="360"/>
      <c r="D36" s="361"/>
      <c r="E36" s="362"/>
      <c r="F36" s="362"/>
      <c r="G36" s="362"/>
      <c r="H36" s="429">
        <f t="shared" si="3"/>
        <v>0</v>
      </c>
      <c r="I36" s="362"/>
      <c r="J36" s="362"/>
      <c r="K36" s="362"/>
      <c r="L36" s="362"/>
      <c r="M36" s="362"/>
      <c r="N36" s="362"/>
      <c r="O36" s="362"/>
      <c r="P36" s="363">
        <f t="shared" si="4"/>
        <v>0</v>
      </c>
      <c r="Q36" s="362"/>
      <c r="R36" s="362"/>
      <c r="S36" s="362"/>
      <c r="T36" s="362"/>
      <c r="AF36" s="355" t="str">
        <f t="shared" si="2"/>
        <v>Zeitreihe_1</v>
      </c>
    </row>
    <row r="37" spans="1:32" x14ac:dyDescent="0.2">
      <c r="A37" s="364"/>
      <c r="B37" s="354"/>
      <c r="C37" s="360"/>
      <c r="D37" s="361"/>
      <c r="E37" s="362"/>
      <c r="F37" s="362"/>
      <c r="G37" s="362"/>
      <c r="H37" s="429">
        <f t="shared" si="3"/>
        <v>0</v>
      </c>
      <c r="I37" s="362"/>
      <c r="J37" s="362"/>
      <c r="K37" s="362"/>
      <c r="L37" s="362"/>
      <c r="M37" s="362"/>
      <c r="N37" s="362"/>
      <c r="O37" s="362"/>
      <c r="P37" s="363">
        <f t="shared" si="4"/>
        <v>0</v>
      </c>
      <c r="Q37" s="362"/>
      <c r="R37" s="362"/>
      <c r="S37" s="362"/>
      <c r="T37" s="362"/>
      <c r="AF37" s="355" t="str">
        <f t="shared" ref="AF37:AF68" si="5">IF(B37="geleistete Anzahlungen und Anlagen im Bau des Sachanlagevermögens","Zeitreihe_2","Zeitreihe_1")</f>
        <v>Zeitreihe_1</v>
      </c>
    </row>
    <row r="38" spans="1:32" x14ac:dyDescent="0.2">
      <c r="A38" s="364"/>
      <c r="B38" s="354"/>
      <c r="C38" s="360"/>
      <c r="D38" s="361"/>
      <c r="E38" s="362"/>
      <c r="F38" s="362"/>
      <c r="G38" s="362"/>
      <c r="H38" s="429">
        <f t="shared" si="3"/>
        <v>0</v>
      </c>
      <c r="I38" s="362"/>
      <c r="J38" s="362"/>
      <c r="K38" s="362"/>
      <c r="L38" s="362"/>
      <c r="M38" s="362"/>
      <c r="N38" s="362"/>
      <c r="O38" s="362"/>
      <c r="P38" s="363">
        <f t="shared" si="4"/>
        <v>0</v>
      </c>
      <c r="Q38" s="362"/>
      <c r="R38" s="362"/>
      <c r="S38" s="362"/>
      <c r="T38" s="362"/>
      <c r="AF38" s="355" t="str">
        <f t="shared" si="5"/>
        <v>Zeitreihe_1</v>
      </c>
    </row>
    <row r="39" spans="1:32" x14ac:dyDescent="0.2">
      <c r="A39" s="364"/>
      <c r="B39" s="354"/>
      <c r="C39" s="360"/>
      <c r="D39" s="361"/>
      <c r="E39" s="362"/>
      <c r="F39" s="362"/>
      <c r="G39" s="362"/>
      <c r="H39" s="429">
        <f t="shared" si="3"/>
        <v>0</v>
      </c>
      <c r="I39" s="362"/>
      <c r="J39" s="362"/>
      <c r="K39" s="362"/>
      <c r="L39" s="362"/>
      <c r="M39" s="362"/>
      <c r="N39" s="362"/>
      <c r="O39" s="362"/>
      <c r="P39" s="363">
        <f t="shared" si="4"/>
        <v>0</v>
      </c>
      <c r="Q39" s="362"/>
      <c r="R39" s="362"/>
      <c r="S39" s="362"/>
      <c r="T39" s="362"/>
      <c r="AF39" s="355" t="str">
        <f t="shared" si="5"/>
        <v>Zeitreihe_1</v>
      </c>
    </row>
    <row r="40" spans="1:32" x14ac:dyDescent="0.2">
      <c r="A40" s="364"/>
      <c r="B40" s="354"/>
      <c r="C40" s="360"/>
      <c r="D40" s="361"/>
      <c r="E40" s="362"/>
      <c r="F40" s="362"/>
      <c r="G40" s="362"/>
      <c r="H40" s="429">
        <f t="shared" si="3"/>
        <v>0</v>
      </c>
      <c r="I40" s="362"/>
      <c r="J40" s="362"/>
      <c r="K40" s="362"/>
      <c r="L40" s="362"/>
      <c r="M40" s="362"/>
      <c r="N40" s="362"/>
      <c r="O40" s="362"/>
      <c r="P40" s="363">
        <f t="shared" si="4"/>
        <v>0</v>
      </c>
      <c r="Q40" s="362"/>
      <c r="R40" s="362"/>
      <c r="S40" s="362"/>
      <c r="T40" s="362"/>
      <c r="AF40" s="355" t="str">
        <f t="shared" si="5"/>
        <v>Zeitreihe_1</v>
      </c>
    </row>
    <row r="41" spans="1:32" x14ac:dyDescent="0.2">
      <c r="A41" s="364"/>
      <c r="B41" s="354"/>
      <c r="C41" s="360"/>
      <c r="D41" s="361"/>
      <c r="E41" s="362"/>
      <c r="F41" s="362"/>
      <c r="G41" s="362"/>
      <c r="H41" s="429">
        <f t="shared" si="3"/>
        <v>0</v>
      </c>
      <c r="I41" s="362"/>
      <c r="J41" s="362"/>
      <c r="K41" s="362"/>
      <c r="L41" s="362"/>
      <c r="M41" s="362"/>
      <c r="N41" s="362"/>
      <c r="O41" s="362"/>
      <c r="P41" s="363">
        <f t="shared" si="4"/>
        <v>0</v>
      </c>
      <c r="Q41" s="362"/>
      <c r="R41" s="362"/>
      <c r="S41" s="362"/>
      <c r="T41" s="362"/>
      <c r="AF41" s="355" t="str">
        <f t="shared" si="5"/>
        <v>Zeitreihe_1</v>
      </c>
    </row>
    <row r="42" spans="1:32" x14ac:dyDescent="0.2">
      <c r="A42" s="364"/>
      <c r="B42" s="354"/>
      <c r="C42" s="360"/>
      <c r="D42" s="361"/>
      <c r="E42" s="362"/>
      <c r="F42" s="362"/>
      <c r="G42" s="362"/>
      <c r="H42" s="429">
        <f t="shared" si="3"/>
        <v>0</v>
      </c>
      <c r="I42" s="362"/>
      <c r="J42" s="362"/>
      <c r="K42" s="362"/>
      <c r="L42" s="362"/>
      <c r="M42" s="362"/>
      <c r="N42" s="362"/>
      <c r="O42" s="362"/>
      <c r="P42" s="363">
        <f t="shared" si="4"/>
        <v>0</v>
      </c>
      <c r="Q42" s="362"/>
      <c r="R42" s="362"/>
      <c r="S42" s="362"/>
      <c r="T42" s="362"/>
      <c r="AF42" s="355" t="str">
        <f t="shared" si="5"/>
        <v>Zeitreihe_1</v>
      </c>
    </row>
    <row r="43" spans="1:32" x14ac:dyDescent="0.2">
      <c r="A43" s="364"/>
      <c r="B43" s="354"/>
      <c r="C43" s="360"/>
      <c r="D43" s="361"/>
      <c r="E43" s="362"/>
      <c r="F43" s="362"/>
      <c r="G43" s="362"/>
      <c r="H43" s="429">
        <f t="shared" si="3"/>
        <v>0</v>
      </c>
      <c r="I43" s="362"/>
      <c r="J43" s="362"/>
      <c r="K43" s="362"/>
      <c r="L43" s="362"/>
      <c r="M43" s="362"/>
      <c r="N43" s="362"/>
      <c r="O43" s="362"/>
      <c r="P43" s="363">
        <f t="shared" si="4"/>
        <v>0</v>
      </c>
      <c r="Q43" s="362"/>
      <c r="R43" s="362"/>
      <c r="S43" s="362"/>
      <c r="T43" s="362"/>
      <c r="AF43" s="355" t="str">
        <f t="shared" si="5"/>
        <v>Zeitreihe_1</v>
      </c>
    </row>
    <row r="44" spans="1:32" x14ac:dyDescent="0.2">
      <c r="A44" s="364"/>
      <c r="B44" s="354"/>
      <c r="C44" s="360"/>
      <c r="D44" s="361"/>
      <c r="E44" s="362"/>
      <c r="F44" s="362"/>
      <c r="G44" s="362"/>
      <c r="H44" s="429">
        <f t="shared" si="3"/>
        <v>0</v>
      </c>
      <c r="I44" s="362"/>
      <c r="J44" s="362"/>
      <c r="K44" s="362"/>
      <c r="L44" s="362"/>
      <c r="M44" s="362"/>
      <c r="N44" s="362"/>
      <c r="O44" s="362"/>
      <c r="P44" s="363">
        <f t="shared" si="4"/>
        <v>0</v>
      </c>
      <c r="Q44" s="362"/>
      <c r="R44" s="362"/>
      <c r="S44" s="362"/>
      <c r="T44" s="362"/>
      <c r="AF44" s="355" t="str">
        <f t="shared" si="5"/>
        <v>Zeitreihe_1</v>
      </c>
    </row>
    <row r="45" spans="1:32" x14ac:dyDescent="0.2">
      <c r="A45" s="364"/>
      <c r="B45" s="354"/>
      <c r="C45" s="360"/>
      <c r="D45" s="361"/>
      <c r="E45" s="362"/>
      <c r="F45" s="362"/>
      <c r="G45" s="362"/>
      <c r="H45" s="429">
        <f t="shared" si="3"/>
        <v>0</v>
      </c>
      <c r="I45" s="362"/>
      <c r="J45" s="362"/>
      <c r="K45" s="362"/>
      <c r="L45" s="362"/>
      <c r="M45" s="362"/>
      <c r="N45" s="362"/>
      <c r="O45" s="362"/>
      <c r="P45" s="363">
        <f t="shared" si="4"/>
        <v>0</v>
      </c>
      <c r="Q45" s="362"/>
      <c r="R45" s="362"/>
      <c r="S45" s="362"/>
      <c r="T45" s="362"/>
      <c r="AF45" s="355" t="str">
        <f t="shared" si="5"/>
        <v>Zeitreihe_1</v>
      </c>
    </row>
    <row r="46" spans="1:32" x14ac:dyDescent="0.2">
      <c r="A46" s="364"/>
      <c r="B46" s="354"/>
      <c r="C46" s="360"/>
      <c r="D46" s="361"/>
      <c r="E46" s="362"/>
      <c r="F46" s="362"/>
      <c r="G46" s="362"/>
      <c r="H46" s="429">
        <f t="shared" si="3"/>
        <v>0</v>
      </c>
      <c r="I46" s="362"/>
      <c r="J46" s="362"/>
      <c r="K46" s="362"/>
      <c r="L46" s="362"/>
      <c r="M46" s="362"/>
      <c r="N46" s="362"/>
      <c r="O46" s="362"/>
      <c r="P46" s="363">
        <f t="shared" si="4"/>
        <v>0</v>
      </c>
      <c r="Q46" s="362"/>
      <c r="R46" s="362"/>
      <c r="S46" s="362"/>
      <c r="T46" s="362"/>
      <c r="AF46" s="355" t="str">
        <f t="shared" si="5"/>
        <v>Zeitreihe_1</v>
      </c>
    </row>
    <row r="47" spans="1:32" x14ac:dyDescent="0.2">
      <c r="A47" s="364"/>
      <c r="B47" s="354"/>
      <c r="C47" s="360"/>
      <c r="D47" s="361"/>
      <c r="E47" s="362"/>
      <c r="F47" s="362"/>
      <c r="G47" s="362"/>
      <c r="H47" s="429">
        <f t="shared" si="3"/>
        <v>0</v>
      </c>
      <c r="I47" s="362"/>
      <c r="J47" s="362"/>
      <c r="K47" s="362"/>
      <c r="L47" s="362"/>
      <c r="M47" s="362"/>
      <c r="N47" s="362"/>
      <c r="O47" s="362"/>
      <c r="P47" s="363">
        <f t="shared" si="4"/>
        <v>0</v>
      </c>
      <c r="Q47" s="362"/>
      <c r="R47" s="362"/>
      <c r="S47" s="362"/>
      <c r="T47" s="362"/>
      <c r="AF47" s="355" t="str">
        <f t="shared" si="5"/>
        <v>Zeitreihe_1</v>
      </c>
    </row>
    <row r="48" spans="1:32" x14ac:dyDescent="0.2">
      <c r="A48" s="364"/>
      <c r="B48" s="354"/>
      <c r="C48" s="360"/>
      <c r="D48" s="361"/>
      <c r="E48" s="362"/>
      <c r="F48" s="362"/>
      <c r="G48" s="362"/>
      <c r="H48" s="429">
        <f t="shared" si="3"/>
        <v>0</v>
      </c>
      <c r="I48" s="362"/>
      <c r="J48" s="362"/>
      <c r="K48" s="362"/>
      <c r="L48" s="362"/>
      <c r="M48" s="362"/>
      <c r="N48" s="362"/>
      <c r="O48" s="362"/>
      <c r="P48" s="363">
        <f t="shared" si="4"/>
        <v>0</v>
      </c>
      <c r="Q48" s="362"/>
      <c r="R48" s="362"/>
      <c r="S48" s="362"/>
      <c r="T48" s="362"/>
      <c r="AF48" s="355" t="str">
        <f t="shared" si="5"/>
        <v>Zeitreihe_1</v>
      </c>
    </row>
    <row r="49" spans="1:32" x14ac:dyDescent="0.2">
      <c r="A49" s="364"/>
      <c r="B49" s="354"/>
      <c r="C49" s="360"/>
      <c r="D49" s="361"/>
      <c r="E49" s="362"/>
      <c r="F49" s="362"/>
      <c r="G49" s="362"/>
      <c r="H49" s="429">
        <f t="shared" si="3"/>
        <v>0</v>
      </c>
      <c r="I49" s="362"/>
      <c r="J49" s="362"/>
      <c r="K49" s="362"/>
      <c r="L49" s="362"/>
      <c r="M49" s="362"/>
      <c r="N49" s="362"/>
      <c r="O49" s="362"/>
      <c r="P49" s="363">
        <f t="shared" si="4"/>
        <v>0</v>
      </c>
      <c r="Q49" s="362"/>
      <c r="R49" s="362"/>
      <c r="S49" s="362"/>
      <c r="T49" s="362"/>
      <c r="AF49" s="355" t="str">
        <f t="shared" si="5"/>
        <v>Zeitreihe_1</v>
      </c>
    </row>
    <row r="50" spans="1:32" x14ac:dyDescent="0.2">
      <c r="A50" s="364"/>
      <c r="B50" s="354"/>
      <c r="C50" s="360"/>
      <c r="D50" s="361"/>
      <c r="E50" s="362"/>
      <c r="F50" s="362"/>
      <c r="G50" s="362"/>
      <c r="H50" s="429">
        <f t="shared" si="3"/>
        <v>0</v>
      </c>
      <c r="I50" s="362"/>
      <c r="J50" s="362"/>
      <c r="K50" s="362"/>
      <c r="L50" s="362"/>
      <c r="M50" s="362"/>
      <c r="N50" s="362"/>
      <c r="O50" s="362"/>
      <c r="P50" s="363">
        <f t="shared" si="4"/>
        <v>0</v>
      </c>
      <c r="Q50" s="362"/>
      <c r="R50" s="362"/>
      <c r="S50" s="362"/>
      <c r="T50" s="362"/>
      <c r="AF50" s="355" t="str">
        <f t="shared" si="5"/>
        <v>Zeitreihe_1</v>
      </c>
    </row>
    <row r="51" spans="1:32" x14ac:dyDescent="0.2">
      <c r="A51" s="364"/>
      <c r="B51" s="354"/>
      <c r="C51" s="360"/>
      <c r="D51" s="361"/>
      <c r="E51" s="362"/>
      <c r="F51" s="362"/>
      <c r="G51" s="362"/>
      <c r="H51" s="429">
        <f t="shared" si="3"/>
        <v>0</v>
      </c>
      <c r="I51" s="362"/>
      <c r="J51" s="362"/>
      <c r="K51" s="362"/>
      <c r="L51" s="362"/>
      <c r="M51" s="362"/>
      <c r="N51" s="362"/>
      <c r="O51" s="362"/>
      <c r="P51" s="363">
        <f t="shared" si="4"/>
        <v>0</v>
      </c>
      <c r="Q51" s="362"/>
      <c r="R51" s="362"/>
      <c r="S51" s="362"/>
      <c r="T51" s="362"/>
      <c r="AF51" s="355" t="str">
        <f t="shared" si="5"/>
        <v>Zeitreihe_1</v>
      </c>
    </row>
    <row r="52" spans="1:32" x14ac:dyDescent="0.2">
      <c r="A52" s="364"/>
      <c r="B52" s="354"/>
      <c r="C52" s="360"/>
      <c r="D52" s="361"/>
      <c r="E52" s="362"/>
      <c r="F52" s="362"/>
      <c r="G52" s="362"/>
      <c r="H52" s="429">
        <f t="shared" si="3"/>
        <v>0</v>
      </c>
      <c r="I52" s="362"/>
      <c r="J52" s="362"/>
      <c r="K52" s="362"/>
      <c r="L52" s="362"/>
      <c r="M52" s="362"/>
      <c r="N52" s="362"/>
      <c r="O52" s="362"/>
      <c r="P52" s="363">
        <f t="shared" si="4"/>
        <v>0</v>
      </c>
      <c r="Q52" s="362"/>
      <c r="R52" s="362"/>
      <c r="S52" s="362"/>
      <c r="T52" s="362"/>
      <c r="AF52" s="355" t="str">
        <f t="shared" si="5"/>
        <v>Zeitreihe_1</v>
      </c>
    </row>
    <row r="53" spans="1:32" x14ac:dyDescent="0.2">
      <c r="A53" s="364"/>
      <c r="B53" s="354"/>
      <c r="C53" s="360"/>
      <c r="D53" s="361"/>
      <c r="E53" s="362"/>
      <c r="F53" s="362"/>
      <c r="G53" s="362"/>
      <c r="H53" s="429">
        <f t="shared" si="3"/>
        <v>0</v>
      </c>
      <c r="I53" s="362"/>
      <c r="J53" s="362"/>
      <c r="K53" s="362"/>
      <c r="L53" s="362"/>
      <c r="M53" s="362"/>
      <c r="N53" s="362"/>
      <c r="O53" s="362"/>
      <c r="P53" s="363">
        <f t="shared" si="4"/>
        <v>0</v>
      </c>
      <c r="Q53" s="362"/>
      <c r="R53" s="362"/>
      <c r="S53" s="362"/>
      <c r="T53" s="362"/>
      <c r="AF53" s="355" t="str">
        <f t="shared" si="5"/>
        <v>Zeitreihe_1</v>
      </c>
    </row>
    <row r="54" spans="1:32" x14ac:dyDescent="0.2">
      <c r="A54" s="364"/>
      <c r="B54" s="354"/>
      <c r="C54" s="360"/>
      <c r="D54" s="361"/>
      <c r="E54" s="362"/>
      <c r="F54" s="362"/>
      <c r="G54" s="362"/>
      <c r="H54" s="429">
        <f t="shared" si="3"/>
        <v>0</v>
      </c>
      <c r="I54" s="362"/>
      <c r="J54" s="362"/>
      <c r="K54" s="362"/>
      <c r="L54" s="362"/>
      <c r="M54" s="362"/>
      <c r="N54" s="362"/>
      <c r="O54" s="362"/>
      <c r="P54" s="363">
        <f t="shared" si="4"/>
        <v>0</v>
      </c>
      <c r="Q54" s="362"/>
      <c r="R54" s="362"/>
      <c r="S54" s="362"/>
      <c r="T54" s="362"/>
      <c r="AF54" s="355" t="str">
        <f t="shared" si="5"/>
        <v>Zeitreihe_1</v>
      </c>
    </row>
    <row r="55" spans="1:32" x14ac:dyDescent="0.2">
      <c r="A55" s="364"/>
      <c r="B55" s="354"/>
      <c r="C55" s="360"/>
      <c r="D55" s="361"/>
      <c r="E55" s="362"/>
      <c r="F55" s="362"/>
      <c r="G55" s="362"/>
      <c r="H55" s="429">
        <f t="shared" si="3"/>
        <v>0</v>
      </c>
      <c r="I55" s="362"/>
      <c r="J55" s="362"/>
      <c r="K55" s="362"/>
      <c r="L55" s="362"/>
      <c r="M55" s="362"/>
      <c r="N55" s="362"/>
      <c r="O55" s="362"/>
      <c r="P55" s="363">
        <f t="shared" si="4"/>
        <v>0</v>
      </c>
      <c r="Q55" s="362"/>
      <c r="R55" s="362"/>
      <c r="S55" s="362"/>
      <c r="T55" s="362"/>
      <c r="AF55" s="355" t="str">
        <f t="shared" si="5"/>
        <v>Zeitreihe_1</v>
      </c>
    </row>
    <row r="56" spans="1:32" x14ac:dyDescent="0.2">
      <c r="A56" s="364"/>
      <c r="B56" s="354"/>
      <c r="C56" s="360"/>
      <c r="D56" s="361"/>
      <c r="E56" s="362"/>
      <c r="F56" s="362"/>
      <c r="G56" s="362"/>
      <c r="H56" s="429">
        <f t="shared" si="3"/>
        <v>0</v>
      </c>
      <c r="I56" s="362"/>
      <c r="J56" s="362"/>
      <c r="K56" s="362"/>
      <c r="L56" s="362"/>
      <c r="M56" s="362"/>
      <c r="N56" s="362"/>
      <c r="O56" s="362"/>
      <c r="P56" s="363">
        <f t="shared" si="4"/>
        <v>0</v>
      </c>
      <c r="Q56" s="362"/>
      <c r="R56" s="362"/>
      <c r="S56" s="362"/>
      <c r="T56" s="362"/>
      <c r="AF56" s="355" t="str">
        <f t="shared" si="5"/>
        <v>Zeitreihe_1</v>
      </c>
    </row>
    <row r="57" spans="1:32" x14ac:dyDescent="0.2">
      <c r="A57" s="364"/>
      <c r="B57" s="354"/>
      <c r="C57" s="360"/>
      <c r="D57" s="361"/>
      <c r="E57" s="362"/>
      <c r="F57" s="362"/>
      <c r="G57" s="362"/>
      <c r="H57" s="429">
        <f t="shared" si="3"/>
        <v>0</v>
      </c>
      <c r="I57" s="362"/>
      <c r="J57" s="362"/>
      <c r="K57" s="362"/>
      <c r="L57" s="362"/>
      <c r="M57" s="362"/>
      <c r="N57" s="362"/>
      <c r="O57" s="362"/>
      <c r="P57" s="363">
        <f t="shared" si="4"/>
        <v>0</v>
      </c>
      <c r="Q57" s="362"/>
      <c r="R57" s="362"/>
      <c r="S57" s="362"/>
      <c r="T57" s="362"/>
      <c r="AF57" s="355" t="str">
        <f t="shared" si="5"/>
        <v>Zeitreihe_1</v>
      </c>
    </row>
    <row r="58" spans="1:32" x14ac:dyDescent="0.2">
      <c r="A58" s="364"/>
      <c r="B58" s="354"/>
      <c r="C58" s="360"/>
      <c r="D58" s="361"/>
      <c r="E58" s="362"/>
      <c r="F58" s="362"/>
      <c r="G58" s="362"/>
      <c r="H58" s="429">
        <f t="shared" si="3"/>
        <v>0</v>
      </c>
      <c r="I58" s="362"/>
      <c r="J58" s="362"/>
      <c r="K58" s="362"/>
      <c r="L58" s="362"/>
      <c r="M58" s="362"/>
      <c r="N58" s="362"/>
      <c r="O58" s="362"/>
      <c r="P58" s="363">
        <f t="shared" si="4"/>
        <v>0</v>
      </c>
      <c r="Q58" s="362"/>
      <c r="R58" s="362"/>
      <c r="S58" s="362"/>
      <c r="T58" s="362"/>
      <c r="AF58" s="355" t="str">
        <f t="shared" si="5"/>
        <v>Zeitreihe_1</v>
      </c>
    </row>
    <row r="59" spans="1:32" x14ac:dyDescent="0.2">
      <c r="A59" s="364"/>
      <c r="B59" s="354"/>
      <c r="C59" s="360"/>
      <c r="D59" s="361"/>
      <c r="E59" s="362"/>
      <c r="F59" s="362"/>
      <c r="G59" s="362"/>
      <c r="H59" s="429">
        <f t="shared" si="3"/>
        <v>0</v>
      </c>
      <c r="I59" s="362"/>
      <c r="J59" s="362"/>
      <c r="K59" s="362"/>
      <c r="L59" s="362"/>
      <c r="M59" s="362"/>
      <c r="N59" s="362"/>
      <c r="O59" s="362"/>
      <c r="P59" s="363">
        <f t="shared" si="4"/>
        <v>0</v>
      </c>
      <c r="Q59" s="362"/>
      <c r="R59" s="362"/>
      <c r="S59" s="362"/>
      <c r="T59" s="362"/>
      <c r="AF59" s="355" t="str">
        <f t="shared" si="5"/>
        <v>Zeitreihe_1</v>
      </c>
    </row>
    <row r="60" spans="1:32" x14ac:dyDescent="0.2">
      <c r="A60" s="364"/>
      <c r="B60" s="354"/>
      <c r="C60" s="360"/>
      <c r="D60" s="361"/>
      <c r="E60" s="362"/>
      <c r="F60" s="362"/>
      <c r="G60" s="362"/>
      <c r="H60" s="429">
        <f t="shared" si="3"/>
        <v>0</v>
      </c>
      <c r="I60" s="362"/>
      <c r="J60" s="362"/>
      <c r="K60" s="362"/>
      <c r="L60" s="362"/>
      <c r="M60" s="362"/>
      <c r="N60" s="362"/>
      <c r="O60" s="362"/>
      <c r="P60" s="363">
        <f t="shared" si="4"/>
        <v>0</v>
      </c>
      <c r="Q60" s="362"/>
      <c r="R60" s="362"/>
      <c r="S60" s="362"/>
      <c r="T60" s="362"/>
      <c r="AF60" s="355" t="str">
        <f t="shared" si="5"/>
        <v>Zeitreihe_1</v>
      </c>
    </row>
    <row r="61" spans="1:32" x14ac:dyDescent="0.2">
      <c r="A61" s="364"/>
      <c r="B61" s="354"/>
      <c r="C61" s="360"/>
      <c r="D61" s="361"/>
      <c r="E61" s="362"/>
      <c r="F61" s="362"/>
      <c r="G61" s="362"/>
      <c r="H61" s="429">
        <f t="shared" si="3"/>
        <v>0</v>
      </c>
      <c r="I61" s="362"/>
      <c r="J61" s="362"/>
      <c r="K61" s="362"/>
      <c r="L61" s="362"/>
      <c r="M61" s="362"/>
      <c r="N61" s="362"/>
      <c r="O61" s="362"/>
      <c r="P61" s="363">
        <f t="shared" si="4"/>
        <v>0</v>
      </c>
      <c r="Q61" s="362"/>
      <c r="R61" s="362"/>
      <c r="S61" s="362"/>
      <c r="T61" s="362"/>
      <c r="AF61" s="355" t="str">
        <f t="shared" si="5"/>
        <v>Zeitreihe_1</v>
      </c>
    </row>
    <row r="62" spans="1:32" x14ac:dyDescent="0.2">
      <c r="A62" s="364"/>
      <c r="B62" s="354"/>
      <c r="C62" s="360"/>
      <c r="D62" s="361"/>
      <c r="E62" s="362"/>
      <c r="F62" s="362"/>
      <c r="G62" s="362"/>
      <c r="H62" s="429">
        <f t="shared" si="3"/>
        <v>0</v>
      </c>
      <c r="I62" s="362"/>
      <c r="J62" s="362"/>
      <c r="K62" s="362"/>
      <c r="L62" s="362"/>
      <c r="M62" s="362"/>
      <c r="N62" s="362"/>
      <c r="O62" s="362"/>
      <c r="P62" s="363">
        <f t="shared" si="4"/>
        <v>0</v>
      </c>
      <c r="Q62" s="362"/>
      <c r="R62" s="362"/>
      <c r="S62" s="362"/>
      <c r="T62" s="362"/>
      <c r="AF62" s="355" t="str">
        <f t="shared" si="5"/>
        <v>Zeitreihe_1</v>
      </c>
    </row>
    <row r="63" spans="1:32" x14ac:dyDescent="0.2">
      <c r="A63" s="364"/>
      <c r="B63" s="354"/>
      <c r="C63" s="360"/>
      <c r="D63" s="361"/>
      <c r="E63" s="362"/>
      <c r="F63" s="362"/>
      <c r="G63" s="362"/>
      <c r="H63" s="429">
        <f t="shared" si="3"/>
        <v>0</v>
      </c>
      <c r="I63" s="362"/>
      <c r="J63" s="362"/>
      <c r="K63" s="362"/>
      <c r="L63" s="362"/>
      <c r="M63" s="362"/>
      <c r="N63" s="362"/>
      <c r="O63" s="362"/>
      <c r="P63" s="363">
        <f t="shared" si="4"/>
        <v>0</v>
      </c>
      <c r="Q63" s="362"/>
      <c r="R63" s="362"/>
      <c r="S63" s="362"/>
      <c r="T63" s="362"/>
      <c r="AF63" s="355" t="str">
        <f t="shared" si="5"/>
        <v>Zeitreihe_1</v>
      </c>
    </row>
    <row r="64" spans="1:32" x14ac:dyDescent="0.2">
      <c r="A64" s="364"/>
      <c r="B64" s="354"/>
      <c r="C64" s="360"/>
      <c r="D64" s="361"/>
      <c r="E64" s="362"/>
      <c r="F64" s="362"/>
      <c r="G64" s="362"/>
      <c r="H64" s="429">
        <f t="shared" si="3"/>
        <v>0</v>
      </c>
      <c r="I64" s="362"/>
      <c r="J64" s="362"/>
      <c r="K64" s="362"/>
      <c r="L64" s="362"/>
      <c r="M64" s="362"/>
      <c r="N64" s="362"/>
      <c r="O64" s="362"/>
      <c r="P64" s="363">
        <f t="shared" si="4"/>
        <v>0</v>
      </c>
      <c r="Q64" s="362"/>
      <c r="R64" s="362"/>
      <c r="S64" s="362"/>
      <c r="T64" s="362"/>
      <c r="AF64" s="355" t="str">
        <f t="shared" si="5"/>
        <v>Zeitreihe_1</v>
      </c>
    </row>
    <row r="65" spans="1:32" x14ac:dyDescent="0.2">
      <c r="A65" s="364"/>
      <c r="B65" s="354"/>
      <c r="C65" s="360"/>
      <c r="D65" s="361"/>
      <c r="E65" s="362"/>
      <c r="F65" s="362"/>
      <c r="G65" s="362"/>
      <c r="H65" s="429">
        <f t="shared" si="3"/>
        <v>0</v>
      </c>
      <c r="I65" s="362"/>
      <c r="J65" s="362"/>
      <c r="K65" s="362"/>
      <c r="L65" s="362"/>
      <c r="M65" s="362"/>
      <c r="N65" s="362"/>
      <c r="O65" s="362"/>
      <c r="P65" s="363">
        <f t="shared" si="4"/>
        <v>0</v>
      </c>
      <c r="Q65" s="362"/>
      <c r="R65" s="362"/>
      <c r="S65" s="362"/>
      <c r="T65" s="362"/>
      <c r="AF65" s="355" t="str">
        <f t="shared" si="5"/>
        <v>Zeitreihe_1</v>
      </c>
    </row>
    <row r="66" spans="1:32" x14ac:dyDescent="0.2">
      <c r="A66" s="364"/>
      <c r="B66" s="354"/>
      <c r="C66" s="360"/>
      <c r="D66" s="361"/>
      <c r="E66" s="362"/>
      <c r="F66" s="362"/>
      <c r="G66" s="362"/>
      <c r="H66" s="429">
        <f t="shared" si="3"/>
        <v>0</v>
      </c>
      <c r="I66" s="362"/>
      <c r="J66" s="362"/>
      <c r="K66" s="362"/>
      <c r="L66" s="362"/>
      <c r="M66" s="362"/>
      <c r="N66" s="362"/>
      <c r="O66" s="362"/>
      <c r="P66" s="363">
        <f t="shared" si="4"/>
        <v>0</v>
      </c>
      <c r="Q66" s="362"/>
      <c r="R66" s="362"/>
      <c r="S66" s="362"/>
      <c r="T66" s="362"/>
      <c r="AF66" s="355" t="str">
        <f t="shared" si="5"/>
        <v>Zeitreihe_1</v>
      </c>
    </row>
    <row r="67" spans="1:32" x14ac:dyDescent="0.2">
      <c r="A67" s="364"/>
      <c r="B67" s="354"/>
      <c r="C67" s="360"/>
      <c r="D67" s="361"/>
      <c r="E67" s="362"/>
      <c r="F67" s="362"/>
      <c r="G67" s="362"/>
      <c r="H67" s="429">
        <f t="shared" si="3"/>
        <v>0</v>
      </c>
      <c r="I67" s="362"/>
      <c r="J67" s="362"/>
      <c r="K67" s="362"/>
      <c r="L67" s="362"/>
      <c r="M67" s="362"/>
      <c r="N67" s="362"/>
      <c r="O67" s="362"/>
      <c r="P67" s="363">
        <f t="shared" si="4"/>
        <v>0</v>
      </c>
      <c r="Q67" s="362"/>
      <c r="R67" s="362"/>
      <c r="S67" s="362"/>
      <c r="T67" s="362"/>
      <c r="AF67" s="355" t="str">
        <f t="shared" si="5"/>
        <v>Zeitreihe_1</v>
      </c>
    </row>
    <row r="68" spans="1:32" x14ac:dyDescent="0.2">
      <c r="A68" s="364"/>
      <c r="B68" s="354"/>
      <c r="C68" s="360"/>
      <c r="D68" s="361"/>
      <c r="E68" s="362"/>
      <c r="F68" s="362"/>
      <c r="G68" s="362"/>
      <c r="H68" s="429">
        <f t="shared" si="3"/>
        <v>0</v>
      </c>
      <c r="I68" s="362"/>
      <c r="J68" s="362"/>
      <c r="K68" s="362"/>
      <c r="L68" s="362"/>
      <c r="M68" s="362"/>
      <c r="N68" s="362"/>
      <c r="O68" s="362"/>
      <c r="P68" s="363">
        <f t="shared" si="4"/>
        <v>0</v>
      </c>
      <c r="Q68" s="362"/>
      <c r="R68" s="362"/>
      <c r="S68" s="362"/>
      <c r="T68" s="362"/>
      <c r="AF68" s="355" t="str">
        <f t="shared" si="5"/>
        <v>Zeitreihe_1</v>
      </c>
    </row>
    <row r="69" spans="1:32" x14ac:dyDescent="0.2">
      <c r="A69" s="364"/>
      <c r="B69" s="354"/>
      <c r="C69" s="360"/>
      <c r="D69" s="361"/>
      <c r="E69" s="362"/>
      <c r="F69" s="362"/>
      <c r="G69" s="362"/>
      <c r="H69" s="429">
        <f t="shared" si="3"/>
        <v>0</v>
      </c>
      <c r="I69" s="362"/>
      <c r="J69" s="362"/>
      <c r="K69" s="362"/>
      <c r="L69" s="362"/>
      <c r="M69" s="362"/>
      <c r="N69" s="362"/>
      <c r="O69" s="362"/>
      <c r="P69" s="363">
        <f t="shared" si="4"/>
        <v>0</v>
      </c>
      <c r="Q69" s="362"/>
      <c r="R69" s="362"/>
      <c r="S69" s="362"/>
      <c r="T69" s="362"/>
      <c r="AF69" s="355" t="str">
        <f t="shared" ref="AF69:AF100" si="6">IF(B69="geleistete Anzahlungen und Anlagen im Bau des Sachanlagevermögens","Zeitreihe_2","Zeitreihe_1")</f>
        <v>Zeitreihe_1</v>
      </c>
    </row>
    <row r="70" spans="1:32" x14ac:dyDescent="0.2">
      <c r="A70" s="364"/>
      <c r="B70" s="354"/>
      <c r="C70" s="360"/>
      <c r="D70" s="361"/>
      <c r="E70" s="362"/>
      <c r="F70" s="362"/>
      <c r="G70" s="362"/>
      <c r="H70" s="429">
        <f t="shared" ref="H70:H100" si="7">E70*F70/100</f>
        <v>0</v>
      </c>
      <c r="I70" s="362"/>
      <c r="J70" s="362"/>
      <c r="K70" s="362"/>
      <c r="L70" s="362"/>
      <c r="M70" s="362"/>
      <c r="N70" s="362"/>
      <c r="O70" s="362"/>
      <c r="P70" s="363">
        <f t="shared" si="4"/>
        <v>0</v>
      </c>
      <c r="Q70" s="362"/>
      <c r="R70" s="362"/>
      <c r="S70" s="362"/>
      <c r="T70" s="362"/>
      <c r="AF70" s="355" t="str">
        <f t="shared" si="6"/>
        <v>Zeitreihe_1</v>
      </c>
    </row>
    <row r="71" spans="1:32" x14ac:dyDescent="0.2">
      <c r="A71" s="364"/>
      <c r="B71" s="354"/>
      <c r="C71" s="360"/>
      <c r="D71" s="361"/>
      <c r="E71" s="362"/>
      <c r="F71" s="362"/>
      <c r="G71" s="362"/>
      <c r="H71" s="429">
        <f t="shared" si="7"/>
        <v>0</v>
      </c>
      <c r="I71" s="362"/>
      <c r="J71" s="362"/>
      <c r="K71" s="362"/>
      <c r="L71" s="362"/>
      <c r="M71" s="362"/>
      <c r="N71" s="362"/>
      <c r="O71" s="362"/>
      <c r="P71" s="363">
        <f t="shared" si="4"/>
        <v>0</v>
      </c>
      <c r="Q71" s="362"/>
      <c r="R71" s="362"/>
      <c r="S71" s="362"/>
      <c r="T71" s="362"/>
      <c r="AF71" s="355" t="str">
        <f t="shared" si="6"/>
        <v>Zeitreihe_1</v>
      </c>
    </row>
    <row r="72" spans="1:32" x14ac:dyDescent="0.2">
      <c r="A72" s="364"/>
      <c r="B72" s="354"/>
      <c r="C72" s="360"/>
      <c r="D72" s="361"/>
      <c r="E72" s="362"/>
      <c r="F72" s="362"/>
      <c r="G72" s="362"/>
      <c r="H72" s="429">
        <f t="shared" si="7"/>
        <v>0</v>
      </c>
      <c r="I72" s="362"/>
      <c r="J72" s="362"/>
      <c r="K72" s="362"/>
      <c r="L72" s="362"/>
      <c r="M72" s="362"/>
      <c r="N72" s="362"/>
      <c r="O72" s="362"/>
      <c r="P72" s="363">
        <f t="shared" si="4"/>
        <v>0</v>
      </c>
      <c r="Q72" s="362"/>
      <c r="R72" s="362"/>
      <c r="S72" s="362"/>
      <c r="T72" s="362"/>
      <c r="AF72" s="355" t="str">
        <f t="shared" si="6"/>
        <v>Zeitreihe_1</v>
      </c>
    </row>
    <row r="73" spans="1:32" x14ac:dyDescent="0.2">
      <c r="A73" s="364"/>
      <c r="B73" s="354"/>
      <c r="C73" s="360"/>
      <c r="D73" s="361"/>
      <c r="E73" s="362"/>
      <c r="F73" s="362"/>
      <c r="G73" s="362"/>
      <c r="H73" s="429">
        <f t="shared" si="7"/>
        <v>0</v>
      </c>
      <c r="I73" s="362"/>
      <c r="J73" s="362"/>
      <c r="K73" s="362"/>
      <c r="L73" s="362"/>
      <c r="M73" s="362"/>
      <c r="N73" s="362"/>
      <c r="O73" s="362"/>
      <c r="P73" s="363">
        <f t="shared" si="4"/>
        <v>0</v>
      </c>
      <c r="Q73" s="362"/>
      <c r="R73" s="362"/>
      <c r="S73" s="362"/>
      <c r="T73" s="362"/>
      <c r="AF73" s="355" t="str">
        <f t="shared" si="6"/>
        <v>Zeitreihe_1</v>
      </c>
    </row>
    <row r="74" spans="1:32" x14ac:dyDescent="0.2">
      <c r="A74" s="364"/>
      <c r="B74" s="354"/>
      <c r="C74" s="360"/>
      <c r="D74" s="361"/>
      <c r="E74" s="362"/>
      <c r="F74" s="362"/>
      <c r="G74" s="362"/>
      <c r="H74" s="429">
        <f t="shared" si="7"/>
        <v>0</v>
      </c>
      <c r="I74" s="362"/>
      <c r="J74" s="362"/>
      <c r="K74" s="362"/>
      <c r="L74" s="362"/>
      <c r="M74" s="362"/>
      <c r="N74" s="362"/>
      <c r="O74" s="362"/>
      <c r="P74" s="363">
        <f t="shared" si="4"/>
        <v>0</v>
      </c>
      <c r="Q74" s="362"/>
      <c r="R74" s="362"/>
      <c r="S74" s="362"/>
      <c r="T74" s="362"/>
      <c r="AF74" s="355" t="str">
        <f t="shared" si="6"/>
        <v>Zeitreihe_1</v>
      </c>
    </row>
    <row r="75" spans="1:32" x14ac:dyDescent="0.2">
      <c r="A75" s="364"/>
      <c r="B75" s="354"/>
      <c r="C75" s="360"/>
      <c r="D75" s="361"/>
      <c r="E75" s="362"/>
      <c r="F75" s="362"/>
      <c r="G75" s="362"/>
      <c r="H75" s="429">
        <f t="shared" si="7"/>
        <v>0</v>
      </c>
      <c r="I75" s="362"/>
      <c r="J75" s="362"/>
      <c r="K75" s="362"/>
      <c r="L75" s="362"/>
      <c r="M75" s="362"/>
      <c r="N75" s="362"/>
      <c r="O75" s="362"/>
      <c r="P75" s="363">
        <f t="shared" si="4"/>
        <v>0</v>
      </c>
      <c r="Q75" s="362"/>
      <c r="R75" s="362"/>
      <c r="S75" s="362"/>
      <c r="T75" s="362"/>
      <c r="AF75" s="355" t="str">
        <f t="shared" si="6"/>
        <v>Zeitreihe_1</v>
      </c>
    </row>
    <row r="76" spans="1:32" x14ac:dyDescent="0.2">
      <c r="A76" s="364"/>
      <c r="B76" s="354"/>
      <c r="C76" s="360"/>
      <c r="D76" s="361"/>
      <c r="E76" s="362"/>
      <c r="F76" s="362"/>
      <c r="G76" s="362"/>
      <c r="H76" s="429">
        <f t="shared" si="7"/>
        <v>0</v>
      </c>
      <c r="I76" s="362"/>
      <c r="J76" s="362"/>
      <c r="K76" s="362"/>
      <c r="L76" s="362"/>
      <c r="M76" s="362"/>
      <c r="N76" s="362"/>
      <c r="O76" s="362"/>
      <c r="P76" s="363">
        <f t="shared" si="4"/>
        <v>0</v>
      </c>
      <c r="Q76" s="362"/>
      <c r="R76" s="362"/>
      <c r="S76" s="362"/>
      <c r="T76" s="362"/>
      <c r="AF76" s="355" t="str">
        <f t="shared" si="6"/>
        <v>Zeitreihe_1</v>
      </c>
    </row>
    <row r="77" spans="1:32" x14ac:dyDescent="0.2">
      <c r="A77" s="364"/>
      <c r="B77" s="354"/>
      <c r="C77" s="360"/>
      <c r="D77" s="361"/>
      <c r="E77" s="362"/>
      <c r="F77" s="362"/>
      <c r="G77" s="362"/>
      <c r="H77" s="429">
        <f t="shared" si="7"/>
        <v>0</v>
      </c>
      <c r="I77" s="362"/>
      <c r="J77" s="362"/>
      <c r="K77" s="362"/>
      <c r="L77" s="362"/>
      <c r="M77" s="362"/>
      <c r="N77" s="362"/>
      <c r="O77" s="362"/>
      <c r="P77" s="363">
        <f t="shared" si="4"/>
        <v>0</v>
      </c>
      <c r="Q77" s="362"/>
      <c r="R77" s="362"/>
      <c r="S77" s="362"/>
      <c r="T77" s="362"/>
      <c r="AF77" s="355" t="str">
        <f t="shared" si="6"/>
        <v>Zeitreihe_1</v>
      </c>
    </row>
    <row r="78" spans="1:32" x14ac:dyDescent="0.2">
      <c r="A78" s="364"/>
      <c r="B78" s="354"/>
      <c r="C78" s="360"/>
      <c r="D78" s="361"/>
      <c r="E78" s="362"/>
      <c r="F78" s="362"/>
      <c r="G78" s="362"/>
      <c r="H78" s="429">
        <f t="shared" si="7"/>
        <v>0</v>
      </c>
      <c r="I78" s="362"/>
      <c r="J78" s="362"/>
      <c r="K78" s="362"/>
      <c r="L78" s="362"/>
      <c r="M78" s="362"/>
      <c r="N78" s="362"/>
      <c r="O78" s="362"/>
      <c r="P78" s="363">
        <f t="shared" si="4"/>
        <v>0</v>
      </c>
      <c r="Q78" s="362"/>
      <c r="R78" s="362"/>
      <c r="S78" s="362"/>
      <c r="T78" s="362"/>
      <c r="AF78" s="355" t="str">
        <f t="shared" si="6"/>
        <v>Zeitreihe_1</v>
      </c>
    </row>
    <row r="79" spans="1:32" x14ac:dyDescent="0.2">
      <c r="A79" s="364"/>
      <c r="B79" s="354"/>
      <c r="C79" s="360"/>
      <c r="D79" s="361"/>
      <c r="E79" s="362"/>
      <c r="F79" s="362"/>
      <c r="G79" s="362"/>
      <c r="H79" s="429">
        <f t="shared" si="7"/>
        <v>0</v>
      </c>
      <c r="I79" s="362"/>
      <c r="J79" s="362"/>
      <c r="K79" s="362"/>
      <c r="L79" s="362"/>
      <c r="M79" s="362"/>
      <c r="N79" s="362"/>
      <c r="O79" s="362"/>
      <c r="P79" s="363">
        <f t="shared" si="4"/>
        <v>0</v>
      </c>
      <c r="Q79" s="362"/>
      <c r="R79" s="362"/>
      <c r="S79" s="362"/>
      <c r="T79" s="362"/>
      <c r="AF79" s="355" t="str">
        <f t="shared" si="6"/>
        <v>Zeitreihe_1</v>
      </c>
    </row>
    <row r="80" spans="1:32" x14ac:dyDescent="0.2">
      <c r="A80" s="364"/>
      <c r="B80" s="354"/>
      <c r="C80" s="360"/>
      <c r="D80" s="361"/>
      <c r="E80" s="362"/>
      <c r="F80" s="362"/>
      <c r="G80" s="362"/>
      <c r="H80" s="429">
        <f t="shared" si="7"/>
        <v>0</v>
      </c>
      <c r="I80" s="362"/>
      <c r="J80" s="362"/>
      <c r="K80" s="362"/>
      <c r="L80" s="362"/>
      <c r="M80" s="362"/>
      <c r="N80" s="362"/>
      <c r="O80" s="362"/>
      <c r="P80" s="363">
        <f t="shared" si="4"/>
        <v>0</v>
      </c>
      <c r="Q80" s="362"/>
      <c r="R80" s="362"/>
      <c r="S80" s="362"/>
      <c r="T80" s="362"/>
      <c r="AF80" s="355" t="str">
        <f t="shared" si="6"/>
        <v>Zeitreihe_1</v>
      </c>
    </row>
    <row r="81" spans="1:32" x14ac:dyDescent="0.2">
      <c r="A81" s="364"/>
      <c r="B81" s="354"/>
      <c r="C81" s="360"/>
      <c r="D81" s="361"/>
      <c r="E81" s="362"/>
      <c r="F81" s="362"/>
      <c r="G81" s="362"/>
      <c r="H81" s="429">
        <f t="shared" si="7"/>
        <v>0</v>
      </c>
      <c r="I81" s="362"/>
      <c r="J81" s="362"/>
      <c r="K81" s="362"/>
      <c r="L81" s="362"/>
      <c r="M81" s="362"/>
      <c r="N81" s="362"/>
      <c r="O81" s="362"/>
      <c r="P81" s="363">
        <f t="shared" si="4"/>
        <v>0</v>
      </c>
      <c r="Q81" s="362"/>
      <c r="R81" s="362"/>
      <c r="S81" s="362"/>
      <c r="T81" s="362"/>
      <c r="AF81" s="355" t="str">
        <f t="shared" si="6"/>
        <v>Zeitreihe_1</v>
      </c>
    </row>
    <row r="82" spans="1:32" x14ac:dyDescent="0.2">
      <c r="A82" s="364"/>
      <c r="B82" s="354"/>
      <c r="C82" s="360"/>
      <c r="D82" s="361"/>
      <c r="E82" s="362"/>
      <c r="F82" s="362"/>
      <c r="G82" s="362"/>
      <c r="H82" s="429">
        <f t="shared" si="7"/>
        <v>0</v>
      </c>
      <c r="I82" s="362"/>
      <c r="J82" s="362"/>
      <c r="K82" s="362"/>
      <c r="L82" s="362"/>
      <c r="M82" s="362"/>
      <c r="N82" s="362"/>
      <c r="O82" s="362"/>
      <c r="P82" s="363">
        <f t="shared" si="4"/>
        <v>0</v>
      </c>
      <c r="Q82" s="362"/>
      <c r="R82" s="362"/>
      <c r="S82" s="362"/>
      <c r="T82" s="362"/>
      <c r="AF82" s="355" t="str">
        <f t="shared" si="6"/>
        <v>Zeitreihe_1</v>
      </c>
    </row>
    <row r="83" spans="1:32" x14ac:dyDescent="0.2">
      <c r="A83" s="364"/>
      <c r="B83" s="354"/>
      <c r="C83" s="360"/>
      <c r="D83" s="361"/>
      <c r="E83" s="362"/>
      <c r="F83" s="362"/>
      <c r="G83" s="362"/>
      <c r="H83" s="429">
        <f t="shared" si="7"/>
        <v>0</v>
      </c>
      <c r="I83" s="362"/>
      <c r="J83" s="362"/>
      <c r="K83" s="362"/>
      <c r="L83" s="362"/>
      <c r="M83" s="362"/>
      <c r="N83" s="362"/>
      <c r="O83" s="362"/>
      <c r="P83" s="363">
        <f t="shared" si="4"/>
        <v>0</v>
      </c>
      <c r="Q83" s="362"/>
      <c r="R83" s="362"/>
      <c r="S83" s="362"/>
      <c r="T83" s="362"/>
      <c r="AF83" s="355" t="str">
        <f t="shared" si="6"/>
        <v>Zeitreihe_1</v>
      </c>
    </row>
    <row r="84" spans="1:32" x14ac:dyDescent="0.2">
      <c r="A84" s="364"/>
      <c r="B84" s="354"/>
      <c r="C84" s="360"/>
      <c r="D84" s="361"/>
      <c r="E84" s="362"/>
      <c r="F84" s="362"/>
      <c r="G84" s="362"/>
      <c r="H84" s="429">
        <f t="shared" si="7"/>
        <v>0</v>
      </c>
      <c r="I84" s="362"/>
      <c r="J84" s="362"/>
      <c r="K84" s="362"/>
      <c r="L84" s="362"/>
      <c r="M84" s="362"/>
      <c r="N84" s="362"/>
      <c r="O84" s="362"/>
      <c r="P84" s="363">
        <f t="shared" si="4"/>
        <v>0</v>
      </c>
      <c r="Q84" s="362"/>
      <c r="R84" s="362"/>
      <c r="S84" s="362"/>
      <c r="T84" s="362"/>
      <c r="AF84" s="355" t="str">
        <f t="shared" si="6"/>
        <v>Zeitreihe_1</v>
      </c>
    </row>
    <row r="85" spans="1:32" x14ac:dyDescent="0.2">
      <c r="A85" s="364"/>
      <c r="B85" s="354"/>
      <c r="C85" s="360"/>
      <c r="D85" s="361"/>
      <c r="E85" s="362"/>
      <c r="F85" s="362"/>
      <c r="G85" s="362"/>
      <c r="H85" s="429">
        <f t="shared" si="7"/>
        <v>0</v>
      </c>
      <c r="I85" s="362"/>
      <c r="J85" s="362"/>
      <c r="K85" s="362"/>
      <c r="L85" s="362"/>
      <c r="M85" s="362"/>
      <c r="N85" s="362"/>
      <c r="O85" s="362"/>
      <c r="P85" s="363">
        <f t="shared" si="4"/>
        <v>0</v>
      </c>
      <c r="Q85" s="362"/>
      <c r="R85" s="362"/>
      <c r="S85" s="362"/>
      <c r="T85" s="362"/>
      <c r="AF85" s="355" t="str">
        <f t="shared" si="6"/>
        <v>Zeitreihe_1</v>
      </c>
    </row>
    <row r="86" spans="1:32" x14ac:dyDescent="0.2">
      <c r="A86" s="364"/>
      <c r="B86" s="354"/>
      <c r="C86" s="360"/>
      <c r="D86" s="361"/>
      <c r="E86" s="362"/>
      <c r="F86" s="362"/>
      <c r="G86" s="362"/>
      <c r="H86" s="429">
        <f t="shared" si="7"/>
        <v>0</v>
      </c>
      <c r="I86" s="362"/>
      <c r="J86" s="362"/>
      <c r="K86" s="362"/>
      <c r="L86" s="362"/>
      <c r="M86" s="362"/>
      <c r="N86" s="362"/>
      <c r="O86" s="362"/>
      <c r="P86" s="363">
        <f t="shared" ref="P86:P100" si="8">SUM(H86,I86,K86,L86,N86)-SUM(J86,M86,O86)</f>
        <v>0</v>
      </c>
      <c r="Q86" s="362"/>
      <c r="R86" s="362"/>
      <c r="S86" s="362"/>
      <c r="T86" s="362"/>
      <c r="AF86" s="355" t="str">
        <f t="shared" si="6"/>
        <v>Zeitreihe_1</v>
      </c>
    </row>
    <row r="87" spans="1:32" x14ac:dyDescent="0.2">
      <c r="A87" s="364"/>
      <c r="B87" s="354"/>
      <c r="C87" s="360"/>
      <c r="D87" s="361"/>
      <c r="E87" s="362"/>
      <c r="F87" s="362"/>
      <c r="G87" s="362"/>
      <c r="H87" s="429">
        <f t="shared" si="7"/>
        <v>0</v>
      </c>
      <c r="I87" s="362"/>
      <c r="J87" s="362"/>
      <c r="K87" s="362"/>
      <c r="L87" s="362"/>
      <c r="M87" s="362"/>
      <c r="N87" s="362"/>
      <c r="O87" s="362"/>
      <c r="P87" s="363">
        <f t="shared" si="8"/>
        <v>0</v>
      </c>
      <c r="Q87" s="362"/>
      <c r="R87" s="362"/>
      <c r="S87" s="362"/>
      <c r="T87" s="362"/>
      <c r="AF87" s="355" t="str">
        <f t="shared" si="6"/>
        <v>Zeitreihe_1</v>
      </c>
    </row>
    <row r="88" spans="1:32" x14ac:dyDescent="0.2">
      <c r="A88" s="364"/>
      <c r="B88" s="354"/>
      <c r="C88" s="360"/>
      <c r="D88" s="361"/>
      <c r="E88" s="362"/>
      <c r="F88" s="362"/>
      <c r="G88" s="362"/>
      <c r="H88" s="429">
        <f t="shared" si="7"/>
        <v>0</v>
      </c>
      <c r="I88" s="362"/>
      <c r="J88" s="362"/>
      <c r="K88" s="362"/>
      <c r="L88" s="362"/>
      <c r="M88" s="362"/>
      <c r="N88" s="362"/>
      <c r="O88" s="362"/>
      <c r="P88" s="363">
        <f t="shared" si="8"/>
        <v>0</v>
      </c>
      <c r="Q88" s="362"/>
      <c r="R88" s="362"/>
      <c r="S88" s="362"/>
      <c r="T88" s="362"/>
      <c r="AF88" s="355" t="str">
        <f t="shared" si="6"/>
        <v>Zeitreihe_1</v>
      </c>
    </row>
    <row r="89" spans="1:32" x14ac:dyDescent="0.2">
      <c r="A89" s="364"/>
      <c r="B89" s="354"/>
      <c r="C89" s="360"/>
      <c r="D89" s="361"/>
      <c r="E89" s="362"/>
      <c r="F89" s="362"/>
      <c r="G89" s="362"/>
      <c r="H89" s="429">
        <f t="shared" si="7"/>
        <v>0</v>
      </c>
      <c r="I89" s="362"/>
      <c r="J89" s="362"/>
      <c r="K89" s="362"/>
      <c r="L89" s="362"/>
      <c r="M89" s="362"/>
      <c r="N89" s="362"/>
      <c r="O89" s="362"/>
      <c r="P89" s="363">
        <f t="shared" si="8"/>
        <v>0</v>
      </c>
      <c r="Q89" s="362"/>
      <c r="R89" s="362"/>
      <c r="S89" s="362"/>
      <c r="T89" s="362"/>
      <c r="AF89" s="355" t="str">
        <f t="shared" si="6"/>
        <v>Zeitreihe_1</v>
      </c>
    </row>
    <row r="90" spans="1:32" x14ac:dyDescent="0.2">
      <c r="A90" s="364"/>
      <c r="B90" s="354"/>
      <c r="C90" s="360"/>
      <c r="D90" s="361"/>
      <c r="E90" s="362"/>
      <c r="F90" s="362"/>
      <c r="G90" s="362"/>
      <c r="H90" s="429">
        <f t="shared" si="7"/>
        <v>0</v>
      </c>
      <c r="I90" s="362"/>
      <c r="J90" s="362"/>
      <c r="K90" s="362"/>
      <c r="L90" s="362"/>
      <c r="M90" s="362"/>
      <c r="N90" s="362"/>
      <c r="O90" s="362"/>
      <c r="P90" s="363">
        <f t="shared" si="8"/>
        <v>0</v>
      </c>
      <c r="Q90" s="362"/>
      <c r="R90" s="362"/>
      <c r="S90" s="362"/>
      <c r="T90" s="362"/>
      <c r="AF90" s="355" t="str">
        <f t="shared" si="6"/>
        <v>Zeitreihe_1</v>
      </c>
    </row>
    <row r="91" spans="1:32" x14ac:dyDescent="0.2">
      <c r="A91" s="364"/>
      <c r="B91" s="354"/>
      <c r="C91" s="360"/>
      <c r="D91" s="361"/>
      <c r="E91" s="362"/>
      <c r="F91" s="362"/>
      <c r="G91" s="362"/>
      <c r="H91" s="429">
        <f t="shared" si="7"/>
        <v>0</v>
      </c>
      <c r="I91" s="362"/>
      <c r="J91" s="362"/>
      <c r="K91" s="362"/>
      <c r="L91" s="362"/>
      <c r="M91" s="362"/>
      <c r="N91" s="362"/>
      <c r="O91" s="362"/>
      <c r="P91" s="363">
        <f t="shared" si="8"/>
        <v>0</v>
      </c>
      <c r="Q91" s="362"/>
      <c r="R91" s="362"/>
      <c r="S91" s="362"/>
      <c r="T91" s="362"/>
      <c r="AF91" s="355" t="str">
        <f t="shared" si="6"/>
        <v>Zeitreihe_1</v>
      </c>
    </row>
    <row r="92" spans="1:32" x14ac:dyDescent="0.2">
      <c r="A92" s="364"/>
      <c r="B92" s="354"/>
      <c r="C92" s="360"/>
      <c r="D92" s="361"/>
      <c r="E92" s="362"/>
      <c r="F92" s="362"/>
      <c r="G92" s="362"/>
      <c r="H92" s="429">
        <f t="shared" si="7"/>
        <v>0</v>
      </c>
      <c r="I92" s="362"/>
      <c r="J92" s="362"/>
      <c r="K92" s="362"/>
      <c r="L92" s="362"/>
      <c r="M92" s="362"/>
      <c r="N92" s="362"/>
      <c r="O92" s="362"/>
      <c r="P92" s="363">
        <f t="shared" si="8"/>
        <v>0</v>
      </c>
      <c r="Q92" s="362"/>
      <c r="R92" s="362"/>
      <c r="S92" s="362"/>
      <c r="T92" s="362"/>
      <c r="AF92" s="355" t="str">
        <f t="shared" si="6"/>
        <v>Zeitreihe_1</v>
      </c>
    </row>
    <row r="93" spans="1:32" x14ac:dyDescent="0.2">
      <c r="A93" s="364"/>
      <c r="B93" s="354"/>
      <c r="C93" s="360"/>
      <c r="D93" s="361"/>
      <c r="E93" s="362"/>
      <c r="F93" s="362"/>
      <c r="G93" s="362"/>
      <c r="H93" s="429">
        <f t="shared" si="7"/>
        <v>0</v>
      </c>
      <c r="I93" s="362"/>
      <c r="J93" s="362"/>
      <c r="K93" s="362"/>
      <c r="L93" s="362"/>
      <c r="M93" s="362"/>
      <c r="N93" s="362"/>
      <c r="O93" s="362"/>
      <c r="P93" s="363">
        <f t="shared" si="8"/>
        <v>0</v>
      </c>
      <c r="Q93" s="362"/>
      <c r="R93" s="362"/>
      <c r="S93" s="362"/>
      <c r="T93" s="362"/>
      <c r="AF93" s="355" t="str">
        <f t="shared" si="6"/>
        <v>Zeitreihe_1</v>
      </c>
    </row>
    <row r="94" spans="1:32" x14ac:dyDescent="0.2">
      <c r="A94" s="364"/>
      <c r="B94" s="354"/>
      <c r="C94" s="360"/>
      <c r="D94" s="361"/>
      <c r="E94" s="362"/>
      <c r="F94" s="362"/>
      <c r="G94" s="362"/>
      <c r="H94" s="429">
        <f t="shared" si="7"/>
        <v>0</v>
      </c>
      <c r="I94" s="362"/>
      <c r="J94" s="362"/>
      <c r="K94" s="362"/>
      <c r="L94" s="362"/>
      <c r="M94" s="362"/>
      <c r="N94" s="362"/>
      <c r="O94" s="362"/>
      <c r="P94" s="363">
        <f t="shared" si="8"/>
        <v>0</v>
      </c>
      <c r="Q94" s="362"/>
      <c r="R94" s="362"/>
      <c r="S94" s="362"/>
      <c r="T94" s="362"/>
      <c r="AF94" s="355" t="str">
        <f t="shared" si="6"/>
        <v>Zeitreihe_1</v>
      </c>
    </row>
    <row r="95" spans="1:32" x14ac:dyDescent="0.2">
      <c r="A95" s="364"/>
      <c r="B95" s="354"/>
      <c r="C95" s="360"/>
      <c r="D95" s="361"/>
      <c r="E95" s="362"/>
      <c r="F95" s="362"/>
      <c r="G95" s="362"/>
      <c r="H95" s="429">
        <f t="shared" si="7"/>
        <v>0</v>
      </c>
      <c r="I95" s="362"/>
      <c r="J95" s="362"/>
      <c r="K95" s="362"/>
      <c r="L95" s="362"/>
      <c r="M95" s="362"/>
      <c r="N95" s="362"/>
      <c r="O95" s="362"/>
      <c r="P95" s="363">
        <f t="shared" si="8"/>
        <v>0</v>
      </c>
      <c r="Q95" s="362"/>
      <c r="R95" s="362"/>
      <c r="S95" s="362"/>
      <c r="T95" s="362"/>
      <c r="AF95" s="355" t="str">
        <f t="shared" si="6"/>
        <v>Zeitreihe_1</v>
      </c>
    </row>
    <row r="96" spans="1:32" x14ac:dyDescent="0.2">
      <c r="A96" s="364"/>
      <c r="B96" s="354"/>
      <c r="C96" s="360"/>
      <c r="D96" s="361"/>
      <c r="E96" s="362"/>
      <c r="F96" s="362"/>
      <c r="G96" s="362"/>
      <c r="H96" s="429">
        <f t="shared" si="7"/>
        <v>0</v>
      </c>
      <c r="I96" s="362"/>
      <c r="J96" s="362"/>
      <c r="K96" s="362"/>
      <c r="L96" s="362"/>
      <c r="M96" s="362"/>
      <c r="N96" s="362"/>
      <c r="O96" s="362"/>
      <c r="P96" s="363">
        <f t="shared" si="8"/>
        <v>0</v>
      </c>
      <c r="Q96" s="362"/>
      <c r="R96" s="362"/>
      <c r="S96" s="362"/>
      <c r="T96" s="362"/>
      <c r="AF96" s="355" t="str">
        <f t="shared" si="6"/>
        <v>Zeitreihe_1</v>
      </c>
    </row>
    <row r="97" spans="1:32" x14ac:dyDescent="0.2">
      <c r="A97" s="364"/>
      <c r="B97" s="354"/>
      <c r="C97" s="360"/>
      <c r="D97" s="361"/>
      <c r="E97" s="362"/>
      <c r="F97" s="362"/>
      <c r="G97" s="362"/>
      <c r="H97" s="429">
        <f t="shared" si="7"/>
        <v>0</v>
      </c>
      <c r="I97" s="362"/>
      <c r="J97" s="362"/>
      <c r="K97" s="362"/>
      <c r="L97" s="362"/>
      <c r="M97" s="362"/>
      <c r="N97" s="362"/>
      <c r="O97" s="362"/>
      <c r="P97" s="363">
        <f t="shared" si="8"/>
        <v>0</v>
      </c>
      <c r="Q97" s="362"/>
      <c r="R97" s="362"/>
      <c r="S97" s="362"/>
      <c r="T97" s="362"/>
      <c r="AF97" s="355" t="str">
        <f t="shared" si="6"/>
        <v>Zeitreihe_1</v>
      </c>
    </row>
    <row r="98" spans="1:32" x14ac:dyDescent="0.2">
      <c r="A98" s="364"/>
      <c r="B98" s="354"/>
      <c r="C98" s="360"/>
      <c r="D98" s="361"/>
      <c r="E98" s="362"/>
      <c r="F98" s="362"/>
      <c r="G98" s="362"/>
      <c r="H98" s="429">
        <f t="shared" si="7"/>
        <v>0</v>
      </c>
      <c r="I98" s="362"/>
      <c r="J98" s="362"/>
      <c r="K98" s="362"/>
      <c r="L98" s="362"/>
      <c r="M98" s="362"/>
      <c r="N98" s="362"/>
      <c r="O98" s="362"/>
      <c r="P98" s="363">
        <f t="shared" si="8"/>
        <v>0</v>
      </c>
      <c r="Q98" s="362"/>
      <c r="R98" s="362"/>
      <c r="S98" s="362"/>
      <c r="T98" s="362"/>
      <c r="AF98" s="355" t="str">
        <f t="shared" si="6"/>
        <v>Zeitreihe_1</v>
      </c>
    </row>
    <row r="99" spans="1:32" x14ac:dyDescent="0.2">
      <c r="A99" s="364"/>
      <c r="B99" s="354"/>
      <c r="C99" s="360"/>
      <c r="D99" s="361"/>
      <c r="E99" s="362"/>
      <c r="F99" s="362"/>
      <c r="G99" s="362"/>
      <c r="H99" s="429">
        <f t="shared" si="7"/>
        <v>0</v>
      </c>
      <c r="I99" s="362"/>
      <c r="J99" s="362"/>
      <c r="K99" s="362"/>
      <c r="L99" s="362"/>
      <c r="M99" s="362"/>
      <c r="N99" s="362"/>
      <c r="O99" s="362"/>
      <c r="P99" s="363">
        <f t="shared" si="8"/>
        <v>0</v>
      </c>
      <c r="Q99" s="362"/>
      <c r="R99" s="362"/>
      <c r="S99" s="362"/>
      <c r="T99" s="362"/>
      <c r="AF99" s="355" t="str">
        <f t="shared" si="6"/>
        <v>Zeitreihe_1</v>
      </c>
    </row>
    <row r="100" spans="1:32" x14ac:dyDescent="0.2">
      <c r="A100" s="364"/>
      <c r="B100" s="354"/>
      <c r="C100" s="360"/>
      <c r="D100" s="361"/>
      <c r="E100" s="362"/>
      <c r="F100" s="362"/>
      <c r="G100" s="362"/>
      <c r="H100" s="429">
        <f t="shared" si="7"/>
        <v>0</v>
      </c>
      <c r="I100" s="362"/>
      <c r="J100" s="362"/>
      <c r="K100" s="362"/>
      <c r="L100" s="362"/>
      <c r="M100" s="362"/>
      <c r="N100" s="362"/>
      <c r="O100" s="362"/>
      <c r="P100" s="363">
        <f t="shared" si="8"/>
        <v>0</v>
      </c>
      <c r="Q100" s="362"/>
      <c r="R100" s="362"/>
      <c r="S100" s="362"/>
      <c r="T100" s="362"/>
      <c r="AF100" s="355" t="str">
        <f t="shared" si="6"/>
        <v>Zeitreihe_1</v>
      </c>
    </row>
    <row r="101" spans="1:32" x14ac:dyDescent="0.2">
      <c r="AF101" s="355"/>
    </row>
  </sheetData>
  <sheetProtection formatCells="0" formatColumns="0" formatRows="0" insertRows="0" insertHyperlinks="0"/>
  <pageMargins left="0.49" right="0.5" top="0.52" bottom="0.78740157480314965" header="0.31496062992125984" footer="0.31496062992125984"/>
  <pageSetup paperSize="9" scale="33" fitToHeight="0" orientation="landscape" r:id="rId1"/>
  <headerFooter>
    <oddFooter>&amp;L&amp;D&amp;C&amp;P/&amp;N&amp;R&amp;A_&amp;F</oddFooter>
  </headerFooter>
  <rowBreaks count="2" manualBreakCount="2">
    <brk id="40" max="16383" man="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Allgemeines!$B$36:$B$45</xm:f>
          </x14:formula1>
          <xm:sqref>A5:A100</xm:sqref>
        </x14:dataValidation>
        <x14:dataValidation type="list" allowBlank="1" showInputMessage="1" showErrorMessage="1">
          <x14:formula1>
            <xm:f>Listen!$F$2:$F$8</xm:f>
          </x14:formula1>
          <xm:sqref>B5:B100</xm:sqref>
        </x14:dataValidation>
        <x14:dataValidation type="list" allowBlank="1" showInputMessage="1" showErrorMessage="1">
          <x14:formula1>
            <xm:f>Listen!$I$2:$I$8</xm:f>
          </x14:formula1>
          <xm:sqref>D5:D100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I135"/>
  <sheetViews>
    <sheetView showGridLines="0" zoomScale="90" zoomScaleNormal="90" workbookViewId="0">
      <selection activeCell="B1" sqref="B1"/>
    </sheetView>
  </sheetViews>
  <sheetFormatPr baseColWidth="10" defaultColWidth="11.42578125" defaultRowHeight="14.25" x14ac:dyDescent="0.2"/>
  <cols>
    <col min="1" max="1" width="2.7109375" style="75" customWidth="1"/>
    <col min="2" max="2" width="40.28515625" style="75" customWidth="1"/>
    <col min="3" max="3" width="136" style="85" customWidth="1"/>
    <col min="4" max="51" width="11.42578125" style="75"/>
    <col min="52" max="52" width="2.7109375" style="75" customWidth="1"/>
    <col min="53" max="53" width="40.28515625" style="75" customWidth="1"/>
    <col min="54" max="54" width="136" style="75" customWidth="1"/>
    <col min="55" max="55" width="2.7109375" style="75" customWidth="1"/>
    <col min="56" max="16384" width="11.42578125" style="75"/>
  </cols>
  <sheetData>
    <row r="1" spans="1:3" ht="30" customHeight="1" x14ac:dyDescent="0.2">
      <c r="A1" s="147"/>
      <c r="B1" s="148" t="s">
        <v>209</v>
      </c>
      <c r="C1" s="149"/>
    </row>
    <row r="2" spans="1:3" s="397" customFormat="1" ht="15" customHeight="1" x14ac:dyDescent="0.2">
      <c r="A2" s="75"/>
      <c r="B2" s="471" t="s">
        <v>614</v>
      </c>
      <c r="C2" s="472"/>
    </row>
    <row r="3" spans="1:3" ht="30" customHeight="1" x14ac:dyDescent="0.2">
      <c r="A3" s="147"/>
      <c r="B3" s="1142" t="s">
        <v>615</v>
      </c>
      <c r="C3" s="1142"/>
    </row>
    <row r="4" spans="1:3" ht="11.45" customHeight="1" x14ac:dyDescent="0.2">
      <c r="A4" s="147"/>
      <c r="B4" s="473"/>
      <c r="C4" s="473"/>
    </row>
    <row r="5" spans="1:3" ht="22.15" customHeight="1" x14ac:dyDescent="0.2">
      <c r="A5" s="147"/>
      <c r="B5" s="474" t="s">
        <v>704</v>
      </c>
      <c r="C5" s="475"/>
    </row>
    <row r="6" spans="1:3" ht="30" customHeight="1" x14ac:dyDescent="0.2">
      <c r="A6" s="147"/>
      <c r="B6" s="1146" t="s">
        <v>617</v>
      </c>
      <c r="C6" s="1147"/>
    </row>
    <row r="7" spans="1:3" ht="15" customHeight="1" x14ac:dyDescent="0.2">
      <c r="A7" s="147"/>
      <c r="B7" s="473"/>
      <c r="C7" s="473"/>
    </row>
    <row r="8" spans="1:3" ht="19.149999999999999" customHeight="1" x14ac:dyDescent="0.2">
      <c r="A8" s="147"/>
      <c r="B8" s="1148" t="s">
        <v>618</v>
      </c>
      <c r="C8" s="1149"/>
    </row>
    <row r="9" spans="1:3" ht="39.6" customHeight="1" x14ac:dyDescent="0.2">
      <c r="A9" s="147"/>
      <c r="B9" s="1150" t="s">
        <v>697</v>
      </c>
      <c r="C9" s="1151"/>
    </row>
    <row r="10" spans="1:3" ht="38.450000000000003" customHeight="1" x14ac:dyDescent="0.2">
      <c r="A10" s="147"/>
      <c r="B10" s="1150" t="s">
        <v>698</v>
      </c>
      <c r="C10" s="1151"/>
    </row>
    <row r="11" spans="1:3" ht="120.6" customHeight="1" x14ac:dyDescent="0.2">
      <c r="A11" s="147"/>
      <c r="B11" s="1150" t="s">
        <v>699</v>
      </c>
      <c r="C11" s="1151"/>
    </row>
    <row r="12" spans="1:3" ht="30" customHeight="1" x14ac:dyDescent="0.2">
      <c r="A12" s="147"/>
      <c r="B12" s="1146" t="s">
        <v>700</v>
      </c>
      <c r="C12" s="1147"/>
    </row>
    <row r="13" spans="1:3" ht="13.15" customHeight="1" x14ac:dyDescent="0.2">
      <c r="A13" s="147"/>
      <c r="B13" s="476"/>
      <c r="C13" s="476"/>
    </row>
    <row r="14" spans="1:3" s="397" customFormat="1" ht="15" customHeight="1" x14ac:dyDescent="0.2">
      <c r="A14" s="75"/>
      <c r="B14" s="471" t="s">
        <v>620</v>
      </c>
      <c r="C14" s="472"/>
    </row>
    <row r="15" spans="1:3" ht="6.6" customHeight="1" x14ac:dyDescent="0.2">
      <c r="A15" s="147"/>
      <c r="B15" s="147"/>
      <c r="C15" s="477"/>
    </row>
    <row r="16" spans="1:3" x14ac:dyDescent="0.2">
      <c r="A16" s="147"/>
      <c r="B16" s="478" t="s">
        <v>621</v>
      </c>
      <c r="C16" s="479"/>
    </row>
    <row r="17" spans="1:3" x14ac:dyDescent="0.2">
      <c r="A17" s="147"/>
      <c r="B17" s="480" t="s">
        <v>898</v>
      </c>
      <c r="C17" s="481"/>
    </row>
    <row r="18" spans="1:3" ht="15" x14ac:dyDescent="0.2">
      <c r="A18" s="147"/>
      <c r="B18" s="482"/>
      <c r="C18" s="477"/>
    </row>
    <row r="19" spans="1:3" s="397" customFormat="1" ht="15" customHeight="1" x14ac:dyDescent="0.2">
      <c r="A19" s="75"/>
      <c r="B19" s="471" t="s">
        <v>622</v>
      </c>
      <c r="C19" s="472"/>
    </row>
    <row r="20" spans="1:3" s="398" customFormat="1" ht="6" customHeight="1" x14ac:dyDescent="0.2">
      <c r="A20" s="75"/>
      <c r="B20" s="483"/>
    </row>
    <row r="21" spans="1:3" s="398" customFormat="1" ht="332.25" customHeight="1" x14ac:dyDescent="0.2">
      <c r="A21" s="75"/>
      <c r="B21" s="1144" t="s">
        <v>920</v>
      </c>
      <c r="C21" s="1145"/>
    </row>
    <row r="22" spans="1:3" ht="9" customHeight="1" x14ac:dyDescent="0.2">
      <c r="C22" s="75"/>
    </row>
    <row r="23" spans="1:3" ht="15" customHeight="1" x14ac:dyDescent="0.2">
      <c r="B23" s="471" t="s">
        <v>226</v>
      </c>
      <c r="C23" s="472"/>
    </row>
    <row r="24" spans="1:3" ht="6" customHeight="1" x14ac:dyDescent="0.2">
      <c r="B24" s="483"/>
      <c r="C24" s="75"/>
    </row>
    <row r="25" spans="1:3" s="147" customFormat="1" ht="15" customHeight="1" x14ac:dyDescent="0.2">
      <c r="B25" s="484" t="s">
        <v>210</v>
      </c>
      <c r="C25" s="75"/>
    </row>
    <row r="26" spans="1:3" s="147" customFormat="1" ht="6" customHeight="1" x14ac:dyDescent="0.2">
      <c r="B26" s="484"/>
      <c r="C26" s="75"/>
    </row>
    <row r="27" spans="1:3" s="147" customFormat="1" ht="135" customHeight="1" x14ac:dyDescent="0.2">
      <c r="B27" s="485" t="s">
        <v>211</v>
      </c>
      <c r="C27" s="486" t="s">
        <v>922</v>
      </c>
    </row>
    <row r="28" spans="1:3" s="147" customFormat="1" ht="75" customHeight="1" x14ac:dyDescent="0.2">
      <c r="B28" s="487" t="s">
        <v>212</v>
      </c>
      <c r="C28" s="486" t="s">
        <v>612</v>
      </c>
    </row>
    <row r="29" spans="1:3" s="147" customFormat="1" ht="15" customHeight="1" x14ac:dyDescent="0.2">
      <c r="B29" s="487" t="s">
        <v>610</v>
      </c>
      <c r="C29" s="486" t="s">
        <v>921</v>
      </c>
    </row>
    <row r="30" spans="1:3" s="147" customFormat="1" ht="30" customHeight="1" x14ac:dyDescent="0.2">
      <c r="B30" s="487" t="s">
        <v>611</v>
      </c>
      <c r="C30" s="486" t="s">
        <v>213</v>
      </c>
    </row>
    <row r="31" spans="1:3" s="147" customFormat="1" ht="15" customHeight="1" x14ac:dyDescent="0.2">
      <c r="B31" s="487" t="s">
        <v>608</v>
      </c>
      <c r="C31" s="486" t="s">
        <v>214</v>
      </c>
    </row>
    <row r="32" spans="1:3" s="147" customFormat="1" ht="15" customHeight="1" x14ac:dyDescent="0.2">
      <c r="B32" s="487" t="s">
        <v>609</v>
      </c>
      <c r="C32" s="486" t="s">
        <v>215</v>
      </c>
    </row>
    <row r="33" spans="2:3" s="147" customFormat="1" ht="56.45" customHeight="1" x14ac:dyDescent="0.2">
      <c r="B33" s="487" t="s">
        <v>613</v>
      </c>
      <c r="C33" s="486" t="s">
        <v>216</v>
      </c>
    </row>
    <row r="34" spans="2:3" s="147" customFormat="1" ht="6" customHeight="1" x14ac:dyDescent="0.2">
      <c r="B34" s="488"/>
      <c r="C34" s="488"/>
    </row>
    <row r="35" spans="2:3" s="147" customFormat="1" ht="114.75" customHeight="1" x14ac:dyDescent="0.2">
      <c r="B35" s="582" t="s">
        <v>758</v>
      </c>
      <c r="C35" s="486" t="s">
        <v>759</v>
      </c>
    </row>
    <row r="36" spans="2:3" s="147" customFormat="1" ht="6" customHeight="1" x14ac:dyDescent="0.2">
      <c r="B36" s="488"/>
      <c r="C36" s="488"/>
    </row>
    <row r="37" spans="2:3" s="147" customFormat="1" ht="60" customHeight="1" x14ac:dyDescent="0.2">
      <c r="B37" s="485" t="s">
        <v>217</v>
      </c>
      <c r="C37" s="486" t="s">
        <v>227</v>
      </c>
    </row>
    <row r="38" spans="2:3" s="147" customFormat="1" ht="9" customHeight="1" x14ac:dyDescent="0.2">
      <c r="B38" s="489"/>
      <c r="C38" s="490"/>
    </row>
    <row r="39" spans="2:3" ht="15" customHeight="1" x14ac:dyDescent="0.2">
      <c r="B39" s="471" t="s">
        <v>434</v>
      </c>
      <c r="C39" s="472"/>
    </row>
    <row r="40" spans="2:3" s="147" customFormat="1" ht="6" customHeight="1" x14ac:dyDescent="0.2">
      <c r="B40" s="489"/>
      <c r="C40" s="490"/>
    </row>
    <row r="41" spans="2:3" s="147" customFormat="1" ht="25.15" customHeight="1" x14ac:dyDescent="0.2">
      <c r="B41" s="1143" t="s">
        <v>218</v>
      </c>
      <c r="C41" s="1143"/>
    </row>
    <row r="42" spans="2:3" s="147" customFormat="1" ht="8.25" customHeight="1" x14ac:dyDescent="0.2">
      <c r="B42" s="489"/>
      <c r="C42" s="490"/>
    </row>
    <row r="43" spans="2:3" s="147" customFormat="1" ht="60" customHeight="1" x14ac:dyDescent="0.2">
      <c r="B43" s="485" t="s">
        <v>219</v>
      </c>
      <c r="C43" s="491" t="s">
        <v>220</v>
      </c>
    </row>
    <row r="44" spans="2:3" s="147" customFormat="1" ht="10.15" customHeight="1" x14ac:dyDescent="0.2">
      <c r="B44" s="589"/>
      <c r="C44" s="1006"/>
    </row>
    <row r="45" spans="2:3" ht="15" customHeight="1" x14ac:dyDescent="0.2">
      <c r="B45" s="471" t="s">
        <v>852</v>
      </c>
      <c r="C45" s="472"/>
    </row>
    <row r="46" spans="2:3" s="147" customFormat="1" ht="10.15" customHeight="1" x14ac:dyDescent="0.2">
      <c r="B46" s="589"/>
      <c r="C46" s="1006"/>
    </row>
    <row r="47" spans="2:3" s="147" customFormat="1" ht="67.900000000000006" customHeight="1" x14ac:dyDescent="0.2">
      <c r="B47" s="1114" t="str">
        <f>"In dieser Tabelle werden die Zahlungen aus dem finanziellen Ausgleich im sogenannten Redispatch 2.0 gemäß § 13a Abs. 2 EnWG abgefragt (§ 34 Abs. 8 S. 1 ARegV). Der Netzbetreiber soll zudem angeben, ob er die gesetzlichen Vorgaben und die Empfehlungen des "&amp;"Einspeisemanagement-Leitfadens der Bundesnetzagentur befolgt hat. Der Netzbetreiber kann auch angeben, ob er dies bei allen den Kosten zugrunde liegenden Maßnahmen getan hat oder nur bei einem bestimmten Anteil (anzugeben in Entschädigungshöhe)."&amp;CHAR(10)&amp;"
In dieser Tabelle sind nur Kosten einzutragen, die im Zeitraum vom 01.10.2021 bis zum 31.12.2021 entstanden sind."</f>
        <v>In dieser Tabelle werden die Zahlungen aus dem finanziellen Ausgleich im sogenannten Redispatch 2.0 gemäß § 13a Abs. 2 EnWG abgefragt (§ 34 Abs. 8 S. 1 ARegV). Der Netzbetreiber soll zudem angeben, ob er die gesetzlichen Vorgaben und die Empfehlungen des Einspeisemanagement-Leitfadens der Bundesnetzagentur befolgt hat. Der Netzbetreiber kann auch angeben, ob er dies bei allen den Kosten zugrunde liegenden Maßnahmen getan hat oder nur bei einem bestimmten Anteil (anzugeben in Entschädigungshöhe).
In dieser Tabelle sind nur Kosten einzutragen, die im Zeitraum vom 01.10.2021 bis zum 31.12.2021 entstanden sind.</v>
      </c>
      <c r="C47" s="1114"/>
    </row>
    <row r="48" spans="2:3" s="147" customFormat="1" ht="37.9" customHeight="1" x14ac:dyDescent="0.2">
      <c r="B48" s="1113" t="s">
        <v>919</v>
      </c>
      <c r="C48" s="1113"/>
    </row>
    <row r="49" spans="2:3" s="147" customFormat="1" x14ac:dyDescent="0.2">
      <c r="B49" s="485" t="s">
        <v>853</v>
      </c>
      <c r="C49" s="485" t="s">
        <v>854</v>
      </c>
    </row>
    <row r="50" spans="2:3" s="147" customFormat="1" x14ac:dyDescent="0.2">
      <c r="B50" s="485" t="s">
        <v>855</v>
      </c>
      <c r="C50" s="485" t="s">
        <v>856</v>
      </c>
    </row>
    <row r="51" spans="2:3" s="147" customFormat="1" ht="28.5" x14ac:dyDescent="0.2">
      <c r="B51" s="485" t="s">
        <v>857</v>
      </c>
      <c r="C51" s="486" t="s">
        <v>858</v>
      </c>
    </row>
    <row r="52" spans="2:3" s="147" customFormat="1" ht="28.5" x14ac:dyDescent="0.2">
      <c r="B52" s="485" t="s">
        <v>859</v>
      </c>
      <c r="C52" s="486" t="s">
        <v>860</v>
      </c>
    </row>
    <row r="53" spans="2:3" s="147" customFormat="1" ht="28.5" x14ac:dyDescent="0.2">
      <c r="B53" s="485" t="s">
        <v>861</v>
      </c>
      <c r="C53" s="486" t="s">
        <v>871</v>
      </c>
    </row>
    <row r="54" spans="2:3" s="147" customFormat="1" ht="42.75" x14ac:dyDescent="0.2">
      <c r="B54" s="485" t="s">
        <v>862</v>
      </c>
      <c r="C54" s="486" t="s">
        <v>872</v>
      </c>
    </row>
    <row r="55" spans="2:3" s="147" customFormat="1" ht="42.75" x14ac:dyDescent="0.2">
      <c r="B55" s="485" t="s">
        <v>863</v>
      </c>
      <c r="C55" s="486" t="s">
        <v>873</v>
      </c>
    </row>
    <row r="56" spans="2:3" s="147" customFormat="1" ht="28.5" x14ac:dyDescent="0.2">
      <c r="B56" s="485" t="s">
        <v>864</v>
      </c>
      <c r="C56" s="486" t="s">
        <v>865</v>
      </c>
    </row>
    <row r="57" spans="2:3" s="147" customFormat="1" ht="42.75" x14ac:dyDescent="0.2">
      <c r="B57" s="1007" t="s">
        <v>866</v>
      </c>
      <c r="C57" s="486" t="s">
        <v>874</v>
      </c>
    </row>
    <row r="58" spans="2:3" s="147" customFormat="1" ht="28.5" x14ac:dyDescent="0.2">
      <c r="B58" s="485" t="s">
        <v>867</v>
      </c>
      <c r="C58" s="486" t="s">
        <v>868</v>
      </c>
    </row>
    <row r="59" spans="2:3" s="147" customFormat="1" x14ac:dyDescent="0.2">
      <c r="B59" s="485" t="s">
        <v>869</v>
      </c>
      <c r="C59" s="485" t="s">
        <v>870</v>
      </c>
    </row>
    <row r="60" spans="2:3" x14ac:dyDescent="0.2">
      <c r="C60" s="75"/>
    </row>
    <row r="61" spans="2:3" ht="15" customHeight="1" x14ac:dyDescent="0.2">
      <c r="B61" s="471" t="s">
        <v>623</v>
      </c>
      <c r="C61" s="472"/>
    </row>
    <row r="62" spans="2:3" ht="9" customHeight="1" x14ac:dyDescent="0.2">
      <c r="C62" s="75"/>
    </row>
    <row r="63" spans="2:3" x14ac:dyDescent="0.2">
      <c r="B63" s="75" t="s">
        <v>624</v>
      </c>
      <c r="C63" s="75"/>
    </row>
    <row r="64" spans="2:3" x14ac:dyDescent="0.2">
      <c r="C64" s="75"/>
    </row>
    <row r="65" spans="2:3" ht="15" customHeight="1" x14ac:dyDescent="0.2">
      <c r="B65" s="471" t="s">
        <v>625</v>
      </c>
      <c r="C65" s="472"/>
    </row>
    <row r="66" spans="2:3" ht="7.15" customHeight="1" x14ac:dyDescent="0.2">
      <c r="C66" s="75"/>
    </row>
    <row r="67" spans="2:3" x14ac:dyDescent="0.2">
      <c r="B67" s="492" t="s">
        <v>626</v>
      </c>
      <c r="C67" s="75"/>
    </row>
    <row r="68" spans="2:3" ht="10.15" customHeight="1" x14ac:dyDescent="0.2">
      <c r="B68" s="492"/>
      <c r="C68" s="75"/>
    </row>
    <row r="69" spans="2:3" ht="23.45" customHeight="1" x14ac:dyDescent="0.2">
      <c r="B69" s="1152" t="s">
        <v>677</v>
      </c>
      <c r="C69" s="1153"/>
    </row>
    <row r="70" spans="2:3" ht="26.45" customHeight="1" x14ac:dyDescent="0.2">
      <c r="B70" s="1126" t="s">
        <v>678</v>
      </c>
      <c r="C70" s="1127"/>
    </row>
    <row r="71" spans="2:3" ht="21.6" customHeight="1" x14ac:dyDescent="0.2">
      <c r="B71" s="1126" t="s">
        <v>679</v>
      </c>
      <c r="C71" s="1127"/>
    </row>
    <row r="72" spans="2:3" ht="42.6" customHeight="1" x14ac:dyDescent="0.2">
      <c r="B72" s="1126" t="s">
        <v>701</v>
      </c>
      <c r="C72" s="1127"/>
    </row>
    <row r="73" spans="2:3" ht="19.149999999999999" customHeight="1" x14ac:dyDescent="0.2">
      <c r="B73" s="1126" t="s">
        <v>709</v>
      </c>
      <c r="C73" s="1127"/>
    </row>
    <row r="74" spans="2:3" ht="31.15" customHeight="1" x14ac:dyDescent="0.2">
      <c r="B74" s="1126" t="s">
        <v>706</v>
      </c>
      <c r="C74" s="1127"/>
    </row>
    <row r="75" spans="2:3" ht="34.9" customHeight="1" x14ac:dyDescent="0.2">
      <c r="B75" s="1126" t="s">
        <v>680</v>
      </c>
      <c r="C75" s="1127"/>
    </row>
    <row r="76" spans="2:3" ht="24" customHeight="1" x14ac:dyDescent="0.2">
      <c r="B76" s="1126" t="s">
        <v>681</v>
      </c>
      <c r="C76" s="1127"/>
    </row>
    <row r="77" spans="2:3" ht="36.75" customHeight="1" x14ac:dyDescent="0.2">
      <c r="B77" s="1126" t="s">
        <v>783</v>
      </c>
      <c r="C77" s="1127"/>
    </row>
    <row r="78" spans="2:3" ht="36.75" customHeight="1" x14ac:dyDescent="0.2">
      <c r="B78" s="1126" t="s">
        <v>784</v>
      </c>
      <c r="C78" s="1127"/>
    </row>
    <row r="79" spans="2:3" ht="21" customHeight="1" x14ac:dyDescent="0.2">
      <c r="B79" s="1126" t="s">
        <v>770</v>
      </c>
      <c r="C79" s="1127"/>
    </row>
    <row r="80" spans="2:3" ht="15" x14ac:dyDescent="0.2">
      <c r="B80" s="1126" t="s">
        <v>684</v>
      </c>
      <c r="C80" s="1127"/>
    </row>
    <row r="81" spans="2:7" ht="15" x14ac:dyDescent="0.2">
      <c r="B81" s="1126" t="s">
        <v>685</v>
      </c>
      <c r="C81" s="1127"/>
    </row>
    <row r="82" spans="2:7" ht="15" x14ac:dyDescent="0.2">
      <c r="B82" s="1126" t="s">
        <v>686</v>
      </c>
      <c r="C82" s="1127"/>
    </row>
    <row r="83" spans="2:7" ht="15" x14ac:dyDescent="0.2">
      <c r="B83" s="1128" t="s">
        <v>760</v>
      </c>
      <c r="C83" s="1129"/>
    </row>
    <row r="84" spans="2:7" x14ac:dyDescent="0.2">
      <c r="B84" s="147"/>
      <c r="C84" s="75"/>
    </row>
    <row r="85" spans="2:7" ht="15" customHeight="1" x14ac:dyDescent="0.2">
      <c r="B85" s="471" t="s">
        <v>627</v>
      </c>
      <c r="C85" s="472"/>
    </row>
    <row r="86" spans="2:7" x14ac:dyDescent="0.2">
      <c r="C86" s="75"/>
    </row>
    <row r="87" spans="2:7" ht="66.599999999999994" customHeight="1" x14ac:dyDescent="0.2">
      <c r="B87" s="1140" t="s">
        <v>918</v>
      </c>
      <c r="C87" s="1141"/>
      <c r="D87" s="470"/>
      <c r="E87" s="470"/>
      <c r="F87" s="470"/>
      <c r="G87" s="470"/>
    </row>
    <row r="88" spans="2:7" ht="47.45" customHeight="1" x14ac:dyDescent="0.2">
      <c r="B88" s="1136" t="s">
        <v>629</v>
      </c>
      <c r="C88" s="1137"/>
    </row>
    <row r="89" spans="2:7" ht="42" customHeight="1" x14ac:dyDescent="0.2">
      <c r="B89" s="1136" t="s">
        <v>630</v>
      </c>
      <c r="C89" s="1137"/>
    </row>
    <row r="90" spans="2:7" ht="47.45" customHeight="1" x14ac:dyDescent="0.2">
      <c r="B90" s="1136" t="s">
        <v>628</v>
      </c>
      <c r="C90" s="1137"/>
    </row>
    <row r="91" spans="2:7" ht="44.45" customHeight="1" x14ac:dyDescent="0.2">
      <c r="B91" s="1138" t="s">
        <v>631</v>
      </c>
      <c r="C91" s="1139"/>
    </row>
    <row r="92" spans="2:7" x14ac:dyDescent="0.2">
      <c r="B92" s="436"/>
      <c r="C92" s="493"/>
    </row>
    <row r="93" spans="2:7" ht="19.899999999999999" customHeight="1" x14ac:dyDescent="0.2">
      <c r="B93" s="1126" t="s">
        <v>673</v>
      </c>
      <c r="C93" s="1127"/>
    </row>
    <row r="94" spans="2:7" ht="18.600000000000001" customHeight="1" x14ac:dyDescent="0.2">
      <c r="B94" s="1126" t="s">
        <v>674</v>
      </c>
      <c r="C94" s="1127"/>
    </row>
    <row r="95" spans="2:7" ht="22.9" customHeight="1" x14ac:dyDescent="0.2">
      <c r="B95" s="1126" t="s">
        <v>675</v>
      </c>
      <c r="C95" s="1127"/>
    </row>
    <row r="96" spans="2:7" ht="23.45" customHeight="1" x14ac:dyDescent="0.2">
      <c r="B96" s="1126" t="s">
        <v>676</v>
      </c>
      <c r="C96" s="1127"/>
    </row>
    <row r="97" spans="2:3" ht="19.899999999999999" customHeight="1" x14ac:dyDescent="0.2">
      <c r="B97" s="1126" t="s">
        <v>682</v>
      </c>
      <c r="C97" s="1127"/>
    </row>
    <row r="98" spans="2:3" ht="19.149999999999999" customHeight="1" x14ac:dyDescent="0.2">
      <c r="B98" s="1128" t="s">
        <v>683</v>
      </c>
      <c r="C98" s="1129"/>
    </row>
    <row r="99" spans="2:3" ht="15" x14ac:dyDescent="0.2">
      <c r="B99" s="494"/>
      <c r="C99" s="75"/>
    </row>
    <row r="100" spans="2:3" ht="15" customHeight="1" x14ac:dyDescent="0.2">
      <c r="B100" s="471" t="s">
        <v>635</v>
      </c>
      <c r="C100" s="472"/>
    </row>
    <row r="101" spans="2:3" x14ac:dyDescent="0.2">
      <c r="C101" s="75"/>
    </row>
    <row r="102" spans="2:3" ht="39.6" customHeight="1" x14ac:dyDescent="0.2">
      <c r="B102" s="1134" t="s">
        <v>708</v>
      </c>
      <c r="C102" s="1135"/>
    </row>
    <row r="103" spans="2:3" x14ac:dyDescent="0.2">
      <c r="B103" s="1132" t="s">
        <v>702</v>
      </c>
      <c r="C103" s="1133"/>
    </row>
    <row r="104" spans="2:3" ht="16.149999999999999" customHeight="1" x14ac:dyDescent="0.2">
      <c r="B104" s="1126" t="s">
        <v>687</v>
      </c>
      <c r="C104" s="1127"/>
    </row>
    <row r="105" spans="2:3" ht="33.6" customHeight="1" x14ac:dyDescent="0.2">
      <c r="B105" s="1126" t="s">
        <v>688</v>
      </c>
      <c r="C105" s="1127"/>
    </row>
    <row r="106" spans="2:3" ht="19.149999999999999" customHeight="1" x14ac:dyDescent="0.2">
      <c r="B106" s="1126" t="s">
        <v>679</v>
      </c>
      <c r="C106" s="1127"/>
    </row>
    <row r="107" spans="2:3" ht="30.6" customHeight="1" x14ac:dyDescent="0.2">
      <c r="B107" s="1116" t="s">
        <v>689</v>
      </c>
      <c r="C107" s="1117"/>
    </row>
    <row r="108" spans="2:3" ht="18" customHeight="1" x14ac:dyDescent="0.2">
      <c r="B108" s="1130" t="s">
        <v>710</v>
      </c>
      <c r="C108" s="1131"/>
    </row>
    <row r="109" spans="2:3" ht="31.9" customHeight="1" x14ac:dyDescent="0.2">
      <c r="B109" s="1116" t="s">
        <v>707</v>
      </c>
      <c r="C109" s="1117"/>
    </row>
    <row r="110" spans="2:3" ht="34.9" customHeight="1" x14ac:dyDescent="0.2">
      <c r="B110" s="1116" t="s">
        <v>680</v>
      </c>
      <c r="C110" s="1117"/>
    </row>
    <row r="111" spans="2:3" ht="22.15" customHeight="1" x14ac:dyDescent="0.2">
      <c r="B111" s="1116" t="s">
        <v>681</v>
      </c>
      <c r="C111" s="1117"/>
    </row>
    <row r="112" spans="2:3" ht="21.6" customHeight="1" x14ac:dyDescent="0.2">
      <c r="B112" s="1116" t="s">
        <v>682</v>
      </c>
      <c r="C112" s="1117"/>
    </row>
    <row r="113" spans="1:9" ht="21.6" customHeight="1" x14ac:dyDescent="0.2">
      <c r="B113" s="1116" t="s">
        <v>683</v>
      </c>
      <c r="C113" s="1117"/>
    </row>
    <row r="114" spans="1:9" ht="21.6" customHeight="1" x14ac:dyDescent="0.2">
      <c r="B114" s="1116" t="s">
        <v>690</v>
      </c>
      <c r="C114" s="1117"/>
    </row>
    <row r="115" spans="1:9" ht="24.6" customHeight="1" x14ac:dyDescent="0.2">
      <c r="B115" s="1116" t="s">
        <v>691</v>
      </c>
      <c r="C115" s="1117"/>
    </row>
    <row r="116" spans="1:9" ht="19.149999999999999" customHeight="1" x14ac:dyDescent="0.2">
      <c r="B116" s="1116" t="s">
        <v>692</v>
      </c>
      <c r="C116" s="1117"/>
    </row>
    <row r="117" spans="1:9" ht="19.899999999999999" customHeight="1" x14ac:dyDescent="0.2">
      <c r="B117" s="1124" t="s">
        <v>693</v>
      </c>
      <c r="C117" s="1125"/>
    </row>
    <row r="118" spans="1:9" x14ac:dyDescent="0.2">
      <c r="C118" s="75"/>
    </row>
    <row r="119" spans="1:9" ht="15" customHeight="1" x14ac:dyDescent="0.2">
      <c r="B119" s="471" t="s">
        <v>668</v>
      </c>
      <c r="C119" s="472"/>
    </row>
    <row r="120" spans="1:9" x14ac:dyDescent="0.2">
      <c r="C120" s="75"/>
    </row>
    <row r="121" spans="1:9" ht="30.6" customHeight="1" x14ac:dyDescent="0.2">
      <c r="B121" s="1122" t="s">
        <v>694</v>
      </c>
      <c r="C121" s="1123"/>
      <c r="D121" s="464"/>
      <c r="E121" s="464"/>
      <c r="F121" s="464"/>
      <c r="G121" s="464"/>
      <c r="H121" s="147"/>
      <c r="I121" s="147"/>
    </row>
    <row r="122" spans="1:9" ht="36.6" customHeight="1" x14ac:dyDescent="0.2">
      <c r="B122" s="1120" t="s">
        <v>670</v>
      </c>
      <c r="C122" s="1121"/>
      <c r="D122" s="462"/>
      <c r="E122" s="462"/>
      <c r="F122" s="462"/>
      <c r="G122" s="462"/>
      <c r="H122" s="147"/>
      <c r="I122" s="147"/>
    </row>
    <row r="124" spans="1:9" ht="15" customHeight="1" x14ac:dyDescent="0.2">
      <c r="B124" s="471" t="s">
        <v>161</v>
      </c>
      <c r="C124" s="472"/>
    </row>
    <row r="125" spans="1:9" s="147" customFormat="1" ht="6" customHeight="1" x14ac:dyDescent="0.2">
      <c r="B125" s="489"/>
      <c r="C125" s="490"/>
    </row>
    <row r="126" spans="1:9" s="397" customFormat="1" ht="30" customHeight="1" x14ac:dyDescent="0.2">
      <c r="A126" s="75"/>
      <c r="B126" s="1115" t="s">
        <v>917</v>
      </c>
      <c r="C126" s="1115"/>
      <c r="D126" s="588"/>
    </row>
    <row r="127" spans="1:9" s="397" customFormat="1" ht="15" customHeight="1" x14ac:dyDescent="0.2">
      <c r="A127" s="75"/>
      <c r="B127" s="589" t="s">
        <v>777</v>
      </c>
      <c r="C127" s="589"/>
      <c r="D127" s="588"/>
    </row>
    <row r="128" spans="1:9" s="147" customFormat="1" ht="8.25" customHeight="1" x14ac:dyDescent="0.2">
      <c r="B128" s="489"/>
      <c r="C128" s="490"/>
    </row>
    <row r="129" spans="2:3" s="147" customFormat="1" ht="97.15" customHeight="1" x14ac:dyDescent="0.2">
      <c r="B129" s="1118" t="s">
        <v>895</v>
      </c>
      <c r="C129" s="1119"/>
    </row>
    <row r="131" spans="2:3" x14ac:dyDescent="0.2">
      <c r="B131" s="589" t="s">
        <v>891</v>
      </c>
    </row>
    <row r="132" spans="2:3" x14ac:dyDescent="0.2">
      <c r="B132" s="1039" t="s">
        <v>892</v>
      </c>
    </row>
    <row r="134" spans="2:3" x14ac:dyDescent="0.2">
      <c r="B134" s="1040" t="s">
        <v>893</v>
      </c>
    </row>
    <row r="135" spans="2:3" ht="34.15" customHeight="1" x14ac:dyDescent="0.2">
      <c r="B135" s="1115" t="s">
        <v>894</v>
      </c>
      <c r="C135" s="1115"/>
    </row>
  </sheetData>
  <dataConsolidate/>
  <mergeCells count="58">
    <mergeCell ref="B73:C73"/>
    <mergeCell ref="B79:C79"/>
    <mergeCell ref="B3:C3"/>
    <mergeCell ref="B41:C41"/>
    <mergeCell ref="B21:C21"/>
    <mergeCell ref="B6:C6"/>
    <mergeCell ref="B8:C8"/>
    <mergeCell ref="B9:C9"/>
    <mergeCell ref="B10:C10"/>
    <mergeCell ref="B11:C11"/>
    <mergeCell ref="B12:C12"/>
    <mergeCell ref="B69:C69"/>
    <mergeCell ref="B70:C70"/>
    <mergeCell ref="B71:C71"/>
    <mergeCell ref="B72:C72"/>
    <mergeCell ref="B74:C74"/>
    <mergeCell ref="B75:C75"/>
    <mergeCell ref="B76:C76"/>
    <mergeCell ref="B77:C77"/>
    <mergeCell ref="B78:C78"/>
    <mergeCell ref="B88:C88"/>
    <mergeCell ref="B80:C80"/>
    <mergeCell ref="B81:C81"/>
    <mergeCell ref="B82:C82"/>
    <mergeCell ref="B83:C83"/>
    <mergeCell ref="B90:C90"/>
    <mergeCell ref="B91:C91"/>
    <mergeCell ref="B93:C93"/>
    <mergeCell ref="B94:C94"/>
    <mergeCell ref="B87:C87"/>
    <mergeCell ref="B89:C89"/>
    <mergeCell ref="B95:C95"/>
    <mergeCell ref="B103:C103"/>
    <mergeCell ref="B104:C104"/>
    <mergeCell ref="B105:C105"/>
    <mergeCell ref="B102:C102"/>
    <mergeCell ref="B108:C108"/>
    <mergeCell ref="B109:C109"/>
    <mergeCell ref="B110:C110"/>
    <mergeCell ref="B96:C96"/>
    <mergeCell ref="B106:C106"/>
    <mergeCell ref="B107:C107"/>
    <mergeCell ref="B48:C48"/>
    <mergeCell ref="B47:C47"/>
    <mergeCell ref="B135:C135"/>
    <mergeCell ref="B112:C112"/>
    <mergeCell ref="B113:C113"/>
    <mergeCell ref="B126:C126"/>
    <mergeCell ref="B129:C129"/>
    <mergeCell ref="B122:C122"/>
    <mergeCell ref="B121:C121"/>
    <mergeCell ref="B114:C114"/>
    <mergeCell ref="B115:C115"/>
    <mergeCell ref="B116:C116"/>
    <mergeCell ref="B117:C117"/>
    <mergeCell ref="B111:C111"/>
    <mergeCell ref="B97:C97"/>
    <mergeCell ref="B98:C98"/>
  </mergeCells>
  <hyperlinks>
    <hyperlink ref="B19" location="'E3. dezentrale Einspeisung'!A1" display="E3. Dezentrale Einspeisung"/>
    <hyperlink ref="B2" location="'E3. dezentrale Einspeisung'!A1" display="E3. Dezentrale Einspeisung"/>
    <hyperlink ref="B14" location="'E3. dezentrale Einspeisung'!A1" display="E3. Dezentrale Einspeisung"/>
  </hyperlinks>
  <pageMargins left="0.47244094488188981" right="0.31496062992125984" top="0.39370078740157483" bottom="0.4" header="0.22" footer="0.17"/>
  <pageSetup paperSize="9" scale="45" fitToHeight="4" orientation="landscape" r:id="rId1"/>
  <headerFooter alignWithMargins="0">
    <oddFooter>&amp;L&amp;D&amp;R&amp;A_&amp;F</oddFooter>
  </headerFooter>
  <rowBreaks count="2" manualBreakCount="2">
    <brk id="38" max="16383" man="1"/>
    <brk id="9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90"/>
  <sheetViews>
    <sheetView showGridLines="0" zoomScaleNormal="100" workbookViewId="0">
      <selection activeCell="D3" sqref="D3"/>
    </sheetView>
  </sheetViews>
  <sheetFormatPr baseColWidth="10" defaultColWidth="19.28515625" defaultRowHeight="12.75" x14ac:dyDescent="0.2"/>
  <cols>
    <col min="1" max="1" width="2.7109375" style="442" customWidth="1"/>
    <col min="2" max="2" width="70.28515625" style="461" customWidth="1"/>
    <col min="3" max="10" width="17.7109375" style="461" customWidth="1"/>
    <col min="11" max="11" width="17.7109375" style="437" customWidth="1"/>
    <col min="12" max="12" width="2.7109375" style="437" customWidth="1"/>
    <col min="13" max="16384" width="19.28515625" style="437"/>
  </cols>
  <sheetData>
    <row r="1" spans="1:11" ht="30" customHeight="1" x14ac:dyDescent="0.2">
      <c r="A1" s="437"/>
      <c r="B1" s="438" t="str">
        <f>"Anlagenspiegel " &amp;Allgemeines!C12</f>
        <v>Anlagenspiegel 2021</v>
      </c>
      <c r="C1" s="439"/>
      <c r="D1" s="439"/>
      <c r="E1" s="439"/>
      <c r="F1" s="439"/>
      <c r="G1" s="439"/>
      <c r="H1" s="439"/>
      <c r="I1" s="439"/>
      <c r="J1" s="439"/>
    </row>
    <row r="2" spans="1:11" s="441" customFormat="1" ht="12" customHeight="1" thickBot="1" x14ac:dyDescent="0.25">
      <c r="A2" s="440"/>
      <c r="B2" s="440"/>
    </row>
    <row r="3" spans="1:11" ht="21.75" customHeight="1" x14ac:dyDescent="0.2">
      <c r="B3" s="463" t="s">
        <v>669</v>
      </c>
      <c r="C3" s="496" t="s">
        <v>696</v>
      </c>
      <c r="D3" s="495"/>
      <c r="E3" s="443"/>
      <c r="F3" s="443"/>
      <c r="G3" s="443"/>
      <c r="H3" s="443"/>
      <c r="I3" s="443"/>
      <c r="J3" s="443"/>
      <c r="K3" s="444"/>
    </row>
    <row r="4" spans="1:11" ht="90" customHeight="1" x14ac:dyDescent="0.2">
      <c r="B4" s="445" t="s">
        <v>639</v>
      </c>
      <c r="C4" s="446" t="s">
        <v>640</v>
      </c>
      <c r="D4" s="447" t="s">
        <v>641</v>
      </c>
      <c r="E4" s="447" t="s">
        <v>642</v>
      </c>
      <c r="F4" s="447" t="s">
        <v>643</v>
      </c>
      <c r="G4" s="447" t="s">
        <v>644</v>
      </c>
      <c r="H4" s="447" t="s">
        <v>645</v>
      </c>
      <c r="I4" s="447" t="s">
        <v>646</v>
      </c>
      <c r="J4" s="447" t="s">
        <v>647</v>
      </c>
      <c r="K4" s="448" t="s">
        <v>648</v>
      </c>
    </row>
    <row r="5" spans="1:11" ht="15" customHeight="1" x14ac:dyDescent="0.2">
      <c r="B5" s="449" t="s">
        <v>649</v>
      </c>
      <c r="C5" s="450">
        <f t="shared" ref="C5:K5" si="0">SUM(C6+C10+C16)</f>
        <v>0</v>
      </c>
      <c r="D5" s="450">
        <f t="shared" si="0"/>
        <v>0</v>
      </c>
      <c r="E5" s="450">
        <f t="shared" si="0"/>
        <v>0</v>
      </c>
      <c r="F5" s="450">
        <f t="shared" si="0"/>
        <v>0</v>
      </c>
      <c r="G5" s="450">
        <f t="shared" si="0"/>
        <v>0</v>
      </c>
      <c r="H5" s="450">
        <f t="shared" si="0"/>
        <v>0</v>
      </c>
      <c r="I5" s="450">
        <f t="shared" si="0"/>
        <v>0</v>
      </c>
      <c r="J5" s="450">
        <f t="shared" si="0"/>
        <v>0</v>
      </c>
      <c r="K5" s="451">
        <f t="shared" si="0"/>
        <v>0</v>
      </c>
    </row>
    <row r="6" spans="1:11" ht="15" customHeight="1" x14ac:dyDescent="0.2">
      <c r="B6" s="452" t="s">
        <v>650</v>
      </c>
      <c r="C6" s="450">
        <f t="shared" ref="C6:K6" si="1">SUM(C7:C9)</f>
        <v>0</v>
      </c>
      <c r="D6" s="450">
        <f t="shared" si="1"/>
        <v>0</v>
      </c>
      <c r="E6" s="450">
        <f t="shared" si="1"/>
        <v>0</v>
      </c>
      <c r="F6" s="450">
        <f t="shared" si="1"/>
        <v>0</v>
      </c>
      <c r="G6" s="450">
        <f>SUM(G7:G9)</f>
        <v>0</v>
      </c>
      <c r="H6" s="450">
        <f>SUM(H7:H9)</f>
        <v>0</v>
      </c>
      <c r="I6" s="450">
        <f t="shared" si="1"/>
        <v>0</v>
      </c>
      <c r="J6" s="450">
        <f t="shared" si="1"/>
        <v>0</v>
      </c>
      <c r="K6" s="451">
        <f t="shared" si="1"/>
        <v>0</v>
      </c>
    </row>
    <row r="7" spans="1:11" ht="30" customHeight="1" x14ac:dyDescent="0.2">
      <c r="B7" s="452" t="s">
        <v>651</v>
      </c>
      <c r="C7" s="453"/>
      <c r="D7" s="453"/>
      <c r="E7" s="453"/>
      <c r="F7" s="453"/>
      <c r="G7" s="453"/>
      <c r="H7" s="453"/>
      <c r="I7" s="450">
        <f>C7+D7-E7+F7+G7-H7</f>
        <v>0</v>
      </c>
      <c r="J7" s="453"/>
      <c r="K7" s="454"/>
    </row>
    <row r="8" spans="1:11" ht="15" customHeight="1" x14ac:dyDescent="0.2">
      <c r="B8" s="452" t="s">
        <v>652</v>
      </c>
      <c r="C8" s="453"/>
      <c r="D8" s="453"/>
      <c r="E8" s="453"/>
      <c r="F8" s="453"/>
      <c r="G8" s="453"/>
      <c r="H8" s="453"/>
      <c r="I8" s="450">
        <f t="shared" ref="I8:I22" si="2">C8+D8-E8+F8+G8-H8</f>
        <v>0</v>
      </c>
      <c r="J8" s="453"/>
      <c r="K8" s="454"/>
    </row>
    <row r="9" spans="1:11" ht="15" customHeight="1" x14ac:dyDescent="0.2">
      <c r="B9" s="452" t="s">
        <v>653</v>
      </c>
      <c r="C9" s="453"/>
      <c r="D9" s="453"/>
      <c r="E9" s="453"/>
      <c r="F9" s="453"/>
      <c r="G9" s="453"/>
      <c r="H9" s="453"/>
      <c r="I9" s="450">
        <f t="shared" si="2"/>
        <v>0</v>
      </c>
      <c r="J9" s="453"/>
      <c r="K9" s="454"/>
    </row>
    <row r="10" spans="1:11" ht="15" customHeight="1" x14ac:dyDescent="0.2">
      <c r="B10" s="452" t="s">
        <v>654</v>
      </c>
      <c r="C10" s="450">
        <f>SUM(C11:C14)-C15</f>
        <v>0</v>
      </c>
      <c r="D10" s="450">
        <f t="shared" ref="D10:K10" si="3">SUM(D11:D14)-D15</f>
        <v>0</v>
      </c>
      <c r="E10" s="450">
        <f t="shared" si="3"/>
        <v>0</v>
      </c>
      <c r="F10" s="450">
        <f t="shared" si="3"/>
        <v>0</v>
      </c>
      <c r="G10" s="450">
        <f>SUM(G11:G14)-G15</f>
        <v>0</v>
      </c>
      <c r="H10" s="450">
        <f>SUM(H11:H14)-H15</f>
        <v>0</v>
      </c>
      <c r="I10" s="450">
        <f t="shared" si="3"/>
        <v>0</v>
      </c>
      <c r="J10" s="450">
        <f t="shared" si="3"/>
        <v>0</v>
      </c>
      <c r="K10" s="451">
        <f t="shared" si="3"/>
        <v>0</v>
      </c>
    </row>
    <row r="11" spans="1:11" ht="30" customHeight="1" x14ac:dyDescent="0.2">
      <c r="B11" s="452" t="s">
        <v>655</v>
      </c>
      <c r="C11" s="453"/>
      <c r="D11" s="453"/>
      <c r="E11" s="453"/>
      <c r="F11" s="453"/>
      <c r="G11" s="453"/>
      <c r="H11" s="453"/>
      <c r="I11" s="450">
        <f t="shared" si="2"/>
        <v>0</v>
      </c>
      <c r="J11" s="453"/>
      <c r="K11" s="454"/>
    </row>
    <row r="12" spans="1:11" ht="15" customHeight="1" x14ac:dyDescent="0.2">
      <c r="B12" s="452" t="s">
        <v>656</v>
      </c>
      <c r="C12" s="453"/>
      <c r="D12" s="453"/>
      <c r="E12" s="453"/>
      <c r="F12" s="453"/>
      <c r="G12" s="453"/>
      <c r="H12" s="453"/>
      <c r="I12" s="450">
        <f t="shared" si="2"/>
        <v>0</v>
      </c>
      <c r="J12" s="453"/>
      <c r="K12" s="454"/>
    </row>
    <row r="13" spans="1:11" ht="15" customHeight="1" x14ac:dyDescent="0.2">
      <c r="B13" s="452" t="s">
        <v>657</v>
      </c>
      <c r="C13" s="453"/>
      <c r="D13" s="453"/>
      <c r="E13" s="453"/>
      <c r="F13" s="453"/>
      <c r="G13" s="453"/>
      <c r="H13" s="453"/>
      <c r="I13" s="450">
        <f t="shared" si="2"/>
        <v>0</v>
      </c>
      <c r="J13" s="453"/>
      <c r="K13" s="454"/>
    </row>
    <row r="14" spans="1:11" ht="15" customHeight="1" x14ac:dyDescent="0.2">
      <c r="B14" s="452" t="s">
        <v>658</v>
      </c>
      <c r="C14" s="453"/>
      <c r="D14" s="453"/>
      <c r="E14" s="453"/>
      <c r="F14" s="453"/>
      <c r="G14" s="453"/>
      <c r="H14" s="453"/>
      <c r="I14" s="450">
        <f t="shared" si="2"/>
        <v>0</v>
      </c>
      <c r="J14" s="453"/>
      <c r="K14" s="454"/>
    </row>
    <row r="15" spans="1:11" ht="15" customHeight="1" x14ac:dyDescent="0.2">
      <c r="B15" s="452" t="s">
        <v>659</v>
      </c>
      <c r="C15" s="453"/>
      <c r="D15" s="453"/>
      <c r="E15" s="453"/>
      <c r="F15" s="453"/>
      <c r="G15" s="453"/>
      <c r="H15" s="453"/>
      <c r="I15" s="450">
        <f t="shared" si="2"/>
        <v>0</v>
      </c>
      <c r="J15" s="453"/>
      <c r="K15" s="454"/>
    </row>
    <row r="16" spans="1:11" ht="15" customHeight="1" x14ac:dyDescent="0.2">
      <c r="B16" s="452" t="s">
        <v>660</v>
      </c>
      <c r="C16" s="450">
        <f t="shared" ref="C16:K16" si="4">SUM(C17:C22)</f>
        <v>0</v>
      </c>
      <c r="D16" s="450">
        <f t="shared" si="4"/>
        <v>0</v>
      </c>
      <c r="E16" s="450">
        <f t="shared" si="4"/>
        <v>0</v>
      </c>
      <c r="F16" s="450">
        <f t="shared" si="4"/>
        <v>0</v>
      </c>
      <c r="G16" s="450">
        <f>SUM(G17:G22)</f>
        <v>0</v>
      </c>
      <c r="H16" s="450">
        <f>SUM(H17:H22)</f>
        <v>0</v>
      </c>
      <c r="I16" s="450">
        <f t="shared" si="4"/>
        <v>0</v>
      </c>
      <c r="J16" s="450">
        <f t="shared" si="4"/>
        <v>0</v>
      </c>
      <c r="K16" s="451">
        <f t="shared" si="4"/>
        <v>0</v>
      </c>
    </row>
    <row r="17" spans="2:11" ht="15" customHeight="1" x14ac:dyDescent="0.2">
      <c r="B17" s="452" t="s">
        <v>661</v>
      </c>
      <c r="C17" s="453"/>
      <c r="D17" s="453"/>
      <c r="E17" s="453"/>
      <c r="F17" s="453"/>
      <c r="G17" s="453"/>
      <c r="H17" s="453"/>
      <c r="I17" s="453">
        <f t="shared" si="2"/>
        <v>0</v>
      </c>
      <c r="J17" s="453"/>
      <c r="K17" s="454"/>
    </row>
    <row r="18" spans="2:11" ht="15" customHeight="1" x14ac:dyDescent="0.2">
      <c r="B18" s="452" t="s">
        <v>662</v>
      </c>
      <c r="C18" s="453"/>
      <c r="D18" s="453"/>
      <c r="E18" s="453"/>
      <c r="F18" s="453"/>
      <c r="G18" s="453"/>
      <c r="H18" s="453"/>
      <c r="I18" s="453">
        <f t="shared" si="2"/>
        <v>0</v>
      </c>
      <c r="J18" s="453"/>
      <c r="K18" s="454"/>
    </row>
    <row r="19" spans="2:11" ht="15" customHeight="1" x14ac:dyDescent="0.2">
      <c r="B19" s="452" t="s">
        <v>663</v>
      </c>
      <c r="C19" s="453"/>
      <c r="D19" s="453"/>
      <c r="E19" s="453"/>
      <c r="F19" s="453"/>
      <c r="G19" s="453"/>
      <c r="H19" s="453"/>
      <c r="I19" s="453">
        <f t="shared" si="2"/>
        <v>0</v>
      </c>
      <c r="J19" s="453"/>
      <c r="K19" s="454"/>
    </row>
    <row r="20" spans="2:11" ht="15" customHeight="1" x14ac:dyDescent="0.2">
      <c r="B20" s="452" t="s">
        <v>664</v>
      </c>
      <c r="C20" s="453"/>
      <c r="D20" s="453"/>
      <c r="E20" s="453"/>
      <c r="F20" s="453"/>
      <c r="G20" s="453"/>
      <c r="H20" s="453"/>
      <c r="I20" s="453">
        <f t="shared" si="2"/>
        <v>0</v>
      </c>
      <c r="J20" s="453"/>
      <c r="K20" s="454"/>
    </row>
    <row r="21" spans="2:11" ht="15" customHeight="1" x14ac:dyDescent="0.2">
      <c r="B21" s="452" t="s">
        <v>665</v>
      </c>
      <c r="C21" s="453"/>
      <c r="D21" s="453"/>
      <c r="E21" s="453"/>
      <c r="F21" s="453"/>
      <c r="G21" s="453"/>
      <c r="H21" s="453"/>
      <c r="I21" s="453">
        <f t="shared" si="2"/>
        <v>0</v>
      </c>
      <c r="J21" s="453"/>
      <c r="K21" s="454"/>
    </row>
    <row r="22" spans="2:11" ht="15" customHeight="1" x14ac:dyDescent="0.2">
      <c r="B22" s="452" t="s">
        <v>666</v>
      </c>
      <c r="C22" s="453"/>
      <c r="D22" s="453"/>
      <c r="E22" s="453"/>
      <c r="F22" s="453"/>
      <c r="G22" s="453"/>
      <c r="H22" s="453"/>
      <c r="I22" s="453">
        <f t="shared" si="2"/>
        <v>0</v>
      </c>
      <c r="J22" s="453"/>
      <c r="K22" s="454"/>
    </row>
    <row r="23" spans="2:11" ht="15" customHeight="1" thickBot="1" x14ac:dyDescent="0.25">
      <c r="B23" s="455" t="s">
        <v>667</v>
      </c>
      <c r="C23" s="456"/>
      <c r="D23" s="457"/>
      <c r="E23" s="457"/>
      <c r="F23" s="457"/>
      <c r="G23" s="458"/>
      <c r="H23" s="459"/>
      <c r="I23" s="456"/>
      <c r="J23" s="458"/>
      <c r="K23" s="460"/>
    </row>
    <row r="24" spans="2:11" ht="8.25" customHeight="1" x14ac:dyDescent="0.2"/>
    <row r="25" spans="2:11" ht="13.5" thickBot="1" x14ac:dyDescent="0.25"/>
    <row r="26" spans="2:11" ht="21.75" customHeight="1" x14ac:dyDescent="0.2">
      <c r="B26" s="463" t="str">
        <f>"Brutto-Anlagenspiegel des Tätigkeitsbereichs Stromverteilung (Netz) für " &amp;Allgemeines!B59</f>
        <v xml:space="preserve">Brutto-Anlagenspiegel des Tätigkeitsbereichs Stromverteilung (Netz) für </v>
      </c>
      <c r="C26" s="496" t="s">
        <v>696</v>
      </c>
      <c r="D26" s="495"/>
      <c r="E26" s="443"/>
      <c r="F26" s="443"/>
      <c r="G26" s="443"/>
      <c r="H26" s="443"/>
      <c r="I26" s="443"/>
      <c r="J26" s="443"/>
      <c r="K26" s="444"/>
    </row>
    <row r="27" spans="2:11" ht="90" customHeight="1" x14ac:dyDescent="0.2">
      <c r="B27" s="445" t="s">
        <v>639</v>
      </c>
      <c r="C27" s="446" t="s">
        <v>640</v>
      </c>
      <c r="D27" s="447" t="s">
        <v>641</v>
      </c>
      <c r="E27" s="447" t="s">
        <v>642</v>
      </c>
      <c r="F27" s="447" t="s">
        <v>643</v>
      </c>
      <c r="G27" s="447" t="s">
        <v>644</v>
      </c>
      <c r="H27" s="447" t="s">
        <v>645</v>
      </c>
      <c r="I27" s="447" t="s">
        <v>646</v>
      </c>
      <c r="J27" s="447" t="s">
        <v>647</v>
      </c>
      <c r="K27" s="448" t="s">
        <v>648</v>
      </c>
    </row>
    <row r="28" spans="2:11" ht="15" customHeight="1" x14ac:dyDescent="0.2">
      <c r="B28" s="449" t="s">
        <v>649</v>
      </c>
      <c r="C28" s="450">
        <f t="shared" ref="C28:K28" si="5">SUM(C29+C33+C39)</f>
        <v>0</v>
      </c>
      <c r="D28" s="450">
        <f t="shared" si="5"/>
        <v>0</v>
      </c>
      <c r="E28" s="450">
        <f t="shared" si="5"/>
        <v>0</v>
      </c>
      <c r="F28" s="450">
        <f t="shared" si="5"/>
        <v>0</v>
      </c>
      <c r="G28" s="450">
        <f t="shared" si="5"/>
        <v>0</v>
      </c>
      <c r="H28" s="450">
        <f t="shared" si="5"/>
        <v>0</v>
      </c>
      <c r="I28" s="450">
        <f t="shared" si="5"/>
        <v>0</v>
      </c>
      <c r="J28" s="450">
        <f t="shared" si="5"/>
        <v>0</v>
      </c>
      <c r="K28" s="451">
        <f t="shared" si="5"/>
        <v>0</v>
      </c>
    </row>
    <row r="29" spans="2:11" ht="15" customHeight="1" x14ac:dyDescent="0.2">
      <c r="B29" s="452" t="s">
        <v>650</v>
      </c>
      <c r="C29" s="450">
        <f t="shared" ref="C29:K29" si="6">SUM(C30:C32)</f>
        <v>0</v>
      </c>
      <c r="D29" s="450">
        <f t="shared" si="6"/>
        <v>0</v>
      </c>
      <c r="E29" s="450">
        <f t="shared" si="6"/>
        <v>0</v>
      </c>
      <c r="F29" s="450">
        <f t="shared" si="6"/>
        <v>0</v>
      </c>
      <c r="G29" s="450">
        <f t="shared" si="6"/>
        <v>0</v>
      </c>
      <c r="H29" s="450">
        <f t="shared" si="6"/>
        <v>0</v>
      </c>
      <c r="I29" s="450">
        <f t="shared" si="6"/>
        <v>0</v>
      </c>
      <c r="J29" s="450">
        <f t="shared" si="6"/>
        <v>0</v>
      </c>
      <c r="K29" s="451">
        <f t="shared" si="6"/>
        <v>0</v>
      </c>
    </row>
    <row r="30" spans="2:11" ht="30" customHeight="1" x14ac:dyDescent="0.2">
      <c r="B30" s="452" t="s">
        <v>651</v>
      </c>
      <c r="C30" s="453"/>
      <c r="D30" s="453"/>
      <c r="E30" s="453"/>
      <c r="F30" s="453"/>
      <c r="G30" s="453"/>
      <c r="H30" s="453"/>
      <c r="I30" s="450">
        <f>C30+D30-E30+F30+G30-H30</f>
        <v>0</v>
      </c>
      <c r="J30" s="453"/>
      <c r="K30" s="454"/>
    </row>
    <row r="31" spans="2:11" ht="15" customHeight="1" x14ac:dyDescent="0.2">
      <c r="B31" s="452" t="s">
        <v>652</v>
      </c>
      <c r="C31" s="453"/>
      <c r="D31" s="453"/>
      <c r="E31" s="453"/>
      <c r="F31" s="453"/>
      <c r="G31" s="453"/>
      <c r="H31" s="453"/>
      <c r="I31" s="450">
        <f>C31+D31-E31+F31+G31-H31</f>
        <v>0</v>
      </c>
      <c r="J31" s="453"/>
      <c r="K31" s="454"/>
    </row>
    <row r="32" spans="2:11" ht="15" customHeight="1" x14ac:dyDescent="0.2">
      <c r="B32" s="452" t="s">
        <v>653</v>
      </c>
      <c r="C32" s="453"/>
      <c r="D32" s="453"/>
      <c r="E32" s="453"/>
      <c r="F32" s="453"/>
      <c r="G32" s="453"/>
      <c r="H32" s="453"/>
      <c r="I32" s="450">
        <f>C32+D32-E32+F32+G32-H32</f>
        <v>0</v>
      </c>
      <c r="J32" s="453"/>
      <c r="K32" s="454"/>
    </row>
    <row r="33" spans="2:11" ht="15" customHeight="1" x14ac:dyDescent="0.2">
      <c r="B33" s="452" t="s">
        <v>654</v>
      </c>
      <c r="C33" s="450">
        <f t="shared" ref="C33:K33" si="7">SUM(C34:C37)-C38</f>
        <v>0</v>
      </c>
      <c r="D33" s="450">
        <f t="shared" si="7"/>
        <v>0</v>
      </c>
      <c r="E33" s="450">
        <f t="shared" si="7"/>
        <v>0</v>
      </c>
      <c r="F33" s="450">
        <f t="shared" si="7"/>
        <v>0</v>
      </c>
      <c r="G33" s="450">
        <f t="shared" si="7"/>
        <v>0</v>
      </c>
      <c r="H33" s="450">
        <f t="shared" si="7"/>
        <v>0</v>
      </c>
      <c r="I33" s="450">
        <f t="shared" si="7"/>
        <v>0</v>
      </c>
      <c r="J33" s="450">
        <f t="shared" si="7"/>
        <v>0</v>
      </c>
      <c r="K33" s="451">
        <f t="shared" si="7"/>
        <v>0</v>
      </c>
    </row>
    <row r="34" spans="2:11" ht="30" customHeight="1" x14ac:dyDescent="0.2">
      <c r="B34" s="452" t="s">
        <v>655</v>
      </c>
      <c r="C34" s="453"/>
      <c r="D34" s="453"/>
      <c r="E34" s="453"/>
      <c r="F34" s="453"/>
      <c r="G34" s="453"/>
      <c r="H34" s="453"/>
      <c r="I34" s="450">
        <f>C34+D34-E34+F34+G34-H34</f>
        <v>0</v>
      </c>
      <c r="J34" s="453"/>
      <c r="K34" s="454"/>
    </row>
    <row r="35" spans="2:11" ht="15" customHeight="1" x14ac:dyDescent="0.2">
      <c r="B35" s="452" t="s">
        <v>656</v>
      </c>
      <c r="C35" s="453"/>
      <c r="D35" s="453"/>
      <c r="E35" s="453"/>
      <c r="F35" s="453"/>
      <c r="G35" s="453"/>
      <c r="H35" s="453"/>
      <c r="I35" s="450">
        <f>C35+D35-E35+F35+G35-H35</f>
        <v>0</v>
      </c>
      <c r="J35" s="453"/>
      <c r="K35" s="454"/>
    </row>
    <row r="36" spans="2:11" ht="15" customHeight="1" x14ac:dyDescent="0.2">
      <c r="B36" s="452" t="s">
        <v>657</v>
      </c>
      <c r="C36" s="453"/>
      <c r="D36" s="453"/>
      <c r="E36" s="453"/>
      <c r="F36" s="453"/>
      <c r="G36" s="453"/>
      <c r="H36" s="453"/>
      <c r="I36" s="450">
        <f>C36+D36-E36+F36+G36-H36</f>
        <v>0</v>
      </c>
      <c r="J36" s="453"/>
      <c r="K36" s="454"/>
    </row>
    <row r="37" spans="2:11" ht="15" customHeight="1" x14ac:dyDescent="0.2">
      <c r="B37" s="452" t="s">
        <v>658</v>
      </c>
      <c r="C37" s="453"/>
      <c r="D37" s="453"/>
      <c r="E37" s="453"/>
      <c r="F37" s="453"/>
      <c r="G37" s="453"/>
      <c r="H37" s="453"/>
      <c r="I37" s="450">
        <f>C37+D37-E37+F37+G37-H37</f>
        <v>0</v>
      </c>
      <c r="J37" s="453"/>
      <c r="K37" s="454"/>
    </row>
    <row r="38" spans="2:11" ht="15" customHeight="1" x14ac:dyDescent="0.2">
      <c r="B38" s="452" t="s">
        <v>659</v>
      </c>
      <c r="C38" s="453"/>
      <c r="D38" s="453"/>
      <c r="E38" s="453"/>
      <c r="F38" s="453"/>
      <c r="G38" s="453"/>
      <c r="H38" s="453"/>
      <c r="I38" s="450">
        <f>C38+D38-E38+F38+G38-H38</f>
        <v>0</v>
      </c>
      <c r="J38" s="453"/>
      <c r="K38" s="454"/>
    </row>
    <row r="39" spans="2:11" ht="15" customHeight="1" x14ac:dyDescent="0.2">
      <c r="B39" s="452" t="s">
        <v>660</v>
      </c>
      <c r="C39" s="450">
        <f t="shared" ref="C39:K39" si="8">SUM(C40:C45)</f>
        <v>0</v>
      </c>
      <c r="D39" s="450">
        <f t="shared" si="8"/>
        <v>0</v>
      </c>
      <c r="E39" s="450">
        <f t="shared" si="8"/>
        <v>0</v>
      </c>
      <c r="F39" s="450">
        <f t="shared" si="8"/>
        <v>0</v>
      </c>
      <c r="G39" s="450">
        <f t="shared" si="8"/>
        <v>0</v>
      </c>
      <c r="H39" s="450">
        <f t="shared" si="8"/>
        <v>0</v>
      </c>
      <c r="I39" s="450">
        <f t="shared" si="8"/>
        <v>0</v>
      </c>
      <c r="J39" s="450">
        <f t="shared" si="8"/>
        <v>0</v>
      </c>
      <c r="K39" s="451">
        <f t="shared" si="8"/>
        <v>0</v>
      </c>
    </row>
    <row r="40" spans="2:11" ht="15" customHeight="1" x14ac:dyDescent="0.2">
      <c r="B40" s="452" t="s">
        <v>661</v>
      </c>
      <c r="C40" s="453"/>
      <c r="D40" s="453"/>
      <c r="E40" s="453"/>
      <c r="F40" s="453"/>
      <c r="G40" s="453"/>
      <c r="H40" s="453"/>
      <c r="I40" s="453">
        <f t="shared" ref="I40:I45" si="9">C40+D40-E40+F40+G40-H40</f>
        <v>0</v>
      </c>
      <c r="J40" s="453"/>
      <c r="K40" s="454"/>
    </row>
    <row r="41" spans="2:11" ht="15" customHeight="1" x14ac:dyDescent="0.2">
      <c r="B41" s="452" t="s">
        <v>662</v>
      </c>
      <c r="C41" s="453"/>
      <c r="D41" s="453"/>
      <c r="E41" s="453"/>
      <c r="F41" s="453"/>
      <c r="G41" s="453"/>
      <c r="H41" s="453"/>
      <c r="I41" s="453">
        <f t="shared" si="9"/>
        <v>0</v>
      </c>
      <c r="J41" s="453"/>
      <c r="K41" s="454"/>
    </row>
    <row r="42" spans="2:11" ht="15" customHeight="1" x14ac:dyDescent="0.2">
      <c r="B42" s="452" t="s">
        <v>663</v>
      </c>
      <c r="C42" s="453"/>
      <c r="D42" s="453"/>
      <c r="E42" s="453"/>
      <c r="F42" s="453"/>
      <c r="G42" s="453"/>
      <c r="H42" s="453"/>
      <c r="I42" s="453">
        <f t="shared" si="9"/>
        <v>0</v>
      </c>
      <c r="J42" s="453"/>
      <c r="K42" s="454"/>
    </row>
    <row r="43" spans="2:11" ht="15" customHeight="1" x14ac:dyDescent="0.2">
      <c r="B43" s="452" t="s">
        <v>664</v>
      </c>
      <c r="C43" s="453"/>
      <c r="D43" s="453"/>
      <c r="E43" s="453"/>
      <c r="F43" s="453"/>
      <c r="G43" s="453"/>
      <c r="H43" s="453"/>
      <c r="I43" s="453">
        <f t="shared" si="9"/>
        <v>0</v>
      </c>
      <c r="J43" s="453"/>
      <c r="K43" s="454"/>
    </row>
    <row r="44" spans="2:11" ht="15" customHeight="1" x14ac:dyDescent="0.2">
      <c r="B44" s="452" t="s">
        <v>665</v>
      </c>
      <c r="C44" s="453"/>
      <c r="D44" s="453"/>
      <c r="E44" s="453"/>
      <c r="F44" s="453"/>
      <c r="G44" s="453"/>
      <c r="H44" s="453"/>
      <c r="I44" s="453">
        <f t="shared" si="9"/>
        <v>0</v>
      </c>
      <c r="J44" s="453"/>
      <c r="K44" s="454"/>
    </row>
    <row r="45" spans="2:11" ht="15" customHeight="1" x14ac:dyDescent="0.2">
      <c r="B45" s="452" t="s">
        <v>666</v>
      </c>
      <c r="C45" s="453"/>
      <c r="D45" s="453"/>
      <c r="E45" s="453"/>
      <c r="F45" s="453"/>
      <c r="G45" s="453"/>
      <c r="H45" s="453"/>
      <c r="I45" s="453">
        <f t="shared" si="9"/>
        <v>0</v>
      </c>
      <c r="J45" s="453"/>
      <c r="K45" s="454"/>
    </row>
    <row r="46" spans="2:11" ht="15" customHeight="1" thickBot="1" x14ac:dyDescent="0.25">
      <c r="B46" s="455" t="s">
        <v>667</v>
      </c>
      <c r="C46" s="456"/>
      <c r="D46" s="457"/>
      <c r="E46" s="457"/>
      <c r="F46" s="457"/>
      <c r="G46" s="458"/>
      <c r="H46" s="459"/>
      <c r="I46" s="456"/>
      <c r="J46" s="458"/>
      <c r="K46" s="460"/>
    </row>
    <row r="47" spans="2:11" ht="13.5" thickBot="1" x14ac:dyDescent="0.25"/>
    <row r="48" spans="2:11" ht="21.75" customHeight="1" x14ac:dyDescent="0.2">
      <c r="B48" s="463" t="str">
        <f>"Brutto-Anlagenspiegel des Tätigkeitsbereichs Stromverteilung (Netz) für " &amp;Allgemeines!B81</f>
        <v xml:space="preserve">Brutto-Anlagenspiegel des Tätigkeitsbereichs Stromverteilung (Netz) für </v>
      </c>
      <c r="C48" s="496" t="s">
        <v>696</v>
      </c>
      <c r="D48" s="495"/>
      <c r="E48" s="443"/>
      <c r="F48" s="443"/>
      <c r="G48" s="443"/>
      <c r="H48" s="443"/>
      <c r="I48" s="443"/>
      <c r="J48" s="443"/>
      <c r="K48" s="444"/>
    </row>
    <row r="49" spans="2:11" ht="90" customHeight="1" x14ac:dyDescent="0.2">
      <c r="B49" s="445" t="s">
        <v>639</v>
      </c>
      <c r="C49" s="446" t="s">
        <v>640</v>
      </c>
      <c r="D49" s="447" t="s">
        <v>641</v>
      </c>
      <c r="E49" s="447" t="s">
        <v>642</v>
      </c>
      <c r="F49" s="447" t="s">
        <v>643</v>
      </c>
      <c r="G49" s="447" t="s">
        <v>644</v>
      </c>
      <c r="H49" s="447" t="s">
        <v>645</v>
      </c>
      <c r="I49" s="447" t="s">
        <v>646</v>
      </c>
      <c r="J49" s="447" t="s">
        <v>647</v>
      </c>
      <c r="K49" s="448" t="s">
        <v>648</v>
      </c>
    </row>
    <row r="50" spans="2:11" ht="15" customHeight="1" x14ac:dyDescent="0.2">
      <c r="B50" s="449" t="s">
        <v>649</v>
      </c>
      <c r="C50" s="450">
        <f t="shared" ref="C50:K50" si="10">SUM(C51+C55+C61)</f>
        <v>0</v>
      </c>
      <c r="D50" s="450">
        <f t="shared" si="10"/>
        <v>0</v>
      </c>
      <c r="E50" s="450">
        <f t="shared" si="10"/>
        <v>0</v>
      </c>
      <c r="F50" s="450">
        <f t="shared" si="10"/>
        <v>0</v>
      </c>
      <c r="G50" s="450">
        <f t="shared" si="10"/>
        <v>0</v>
      </c>
      <c r="H50" s="450">
        <f t="shared" si="10"/>
        <v>0</v>
      </c>
      <c r="I50" s="450">
        <f t="shared" si="10"/>
        <v>0</v>
      </c>
      <c r="J50" s="450">
        <f t="shared" si="10"/>
        <v>0</v>
      </c>
      <c r="K50" s="451">
        <f t="shared" si="10"/>
        <v>0</v>
      </c>
    </row>
    <row r="51" spans="2:11" ht="15" customHeight="1" x14ac:dyDescent="0.2">
      <c r="B51" s="452" t="s">
        <v>650</v>
      </c>
      <c r="C51" s="450">
        <f t="shared" ref="C51:K51" si="11">SUM(C52:C54)</f>
        <v>0</v>
      </c>
      <c r="D51" s="450">
        <f t="shared" si="11"/>
        <v>0</v>
      </c>
      <c r="E51" s="450">
        <f t="shared" si="11"/>
        <v>0</v>
      </c>
      <c r="F51" s="450">
        <f t="shared" si="11"/>
        <v>0</v>
      </c>
      <c r="G51" s="450">
        <f t="shared" si="11"/>
        <v>0</v>
      </c>
      <c r="H51" s="450">
        <f t="shared" si="11"/>
        <v>0</v>
      </c>
      <c r="I51" s="450">
        <f t="shared" si="11"/>
        <v>0</v>
      </c>
      <c r="J51" s="450">
        <f t="shared" si="11"/>
        <v>0</v>
      </c>
      <c r="K51" s="451">
        <f t="shared" si="11"/>
        <v>0</v>
      </c>
    </row>
    <row r="52" spans="2:11" ht="30" customHeight="1" x14ac:dyDescent="0.2">
      <c r="B52" s="452" t="s">
        <v>651</v>
      </c>
      <c r="C52" s="453"/>
      <c r="D52" s="453"/>
      <c r="E52" s="453"/>
      <c r="F52" s="453"/>
      <c r="G52" s="453"/>
      <c r="H52" s="453"/>
      <c r="I52" s="450">
        <f>C52+D52-E52+F52+G52-H52</f>
        <v>0</v>
      </c>
      <c r="J52" s="453"/>
      <c r="K52" s="454"/>
    </row>
    <row r="53" spans="2:11" ht="15" customHeight="1" x14ac:dyDescent="0.2">
      <c r="B53" s="452" t="s">
        <v>652</v>
      </c>
      <c r="C53" s="453"/>
      <c r="D53" s="453"/>
      <c r="E53" s="453"/>
      <c r="F53" s="453"/>
      <c r="G53" s="453"/>
      <c r="H53" s="453"/>
      <c r="I53" s="450">
        <f>C53+D53-E53+F53+G53-H53</f>
        <v>0</v>
      </c>
      <c r="J53" s="453"/>
      <c r="K53" s="454"/>
    </row>
    <row r="54" spans="2:11" ht="15" customHeight="1" x14ac:dyDescent="0.2">
      <c r="B54" s="452" t="s">
        <v>653</v>
      </c>
      <c r="C54" s="453"/>
      <c r="D54" s="453"/>
      <c r="E54" s="453"/>
      <c r="F54" s="453"/>
      <c r="G54" s="453"/>
      <c r="H54" s="453"/>
      <c r="I54" s="450">
        <f>C54+D54-E54+F54+G54-H54</f>
        <v>0</v>
      </c>
      <c r="J54" s="453"/>
      <c r="K54" s="454"/>
    </row>
    <row r="55" spans="2:11" ht="15" customHeight="1" x14ac:dyDescent="0.2">
      <c r="B55" s="452" t="s">
        <v>654</v>
      </c>
      <c r="C55" s="450">
        <f t="shared" ref="C55:K55" si="12">SUM(C56:C59)-C60</f>
        <v>0</v>
      </c>
      <c r="D55" s="450">
        <f t="shared" si="12"/>
        <v>0</v>
      </c>
      <c r="E55" s="450">
        <f t="shared" si="12"/>
        <v>0</v>
      </c>
      <c r="F55" s="450">
        <f t="shared" si="12"/>
        <v>0</v>
      </c>
      <c r="G55" s="450">
        <f t="shared" si="12"/>
        <v>0</v>
      </c>
      <c r="H55" s="450">
        <f t="shared" si="12"/>
        <v>0</v>
      </c>
      <c r="I55" s="450">
        <f t="shared" si="12"/>
        <v>0</v>
      </c>
      <c r="J55" s="450">
        <f t="shared" si="12"/>
        <v>0</v>
      </c>
      <c r="K55" s="451">
        <f t="shared" si="12"/>
        <v>0</v>
      </c>
    </row>
    <row r="56" spans="2:11" ht="30" customHeight="1" x14ac:dyDescent="0.2">
      <c r="B56" s="452" t="s">
        <v>655</v>
      </c>
      <c r="C56" s="453"/>
      <c r="D56" s="453"/>
      <c r="E56" s="453"/>
      <c r="F56" s="453"/>
      <c r="G56" s="453"/>
      <c r="H56" s="453"/>
      <c r="I56" s="450">
        <f>C56+D56-E56+F56+G56-H56</f>
        <v>0</v>
      </c>
      <c r="J56" s="453"/>
      <c r="K56" s="454"/>
    </row>
    <row r="57" spans="2:11" ht="15" customHeight="1" x14ac:dyDescent="0.2">
      <c r="B57" s="452" t="s">
        <v>656</v>
      </c>
      <c r="C57" s="453"/>
      <c r="D57" s="453"/>
      <c r="E57" s="453"/>
      <c r="F57" s="453"/>
      <c r="G57" s="453"/>
      <c r="H57" s="453"/>
      <c r="I57" s="450">
        <f>C57+D57-E57+F57+G57-H57</f>
        <v>0</v>
      </c>
      <c r="J57" s="453"/>
      <c r="K57" s="454"/>
    </row>
    <row r="58" spans="2:11" ht="15" customHeight="1" x14ac:dyDescent="0.2">
      <c r="B58" s="452" t="s">
        <v>657</v>
      </c>
      <c r="C58" s="453"/>
      <c r="D58" s="453"/>
      <c r="E58" s="453"/>
      <c r="F58" s="453"/>
      <c r="G58" s="453"/>
      <c r="H58" s="453"/>
      <c r="I58" s="450">
        <f>C58+D58-E58+F58+G58-H58</f>
        <v>0</v>
      </c>
      <c r="J58" s="453"/>
      <c r="K58" s="454"/>
    </row>
    <row r="59" spans="2:11" ht="15" customHeight="1" x14ac:dyDescent="0.2">
      <c r="B59" s="452" t="s">
        <v>658</v>
      </c>
      <c r="C59" s="453"/>
      <c r="D59" s="453"/>
      <c r="E59" s="453"/>
      <c r="F59" s="453"/>
      <c r="G59" s="453"/>
      <c r="H59" s="453"/>
      <c r="I59" s="450">
        <f>C59+D59-E59+F59+G59-H59</f>
        <v>0</v>
      </c>
      <c r="J59" s="453"/>
      <c r="K59" s="454"/>
    </row>
    <row r="60" spans="2:11" ht="15" customHeight="1" x14ac:dyDescent="0.2">
      <c r="B60" s="452" t="s">
        <v>659</v>
      </c>
      <c r="C60" s="453"/>
      <c r="D60" s="453"/>
      <c r="E60" s="453"/>
      <c r="F60" s="453"/>
      <c r="G60" s="453"/>
      <c r="H60" s="453"/>
      <c r="I60" s="450">
        <f>C60+D60-E60+F60+G60-H60</f>
        <v>0</v>
      </c>
      <c r="J60" s="453"/>
      <c r="K60" s="454"/>
    </row>
    <row r="61" spans="2:11" ht="15" customHeight="1" x14ac:dyDescent="0.2">
      <c r="B61" s="452" t="s">
        <v>660</v>
      </c>
      <c r="C61" s="450">
        <f t="shared" ref="C61:K61" si="13">SUM(C62:C67)</f>
        <v>0</v>
      </c>
      <c r="D61" s="450">
        <f t="shared" si="13"/>
        <v>0</v>
      </c>
      <c r="E61" s="450">
        <f t="shared" si="13"/>
        <v>0</v>
      </c>
      <c r="F61" s="450">
        <f t="shared" si="13"/>
        <v>0</v>
      </c>
      <c r="G61" s="450">
        <f t="shared" si="13"/>
        <v>0</v>
      </c>
      <c r="H61" s="450">
        <f t="shared" si="13"/>
        <v>0</v>
      </c>
      <c r="I61" s="450">
        <f t="shared" si="13"/>
        <v>0</v>
      </c>
      <c r="J61" s="450">
        <f t="shared" si="13"/>
        <v>0</v>
      </c>
      <c r="K61" s="451">
        <f t="shared" si="13"/>
        <v>0</v>
      </c>
    </row>
    <row r="62" spans="2:11" ht="15" customHeight="1" x14ac:dyDescent="0.2">
      <c r="B62" s="452" t="s">
        <v>661</v>
      </c>
      <c r="C62" s="453"/>
      <c r="D62" s="453"/>
      <c r="E62" s="453"/>
      <c r="F62" s="453"/>
      <c r="G62" s="453"/>
      <c r="H62" s="453"/>
      <c r="I62" s="453">
        <f t="shared" ref="I62:I67" si="14">C62+D62-E62+F62+G62-H62</f>
        <v>0</v>
      </c>
      <c r="J62" s="453"/>
      <c r="K62" s="454"/>
    </row>
    <row r="63" spans="2:11" ht="15" customHeight="1" x14ac:dyDescent="0.2">
      <c r="B63" s="452" t="s">
        <v>662</v>
      </c>
      <c r="C63" s="453"/>
      <c r="D63" s="453"/>
      <c r="E63" s="453"/>
      <c r="F63" s="453"/>
      <c r="G63" s="453"/>
      <c r="H63" s="453"/>
      <c r="I63" s="453">
        <f t="shared" si="14"/>
        <v>0</v>
      </c>
      <c r="J63" s="453"/>
      <c r="K63" s="454"/>
    </row>
    <row r="64" spans="2:11" ht="15" customHeight="1" x14ac:dyDescent="0.2">
      <c r="B64" s="452" t="s">
        <v>663</v>
      </c>
      <c r="C64" s="453"/>
      <c r="D64" s="453"/>
      <c r="E64" s="453"/>
      <c r="F64" s="453"/>
      <c r="G64" s="453"/>
      <c r="H64" s="453"/>
      <c r="I64" s="453">
        <f t="shared" si="14"/>
        <v>0</v>
      </c>
      <c r="J64" s="453"/>
      <c r="K64" s="454"/>
    </row>
    <row r="65" spans="2:11" ht="15" customHeight="1" x14ac:dyDescent="0.2">
      <c r="B65" s="452" t="s">
        <v>664</v>
      </c>
      <c r="C65" s="453"/>
      <c r="D65" s="453"/>
      <c r="E65" s="453"/>
      <c r="F65" s="453"/>
      <c r="G65" s="453"/>
      <c r="H65" s="453"/>
      <c r="I65" s="453">
        <f t="shared" si="14"/>
        <v>0</v>
      </c>
      <c r="J65" s="453"/>
      <c r="K65" s="454"/>
    </row>
    <row r="66" spans="2:11" ht="15" customHeight="1" x14ac:dyDescent="0.2">
      <c r="B66" s="452" t="s">
        <v>665</v>
      </c>
      <c r="C66" s="453"/>
      <c r="D66" s="453"/>
      <c r="E66" s="453"/>
      <c r="F66" s="453"/>
      <c r="G66" s="453"/>
      <c r="H66" s="453"/>
      <c r="I66" s="453">
        <f t="shared" si="14"/>
        <v>0</v>
      </c>
      <c r="J66" s="453"/>
      <c r="K66" s="454"/>
    </row>
    <row r="67" spans="2:11" ht="15" customHeight="1" x14ac:dyDescent="0.2">
      <c r="B67" s="452" t="s">
        <v>666</v>
      </c>
      <c r="C67" s="453"/>
      <c r="D67" s="453"/>
      <c r="E67" s="453"/>
      <c r="F67" s="453"/>
      <c r="G67" s="453"/>
      <c r="H67" s="453"/>
      <c r="I67" s="453">
        <f t="shared" si="14"/>
        <v>0</v>
      </c>
      <c r="J67" s="453"/>
      <c r="K67" s="454"/>
    </row>
    <row r="68" spans="2:11" ht="15" customHeight="1" thickBot="1" x14ac:dyDescent="0.25">
      <c r="B68" s="455" t="s">
        <v>667</v>
      </c>
      <c r="C68" s="456"/>
      <c r="D68" s="457"/>
      <c r="E68" s="457"/>
      <c r="F68" s="457"/>
      <c r="G68" s="458"/>
      <c r="H68" s="459"/>
      <c r="I68" s="456"/>
      <c r="J68" s="458"/>
      <c r="K68" s="460"/>
    </row>
    <row r="69" spans="2:11" ht="13.5" thickBot="1" x14ac:dyDescent="0.25"/>
    <row r="70" spans="2:11" ht="21.75" customHeight="1" x14ac:dyDescent="0.2">
      <c r="B70" s="463" t="str">
        <f>"Brutto-Anlagenspiegel des Tätigkeitsbereichs Stromverteilung (Netz) für " &amp;Allgemeines!B103</f>
        <v xml:space="preserve">Brutto-Anlagenspiegel des Tätigkeitsbereichs Stromverteilung (Netz) für </v>
      </c>
      <c r="C70" s="496" t="s">
        <v>696</v>
      </c>
      <c r="D70" s="495"/>
      <c r="E70" s="443"/>
      <c r="F70" s="443"/>
      <c r="G70" s="443"/>
      <c r="H70" s="443"/>
      <c r="I70" s="443"/>
      <c r="J70" s="443"/>
      <c r="K70" s="444"/>
    </row>
    <row r="71" spans="2:11" ht="90" customHeight="1" x14ac:dyDescent="0.2">
      <c r="B71" s="445" t="s">
        <v>639</v>
      </c>
      <c r="C71" s="446" t="s">
        <v>640</v>
      </c>
      <c r="D71" s="447" t="s">
        <v>641</v>
      </c>
      <c r="E71" s="447" t="s">
        <v>642</v>
      </c>
      <c r="F71" s="447" t="s">
        <v>643</v>
      </c>
      <c r="G71" s="447" t="s">
        <v>644</v>
      </c>
      <c r="H71" s="447" t="s">
        <v>645</v>
      </c>
      <c r="I71" s="447" t="s">
        <v>646</v>
      </c>
      <c r="J71" s="447" t="s">
        <v>647</v>
      </c>
      <c r="K71" s="448" t="s">
        <v>648</v>
      </c>
    </row>
    <row r="72" spans="2:11" ht="15" customHeight="1" x14ac:dyDescent="0.2">
      <c r="B72" s="449" t="s">
        <v>649</v>
      </c>
      <c r="C72" s="450">
        <f t="shared" ref="C72:K72" si="15">SUM(C73+C77+C83)</f>
        <v>0</v>
      </c>
      <c r="D72" s="450">
        <f t="shared" si="15"/>
        <v>0</v>
      </c>
      <c r="E72" s="450">
        <f t="shared" si="15"/>
        <v>0</v>
      </c>
      <c r="F72" s="450">
        <f t="shared" si="15"/>
        <v>0</v>
      </c>
      <c r="G72" s="450">
        <f t="shared" si="15"/>
        <v>0</v>
      </c>
      <c r="H72" s="450">
        <f t="shared" si="15"/>
        <v>0</v>
      </c>
      <c r="I72" s="450">
        <f t="shared" si="15"/>
        <v>0</v>
      </c>
      <c r="J72" s="450">
        <f t="shared" si="15"/>
        <v>0</v>
      </c>
      <c r="K72" s="451">
        <f t="shared" si="15"/>
        <v>0</v>
      </c>
    </row>
    <row r="73" spans="2:11" ht="15" customHeight="1" x14ac:dyDescent="0.2">
      <c r="B73" s="452" t="s">
        <v>650</v>
      </c>
      <c r="C73" s="450">
        <f t="shared" ref="C73:K73" si="16">SUM(C74:C76)</f>
        <v>0</v>
      </c>
      <c r="D73" s="450">
        <f t="shared" si="16"/>
        <v>0</v>
      </c>
      <c r="E73" s="450">
        <f t="shared" si="16"/>
        <v>0</v>
      </c>
      <c r="F73" s="450">
        <f t="shared" si="16"/>
        <v>0</v>
      </c>
      <c r="G73" s="450">
        <f t="shared" si="16"/>
        <v>0</v>
      </c>
      <c r="H73" s="450">
        <f t="shared" si="16"/>
        <v>0</v>
      </c>
      <c r="I73" s="450">
        <f t="shared" si="16"/>
        <v>0</v>
      </c>
      <c r="J73" s="450">
        <f t="shared" si="16"/>
        <v>0</v>
      </c>
      <c r="K73" s="451">
        <f t="shared" si="16"/>
        <v>0</v>
      </c>
    </row>
    <row r="74" spans="2:11" ht="30" customHeight="1" x14ac:dyDescent="0.2">
      <c r="B74" s="452" t="s">
        <v>651</v>
      </c>
      <c r="C74" s="453"/>
      <c r="D74" s="453"/>
      <c r="E74" s="453"/>
      <c r="F74" s="453"/>
      <c r="G74" s="453"/>
      <c r="H74" s="453"/>
      <c r="I74" s="450">
        <f>C74+D74-E74+F74+G74-H74</f>
        <v>0</v>
      </c>
      <c r="J74" s="453"/>
      <c r="K74" s="454"/>
    </row>
    <row r="75" spans="2:11" ht="15" customHeight="1" x14ac:dyDescent="0.2">
      <c r="B75" s="452" t="s">
        <v>652</v>
      </c>
      <c r="C75" s="453"/>
      <c r="D75" s="453"/>
      <c r="E75" s="453"/>
      <c r="F75" s="453"/>
      <c r="G75" s="453"/>
      <c r="H75" s="453"/>
      <c r="I75" s="450">
        <f>C75+D75-E75+F75+G75-H75</f>
        <v>0</v>
      </c>
      <c r="J75" s="453"/>
      <c r="K75" s="454"/>
    </row>
    <row r="76" spans="2:11" ht="15" customHeight="1" x14ac:dyDescent="0.2">
      <c r="B76" s="452" t="s">
        <v>653</v>
      </c>
      <c r="C76" s="453"/>
      <c r="D76" s="453"/>
      <c r="E76" s="453"/>
      <c r="F76" s="453"/>
      <c r="G76" s="453"/>
      <c r="H76" s="453"/>
      <c r="I76" s="450">
        <f>C76+D76-E76+F76+G76-H76</f>
        <v>0</v>
      </c>
      <c r="J76" s="453"/>
      <c r="K76" s="454"/>
    </row>
    <row r="77" spans="2:11" ht="15" customHeight="1" x14ac:dyDescent="0.2">
      <c r="B77" s="452" t="s">
        <v>654</v>
      </c>
      <c r="C77" s="450">
        <f t="shared" ref="C77:K77" si="17">SUM(C78:C81)-C82</f>
        <v>0</v>
      </c>
      <c r="D77" s="450">
        <f t="shared" si="17"/>
        <v>0</v>
      </c>
      <c r="E77" s="450">
        <f t="shared" si="17"/>
        <v>0</v>
      </c>
      <c r="F77" s="450">
        <f t="shared" si="17"/>
        <v>0</v>
      </c>
      <c r="G77" s="450">
        <f t="shared" si="17"/>
        <v>0</v>
      </c>
      <c r="H77" s="450">
        <f t="shared" si="17"/>
        <v>0</v>
      </c>
      <c r="I77" s="450">
        <f t="shared" si="17"/>
        <v>0</v>
      </c>
      <c r="J77" s="450">
        <f t="shared" si="17"/>
        <v>0</v>
      </c>
      <c r="K77" s="451">
        <f t="shared" si="17"/>
        <v>0</v>
      </c>
    </row>
    <row r="78" spans="2:11" ht="30" customHeight="1" x14ac:dyDescent="0.2">
      <c r="B78" s="452" t="s">
        <v>655</v>
      </c>
      <c r="C78" s="453"/>
      <c r="D78" s="453"/>
      <c r="E78" s="453"/>
      <c r="F78" s="453"/>
      <c r="G78" s="453"/>
      <c r="H78" s="453"/>
      <c r="I78" s="450">
        <f>C78+D78-E78+F78+G78-H78</f>
        <v>0</v>
      </c>
      <c r="J78" s="453"/>
      <c r="K78" s="454"/>
    </row>
    <row r="79" spans="2:11" ht="15" customHeight="1" x14ac:dyDescent="0.2">
      <c r="B79" s="452" t="s">
        <v>656</v>
      </c>
      <c r="C79" s="453"/>
      <c r="D79" s="453"/>
      <c r="E79" s="453"/>
      <c r="F79" s="453"/>
      <c r="G79" s="453"/>
      <c r="H79" s="453"/>
      <c r="I79" s="450">
        <f>C79+D79-E79+F79+G79-H79</f>
        <v>0</v>
      </c>
      <c r="J79" s="453"/>
      <c r="K79" s="454"/>
    </row>
    <row r="80" spans="2:11" ht="15" customHeight="1" x14ac:dyDescent="0.2">
      <c r="B80" s="452" t="s">
        <v>657</v>
      </c>
      <c r="C80" s="453"/>
      <c r="D80" s="453"/>
      <c r="E80" s="453"/>
      <c r="F80" s="453"/>
      <c r="G80" s="453"/>
      <c r="H80" s="453"/>
      <c r="I80" s="450">
        <f>C80+D80-E80+F80+G80-H80</f>
        <v>0</v>
      </c>
      <c r="J80" s="453"/>
      <c r="K80" s="454"/>
    </row>
    <row r="81" spans="2:11" ht="15" customHeight="1" x14ac:dyDescent="0.2">
      <c r="B81" s="452" t="s">
        <v>658</v>
      </c>
      <c r="C81" s="453"/>
      <c r="D81" s="453"/>
      <c r="E81" s="453"/>
      <c r="F81" s="453"/>
      <c r="G81" s="453"/>
      <c r="H81" s="453"/>
      <c r="I81" s="450">
        <f>C81+D81-E81+F81+G81-H81</f>
        <v>0</v>
      </c>
      <c r="J81" s="453"/>
      <c r="K81" s="454"/>
    </row>
    <row r="82" spans="2:11" ht="15" customHeight="1" x14ac:dyDescent="0.2">
      <c r="B82" s="452" t="s">
        <v>659</v>
      </c>
      <c r="C82" s="453"/>
      <c r="D82" s="453"/>
      <c r="E82" s="453"/>
      <c r="F82" s="453"/>
      <c r="G82" s="453"/>
      <c r="H82" s="453"/>
      <c r="I82" s="450">
        <f>C82+D82-E82+F82+G82-H82</f>
        <v>0</v>
      </c>
      <c r="J82" s="453"/>
      <c r="K82" s="454"/>
    </row>
    <row r="83" spans="2:11" ht="15" customHeight="1" x14ac:dyDescent="0.2">
      <c r="B83" s="452" t="s">
        <v>660</v>
      </c>
      <c r="C83" s="450">
        <f t="shared" ref="C83:K83" si="18">SUM(C84:C89)</f>
        <v>0</v>
      </c>
      <c r="D83" s="450">
        <f t="shared" si="18"/>
        <v>0</v>
      </c>
      <c r="E83" s="450">
        <f t="shared" si="18"/>
        <v>0</v>
      </c>
      <c r="F83" s="450">
        <f t="shared" si="18"/>
        <v>0</v>
      </c>
      <c r="G83" s="450">
        <f t="shared" si="18"/>
        <v>0</v>
      </c>
      <c r="H83" s="450">
        <f t="shared" si="18"/>
        <v>0</v>
      </c>
      <c r="I83" s="450">
        <f t="shared" si="18"/>
        <v>0</v>
      </c>
      <c r="J83" s="450">
        <f t="shared" si="18"/>
        <v>0</v>
      </c>
      <c r="K83" s="451">
        <f t="shared" si="18"/>
        <v>0</v>
      </c>
    </row>
    <row r="84" spans="2:11" ht="15" customHeight="1" x14ac:dyDescent="0.2">
      <c r="B84" s="452" t="s">
        <v>661</v>
      </c>
      <c r="C84" s="453"/>
      <c r="D84" s="453"/>
      <c r="E84" s="453"/>
      <c r="F84" s="453"/>
      <c r="G84" s="453"/>
      <c r="H84" s="453"/>
      <c r="I84" s="453">
        <f t="shared" ref="I84:I89" si="19">C84+D84-E84+F84+G84-H84</f>
        <v>0</v>
      </c>
      <c r="J84" s="453"/>
      <c r="K84" s="454"/>
    </row>
    <row r="85" spans="2:11" ht="15" customHeight="1" x14ac:dyDescent="0.2">
      <c r="B85" s="452" t="s">
        <v>662</v>
      </c>
      <c r="C85" s="453"/>
      <c r="D85" s="453"/>
      <c r="E85" s="453"/>
      <c r="F85" s="453"/>
      <c r="G85" s="453"/>
      <c r="H85" s="453"/>
      <c r="I85" s="453">
        <f t="shared" si="19"/>
        <v>0</v>
      </c>
      <c r="J85" s="453"/>
      <c r="K85" s="454"/>
    </row>
    <row r="86" spans="2:11" ht="15" customHeight="1" x14ac:dyDescent="0.2">
      <c r="B86" s="452" t="s">
        <v>663</v>
      </c>
      <c r="C86" s="453"/>
      <c r="D86" s="453"/>
      <c r="E86" s="453"/>
      <c r="F86" s="453"/>
      <c r="G86" s="453"/>
      <c r="H86" s="453"/>
      <c r="I86" s="453">
        <f t="shared" si="19"/>
        <v>0</v>
      </c>
      <c r="J86" s="453"/>
      <c r="K86" s="454"/>
    </row>
    <row r="87" spans="2:11" ht="15" customHeight="1" x14ac:dyDescent="0.2">
      <c r="B87" s="452" t="s">
        <v>664</v>
      </c>
      <c r="C87" s="453"/>
      <c r="D87" s="453"/>
      <c r="E87" s="453"/>
      <c r="F87" s="453"/>
      <c r="G87" s="453"/>
      <c r="H87" s="453"/>
      <c r="I87" s="453">
        <f t="shared" si="19"/>
        <v>0</v>
      </c>
      <c r="J87" s="453"/>
      <c r="K87" s="454"/>
    </row>
    <row r="88" spans="2:11" ht="15" customHeight="1" x14ac:dyDescent="0.2">
      <c r="B88" s="452" t="s">
        <v>665</v>
      </c>
      <c r="C88" s="453"/>
      <c r="D88" s="453"/>
      <c r="E88" s="453"/>
      <c r="F88" s="453"/>
      <c r="G88" s="453"/>
      <c r="H88" s="453"/>
      <c r="I88" s="453">
        <f t="shared" si="19"/>
        <v>0</v>
      </c>
      <c r="J88" s="453"/>
      <c r="K88" s="454"/>
    </row>
    <row r="89" spans="2:11" ht="15" customHeight="1" x14ac:dyDescent="0.2">
      <c r="B89" s="452" t="s">
        <v>666</v>
      </c>
      <c r="C89" s="453"/>
      <c r="D89" s="453"/>
      <c r="E89" s="453"/>
      <c r="F89" s="453"/>
      <c r="G89" s="453"/>
      <c r="H89" s="453"/>
      <c r="I89" s="453">
        <f t="shared" si="19"/>
        <v>0</v>
      </c>
      <c r="J89" s="453"/>
      <c r="K89" s="454"/>
    </row>
    <row r="90" spans="2:11" ht="15" customHeight="1" thickBot="1" x14ac:dyDescent="0.25">
      <c r="B90" s="455" t="s">
        <v>667</v>
      </c>
      <c r="C90" s="456"/>
      <c r="D90" s="457"/>
      <c r="E90" s="457"/>
      <c r="F90" s="457"/>
      <c r="G90" s="458"/>
      <c r="H90" s="459"/>
      <c r="I90" s="456"/>
      <c r="J90" s="458"/>
      <c r="K90" s="460"/>
    </row>
  </sheetData>
  <pageMargins left="0.78740157499999996" right="0.78740157499999996" top="0.984251969" bottom="0.984251969" header="0.4921259845" footer="0.4921259845"/>
  <pageSetup paperSize="9" scale="56" orientation="landscape" r:id="rId1"/>
  <headerFooter alignWithMargins="0">
    <oddHeader>&amp;L &amp;A, Seite &amp;P von &amp;N&amp;R&amp;D</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H31"/>
  <sheetViews>
    <sheetView showGridLines="0" zoomScaleNormal="100" workbookViewId="0">
      <selection activeCell="F8" sqref="F8"/>
    </sheetView>
  </sheetViews>
  <sheetFormatPr baseColWidth="10" defaultColWidth="11.42578125" defaultRowHeight="14.25" x14ac:dyDescent="0.2"/>
  <cols>
    <col min="1" max="1" width="2.7109375" style="1016" customWidth="1"/>
    <col min="2" max="2" width="6.7109375" style="1016" customWidth="1"/>
    <col min="3" max="3" width="47.7109375" style="1016" customWidth="1"/>
    <col min="4" max="4" width="26.140625" style="1031" customWidth="1"/>
    <col min="5" max="5" width="19.7109375" style="1031" customWidth="1"/>
    <col min="6" max="6" width="21" style="1025" customWidth="1"/>
    <col min="7" max="7" width="24.28515625" style="1030" customWidth="1"/>
    <col min="8" max="8" width="19.7109375" style="1016" customWidth="1"/>
    <col min="9" max="9" width="22.7109375" style="1016" customWidth="1"/>
    <col min="10" max="10" width="8.140625" style="1016" bestFit="1" customWidth="1"/>
    <col min="11" max="11" width="7.7109375" style="1016" bestFit="1" customWidth="1"/>
    <col min="12" max="16384" width="11.42578125" style="1016"/>
  </cols>
  <sheetData>
    <row r="1" spans="1:8" s="500" customFormat="1" ht="30" customHeight="1" x14ac:dyDescent="0.25">
      <c r="B1" s="97" t="str">
        <f>CONCATENATE("Sonstiges im Jahr ",Allgemeines!C12)</f>
        <v>Sonstiges im Jahr 2021</v>
      </c>
      <c r="C1" s="128"/>
    </row>
    <row r="2" spans="1:8" s="500" customFormat="1" ht="12" customHeight="1" thickBot="1" x14ac:dyDescent="0.25">
      <c r="A2" s="1009"/>
      <c r="B2" s="1009"/>
    </row>
    <row r="3" spans="1:8" s="500" customFormat="1" ht="36" customHeight="1" x14ac:dyDescent="0.2">
      <c r="B3" s="1234"/>
      <c r="C3" s="1235"/>
      <c r="D3" s="1010" t="s">
        <v>877</v>
      </c>
      <c r="E3" s="1010" t="s">
        <v>878</v>
      </c>
      <c r="F3" s="1010" t="s">
        <v>879</v>
      </c>
      <c r="G3" s="1011" t="s">
        <v>21</v>
      </c>
      <c r="H3" s="1012"/>
    </row>
    <row r="4" spans="1:8" s="500" customFormat="1" ht="15" customHeight="1" x14ac:dyDescent="0.2">
      <c r="B4" s="1013" t="s">
        <v>888</v>
      </c>
      <c r="C4" s="1013"/>
      <c r="D4" s="537">
        <f>D10+D11</f>
        <v>0</v>
      </c>
      <c r="E4" s="537">
        <f>D15</f>
        <v>0</v>
      </c>
      <c r="F4" s="537">
        <f>G30</f>
        <v>0</v>
      </c>
      <c r="G4" s="502">
        <f>SUM(D4:F4)</f>
        <v>0</v>
      </c>
      <c r="H4" s="1012"/>
    </row>
    <row r="5" spans="1:8" s="500" customFormat="1" ht="15" customHeight="1" x14ac:dyDescent="0.2">
      <c r="B5" s="1013" t="s">
        <v>889</v>
      </c>
      <c r="C5" s="1013"/>
      <c r="D5" s="1014"/>
      <c r="E5" s="1014"/>
      <c r="F5" s="1014"/>
      <c r="G5" s="502">
        <f>SUM(D5:F5)</f>
        <v>0</v>
      </c>
      <c r="H5" s="1015"/>
    </row>
    <row r="6" spans="1:8" ht="15" customHeight="1" thickBot="1" x14ac:dyDescent="0.25">
      <c r="B6" s="1017" t="s">
        <v>196</v>
      </c>
      <c r="C6" s="1017"/>
      <c r="D6" s="1018">
        <f>D4-D5</f>
        <v>0</v>
      </c>
      <c r="E6" s="1018">
        <f>E4-E5</f>
        <v>0</v>
      </c>
      <c r="F6" s="1018">
        <f t="shared" ref="F6:G6" si="0">F4-F5</f>
        <v>0</v>
      </c>
      <c r="G6" s="505">
        <f t="shared" si="0"/>
        <v>0</v>
      </c>
      <c r="H6" s="1019"/>
    </row>
    <row r="7" spans="1:8" ht="12" customHeight="1" x14ac:dyDescent="0.2">
      <c r="C7" s="1020"/>
      <c r="D7" s="1021"/>
      <c r="E7" s="1021"/>
      <c r="F7" s="1022"/>
      <c r="G7" s="1023"/>
      <c r="H7" s="1024"/>
    </row>
    <row r="8" spans="1:8" ht="30" customHeight="1" thickBot="1" x14ac:dyDescent="0.25">
      <c r="B8" s="129" t="s">
        <v>880</v>
      </c>
      <c r="C8" s="128"/>
      <c r="D8" s="1016"/>
      <c r="G8" s="1023"/>
      <c r="H8" s="1024"/>
    </row>
    <row r="9" spans="1:8" ht="30" customHeight="1" x14ac:dyDescent="0.2">
      <c r="B9" s="508" t="s">
        <v>881</v>
      </c>
      <c r="C9" s="1026"/>
      <c r="D9" s="501" t="s">
        <v>195</v>
      </c>
      <c r="F9" s="1023"/>
      <c r="G9" s="1024"/>
      <c r="H9" s="1024"/>
    </row>
    <row r="10" spans="1:8" ht="60" customHeight="1" x14ac:dyDescent="0.2">
      <c r="B10" s="1295" t="s">
        <v>882</v>
      </c>
      <c r="C10" s="1296"/>
      <c r="D10" s="1027"/>
      <c r="F10" s="1023"/>
      <c r="G10" s="1024"/>
      <c r="H10" s="1024"/>
    </row>
    <row r="11" spans="1:8" ht="45" customHeight="1" thickBot="1" x14ac:dyDescent="0.25">
      <c r="B11" s="1244" t="s">
        <v>883</v>
      </c>
      <c r="C11" s="1297"/>
      <c r="D11" s="1028"/>
      <c r="F11" s="1023"/>
      <c r="G11" s="1024"/>
      <c r="H11" s="1024"/>
    </row>
    <row r="12" spans="1:8" ht="24" customHeight="1" x14ac:dyDescent="0.2">
      <c r="C12" s="1020"/>
      <c r="D12" s="1021"/>
      <c r="E12" s="1021"/>
      <c r="F12" s="1022"/>
      <c r="G12" s="1023"/>
      <c r="H12" s="1024"/>
    </row>
    <row r="13" spans="1:8" ht="32.25" customHeight="1" thickBot="1" x14ac:dyDescent="0.25">
      <c r="B13" s="129" t="s">
        <v>884</v>
      </c>
      <c r="D13" s="1021"/>
      <c r="E13" s="1021"/>
      <c r="F13" s="1022"/>
      <c r="G13" s="1023"/>
      <c r="H13" s="1024"/>
    </row>
    <row r="14" spans="1:8" ht="32.25" customHeight="1" x14ac:dyDescent="0.2">
      <c r="B14" s="957" t="s">
        <v>885</v>
      </c>
      <c r="C14" s="1026"/>
      <c r="D14" s="501" t="s">
        <v>195</v>
      </c>
      <c r="F14" s="1022"/>
      <c r="G14" s="1023"/>
      <c r="H14" s="1024"/>
    </row>
    <row r="15" spans="1:8" ht="32.25" customHeight="1" thickBot="1" x14ac:dyDescent="0.25">
      <c r="B15" s="1244" t="s">
        <v>886</v>
      </c>
      <c r="C15" s="1297"/>
      <c r="D15" s="1028"/>
      <c r="F15" s="1022"/>
      <c r="G15" s="1023"/>
      <c r="H15" s="1024"/>
    </row>
    <row r="16" spans="1:8" ht="21.6" customHeight="1" x14ac:dyDescent="0.2">
      <c r="C16" s="1029"/>
      <c r="D16" s="1029"/>
      <c r="E16" s="396"/>
      <c r="F16" s="1022"/>
      <c r="G16" s="1023"/>
      <c r="H16" s="1024"/>
    </row>
    <row r="17" spans="2:7" ht="28.5" customHeight="1" x14ac:dyDescent="0.2">
      <c r="B17" s="129" t="s">
        <v>887</v>
      </c>
      <c r="D17" s="128"/>
      <c r="E17" s="1016"/>
    </row>
    <row r="18" spans="2:7" ht="63" x14ac:dyDescent="0.2">
      <c r="B18" s="1033" t="s">
        <v>119</v>
      </c>
      <c r="C18" s="1032" t="s">
        <v>120</v>
      </c>
      <c r="D18" s="1033" t="s">
        <v>121</v>
      </c>
      <c r="E18" s="1033" t="s">
        <v>122</v>
      </c>
      <c r="F18" s="1033" t="s">
        <v>123</v>
      </c>
      <c r="G18" s="1033" t="s">
        <v>124</v>
      </c>
    </row>
    <row r="19" spans="2:7" ht="15" x14ac:dyDescent="0.2">
      <c r="B19" s="369" t="s">
        <v>104</v>
      </c>
      <c r="C19" s="1034"/>
      <c r="D19" s="1035"/>
      <c r="E19" s="1036"/>
      <c r="F19" s="1037"/>
      <c r="G19" s="1038"/>
    </row>
    <row r="20" spans="2:7" ht="15" x14ac:dyDescent="0.2">
      <c r="B20" s="369" t="s">
        <v>105</v>
      </c>
      <c r="C20" s="1034"/>
      <c r="D20" s="1035"/>
      <c r="E20" s="1036"/>
      <c r="F20" s="1037"/>
      <c r="G20" s="1038"/>
    </row>
    <row r="21" spans="2:7" ht="15" x14ac:dyDescent="0.2">
      <c r="B21" s="369" t="s">
        <v>106</v>
      </c>
      <c r="C21" s="1034"/>
      <c r="D21" s="1035"/>
      <c r="E21" s="1036"/>
      <c r="F21" s="1037"/>
      <c r="G21" s="1038"/>
    </row>
    <row r="22" spans="2:7" ht="15" x14ac:dyDescent="0.2">
      <c r="B22" s="369" t="s">
        <v>107</v>
      </c>
      <c r="C22" s="1034"/>
      <c r="D22" s="1035"/>
      <c r="E22" s="1036"/>
      <c r="F22" s="1037"/>
      <c r="G22" s="1038"/>
    </row>
    <row r="23" spans="2:7" ht="15" x14ac:dyDescent="0.2">
      <c r="B23" s="369" t="s">
        <v>108</v>
      </c>
      <c r="C23" s="1034"/>
      <c r="D23" s="1035"/>
      <c r="E23" s="1036"/>
      <c r="F23" s="1037"/>
      <c r="G23" s="1038"/>
    </row>
    <row r="24" spans="2:7" ht="15" x14ac:dyDescent="0.2">
      <c r="B24" s="369" t="s">
        <v>109</v>
      </c>
      <c r="C24" s="1034"/>
      <c r="D24" s="1035"/>
      <c r="E24" s="1036"/>
      <c r="F24" s="1037"/>
      <c r="G24" s="1038"/>
    </row>
    <row r="25" spans="2:7" ht="15" x14ac:dyDescent="0.2">
      <c r="B25" s="369" t="s">
        <v>110</v>
      </c>
      <c r="C25" s="1034"/>
      <c r="D25" s="1035"/>
      <c r="E25" s="1036"/>
      <c r="F25" s="1037"/>
      <c r="G25" s="1038"/>
    </row>
    <row r="26" spans="2:7" ht="15" x14ac:dyDescent="0.2">
      <c r="B26" s="369" t="s">
        <v>112</v>
      </c>
      <c r="C26" s="1034"/>
      <c r="D26" s="1035"/>
      <c r="E26" s="1036"/>
      <c r="F26" s="1037"/>
      <c r="G26" s="1038"/>
    </row>
    <row r="27" spans="2:7" ht="15" x14ac:dyDescent="0.2">
      <c r="B27" s="369" t="s">
        <v>113</v>
      </c>
      <c r="C27" s="1034"/>
      <c r="D27" s="1035"/>
      <c r="E27" s="1036"/>
      <c r="F27" s="1037"/>
      <c r="G27" s="1038"/>
    </row>
    <row r="28" spans="2:7" ht="15" x14ac:dyDescent="0.2">
      <c r="B28" s="369" t="s">
        <v>125</v>
      </c>
      <c r="C28" s="1034"/>
      <c r="D28" s="1035"/>
      <c r="E28" s="1036"/>
      <c r="F28" s="1037"/>
      <c r="G28" s="1038"/>
    </row>
    <row r="29" spans="2:7" ht="15" x14ac:dyDescent="0.2">
      <c r="B29" s="12"/>
      <c r="C29" s="13"/>
      <c r="D29" s="13"/>
      <c r="E29" s="12"/>
      <c r="F29" s="12"/>
      <c r="G29" s="14"/>
    </row>
    <row r="30" spans="2:7" ht="16.5" thickBot="1" x14ac:dyDescent="0.3">
      <c r="B30" s="15"/>
      <c r="C30" s="12"/>
      <c r="D30" s="15"/>
      <c r="E30" s="12"/>
      <c r="F30" s="12"/>
      <c r="G30" s="106">
        <f>SUM(G19:G28)</f>
        <v>0</v>
      </c>
    </row>
    <row r="31" spans="2:7" ht="15" thickTop="1" x14ac:dyDescent="0.2"/>
  </sheetData>
  <mergeCells count="4">
    <mergeCell ref="B3:C3"/>
    <mergeCell ref="B10:C10"/>
    <mergeCell ref="B11:C11"/>
    <mergeCell ref="B15:C15"/>
  </mergeCells>
  <pageMargins left="0.59055118110236227" right="0.78740157480314965" top="0.70866141732283472" bottom="0.82677165354330717" header="0.51181102362204722" footer="0.31496062992125984"/>
  <pageSetup paperSize="8" orientation="landscape" horizontalDpi="4294967295" verticalDpi="4294967295" r:id="rId1"/>
  <headerFooter alignWithMargins="0">
    <oddFooter>&amp;L&amp;D&amp;R&amp;A_&amp;F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T45"/>
  <sheetViews>
    <sheetView workbookViewId="0">
      <selection activeCell="C32" sqref="C32"/>
    </sheetView>
  </sheetViews>
  <sheetFormatPr baseColWidth="10" defaultColWidth="11.42578125" defaultRowHeight="14.25" x14ac:dyDescent="0.2"/>
  <cols>
    <col min="1" max="1" width="118.140625" style="255" customWidth="1"/>
    <col min="2" max="2" width="14" style="401" customWidth="1"/>
    <col min="3" max="3" width="14.85546875" style="401" customWidth="1"/>
    <col min="4" max="4" width="11.7109375" style="401" customWidth="1"/>
    <col min="5" max="5" width="49.5703125" style="401" bestFit="1" customWidth="1"/>
    <col min="6" max="6" width="74.85546875" style="255" customWidth="1"/>
    <col min="7" max="7" width="18.140625" style="255" customWidth="1"/>
    <col min="8" max="8" width="14.42578125" style="255" customWidth="1"/>
    <col min="9" max="9" width="16.140625" style="401" bestFit="1" customWidth="1"/>
    <col min="10" max="10" width="11.140625" style="401" bestFit="1" customWidth="1"/>
    <col min="11" max="11" width="11.42578125" style="401"/>
    <col min="12" max="12" width="27.42578125" style="255" bestFit="1" customWidth="1"/>
    <col min="13" max="13" width="3.140625" style="255" customWidth="1"/>
    <col min="14" max="14" width="27.7109375" style="255" bestFit="1" customWidth="1"/>
    <col min="15" max="15" width="3" style="255" customWidth="1"/>
    <col min="16" max="16" width="37.7109375" style="255" bestFit="1" customWidth="1"/>
    <col min="17" max="17" width="3.28515625" style="255" customWidth="1"/>
    <col min="18" max="18" width="27.85546875" style="255" bestFit="1" customWidth="1"/>
    <col min="19" max="19" width="11.42578125" style="255"/>
    <col min="20" max="20" width="26.42578125" style="1005" customWidth="1"/>
    <col min="21" max="16384" width="11.42578125" style="255"/>
  </cols>
  <sheetData>
    <row r="1" spans="1:20" ht="15" x14ac:dyDescent="0.25">
      <c r="A1" s="399" t="s">
        <v>492</v>
      </c>
      <c r="B1" s="399" t="s">
        <v>493</v>
      </c>
      <c r="C1" s="399" t="s">
        <v>494</v>
      </c>
      <c r="D1" s="399" t="s">
        <v>495</v>
      </c>
      <c r="E1" s="399" t="s">
        <v>481</v>
      </c>
      <c r="F1" s="399" t="s">
        <v>496</v>
      </c>
      <c r="G1" s="399" t="s">
        <v>497</v>
      </c>
      <c r="I1" s="399" t="s">
        <v>498</v>
      </c>
      <c r="J1" s="399" t="s">
        <v>499</v>
      </c>
      <c r="K1" s="399" t="s">
        <v>500</v>
      </c>
      <c r="L1" s="399" t="s">
        <v>501</v>
      </c>
      <c r="N1" s="406" t="s">
        <v>593</v>
      </c>
      <c r="P1" s="406" t="s">
        <v>580</v>
      </c>
      <c r="Q1" s="405"/>
      <c r="R1" s="406" t="s">
        <v>751</v>
      </c>
      <c r="T1" s="406" t="s">
        <v>851</v>
      </c>
    </row>
    <row r="2" spans="1:20" x14ac:dyDescent="0.2">
      <c r="A2" s="355" t="s">
        <v>502</v>
      </c>
      <c r="B2" s="400">
        <v>40</v>
      </c>
      <c r="C2" s="400">
        <v>50</v>
      </c>
      <c r="D2" s="401">
        <v>2019</v>
      </c>
      <c r="E2" s="402" t="s">
        <v>695</v>
      </c>
      <c r="F2" s="255" t="s">
        <v>504</v>
      </c>
      <c r="G2" s="255" t="s">
        <v>505</v>
      </c>
      <c r="H2" s="403">
        <v>6.9099999999999995E-2</v>
      </c>
      <c r="I2" s="401">
        <v>2017</v>
      </c>
      <c r="J2" s="401">
        <v>2017</v>
      </c>
      <c r="K2" s="401">
        <v>2011</v>
      </c>
      <c r="L2" s="255" t="s">
        <v>506</v>
      </c>
      <c r="N2" s="255" t="s">
        <v>586</v>
      </c>
      <c r="P2" s="255" t="s">
        <v>586</v>
      </c>
      <c r="Q2" s="405"/>
      <c r="R2" s="255" t="s">
        <v>586</v>
      </c>
      <c r="T2" s="255" t="s">
        <v>586</v>
      </c>
    </row>
    <row r="3" spans="1:20" x14ac:dyDescent="0.2">
      <c r="A3" s="355" t="s">
        <v>507</v>
      </c>
      <c r="B3" s="400">
        <v>40</v>
      </c>
      <c r="C3" s="400">
        <v>50</v>
      </c>
      <c r="D3" s="401">
        <v>2020</v>
      </c>
      <c r="E3" s="402" t="s">
        <v>503</v>
      </c>
      <c r="F3" s="255" t="s">
        <v>509</v>
      </c>
      <c r="G3" s="255" t="s">
        <v>510</v>
      </c>
      <c r="H3" s="403">
        <v>2.7199999999999998E-2</v>
      </c>
      <c r="I3" s="401">
        <v>2018</v>
      </c>
      <c r="J3" s="401">
        <v>2018</v>
      </c>
      <c r="K3" s="401">
        <v>2012</v>
      </c>
      <c r="L3" s="255" t="s">
        <v>511</v>
      </c>
      <c r="N3" s="255" t="s">
        <v>587</v>
      </c>
      <c r="P3" s="255" t="s">
        <v>206</v>
      </c>
      <c r="Q3" s="405"/>
      <c r="R3" s="255" t="s">
        <v>738</v>
      </c>
      <c r="T3" s="255" t="s">
        <v>738</v>
      </c>
    </row>
    <row r="4" spans="1:20" x14ac:dyDescent="0.2">
      <c r="A4" s="355" t="s">
        <v>512</v>
      </c>
      <c r="B4" s="400">
        <v>40</v>
      </c>
      <c r="C4" s="400">
        <v>45</v>
      </c>
      <c r="D4" s="401">
        <v>2021</v>
      </c>
      <c r="E4" s="402" t="s">
        <v>508</v>
      </c>
      <c r="F4" s="255" t="s">
        <v>514</v>
      </c>
      <c r="G4" s="255" t="s">
        <v>515</v>
      </c>
      <c r="H4" s="404">
        <f>H2*0.4+H3*0.6</f>
        <v>4.3959999999999999E-2</v>
      </c>
      <c r="I4" s="401">
        <v>2019</v>
      </c>
      <c r="J4" s="401">
        <v>2019</v>
      </c>
      <c r="K4" s="401">
        <v>2013</v>
      </c>
      <c r="L4" s="255" t="s">
        <v>516</v>
      </c>
      <c r="N4" s="255" t="s">
        <v>588</v>
      </c>
      <c r="P4" s="255" t="s">
        <v>823</v>
      </c>
      <c r="Q4" s="405"/>
      <c r="R4" s="255" t="s">
        <v>739</v>
      </c>
      <c r="T4" s="255" t="s">
        <v>739</v>
      </c>
    </row>
    <row r="5" spans="1:20" x14ac:dyDescent="0.2">
      <c r="A5" s="355" t="s">
        <v>517</v>
      </c>
      <c r="B5" s="400">
        <v>40</v>
      </c>
      <c r="C5" s="400">
        <v>45</v>
      </c>
      <c r="D5" s="401">
        <v>2022</v>
      </c>
      <c r="E5" s="402" t="s">
        <v>513</v>
      </c>
      <c r="F5" s="255" t="s">
        <v>519</v>
      </c>
      <c r="I5" s="401">
        <v>2020</v>
      </c>
      <c r="J5" s="401">
        <v>2020</v>
      </c>
      <c r="K5" s="401">
        <v>2014</v>
      </c>
      <c r="N5" s="255" t="s">
        <v>589</v>
      </c>
      <c r="P5" s="255" t="s">
        <v>177</v>
      </c>
      <c r="Q5" s="405"/>
      <c r="R5" s="255" t="s">
        <v>740</v>
      </c>
      <c r="T5" s="255" t="s">
        <v>740</v>
      </c>
    </row>
    <row r="6" spans="1:20" x14ac:dyDescent="0.2">
      <c r="A6" s="355" t="s">
        <v>520</v>
      </c>
      <c r="B6" s="400">
        <v>35</v>
      </c>
      <c r="C6" s="400">
        <v>45</v>
      </c>
      <c r="D6" s="401">
        <v>2023</v>
      </c>
      <c r="E6" s="402" t="s">
        <v>518</v>
      </c>
      <c r="F6" s="255" t="s">
        <v>522</v>
      </c>
      <c r="I6" s="401">
        <v>2021</v>
      </c>
      <c r="J6" s="401">
        <v>2021</v>
      </c>
      <c r="K6" s="401">
        <v>2015</v>
      </c>
      <c r="N6" s="255" t="s">
        <v>590</v>
      </c>
      <c r="P6" s="255" t="s">
        <v>178</v>
      </c>
      <c r="Q6" s="405"/>
      <c r="R6" s="255" t="s">
        <v>741</v>
      </c>
      <c r="T6" s="255" t="s">
        <v>741</v>
      </c>
    </row>
    <row r="7" spans="1:20" x14ac:dyDescent="0.2">
      <c r="A7" s="355" t="s">
        <v>523</v>
      </c>
      <c r="B7" s="400">
        <v>40</v>
      </c>
      <c r="C7" s="400">
        <v>50</v>
      </c>
      <c r="E7" s="402" t="s">
        <v>521</v>
      </c>
      <c r="F7" s="255" t="s">
        <v>525</v>
      </c>
      <c r="I7" s="401">
        <v>2022</v>
      </c>
      <c r="J7" s="401">
        <v>2022</v>
      </c>
      <c r="K7" s="401">
        <v>2016</v>
      </c>
      <c r="N7" s="255" t="s">
        <v>591</v>
      </c>
      <c r="P7" s="255" t="s">
        <v>179</v>
      </c>
      <c r="Q7" s="405"/>
      <c r="R7" s="255" t="s">
        <v>742</v>
      </c>
      <c r="T7" s="255" t="s">
        <v>742</v>
      </c>
    </row>
    <row r="8" spans="1:20" x14ac:dyDescent="0.2">
      <c r="A8" s="355" t="s">
        <v>526</v>
      </c>
      <c r="B8" s="400">
        <v>30</v>
      </c>
      <c r="C8" s="400">
        <v>40</v>
      </c>
      <c r="E8" s="402" t="s">
        <v>524</v>
      </c>
      <c r="F8" s="255" t="s">
        <v>528</v>
      </c>
      <c r="I8" s="401">
        <v>2023</v>
      </c>
      <c r="J8" s="401">
        <v>2023</v>
      </c>
      <c r="K8" s="401">
        <v>2017</v>
      </c>
      <c r="N8" s="255" t="s">
        <v>592</v>
      </c>
      <c r="Q8" s="405"/>
      <c r="R8" s="255" t="s">
        <v>743</v>
      </c>
      <c r="T8" s="255" t="s">
        <v>743</v>
      </c>
    </row>
    <row r="9" spans="1:20" x14ac:dyDescent="0.2">
      <c r="A9" s="355" t="s">
        <v>529</v>
      </c>
      <c r="B9" s="400">
        <v>30</v>
      </c>
      <c r="C9" s="400">
        <v>40</v>
      </c>
      <c r="E9" s="402" t="s">
        <v>527</v>
      </c>
      <c r="K9" s="401">
        <v>2018</v>
      </c>
      <c r="R9" s="255" t="s">
        <v>744</v>
      </c>
      <c r="T9" s="255" t="s">
        <v>744</v>
      </c>
    </row>
    <row r="10" spans="1:20" x14ac:dyDescent="0.2">
      <c r="A10" s="355" t="s">
        <v>530</v>
      </c>
      <c r="B10" s="400">
        <v>30</v>
      </c>
      <c r="C10" s="400">
        <v>35</v>
      </c>
      <c r="K10" s="401">
        <v>2019</v>
      </c>
      <c r="R10" s="255" t="s">
        <v>745</v>
      </c>
      <c r="T10" s="255" t="s">
        <v>745</v>
      </c>
    </row>
    <row r="11" spans="1:20" x14ac:dyDescent="0.2">
      <c r="A11" s="355" t="s">
        <v>531</v>
      </c>
      <c r="B11" s="400">
        <v>35</v>
      </c>
      <c r="C11" s="400">
        <v>45</v>
      </c>
      <c r="K11" s="401">
        <v>2020</v>
      </c>
      <c r="R11" s="255" t="s">
        <v>746</v>
      </c>
      <c r="T11" s="255" t="s">
        <v>746</v>
      </c>
    </row>
    <row r="12" spans="1:20" x14ac:dyDescent="0.2">
      <c r="A12" s="355" t="s">
        <v>532</v>
      </c>
      <c r="B12" s="400">
        <v>25</v>
      </c>
      <c r="C12" s="400">
        <v>30</v>
      </c>
      <c r="K12" s="401">
        <v>2021</v>
      </c>
      <c r="R12" s="255" t="s">
        <v>747</v>
      </c>
      <c r="T12" s="255" t="s">
        <v>748</v>
      </c>
    </row>
    <row r="13" spans="1:20" x14ac:dyDescent="0.2">
      <c r="A13" s="355" t="s">
        <v>161</v>
      </c>
      <c r="B13" s="400">
        <v>20</v>
      </c>
      <c r="C13" s="400">
        <v>30</v>
      </c>
      <c r="K13" s="401">
        <v>2022</v>
      </c>
      <c r="R13" s="255" t="s">
        <v>748</v>
      </c>
      <c r="T13" s="255" t="s">
        <v>749</v>
      </c>
    </row>
    <row r="14" spans="1:20" x14ac:dyDescent="0.2">
      <c r="A14" s="355" t="s">
        <v>533</v>
      </c>
      <c r="B14" s="400">
        <v>25</v>
      </c>
      <c r="C14" s="400">
        <v>35</v>
      </c>
      <c r="K14" s="401">
        <v>2023</v>
      </c>
      <c r="R14" s="255" t="s">
        <v>749</v>
      </c>
      <c r="T14" s="255" t="s">
        <v>849</v>
      </c>
    </row>
    <row r="15" spans="1:20" x14ac:dyDescent="0.2">
      <c r="A15" s="355" t="s">
        <v>534</v>
      </c>
      <c r="B15" s="400">
        <v>25</v>
      </c>
      <c r="C15" s="400">
        <v>35</v>
      </c>
      <c r="R15" s="255" t="s">
        <v>750</v>
      </c>
      <c r="T15" s="255" t="s">
        <v>850</v>
      </c>
    </row>
    <row r="16" spans="1:20" x14ac:dyDescent="0.2">
      <c r="A16" s="355" t="s">
        <v>535</v>
      </c>
      <c r="B16" s="400">
        <v>30</v>
      </c>
      <c r="C16" s="400">
        <v>40</v>
      </c>
      <c r="R16" s="255" t="s">
        <v>161</v>
      </c>
      <c r="T16" s="255" t="s">
        <v>161</v>
      </c>
    </row>
    <row r="17" spans="1:20" x14ac:dyDescent="0.2">
      <c r="A17" s="355" t="s">
        <v>536</v>
      </c>
      <c r="B17" s="400">
        <v>30</v>
      </c>
      <c r="C17" s="400">
        <v>40</v>
      </c>
      <c r="T17" s="255"/>
    </row>
    <row r="18" spans="1:20" x14ac:dyDescent="0.2">
      <c r="A18" s="355" t="s">
        <v>537</v>
      </c>
      <c r="B18" s="400">
        <v>30</v>
      </c>
      <c r="C18" s="400">
        <v>50</v>
      </c>
    </row>
    <row r="19" spans="1:20" x14ac:dyDescent="0.2">
      <c r="A19" s="355" t="s">
        <v>538</v>
      </c>
      <c r="B19" s="400">
        <v>25</v>
      </c>
      <c r="C19" s="400">
        <v>30</v>
      </c>
    </row>
    <row r="20" spans="1:20" x14ac:dyDescent="0.2">
      <c r="A20" s="355" t="s">
        <v>539</v>
      </c>
      <c r="B20" s="400">
        <v>25</v>
      </c>
      <c r="C20" s="400">
        <v>30</v>
      </c>
    </row>
    <row r="21" spans="1:20" x14ac:dyDescent="0.2">
      <c r="A21" s="355" t="s">
        <v>540</v>
      </c>
      <c r="B21" s="400">
        <v>30</v>
      </c>
      <c r="C21" s="400">
        <v>35</v>
      </c>
    </row>
    <row r="22" spans="1:20" x14ac:dyDescent="0.2">
      <c r="A22" s="355" t="s">
        <v>541</v>
      </c>
      <c r="B22" s="400">
        <v>25</v>
      </c>
      <c r="C22" s="400">
        <v>30</v>
      </c>
    </row>
    <row r="23" spans="1:20" x14ac:dyDescent="0.2">
      <c r="A23" s="355" t="s">
        <v>542</v>
      </c>
      <c r="B23" s="400">
        <v>30</v>
      </c>
      <c r="C23" s="400">
        <v>35</v>
      </c>
    </row>
    <row r="24" spans="1:20" x14ac:dyDescent="0.2">
      <c r="A24" s="355" t="s">
        <v>543</v>
      </c>
      <c r="B24" s="400">
        <v>20</v>
      </c>
      <c r="C24" s="400">
        <v>25</v>
      </c>
    </row>
    <row r="25" spans="1:20" x14ac:dyDescent="0.2">
      <c r="A25" s="355" t="s">
        <v>544</v>
      </c>
      <c r="B25" s="400">
        <v>30</v>
      </c>
      <c r="C25" s="400">
        <v>40</v>
      </c>
    </row>
    <row r="26" spans="1:20" x14ac:dyDescent="0.2">
      <c r="A26" s="355" t="s">
        <v>545</v>
      </c>
      <c r="B26" s="400">
        <v>15</v>
      </c>
      <c r="C26" s="400">
        <v>25</v>
      </c>
    </row>
    <row r="27" spans="1:20" x14ac:dyDescent="0.2">
      <c r="A27" s="355" t="s">
        <v>546</v>
      </c>
      <c r="B27" s="400">
        <v>25</v>
      </c>
      <c r="C27" s="400">
        <v>35</v>
      </c>
    </row>
    <row r="28" spans="1:20" x14ac:dyDescent="0.2">
      <c r="A28" s="355" t="s">
        <v>547</v>
      </c>
      <c r="B28" s="400">
        <v>50</v>
      </c>
      <c r="C28" s="400">
        <v>60</v>
      </c>
    </row>
    <row r="29" spans="1:20" x14ac:dyDescent="0.2">
      <c r="A29" s="355" t="s">
        <v>548</v>
      </c>
      <c r="B29" s="400">
        <v>60</v>
      </c>
      <c r="C29" s="400">
        <v>70</v>
      </c>
    </row>
    <row r="30" spans="1:20" x14ac:dyDescent="0.2">
      <c r="A30" s="355" t="s">
        <v>549</v>
      </c>
      <c r="B30" s="400">
        <v>8</v>
      </c>
      <c r="C30" s="400">
        <v>10</v>
      </c>
    </row>
    <row r="31" spans="1:20" x14ac:dyDescent="0.2">
      <c r="A31" s="355" t="s">
        <v>550</v>
      </c>
      <c r="B31" s="400">
        <v>14</v>
      </c>
      <c r="C31" s="400">
        <v>18</v>
      </c>
    </row>
    <row r="32" spans="1:20" x14ac:dyDescent="0.2">
      <c r="A32" s="355" t="s">
        <v>551</v>
      </c>
      <c r="B32" s="400">
        <v>14</v>
      </c>
      <c r="C32" s="400">
        <v>25</v>
      </c>
    </row>
    <row r="33" spans="1:3" x14ac:dyDescent="0.2">
      <c r="A33" s="355" t="s">
        <v>552</v>
      </c>
      <c r="B33" s="400">
        <v>4</v>
      </c>
      <c r="C33" s="400">
        <v>8</v>
      </c>
    </row>
    <row r="34" spans="1:3" x14ac:dyDescent="0.2">
      <c r="A34" s="355" t="s">
        <v>553</v>
      </c>
      <c r="B34" s="400">
        <v>3</v>
      </c>
      <c r="C34" s="400">
        <v>5</v>
      </c>
    </row>
    <row r="35" spans="1:3" x14ac:dyDescent="0.2">
      <c r="A35" s="355" t="s">
        <v>554</v>
      </c>
      <c r="B35" s="400">
        <v>5</v>
      </c>
      <c r="C35" s="400">
        <v>5</v>
      </c>
    </row>
    <row r="36" spans="1:3" x14ac:dyDescent="0.2">
      <c r="A36" s="355" t="s">
        <v>555</v>
      </c>
      <c r="B36" s="400">
        <v>8</v>
      </c>
      <c r="C36" s="400">
        <v>8</v>
      </c>
    </row>
    <row r="37" spans="1:3" x14ac:dyDescent="0.2">
      <c r="A37" s="355" t="s">
        <v>556</v>
      </c>
      <c r="B37" s="400">
        <v>13</v>
      </c>
      <c r="C37" s="400">
        <v>18</v>
      </c>
    </row>
    <row r="38" spans="1:3" x14ac:dyDescent="0.2">
      <c r="A38" s="355" t="s">
        <v>557</v>
      </c>
      <c r="B38" s="400">
        <v>8</v>
      </c>
      <c r="C38" s="400">
        <v>13</v>
      </c>
    </row>
    <row r="39" spans="1:3" x14ac:dyDescent="0.2">
      <c r="A39" s="401"/>
    </row>
    <row r="40" spans="1:3" x14ac:dyDescent="0.2">
      <c r="A40" s="401"/>
    </row>
    <row r="41" spans="1:3" x14ac:dyDescent="0.2">
      <c r="A41" s="401"/>
    </row>
    <row r="42" spans="1:3" x14ac:dyDescent="0.2">
      <c r="A42" s="401"/>
    </row>
    <row r="43" spans="1:3" x14ac:dyDescent="0.2">
      <c r="A43" s="401"/>
    </row>
    <row r="44" spans="1:3" x14ac:dyDescent="0.2">
      <c r="A44" s="401"/>
    </row>
    <row r="45" spans="1:3" x14ac:dyDescent="0.2">
      <c r="A45" s="40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G48"/>
  <sheetViews>
    <sheetView topLeftCell="A19" zoomScale="83" zoomScaleNormal="83" workbookViewId="0">
      <selection activeCell="C49" sqref="C49"/>
    </sheetView>
  </sheetViews>
  <sheetFormatPr baseColWidth="10" defaultColWidth="11.5703125" defaultRowHeight="12.75" x14ac:dyDescent="0.2"/>
  <cols>
    <col min="1" max="1" width="3.28515625" style="205" customWidth="1"/>
    <col min="2" max="2" width="62.28515625" style="205" customWidth="1"/>
    <col min="3" max="3" width="38.140625" style="205" customWidth="1"/>
    <col min="4" max="4" width="11.5703125" style="205"/>
    <col min="5" max="5" width="33.28515625" style="205" customWidth="1"/>
    <col min="6" max="6" width="19.140625" style="205" customWidth="1"/>
    <col min="7" max="16384" width="11.5703125" style="205"/>
  </cols>
  <sheetData>
    <row r="1" spans="2:5" ht="28.9" customHeight="1" x14ac:dyDescent="0.2">
      <c r="B1" s="1161" t="s">
        <v>454</v>
      </c>
      <c r="C1" s="1162"/>
      <c r="D1" s="1162"/>
      <c r="E1" s="1163"/>
    </row>
    <row r="2" spans="2:5" ht="22.9" customHeight="1" x14ac:dyDescent="0.2">
      <c r="B2" s="1164" t="s">
        <v>451</v>
      </c>
      <c r="C2" s="1165"/>
      <c r="D2" s="1165"/>
      <c r="E2" s="1166"/>
    </row>
    <row r="4" spans="2:5" ht="21" thickBot="1" x14ac:dyDescent="0.35">
      <c r="B4" s="207"/>
      <c r="C4" s="206"/>
    </row>
    <row r="5" spans="2:5" ht="18.75" thickBot="1" x14ac:dyDescent="0.3">
      <c r="B5" s="1159" t="s">
        <v>616</v>
      </c>
      <c r="C5" s="1160"/>
    </row>
    <row r="6" spans="2:5" ht="8.25" customHeight="1" x14ac:dyDescent="0.25">
      <c r="B6" s="3"/>
      <c r="C6" s="4"/>
      <c r="E6" s="204"/>
    </row>
    <row r="7" spans="2:5" ht="21" customHeight="1" x14ac:dyDescent="0.2">
      <c r="B7" s="252" t="s">
        <v>44</v>
      </c>
      <c r="C7" s="218"/>
      <c r="E7" s="204"/>
    </row>
    <row r="8" spans="2:5" ht="21" customHeight="1" x14ac:dyDescent="0.2">
      <c r="B8" s="251" t="s">
        <v>45</v>
      </c>
      <c r="C8" s="219"/>
      <c r="E8" s="204"/>
    </row>
    <row r="9" spans="2:5" ht="31.5" x14ac:dyDescent="0.2">
      <c r="B9" s="5" t="s">
        <v>46</v>
      </c>
      <c r="C9" s="219"/>
      <c r="E9" s="204"/>
    </row>
    <row r="10" spans="2:5" ht="21" customHeight="1" x14ac:dyDescent="0.2">
      <c r="B10" s="253" t="s">
        <v>47</v>
      </c>
      <c r="C10" s="219"/>
    </row>
    <row r="11" spans="2:5" ht="21" customHeight="1" x14ac:dyDescent="0.2">
      <c r="B11" s="254" t="s">
        <v>48</v>
      </c>
      <c r="C11" s="356"/>
    </row>
    <row r="12" spans="2:5" ht="47.25" x14ac:dyDescent="0.2">
      <c r="B12" s="6" t="s">
        <v>165</v>
      </c>
      <c r="C12" s="220">
        <v>2021</v>
      </c>
    </row>
    <row r="13" spans="2:5" ht="21" customHeight="1" x14ac:dyDescent="0.2">
      <c r="B13" s="277" t="s">
        <v>486</v>
      </c>
      <c r="C13" s="278" t="s">
        <v>35</v>
      </c>
    </row>
    <row r="14" spans="2:5" ht="21" customHeight="1" x14ac:dyDescent="0.2">
      <c r="B14" s="7" t="s">
        <v>111</v>
      </c>
      <c r="C14" s="221"/>
    </row>
    <row r="15" spans="2:5" x14ac:dyDescent="0.2">
      <c r="B15" s="8"/>
      <c r="C15" s="9"/>
    </row>
    <row r="16" spans="2:5" ht="13.5" thickBot="1" x14ac:dyDescent="0.25"/>
    <row r="17" spans="2:6" ht="18.75" thickBot="1" x14ac:dyDescent="0.3">
      <c r="B17" s="433" t="s">
        <v>638</v>
      </c>
      <c r="C17" s="434"/>
      <c r="D17" s="434"/>
      <c r="E17" s="435"/>
    </row>
    <row r="18" spans="2:6" x14ac:dyDescent="0.2">
      <c r="B18" s="309"/>
      <c r="C18" s="309"/>
      <c r="D18" s="309"/>
      <c r="E18" s="309"/>
    </row>
    <row r="19" spans="2:6" ht="14.25" x14ac:dyDescent="0.2">
      <c r="B19" s="77" t="s">
        <v>560</v>
      </c>
      <c r="C19" s="77"/>
      <c r="D19" s="77"/>
      <c r="E19" s="322" t="s">
        <v>35</v>
      </c>
      <c r="F19" s="412" t="str">
        <f>IF(E19="Ja","bitte im Antragsschreiben näher erläutern","")</f>
        <v/>
      </c>
    </row>
    <row r="20" spans="2:6" ht="14.25" x14ac:dyDescent="0.2">
      <c r="B20" s="1167" t="s">
        <v>561</v>
      </c>
      <c r="C20" s="1167"/>
      <c r="D20" s="1167"/>
      <c r="E20" s="322" t="s">
        <v>35</v>
      </c>
      <c r="F20" s="412" t="str">
        <f>IF(E20="Ja","bitte im Antragsschreiben näher erläutern","")</f>
        <v/>
      </c>
    </row>
    <row r="21" spans="2:6" x14ac:dyDescent="0.2">
      <c r="B21" s="309"/>
      <c r="C21" s="309"/>
      <c r="D21" s="309"/>
      <c r="E21" s="309"/>
    </row>
    <row r="22" spans="2:6" ht="14.25" x14ac:dyDescent="0.2">
      <c r="B22" s="77" t="s">
        <v>562</v>
      </c>
      <c r="C22" s="77"/>
      <c r="D22" s="77"/>
      <c r="E22" s="322" t="s">
        <v>35</v>
      </c>
      <c r="F22" s="412" t="str">
        <f>IF(E22="Ja","bitte im Antragsschreiben näher erläutern","")</f>
        <v/>
      </c>
    </row>
    <row r="23" spans="2:6" ht="14.25" x14ac:dyDescent="0.2">
      <c r="B23" s="323" t="s">
        <v>563</v>
      </c>
      <c r="C23" s="77"/>
      <c r="D23" s="77"/>
      <c r="E23" s="322" t="s">
        <v>35</v>
      </c>
      <c r="F23" s="412" t="str">
        <f>IF(E23="Ja","bitte im Antragsschreiben näher erläutern","")</f>
        <v/>
      </c>
    </row>
    <row r="24" spans="2:6" x14ac:dyDescent="0.2">
      <c r="B24" s="77"/>
      <c r="C24" s="77"/>
      <c r="D24" s="77"/>
      <c r="E24" s="77"/>
    </row>
    <row r="25" spans="2:6" ht="39.6" customHeight="1" x14ac:dyDescent="0.2">
      <c r="B25" s="77" t="s">
        <v>564</v>
      </c>
      <c r="C25" s="77"/>
      <c r="D25" s="77"/>
      <c r="E25" s="322" t="s">
        <v>35</v>
      </c>
      <c r="F25" s="1155" t="str">
        <f>IF(E25="Ja","bitte im Antragsschreiben näher erläutern","")</f>
        <v/>
      </c>
    </row>
    <row r="26" spans="2:6" ht="14.25" x14ac:dyDescent="0.2">
      <c r="B26" s="323" t="s">
        <v>565</v>
      </c>
      <c r="C26" s="77"/>
      <c r="D26" s="77"/>
      <c r="E26" s="322" t="s">
        <v>35</v>
      </c>
      <c r="F26" s="1155"/>
    </row>
    <row r="27" spans="2:6" x14ac:dyDescent="0.2">
      <c r="B27" s="309"/>
      <c r="C27" s="309"/>
      <c r="D27" s="309"/>
      <c r="E27" s="309"/>
    </row>
    <row r="28" spans="2:6" ht="41.45" customHeight="1" x14ac:dyDescent="0.2">
      <c r="B28" s="1156" t="s">
        <v>636</v>
      </c>
      <c r="C28" s="1157"/>
      <c r="D28" s="1158"/>
      <c r="E28" s="413" t="s">
        <v>35</v>
      </c>
      <c r="F28" s="411" t="str">
        <f>IF(E28="Nein, es sind MsbG-Sachverhalte enthalten.","bitte im Antragsschreiben näher erläutern","")</f>
        <v/>
      </c>
    </row>
    <row r="30" spans="2:6" ht="14.25" x14ac:dyDescent="0.2">
      <c r="B30" s="407" t="s">
        <v>637</v>
      </c>
      <c r="C30" s="407"/>
      <c r="D30" s="408"/>
      <c r="E30" s="409"/>
      <c r="F30" s="410"/>
    </row>
    <row r="31" spans="2:6" ht="45" customHeight="1" x14ac:dyDescent="0.2">
      <c r="B31" s="1154" t="s">
        <v>594</v>
      </c>
      <c r="C31" s="1154"/>
      <c r="D31" s="1154"/>
      <c r="E31" s="322" t="s">
        <v>35</v>
      </c>
      <c r="F31" s="411" t="str">
        <f>IF(E31="Ja","bitte im Antragsschreiben näher erläutern","")</f>
        <v/>
      </c>
    </row>
    <row r="34" spans="2:7" ht="18" x14ac:dyDescent="0.25">
      <c r="B34" s="414" t="s">
        <v>619</v>
      </c>
      <c r="C34" s="324"/>
      <c r="D34" s="324"/>
      <c r="E34" s="324"/>
      <c r="F34" s="324"/>
      <c r="G34" s="309"/>
    </row>
    <row r="35" spans="2:7" ht="25.5" x14ac:dyDescent="0.2">
      <c r="B35" s="305" t="s">
        <v>465</v>
      </c>
      <c r="C35" s="310" t="s">
        <v>466</v>
      </c>
      <c r="D35" s="311"/>
      <c r="E35" s="312" t="s">
        <v>481</v>
      </c>
      <c r="F35" s="313" t="s">
        <v>558</v>
      </c>
      <c r="G35" s="309"/>
    </row>
    <row r="36" spans="2:7" ht="14.25" x14ac:dyDescent="0.2">
      <c r="B36" s="314"/>
      <c r="C36" s="315"/>
      <c r="D36" s="316"/>
      <c r="E36" s="317" t="s">
        <v>559</v>
      </c>
      <c r="F36" s="318"/>
      <c r="G36" s="309"/>
    </row>
    <row r="37" spans="2:7" ht="14.25" x14ac:dyDescent="0.2">
      <c r="B37" s="319"/>
      <c r="C37" s="315"/>
      <c r="D37" s="316"/>
      <c r="E37" s="320"/>
      <c r="F37" s="318"/>
      <c r="G37" s="309"/>
    </row>
    <row r="38" spans="2:7" ht="14.25" x14ac:dyDescent="0.2">
      <c r="B38" s="319"/>
      <c r="C38" s="315"/>
      <c r="D38" s="316"/>
      <c r="E38" s="320"/>
      <c r="F38" s="318"/>
      <c r="G38" s="309"/>
    </row>
    <row r="39" spans="2:7" ht="14.25" x14ac:dyDescent="0.2">
      <c r="B39" s="319"/>
      <c r="C39" s="315"/>
      <c r="D39" s="316"/>
      <c r="E39" s="320"/>
      <c r="F39" s="318"/>
      <c r="G39" s="309"/>
    </row>
    <row r="40" spans="2:7" ht="14.25" x14ac:dyDescent="0.2">
      <c r="B40" s="319"/>
      <c r="C40" s="315"/>
      <c r="D40" s="316"/>
      <c r="E40" s="320"/>
      <c r="F40" s="318"/>
      <c r="G40" s="309"/>
    </row>
    <row r="41" spans="2:7" ht="14.25" x14ac:dyDescent="0.2">
      <c r="B41" s="319"/>
      <c r="C41" s="315"/>
      <c r="D41" s="316"/>
      <c r="E41" s="320"/>
      <c r="F41" s="318"/>
      <c r="G41" s="309"/>
    </row>
    <row r="42" spans="2:7" ht="14.25" x14ac:dyDescent="0.2">
      <c r="B42" s="319"/>
      <c r="C42" s="321"/>
      <c r="D42" s="316"/>
      <c r="E42" s="320"/>
      <c r="F42" s="318"/>
      <c r="G42" s="309"/>
    </row>
    <row r="43" spans="2:7" ht="14.25" x14ac:dyDescent="0.2">
      <c r="B43" s="319"/>
      <c r="C43" s="321"/>
      <c r="D43" s="316"/>
      <c r="E43" s="320"/>
      <c r="F43" s="318"/>
      <c r="G43" s="309"/>
    </row>
    <row r="44" spans="2:7" ht="14.25" x14ac:dyDescent="0.2">
      <c r="B44" s="319"/>
      <c r="C44" s="321"/>
      <c r="D44" s="316"/>
      <c r="E44" s="320"/>
      <c r="F44" s="318"/>
      <c r="G44" s="309"/>
    </row>
    <row r="45" spans="2:7" ht="14.25" x14ac:dyDescent="0.2">
      <c r="B45" s="319"/>
      <c r="C45" s="321"/>
      <c r="D45" s="316"/>
      <c r="E45" s="320"/>
      <c r="F45" s="318"/>
      <c r="G45" s="309"/>
    </row>
    <row r="48" spans="2:7" x14ac:dyDescent="0.2">
      <c r="B48" s="202" t="s">
        <v>114</v>
      </c>
      <c r="C48" s="1111" t="s">
        <v>924</v>
      </c>
    </row>
  </sheetData>
  <mergeCells count="7">
    <mergeCell ref="B31:D31"/>
    <mergeCell ref="F25:F26"/>
    <mergeCell ref="B28:D28"/>
    <mergeCell ref="B5:C5"/>
    <mergeCell ref="B1:E1"/>
    <mergeCell ref="B2:E2"/>
    <mergeCell ref="B20:D20"/>
  </mergeCells>
  <dataValidations count="6">
    <dataValidation type="list" allowBlank="1" showInputMessage="1" showErrorMessage="1" sqref="C13">
      <formula1>"bitte wählen, Vereinfachtes Verfahren, Regelverfahren"</formula1>
    </dataValidation>
    <dataValidation type="list" allowBlank="1" showInputMessage="1" showErrorMessage="1" sqref="E37:E45">
      <formula1>Kategorie</formula1>
    </dataValidation>
    <dataValidation allowBlank="1" showErrorMessage="1" sqref="B36:B45 C37:D45"/>
    <dataValidation allowBlank="1" showInputMessage="1" showErrorMessage="1" promptTitle="Firma des Verpächters" prompt="Geben Sie hier die Firma des Verpächters ein." sqref="C36:D36"/>
    <dataValidation type="list" allowBlank="1" showInputMessage="1" showErrorMessage="1" sqref="E19:E20 E22:E23 E25:E26 E31">
      <formula1>"Ja,Nein,bitte wählen"</formula1>
    </dataValidation>
    <dataValidation type="list" allowBlank="1" showInputMessage="1" showErrorMessage="1" sqref="E28 E30">
      <mc:AlternateContent xmlns:x12ac="http://schemas.microsoft.com/office/spreadsheetml/2011/1/ac" xmlns:mc="http://schemas.openxmlformats.org/markup-compatibility/2006">
        <mc:Choice Requires="x12ac">
          <x12ac:list>"Ja, es sind keine entsprechenden AKHK enthalten.","Nein, es sind MsbG-Sachverhalte enthalten.",bitte wählen</x12ac:list>
        </mc:Choice>
        <mc:Fallback>
          <formula1>"Ja, es sind keine entsprechenden AKHK enthalten.,Nein, es sind MsbG-Sachverhalte enthalten.,bitte wählen"</formula1>
        </mc:Fallback>
      </mc:AlternateContent>
    </dataValidation>
  </dataValidations>
  <pageMargins left="0.47244094488188981" right="0.43307086614173229" top="0.47244094488188981" bottom="0.78740157480314965" header="0.31496062992125984" footer="0.31496062992125984"/>
  <pageSetup paperSize="9" scale="62" orientation="landscape" r:id="rId1"/>
  <headerFooter>
    <oddFooter>&amp;L&amp;D&amp;R&amp;A_&amp;F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4"/>
  <sheetViews>
    <sheetView tabSelected="1" topLeftCell="A10" zoomScale="83" zoomScaleNormal="83" workbookViewId="0">
      <selection activeCell="E41" sqref="E41"/>
    </sheetView>
  </sheetViews>
  <sheetFormatPr baseColWidth="10" defaultRowHeight="12.75" x14ac:dyDescent="0.2"/>
  <cols>
    <col min="1" max="1" width="2.7109375" customWidth="1"/>
    <col min="2" max="2" width="62.28515625" customWidth="1"/>
    <col min="3" max="3" width="38.140625" customWidth="1"/>
    <col min="4" max="4" width="6.28515625" customWidth="1"/>
    <col min="5" max="5" width="22.28515625" customWidth="1"/>
    <col min="6" max="6" width="20.5703125" customWidth="1"/>
    <col min="7" max="7" width="19.7109375" customWidth="1"/>
    <col min="8" max="8" width="17.5703125" bestFit="1" customWidth="1"/>
  </cols>
  <sheetData>
    <row r="1" spans="2:6" ht="22.15" customHeight="1" x14ac:dyDescent="0.25">
      <c r="B1" s="150" t="s">
        <v>452</v>
      </c>
      <c r="C1" s="2"/>
      <c r="D1" s="2"/>
      <c r="E1" s="150"/>
    </row>
    <row r="2" spans="2:6" ht="9.75" customHeight="1" x14ac:dyDescent="0.25">
      <c r="B2" s="150"/>
      <c r="C2" s="2"/>
      <c r="D2" s="2"/>
      <c r="E2" s="150"/>
    </row>
    <row r="3" spans="2:6" ht="27.6" customHeight="1" x14ac:dyDescent="0.2">
      <c r="B3" s="151" t="s">
        <v>221</v>
      </c>
      <c r="C3" s="152"/>
      <c r="D3" s="203"/>
      <c r="E3" s="153">
        <f>Mengenabgleich!F15</f>
        <v>0</v>
      </c>
    </row>
    <row r="4" spans="2:6" ht="28.5" x14ac:dyDescent="0.2">
      <c r="B4" s="151" t="s">
        <v>222</v>
      </c>
      <c r="C4" s="152"/>
      <c r="D4" s="203"/>
      <c r="E4" s="153">
        <f>'Vorgelagerte Netzkosten'!G93</f>
        <v>0</v>
      </c>
    </row>
    <row r="5" spans="2:6" ht="27.6" customHeight="1" x14ac:dyDescent="0.2">
      <c r="B5" s="151" t="s">
        <v>224</v>
      </c>
      <c r="C5" s="152"/>
      <c r="D5" s="203"/>
      <c r="E5" s="153">
        <f>'Dezentrale Einspeisung'!D6</f>
        <v>0</v>
      </c>
    </row>
    <row r="6" spans="2:6" ht="27.6" customHeight="1" x14ac:dyDescent="0.2">
      <c r="B6" s="154" t="s">
        <v>225</v>
      </c>
      <c r="C6" s="1168"/>
      <c r="D6" s="1168"/>
      <c r="E6" s="153">
        <f>'MSB (inkl. Messung)'!E8</f>
        <v>0</v>
      </c>
    </row>
    <row r="7" spans="2:6" ht="27.6" customHeight="1" x14ac:dyDescent="0.2">
      <c r="B7" s="154" t="s">
        <v>900</v>
      </c>
      <c r="C7" s="1168"/>
      <c r="D7" s="1168"/>
      <c r="E7" s="153">
        <f>'Fin. Ausgl. Redispatch'!D6</f>
        <v>0</v>
      </c>
    </row>
    <row r="8" spans="2:6" ht="29.45" customHeight="1" x14ac:dyDescent="0.2">
      <c r="B8" s="423" t="s">
        <v>223</v>
      </c>
      <c r="C8" s="155"/>
      <c r="D8" s="156"/>
      <c r="E8" s="157">
        <f>BKZ_NAKB_SoPo!M4</f>
        <v>0</v>
      </c>
    </row>
    <row r="9" spans="2:6" ht="29.45" customHeight="1" x14ac:dyDescent="0.2">
      <c r="B9" s="423" t="s">
        <v>487</v>
      </c>
      <c r="C9" s="424"/>
      <c r="D9" s="425"/>
      <c r="E9" s="153">
        <f>KKAuf!D6</f>
        <v>0</v>
      </c>
      <c r="F9" s="161"/>
    </row>
    <row r="10" spans="2:6" ht="27.6" customHeight="1" thickBot="1" x14ac:dyDescent="0.25">
      <c r="B10" s="426" t="s">
        <v>161</v>
      </c>
      <c r="C10" s="427"/>
      <c r="D10" s="427"/>
      <c r="E10" s="428">
        <f>Sonstiges!G6</f>
        <v>0</v>
      </c>
    </row>
    <row r="11" spans="2:6" ht="27" customHeight="1" x14ac:dyDescent="0.25">
      <c r="B11" s="158" t="str">
        <f>"Jahressaldo der Einzeldifferenzen " &amp; Allgemeines!C12</f>
        <v>Jahressaldo der Einzeldifferenzen 2021</v>
      </c>
      <c r="C11" s="159"/>
      <c r="D11" s="159"/>
      <c r="E11" s="160">
        <f>E3+E4+E5+E6+E7+E8+E9+E10</f>
        <v>0</v>
      </c>
    </row>
    <row r="15" spans="2:6" s="237" customFormat="1" ht="22.15" customHeight="1" x14ac:dyDescent="0.25">
      <c r="B15" s="250" t="s">
        <v>437</v>
      </c>
      <c r="C15" s="238"/>
    </row>
    <row r="16" spans="2:6" s="237" customFormat="1" ht="14.25" x14ac:dyDescent="0.2"/>
    <row r="17" spans="2:11" s="237" customFormat="1" ht="16.5" thickBot="1" x14ac:dyDescent="0.3">
      <c r="B17" s="279" t="s">
        <v>438</v>
      </c>
      <c r="C17" s="222">
        <v>2021</v>
      </c>
      <c r="E17" s="223"/>
      <c r="F17" s="223"/>
      <c r="G17" s="223"/>
    </row>
    <row r="18" spans="2:11" s="237" customFormat="1" ht="18" customHeight="1" x14ac:dyDescent="0.25">
      <c r="B18" s="224" t="s">
        <v>439</v>
      </c>
      <c r="C18" s="283">
        <v>0</v>
      </c>
      <c r="D18" s="225"/>
      <c r="E18" s="225"/>
      <c r="F18" s="225"/>
      <c r="G18" s="225"/>
    </row>
    <row r="19" spans="2:11" s="237" customFormat="1" ht="18" customHeight="1" x14ac:dyDescent="0.2">
      <c r="B19" s="226" t="s">
        <v>787</v>
      </c>
      <c r="C19" s="284">
        <f>E11</f>
        <v>0</v>
      </c>
      <c r="D19" s="227"/>
      <c r="E19" s="227"/>
      <c r="F19" s="227"/>
      <c r="G19" s="227"/>
    </row>
    <row r="20" spans="2:11" s="237" customFormat="1" ht="12" customHeight="1" x14ac:dyDescent="0.2">
      <c r="B20" s="228"/>
      <c r="C20" s="239" t="str">
        <f>IF(C19&lt;0,"Mehrerlöse","Mindererlöse")</f>
        <v>Mindererlöse</v>
      </c>
      <c r="D20" s="240"/>
      <c r="E20" s="240"/>
      <c r="F20" s="240"/>
      <c r="G20" s="240"/>
    </row>
    <row r="21" spans="2:11" s="237" customFormat="1" ht="18" customHeight="1" x14ac:dyDescent="0.2">
      <c r="B21" s="229" t="s">
        <v>440</v>
      </c>
      <c r="C21" s="285">
        <f>ROUND(C18+C19/2,4)</f>
        <v>0</v>
      </c>
      <c r="D21" s="230"/>
      <c r="E21" s="230"/>
      <c r="F21" s="230"/>
      <c r="G21" s="230"/>
    </row>
    <row r="22" spans="2:11" s="237" customFormat="1" ht="18" customHeight="1" x14ac:dyDescent="0.2">
      <c r="B22" s="229" t="s">
        <v>441</v>
      </c>
      <c r="C22" s="231">
        <f>Verzinsung!C16</f>
        <v>4.7000000000000002E-3</v>
      </c>
      <c r="D22" s="232"/>
      <c r="E22" s="232"/>
      <c r="F22" s="232"/>
      <c r="G22" s="232"/>
    </row>
    <row r="23" spans="2:11" s="237" customFormat="1" ht="18" customHeight="1" x14ac:dyDescent="0.2">
      <c r="B23" s="229" t="s">
        <v>442</v>
      </c>
      <c r="C23" s="285">
        <f>ROUND(C21*C22,4)</f>
        <v>0</v>
      </c>
      <c r="D23" s="230"/>
      <c r="E23" s="230"/>
      <c r="F23" s="230"/>
      <c r="G23" s="230"/>
    </row>
    <row r="24" spans="2:11" s="237" customFormat="1" ht="18" customHeight="1" thickBot="1" x14ac:dyDescent="0.3">
      <c r="B24" s="233" t="s">
        <v>443</v>
      </c>
      <c r="C24" s="286">
        <f>C19+C23</f>
        <v>0</v>
      </c>
      <c r="D24" s="225"/>
      <c r="E24" s="225"/>
      <c r="F24" s="225"/>
      <c r="G24" s="225"/>
    </row>
    <row r="25" spans="2:11" s="237" customFormat="1" ht="19.5" customHeight="1" x14ac:dyDescent="0.2"/>
    <row r="26" spans="2:11" s="237" customFormat="1" ht="18.600000000000001" customHeight="1" thickBot="1" x14ac:dyDescent="0.3">
      <c r="C26" s="280" t="s">
        <v>444</v>
      </c>
      <c r="D26" s="222"/>
      <c r="E26" s="222"/>
    </row>
    <row r="27" spans="2:11" s="237" customFormat="1" ht="15.6" customHeight="1" thickBot="1" x14ac:dyDescent="0.25">
      <c r="C27" s="234" t="s">
        <v>788</v>
      </c>
      <c r="D27" s="241"/>
      <c r="E27" s="287">
        <f>C24</f>
        <v>0</v>
      </c>
    </row>
    <row r="28" spans="2:11" s="237" customFormat="1" ht="15.6" customHeight="1" thickBot="1" x14ac:dyDescent="0.25">
      <c r="C28" s="235" t="s">
        <v>789</v>
      </c>
      <c r="D28" s="241"/>
      <c r="E28" s="288">
        <f>ROUND(E27*(1+C22)^2-E27,4)</f>
        <v>0</v>
      </c>
    </row>
    <row r="29" spans="2:11" s="237" customFormat="1" ht="15.6" customHeight="1" thickBot="1" x14ac:dyDescent="0.25">
      <c r="C29" s="235" t="s">
        <v>445</v>
      </c>
      <c r="D29" s="241"/>
      <c r="E29" s="289">
        <f>E27+E28</f>
        <v>0</v>
      </c>
    </row>
    <row r="30" spans="2:11" s="237" customFormat="1" ht="15.6" customHeight="1" thickBot="1" x14ac:dyDescent="0.25">
      <c r="C30" s="235" t="s">
        <v>790</v>
      </c>
      <c r="D30" s="236"/>
      <c r="E30" s="287">
        <f>ROUND(-PMT(C22,3,E29/((1+C22/2)),0,0),4)</f>
        <v>0</v>
      </c>
    </row>
    <row r="31" spans="2:11" s="237" customFormat="1" ht="27.75" customHeight="1" x14ac:dyDescent="0.2"/>
    <row r="32" spans="2:11" s="237" customFormat="1" ht="16.5" thickBot="1" x14ac:dyDescent="0.3">
      <c r="C32" s="1171" t="s">
        <v>446</v>
      </c>
      <c r="D32" s="1171"/>
      <c r="E32" s="281">
        <v>2024</v>
      </c>
      <c r="F32" s="281">
        <v>2025</v>
      </c>
      <c r="G32" s="282">
        <v>2026</v>
      </c>
      <c r="J32" s="223"/>
      <c r="K32" s="223"/>
    </row>
    <row r="33" spans="3:11" s="237" customFormat="1" ht="20.45" customHeight="1" thickBot="1" x14ac:dyDescent="0.3">
      <c r="C33" s="1169" t="s">
        <v>453</v>
      </c>
      <c r="D33" s="1170"/>
      <c r="E33" s="290">
        <f>E30</f>
        <v>0</v>
      </c>
      <c r="F33" s="290">
        <f>E30</f>
        <v>0</v>
      </c>
      <c r="G33" s="291">
        <f>E30</f>
        <v>0</v>
      </c>
      <c r="J33" s="225"/>
      <c r="K33" s="225"/>
    </row>
    <row r="34" spans="3:11" s="237" customFormat="1" ht="14.25" x14ac:dyDescent="0.2">
      <c r="E34" s="242" t="str">
        <f>IF($C$19&lt;0,"Abschlag auf EOG","Zuschlag auf EOG")</f>
        <v>Zuschlag auf EOG</v>
      </c>
      <c r="F34" s="242" t="str">
        <f>IF($C$19&lt;0,"Abschlag auf EOG","Zuschlag auf EOG")</f>
        <v>Zuschlag auf EOG</v>
      </c>
      <c r="G34" s="242" t="str">
        <f>IF($C$19&lt;0,"Abschlag auf EOG","Zuschlag auf EOG")</f>
        <v>Zuschlag auf EOG</v>
      </c>
      <c r="J34" s="240"/>
      <c r="K34" s="240"/>
    </row>
  </sheetData>
  <mergeCells count="4">
    <mergeCell ref="C6:D6"/>
    <mergeCell ref="C33:D33"/>
    <mergeCell ref="C32:D32"/>
    <mergeCell ref="C7:D7"/>
  </mergeCells>
  <pageMargins left="0.47244094488188981" right="0.43307086614173229" top="0.47244094488188981" bottom="0.46" header="0.31496062992125984" footer="0.17"/>
  <pageSetup paperSize="9" scale="81" orientation="landscape" r:id="rId1"/>
  <headerFooter>
    <oddFooter>&amp;L&amp;D&amp;R&amp;A_&amp;F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K24"/>
  <sheetViews>
    <sheetView zoomScaleNormal="100" zoomScaleSheetLayoutView="120" workbookViewId="0">
      <pane xSplit="2" ySplit="5" topLeftCell="C6" activePane="bottomRight" state="frozen"/>
      <selection activeCell="D17" sqref="D17"/>
      <selection pane="topRight" activeCell="D17" sqref="D17"/>
      <selection pane="bottomLeft" activeCell="D17" sqref="D17"/>
      <selection pane="bottomRight" activeCell="G41" sqref="G41"/>
    </sheetView>
  </sheetViews>
  <sheetFormatPr baseColWidth="10" defaultColWidth="11.42578125" defaultRowHeight="12.75" x14ac:dyDescent="0.2"/>
  <cols>
    <col min="1" max="1" width="3" style="244" customWidth="1"/>
    <col min="2" max="2" width="11.42578125" style="244"/>
    <col min="3" max="3" width="10.28515625" style="244" customWidth="1"/>
    <col min="4" max="16384" width="11.42578125" style="244"/>
  </cols>
  <sheetData>
    <row r="1" spans="2:3" ht="19.149999999999999" customHeight="1" x14ac:dyDescent="0.25">
      <c r="B1" s="243" t="s">
        <v>447</v>
      </c>
    </row>
    <row r="3" spans="2:3" x14ac:dyDescent="0.2">
      <c r="B3" s="245" t="s">
        <v>28</v>
      </c>
      <c r="C3" s="575">
        <v>2012</v>
      </c>
    </row>
    <row r="4" spans="2:3" x14ac:dyDescent="0.2">
      <c r="B4" s="246" t="s">
        <v>29</v>
      </c>
      <c r="C4" s="576">
        <v>2021</v>
      </c>
    </row>
    <row r="5" spans="2:3" ht="25.5" x14ac:dyDescent="0.2">
      <c r="B5" s="247" t="s">
        <v>448</v>
      </c>
      <c r="C5" s="577" t="s">
        <v>785</v>
      </c>
    </row>
    <row r="6" spans="2:3" x14ac:dyDescent="0.2">
      <c r="B6" s="246">
        <v>2012</v>
      </c>
      <c r="C6" s="578">
        <v>1.4E-2</v>
      </c>
    </row>
    <row r="7" spans="2:3" x14ac:dyDescent="0.2">
      <c r="B7" s="246">
        <v>2013</v>
      </c>
      <c r="C7" s="578">
        <v>1.4E-2</v>
      </c>
    </row>
    <row r="8" spans="2:3" x14ac:dyDescent="0.2">
      <c r="B8" s="246">
        <v>2014</v>
      </c>
      <c r="C8" s="578">
        <v>0.01</v>
      </c>
    </row>
    <row r="9" spans="2:3" x14ac:dyDescent="0.2">
      <c r="B9" s="246">
        <v>2015</v>
      </c>
      <c r="C9" s="578">
        <v>5.0000000000000001E-3</v>
      </c>
    </row>
    <row r="10" spans="2:3" x14ac:dyDescent="0.2">
      <c r="B10" s="246">
        <v>2016</v>
      </c>
      <c r="C10" s="578">
        <v>1E-3</v>
      </c>
    </row>
    <row r="11" spans="2:3" x14ac:dyDescent="0.2">
      <c r="B11" s="246">
        <v>2017</v>
      </c>
      <c r="C11" s="578">
        <v>3.0000000000000001E-3</v>
      </c>
    </row>
    <row r="12" spans="2:3" x14ac:dyDescent="0.2">
      <c r="B12" s="246">
        <v>2018</v>
      </c>
      <c r="C12" s="578">
        <v>4.0000000000000001E-3</v>
      </c>
    </row>
    <row r="13" spans="2:3" x14ac:dyDescent="0.2">
      <c r="B13" s="246">
        <v>2019</v>
      </c>
      <c r="C13" s="578">
        <v>-1E-3</v>
      </c>
    </row>
    <row r="14" spans="2:3" x14ac:dyDescent="0.2">
      <c r="B14" s="246">
        <v>2020</v>
      </c>
      <c r="C14" s="578">
        <v>-2E-3</v>
      </c>
    </row>
    <row r="15" spans="2:3" x14ac:dyDescent="0.2">
      <c r="B15" s="246">
        <v>2021</v>
      </c>
      <c r="C15" s="578">
        <v>-1E-3</v>
      </c>
    </row>
    <row r="16" spans="2:3" x14ac:dyDescent="0.2">
      <c r="B16" s="248" t="s">
        <v>449</v>
      </c>
      <c r="C16" s="579">
        <f>ROUND(AVERAGE(C6:C15),4)</f>
        <v>4.7000000000000002E-3</v>
      </c>
    </row>
    <row r="19" spans="2:11" x14ac:dyDescent="0.2">
      <c r="B19" s="580" t="s">
        <v>450</v>
      </c>
    </row>
    <row r="20" spans="2:11" x14ac:dyDescent="0.2">
      <c r="B20" s="590" t="s">
        <v>786</v>
      </c>
      <c r="C20" s="591"/>
      <c r="D20" s="591"/>
      <c r="E20" s="591"/>
      <c r="F20" s="591"/>
      <c r="G20" s="591"/>
      <c r="H20" s="591"/>
      <c r="I20" s="591"/>
      <c r="J20" s="591"/>
      <c r="K20" s="591"/>
    </row>
    <row r="21" spans="2:11" x14ac:dyDescent="0.2">
      <c r="B21" s="590" t="s">
        <v>755</v>
      </c>
      <c r="C21" s="591"/>
      <c r="D21" s="591"/>
      <c r="E21" s="591"/>
      <c r="F21" s="591"/>
      <c r="G21" s="591"/>
      <c r="H21" s="591"/>
      <c r="I21" s="591"/>
      <c r="J21" s="591"/>
      <c r="K21" s="591"/>
    </row>
    <row r="22" spans="2:11" x14ac:dyDescent="0.2">
      <c r="B22" s="590"/>
      <c r="C22" s="591"/>
      <c r="D22" s="591"/>
      <c r="E22" s="591"/>
      <c r="F22" s="591"/>
      <c r="G22" s="591"/>
      <c r="H22" s="591"/>
      <c r="I22" s="591"/>
      <c r="J22" s="591"/>
      <c r="K22" s="591"/>
    </row>
    <row r="23" spans="2:11" x14ac:dyDescent="0.2">
      <c r="B23" s="590" t="s">
        <v>756</v>
      </c>
      <c r="C23" s="591"/>
      <c r="D23" s="591"/>
      <c r="E23" s="591"/>
      <c r="F23" s="591"/>
      <c r="G23" s="591"/>
      <c r="H23" s="591"/>
      <c r="I23" s="591"/>
      <c r="J23" s="591"/>
      <c r="K23" s="591"/>
    </row>
    <row r="24" spans="2:11" x14ac:dyDescent="0.2">
      <c r="B24" s="249"/>
    </row>
  </sheetData>
  <hyperlinks>
    <hyperlink ref="B23" r:id="rId1" display="https://www.bundesbank.de/de/publikationen/statistiken/statistische-beihefte"/>
  </hyperlinks>
  <pageMargins left="0.70866141732283472" right="0.78740157480314965" top="0.70866141732283472" bottom="0.55118110236220474" header="0.27559055118110237" footer="0.27559055118110237"/>
  <pageSetup paperSize="9" scale="75" orientation="portrait" r:id="rId2"/>
  <headerFooter alignWithMargins="0">
    <oddHeader>&amp;L&amp;"Arial,Fett"&amp;12Verzinsung Regulierungskonto</oddHeader>
    <oddFooter>&amp;L&amp;D&amp;R&amp;A/&amp;F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66"/>
    <pageSetUpPr fitToPage="1"/>
  </sheetPr>
  <dimension ref="B1:E27"/>
  <sheetViews>
    <sheetView zoomScale="75" zoomScaleNormal="75" zoomScaleSheetLayoutView="100" workbookViewId="0">
      <selection activeCell="D25" sqref="D25"/>
    </sheetView>
  </sheetViews>
  <sheetFormatPr baseColWidth="10" defaultColWidth="11.42578125" defaultRowHeight="15" x14ac:dyDescent="0.2"/>
  <cols>
    <col min="1" max="1" width="2.140625" style="11" customWidth="1"/>
    <col min="2" max="2" width="10.7109375" style="11" customWidth="1"/>
    <col min="3" max="3" width="120.7109375" style="11" customWidth="1"/>
    <col min="4" max="4" width="30.7109375" style="11" customWidth="1"/>
    <col min="5" max="5" width="19.85546875" style="40" bestFit="1" customWidth="1"/>
    <col min="6" max="16384" width="11.42578125" style="11"/>
  </cols>
  <sheetData>
    <row r="1" spans="2:4" ht="23.45" customHeight="1" x14ac:dyDescent="0.25">
      <c r="B1" s="10" t="str">
        <f>"Jahresabschlusswerte " &amp; Allgemeines!C12 &amp;" gemäß Tätigkeitsabschluss nach § 6b Abs. 3 EnWG"</f>
        <v>Jahresabschlusswerte 2021 gemäß Tätigkeitsabschluss nach § 6b Abs. 3 EnWG</v>
      </c>
    </row>
    <row r="3" spans="2:4" ht="15.75" x14ac:dyDescent="0.25">
      <c r="B3" s="63" t="s">
        <v>115</v>
      </c>
      <c r="C3" s="40"/>
      <c r="D3" s="64">
        <f>Allgemeines!C12</f>
        <v>2021</v>
      </c>
    </row>
    <row r="4" spans="2:4" ht="15.75" x14ac:dyDescent="0.25">
      <c r="B4" s="40"/>
      <c r="C4" s="40"/>
      <c r="D4" s="64"/>
    </row>
    <row r="5" spans="2:4" ht="15.75" x14ac:dyDescent="0.2">
      <c r="B5" s="99" t="s">
        <v>104</v>
      </c>
      <c r="C5" s="65" t="s">
        <v>154</v>
      </c>
      <c r="D5" s="121">
        <f>D6+SUM(D15:D18)</f>
        <v>0</v>
      </c>
    </row>
    <row r="6" spans="2:4" ht="15.75" x14ac:dyDescent="0.2">
      <c r="B6" s="98" t="s">
        <v>187</v>
      </c>
      <c r="C6" s="87" t="s">
        <v>174</v>
      </c>
      <c r="D6" s="121">
        <f>D7+D8+D9+D12</f>
        <v>0</v>
      </c>
    </row>
    <row r="7" spans="2:4" ht="15.75" x14ac:dyDescent="0.2">
      <c r="B7" s="100" t="s">
        <v>155</v>
      </c>
      <c r="C7" s="66" t="str">
        <f>CONCATENATE("   davon aus dem Kalenderjahr ",Allgemeines!$C$12)</f>
        <v xml:space="preserve">   davon aus dem Kalenderjahr 2021</v>
      </c>
      <c r="D7" s="359"/>
    </row>
    <row r="8" spans="2:4" ht="15.75" x14ac:dyDescent="0.2">
      <c r="B8" s="100" t="s">
        <v>156</v>
      </c>
      <c r="C8" s="66" t="s">
        <v>166</v>
      </c>
      <c r="D8" s="359"/>
    </row>
    <row r="9" spans="2:4" ht="15.75" x14ac:dyDescent="0.2">
      <c r="B9" s="98" t="s">
        <v>188</v>
      </c>
      <c r="C9" s="87" t="s">
        <v>185</v>
      </c>
      <c r="D9" s="201">
        <f>D10+D11</f>
        <v>0</v>
      </c>
    </row>
    <row r="10" spans="2:4" ht="15.75" x14ac:dyDescent="0.2">
      <c r="B10" s="98" t="s">
        <v>157</v>
      </c>
      <c r="C10" s="66" t="str">
        <f>CONCATENATE("   davon aus dem Kalenderjahr ",Allgemeines!$C$12)</f>
        <v xml:space="preserve">   davon aus dem Kalenderjahr 2021</v>
      </c>
      <c r="D10" s="359"/>
    </row>
    <row r="11" spans="2:4" ht="15.75" x14ac:dyDescent="0.2">
      <c r="B11" s="98" t="s">
        <v>158</v>
      </c>
      <c r="C11" s="66" t="s">
        <v>166</v>
      </c>
      <c r="D11" s="359"/>
    </row>
    <row r="12" spans="2:4" ht="15.75" x14ac:dyDescent="0.2">
      <c r="B12" s="98" t="s">
        <v>189</v>
      </c>
      <c r="C12" s="87" t="s">
        <v>186</v>
      </c>
      <c r="D12" s="201">
        <f>D13+D14</f>
        <v>0</v>
      </c>
    </row>
    <row r="13" spans="2:4" ht="15.75" x14ac:dyDescent="0.25">
      <c r="B13" s="98" t="s">
        <v>159</v>
      </c>
      <c r="C13" s="66" t="str">
        <f>CONCATENATE("   davon aus dem Kalenderjahr ",Allgemeines!$C$12)</f>
        <v xml:space="preserve">   davon aus dem Kalenderjahr 2021</v>
      </c>
      <c r="D13" s="358"/>
    </row>
    <row r="14" spans="2:4" ht="15.75" x14ac:dyDescent="0.25">
      <c r="B14" s="98" t="s">
        <v>160</v>
      </c>
      <c r="C14" s="66" t="s">
        <v>166</v>
      </c>
      <c r="D14" s="358"/>
    </row>
    <row r="15" spans="2:4" ht="15.75" x14ac:dyDescent="0.25">
      <c r="B15" s="98" t="s">
        <v>190</v>
      </c>
      <c r="C15" s="67" t="s">
        <v>116</v>
      </c>
      <c r="D15" s="358"/>
    </row>
    <row r="16" spans="2:4" ht="15.75" x14ac:dyDescent="0.25">
      <c r="B16" s="98" t="s">
        <v>191</v>
      </c>
      <c r="C16" s="67" t="s">
        <v>117</v>
      </c>
      <c r="D16" s="358"/>
    </row>
    <row r="17" spans="2:5" ht="15.75" x14ac:dyDescent="0.25">
      <c r="B17" s="98" t="s">
        <v>192</v>
      </c>
      <c r="C17" s="67" t="s">
        <v>118</v>
      </c>
      <c r="D17" s="358"/>
    </row>
    <row r="18" spans="2:5" ht="15.75" x14ac:dyDescent="0.25">
      <c r="B18" s="98" t="s">
        <v>193</v>
      </c>
      <c r="C18" s="66" t="s">
        <v>161</v>
      </c>
      <c r="D18" s="358"/>
      <c r="E18" s="200" t="str">
        <f>IFERROR(D18/D6,"-")</f>
        <v>-</v>
      </c>
    </row>
    <row r="19" spans="2:5" ht="15.75" x14ac:dyDescent="0.25">
      <c r="B19" s="72"/>
      <c r="C19" s="73"/>
      <c r="D19" s="74"/>
      <c r="E19" s="70"/>
    </row>
    <row r="20" spans="2:5" ht="15.75" x14ac:dyDescent="0.25">
      <c r="B20" s="60"/>
      <c r="C20" s="40"/>
      <c r="D20" s="68"/>
    </row>
    <row r="21" spans="2:5" ht="31.5" customHeight="1" x14ac:dyDescent="0.2">
      <c r="B21" s="1172" t="s">
        <v>162</v>
      </c>
      <c r="C21" s="1173"/>
      <c r="D21" s="357" t="s">
        <v>35</v>
      </c>
    </row>
    <row r="22" spans="2:5" x14ac:dyDescent="0.2">
      <c r="B22" s="71"/>
      <c r="C22" s="71"/>
      <c r="D22" s="40"/>
    </row>
    <row r="23" spans="2:5" ht="31.5" customHeight="1" x14ac:dyDescent="0.2">
      <c r="B23" s="1172" t="s">
        <v>163</v>
      </c>
      <c r="C23" s="1173"/>
      <c r="D23" s="357" t="s">
        <v>35</v>
      </c>
    </row>
    <row r="24" spans="2:5" x14ac:dyDescent="0.2">
      <c r="B24" s="40"/>
      <c r="C24" s="40"/>
      <c r="D24" s="40"/>
    </row>
    <row r="25" spans="2:5" ht="31.5" customHeight="1" x14ac:dyDescent="0.2">
      <c r="B25" s="1172" t="s">
        <v>164</v>
      </c>
      <c r="C25" s="1173"/>
      <c r="D25" s="69" t="str">
        <f>IF(E18&gt;1%,"Ja","Nein")</f>
        <v>Ja</v>
      </c>
      <c r="E25" s="199" t="str">
        <f>IF(D25="Ja","bitte erläutern","")</f>
        <v>bitte erläutern</v>
      </c>
    </row>
    <row r="26" spans="2:5" x14ac:dyDescent="0.2">
      <c r="B26" s="71"/>
      <c r="C26" s="71"/>
      <c r="D26" s="40"/>
    </row>
    <row r="27" spans="2:5" ht="31.5" customHeight="1" x14ac:dyDescent="0.2">
      <c r="B27" s="1172" t="s">
        <v>167</v>
      </c>
      <c r="C27" s="1173"/>
      <c r="D27" s="357" t="s">
        <v>35</v>
      </c>
    </row>
  </sheetData>
  <mergeCells count="4">
    <mergeCell ref="B21:C21"/>
    <mergeCell ref="B23:C23"/>
    <mergeCell ref="B25:C25"/>
    <mergeCell ref="B27:C27"/>
  </mergeCells>
  <phoneticPr fontId="4" type="noConversion"/>
  <conditionalFormatting sqref="E25">
    <cfRule type="containsText" dxfId="330" priority="1" operator="containsText" text="bitte erläutern">
      <formula>NOT(ISERROR(SEARCH("bitte erläutern",E25)))</formula>
    </cfRule>
  </conditionalFormatting>
  <dataValidations count="1">
    <dataValidation type="list" allowBlank="1" showInputMessage="1" showErrorMessage="1" sqref="D21 D23 D27">
      <formula1>"bitte wählen,Ja,Nein"</formula1>
    </dataValidation>
  </dataValidations>
  <pageMargins left="0.6" right="0.41" top="0.54" bottom="0.78740157480314965" header="0.39370078740157483" footer="0.39370078740157483"/>
  <pageSetup paperSize="9" scale="75" orientation="landscape" r:id="rId1"/>
  <headerFooter alignWithMargins="0">
    <oddFooter>&amp;L&amp;8&amp;D&amp;R&amp;8&amp;A -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IH214"/>
  <sheetViews>
    <sheetView showGridLines="0" zoomScale="70" zoomScaleNormal="70" workbookViewId="0"/>
  </sheetViews>
  <sheetFormatPr baseColWidth="10" defaultColWidth="12.5703125" defaultRowHeight="15.75" outlineLevelRow="1" x14ac:dyDescent="0.25"/>
  <cols>
    <col min="1" max="1" width="80.28515625" style="595" customWidth="1"/>
    <col min="2" max="2" width="4.140625" style="595" customWidth="1"/>
    <col min="3" max="6" width="23.5703125" style="595" customWidth="1"/>
    <col min="7" max="8" width="4.140625" style="595" customWidth="1"/>
    <col min="9" max="14" width="25.28515625" style="595" customWidth="1"/>
    <col min="15" max="15" width="4.140625" style="596" customWidth="1"/>
    <col min="16" max="16" width="4.140625" style="595" customWidth="1"/>
    <col min="17" max="17" width="25.28515625" style="597" customWidth="1"/>
    <col min="18" max="18" width="26.42578125" style="597" customWidth="1"/>
    <col min="19" max="19" width="26.7109375" style="597" customWidth="1"/>
    <col min="20" max="20" width="25.28515625" style="597" customWidth="1"/>
    <col min="21" max="21" width="3.140625" style="597" customWidth="1"/>
    <col min="22" max="22" width="25.7109375" style="598" customWidth="1"/>
    <col min="23" max="23" width="25.7109375" style="595" customWidth="1"/>
    <col min="24" max="24" width="20.7109375" style="595" customWidth="1"/>
    <col min="25" max="16384" width="12.5703125" style="595"/>
  </cols>
  <sheetData>
    <row r="1" spans="1:242" ht="21" x14ac:dyDescent="0.35">
      <c r="A1" s="594" t="s">
        <v>902</v>
      </c>
    </row>
    <row r="2" spans="1:242" ht="48" customHeight="1" thickBot="1" x14ac:dyDescent="0.3">
      <c r="G2" s="599"/>
    </row>
    <row r="3" spans="1:242" s="606" customFormat="1" ht="41.25" customHeight="1" x14ac:dyDescent="0.2">
      <c r="A3" s="600"/>
      <c r="B3" s="601"/>
      <c r="C3" s="1216" t="s">
        <v>820</v>
      </c>
      <c r="D3" s="1217"/>
      <c r="E3" s="1217"/>
      <c r="F3" s="1217"/>
      <c r="G3" s="602"/>
      <c r="H3" s="601"/>
      <c r="I3" s="1218" t="s">
        <v>821</v>
      </c>
      <c r="J3" s="1219"/>
      <c r="K3" s="1219"/>
      <c r="L3" s="1219"/>
      <c r="M3" s="1219"/>
      <c r="N3" s="603"/>
      <c r="O3" s="604"/>
      <c r="P3" s="605"/>
      <c r="Q3" s="1220" t="s">
        <v>822</v>
      </c>
      <c r="R3" s="1221"/>
      <c r="S3" s="1221"/>
      <c r="T3" s="1221"/>
      <c r="U3" s="1221"/>
      <c r="V3" s="1222"/>
      <c r="X3" s="607"/>
      <c r="Y3" s="607"/>
      <c r="Z3" s="607"/>
      <c r="AA3" s="607"/>
    </row>
    <row r="4" spans="1:242" x14ac:dyDescent="0.25">
      <c r="A4" s="608"/>
      <c r="B4" s="609"/>
      <c r="C4" s="610"/>
      <c r="D4" s="609"/>
      <c r="E4" s="609"/>
      <c r="F4" s="609"/>
      <c r="G4" s="611"/>
      <c r="H4" s="609"/>
      <c r="I4" s="610"/>
      <c r="J4" s="609"/>
      <c r="K4" s="609"/>
      <c r="L4" s="609"/>
      <c r="M4" s="609"/>
      <c r="N4" s="609"/>
      <c r="O4" s="612"/>
      <c r="P4" s="613"/>
      <c r="Q4" s="614"/>
      <c r="R4" s="615"/>
      <c r="S4" s="615"/>
      <c r="T4" s="615"/>
      <c r="U4" s="615"/>
      <c r="V4" s="616"/>
    </row>
    <row r="5" spans="1:242" s="629" customFormat="1" ht="15.75" customHeight="1" x14ac:dyDescent="0.25">
      <c r="A5" s="617"/>
      <c r="B5" s="609"/>
      <c r="C5" s="618" t="s">
        <v>49</v>
      </c>
      <c r="D5" s="619"/>
      <c r="E5" s="619"/>
      <c r="F5" s="620"/>
      <c r="G5" s="621"/>
      <c r="H5" s="609"/>
      <c r="I5" s="618" t="s">
        <v>49</v>
      </c>
      <c r="J5" s="619"/>
      <c r="K5" s="619"/>
      <c r="L5" s="620"/>
      <c r="M5" s="622"/>
      <c r="N5" s="622"/>
      <c r="O5" s="623"/>
      <c r="P5" s="613"/>
      <c r="Q5" s="624" t="s">
        <v>49</v>
      </c>
      <c r="R5" s="625"/>
      <c r="S5" s="626"/>
      <c r="T5" s="626"/>
      <c r="U5" s="626"/>
      <c r="V5" s="1206" t="s">
        <v>50</v>
      </c>
      <c r="W5" s="595"/>
      <c r="X5" s="627"/>
      <c r="Y5" s="628"/>
      <c r="Z5" s="627"/>
      <c r="AA5" s="595"/>
      <c r="AB5" s="595"/>
      <c r="AC5" s="595"/>
      <c r="AD5" s="595"/>
      <c r="AE5" s="595"/>
      <c r="AF5" s="595"/>
      <c r="AG5" s="595"/>
      <c r="AH5" s="595"/>
      <c r="AI5" s="595"/>
      <c r="AJ5" s="595"/>
      <c r="AK5" s="595"/>
      <c r="AL5" s="595"/>
      <c r="AM5" s="595"/>
      <c r="AN5" s="595"/>
      <c r="AO5" s="595"/>
      <c r="AP5" s="595"/>
      <c r="AQ5" s="595"/>
      <c r="AR5" s="595"/>
      <c r="AS5" s="595"/>
      <c r="AT5" s="595"/>
      <c r="AU5" s="595"/>
      <c r="AV5" s="595"/>
      <c r="AW5" s="595"/>
      <c r="AX5" s="595"/>
      <c r="AY5" s="595"/>
      <c r="AZ5" s="595"/>
      <c r="BA5" s="595"/>
      <c r="BB5" s="595"/>
      <c r="BC5" s="595"/>
      <c r="BD5" s="595"/>
      <c r="BE5" s="595"/>
      <c r="BF5" s="595"/>
      <c r="BG5" s="595"/>
      <c r="BH5" s="595"/>
      <c r="BI5" s="595"/>
      <c r="BJ5" s="595"/>
      <c r="BK5" s="595"/>
      <c r="BL5" s="595"/>
      <c r="BM5" s="595"/>
      <c r="BN5" s="595"/>
      <c r="BO5" s="595"/>
      <c r="BP5" s="595"/>
      <c r="BQ5" s="595"/>
      <c r="BR5" s="595"/>
      <c r="BS5" s="595"/>
      <c r="BT5" s="595"/>
      <c r="BU5" s="595"/>
      <c r="BV5" s="595"/>
      <c r="BW5" s="595"/>
      <c r="BX5" s="595"/>
      <c r="BY5" s="595"/>
      <c r="BZ5" s="595"/>
      <c r="CA5" s="595"/>
      <c r="CB5" s="595"/>
      <c r="CC5" s="595"/>
      <c r="CD5" s="595"/>
      <c r="CE5" s="595"/>
      <c r="CF5" s="595"/>
      <c r="CG5" s="595"/>
      <c r="CH5" s="595"/>
      <c r="CI5" s="595"/>
      <c r="CJ5" s="595"/>
      <c r="CK5" s="595"/>
      <c r="CL5" s="595"/>
      <c r="CM5" s="595"/>
      <c r="CN5" s="595"/>
      <c r="CO5" s="595"/>
      <c r="CP5" s="595"/>
      <c r="CQ5" s="595"/>
      <c r="CR5" s="595"/>
      <c r="CS5" s="595"/>
      <c r="CT5" s="595"/>
      <c r="CU5" s="595"/>
      <c r="CV5" s="595"/>
      <c r="CW5" s="595"/>
      <c r="CX5" s="595"/>
      <c r="CY5" s="595"/>
      <c r="CZ5" s="595"/>
      <c r="DA5" s="595"/>
      <c r="DB5" s="595"/>
      <c r="DC5" s="595"/>
      <c r="DD5" s="595"/>
      <c r="DE5" s="595"/>
      <c r="DF5" s="595"/>
      <c r="DG5" s="595"/>
      <c r="DH5" s="595"/>
      <c r="DI5" s="595"/>
      <c r="DJ5" s="595"/>
      <c r="DK5" s="595"/>
      <c r="DL5" s="595"/>
      <c r="DM5" s="595"/>
      <c r="DN5" s="595"/>
      <c r="DO5" s="595"/>
      <c r="DP5" s="595"/>
      <c r="DQ5" s="595"/>
      <c r="DR5" s="595"/>
      <c r="DS5" s="595"/>
      <c r="DT5" s="595"/>
      <c r="DU5" s="595"/>
      <c r="DV5" s="595"/>
      <c r="DW5" s="595"/>
      <c r="DX5" s="595"/>
      <c r="DY5" s="595"/>
      <c r="DZ5" s="595"/>
      <c r="EA5" s="595"/>
      <c r="EB5" s="595"/>
      <c r="EC5" s="595"/>
      <c r="ED5" s="595"/>
      <c r="EE5" s="595"/>
      <c r="EF5" s="595"/>
      <c r="EG5" s="595"/>
      <c r="EH5" s="595"/>
      <c r="EI5" s="595"/>
      <c r="EJ5" s="595"/>
      <c r="EK5" s="595"/>
      <c r="EL5" s="595"/>
      <c r="EM5" s="595"/>
      <c r="EN5" s="595"/>
      <c r="EO5" s="595"/>
      <c r="EP5" s="595"/>
      <c r="EQ5" s="595"/>
      <c r="ER5" s="595"/>
      <c r="ES5" s="595"/>
      <c r="ET5" s="595"/>
      <c r="EU5" s="595"/>
      <c r="EV5" s="595"/>
      <c r="EW5" s="595"/>
      <c r="EX5" s="595"/>
      <c r="EY5" s="595"/>
      <c r="EZ5" s="595"/>
      <c r="FA5" s="595"/>
      <c r="FB5" s="595"/>
      <c r="FC5" s="595"/>
      <c r="FD5" s="595"/>
      <c r="FE5" s="595"/>
      <c r="FF5" s="595"/>
      <c r="FG5" s="595"/>
      <c r="FH5" s="595"/>
      <c r="FI5" s="595"/>
      <c r="FJ5" s="595"/>
      <c r="FK5" s="595"/>
      <c r="FL5" s="595"/>
      <c r="FM5" s="595"/>
      <c r="FN5" s="595"/>
      <c r="FO5" s="595"/>
      <c r="FP5" s="595"/>
      <c r="FQ5" s="595"/>
      <c r="FR5" s="595"/>
      <c r="FS5" s="595"/>
      <c r="FT5" s="595"/>
      <c r="FU5" s="595"/>
      <c r="FV5" s="595"/>
      <c r="FW5" s="595"/>
      <c r="FX5" s="595"/>
      <c r="FY5" s="595"/>
      <c r="FZ5" s="595"/>
      <c r="GA5" s="595"/>
      <c r="GB5" s="595"/>
      <c r="GC5" s="595"/>
      <c r="GD5" s="595"/>
      <c r="GE5" s="595"/>
      <c r="GF5" s="595"/>
      <c r="GG5" s="595"/>
      <c r="GH5" s="595"/>
      <c r="GI5" s="595"/>
      <c r="GJ5" s="595"/>
      <c r="GK5" s="595"/>
      <c r="GL5" s="595"/>
      <c r="GM5" s="595"/>
      <c r="GN5" s="595"/>
      <c r="GO5" s="595"/>
      <c r="GP5" s="595"/>
      <c r="GQ5" s="595"/>
      <c r="GR5" s="595"/>
      <c r="GS5" s="595"/>
      <c r="GT5" s="595"/>
      <c r="GU5" s="595"/>
      <c r="GV5" s="595"/>
      <c r="GW5" s="595"/>
      <c r="GX5" s="595"/>
      <c r="GY5" s="595"/>
      <c r="GZ5" s="595"/>
      <c r="HA5" s="595"/>
      <c r="HB5" s="595"/>
      <c r="HC5" s="595"/>
      <c r="HD5" s="595"/>
      <c r="HE5" s="595"/>
      <c r="HF5" s="595"/>
      <c r="HG5" s="595"/>
      <c r="HH5" s="595"/>
      <c r="HI5" s="595"/>
      <c r="HJ5" s="595"/>
      <c r="HK5" s="595"/>
      <c r="HL5" s="595"/>
      <c r="HM5" s="595"/>
      <c r="HN5" s="595"/>
      <c r="HO5" s="595"/>
      <c r="HP5" s="595"/>
      <c r="HQ5" s="595"/>
      <c r="HR5" s="595"/>
      <c r="HS5" s="595"/>
      <c r="HT5" s="595"/>
      <c r="HU5" s="595"/>
      <c r="HV5" s="595"/>
      <c r="HW5" s="595"/>
      <c r="HX5" s="595"/>
      <c r="HY5" s="595"/>
      <c r="HZ5" s="595"/>
      <c r="IA5" s="595"/>
      <c r="IB5" s="595"/>
      <c r="IC5" s="595"/>
      <c r="ID5" s="595"/>
      <c r="IE5" s="595"/>
      <c r="IF5" s="595"/>
      <c r="IG5" s="595"/>
      <c r="IH5" s="595"/>
    </row>
    <row r="6" spans="1:242" s="636" customFormat="1" ht="18.75" customHeight="1" x14ac:dyDescent="0.25">
      <c r="A6" s="630" t="s">
        <v>792</v>
      </c>
      <c r="B6" s="609"/>
      <c r="C6" s="618" t="s">
        <v>51</v>
      </c>
      <c r="D6" s="620"/>
      <c r="E6" s="631" t="s">
        <v>51</v>
      </c>
      <c r="F6" s="632"/>
      <c r="G6" s="611"/>
      <c r="H6" s="609"/>
      <c r="I6" s="618" t="s">
        <v>51</v>
      </c>
      <c r="J6" s="619"/>
      <c r="K6" s="633" t="s">
        <v>51</v>
      </c>
      <c r="L6" s="620"/>
      <c r="M6" s="622"/>
      <c r="N6" s="622"/>
      <c r="O6" s="612"/>
      <c r="P6" s="634"/>
      <c r="Q6" s="624" t="s">
        <v>51</v>
      </c>
      <c r="R6" s="625"/>
      <c r="S6" s="635"/>
      <c r="T6" s="635"/>
      <c r="U6" s="635"/>
      <c r="V6" s="1223"/>
      <c r="X6" s="613"/>
      <c r="Y6" s="628"/>
      <c r="Z6" s="613"/>
    </row>
    <row r="7" spans="1:242" s="636" customFormat="1" x14ac:dyDescent="0.25">
      <c r="A7" s="637"/>
      <c r="B7" s="609"/>
      <c r="C7" s="638" t="s">
        <v>52</v>
      </c>
      <c r="D7" s="639"/>
      <c r="E7" s="639" t="s">
        <v>53</v>
      </c>
      <c r="F7" s="639"/>
      <c r="G7" s="611"/>
      <c r="H7" s="609"/>
      <c r="I7" s="638" t="s">
        <v>52</v>
      </c>
      <c r="J7" s="640"/>
      <c r="K7" s="639" t="s">
        <v>52</v>
      </c>
      <c r="L7" s="639"/>
      <c r="M7" s="622"/>
      <c r="N7" s="622"/>
      <c r="O7" s="612"/>
      <c r="P7" s="641"/>
      <c r="Q7" s="642" t="s">
        <v>54</v>
      </c>
      <c r="R7" s="643" t="s">
        <v>53</v>
      </c>
      <c r="S7" s="644"/>
      <c r="T7" s="644"/>
      <c r="U7" s="644"/>
      <c r="V7" s="1223"/>
      <c r="X7" s="613"/>
      <c r="Y7" s="645"/>
      <c r="Z7" s="613"/>
    </row>
    <row r="8" spans="1:242" x14ac:dyDescent="0.25">
      <c r="A8" s="646"/>
      <c r="B8" s="647"/>
      <c r="C8" s="648" t="s">
        <v>55</v>
      </c>
      <c r="D8" s="649" t="s">
        <v>56</v>
      </c>
      <c r="E8" s="649" t="s">
        <v>55</v>
      </c>
      <c r="F8" s="649" t="s">
        <v>56</v>
      </c>
      <c r="G8" s="611"/>
      <c r="H8" s="609"/>
      <c r="I8" s="648" t="s">
        <v>57</v>
      </c>
      <c r="J8" s="649" t="s">
        <v>58</v>
      </c>
      <c r="K8" s="649" t="s">
        <v>57</v>
      </c>
      <c r="L8" s="649" t="s">
        <v>58</v>
      </c>
      <c r="M8" s="622"/>
      <c r="N8" s="622"/>
      <c r="O8" s="612"/>
      <c r="P8" s="634"/>
      <c r="Q8" s="642" t="s">
        <v>0</v>
      </c>
      <c r="R8" s="643" t="s">
        <v>0</v>
      </c>
      <c r="S8" s="644"/>
      <c r="T8" s="644"/>
      <c r="U8" s="644"/>
      <c r="V8" s="1207"/>
      <c r="X8" s="613"/>
      <c r="Y8" s="634"/>
      <c r="Z8" s="613"/>
    </row>
    <row r="9" spans="1:242" x14ac:dyDescent="0.25">
      <c r="A9" s="650"/>
      <c r="B9" s="651"/>
      <c r="C9" s="652" t="s">
        <v>59</v>
      </c>
      <c r="D9" s="653" t="s">
        <v>32</v>
      </c>
      <c r="E9" s="653" t="s">
        <v>59</v>
      </c>
      <c r="F9" s="653" t="s">
        <v>32</v>
      </c>
      <c r="G9" s="611"/>
      <c r="H9" s="609"/>
      <c r="I9" s="652" t="s">
        <v>25</v>
      </c>
      <c r="J9" s="653" t="s">
        <v>31</v>
      </c>
      <c r="K9" s="653" t="s">
        <v>25</v>
      </c>
      <c r="L9" s="653" t="s">
        <v>31</v>
      </c>
      <c r="M9" s="622"/>
      <c r="N9" s="622"/>
      <c r="O9" s="612"/>
      <c r="P9" s="654"/>
      <c r="Q9" s="655" t="s">
        <v>43</v>
      </c>
      <c r="R9" s="656" t="s">
        <v>43</v>
      </c>
      <c r="S9" s="657"/>
      <c r="T9" s="657"/>
      <c r="U9" s="657"/>
      <c r="V9" s="658" t="s">
        <v>43</v>
      </c>
      <c r="X9" s="613"/>
      <c r="Y9" s="654"/>
      <c r="Z9" s="613"/>
    </row>
    <row r="10" spans="1:242" x14ac:dyDescent="0.25">
      <c r="A10" s="659" t="s">
        <v>1</v>
      </c>
      <c r="B10" s="609"/>
      <c r="C10" s="660"/>
      <c r="D10" s="661"/>
      <c r="E10" s="661"/>
      <c r="F10" s="661"/>
      <c r="G10" s="611"/>
      <c r="H10" s="609"/>
      <c r="I10" s="662"/>
      <c r="J10" s="663"/>
      <c r="K10" s="663"/>
      <c r="L10" s="663"/>
      <c r="M10" s="622"/>
      <c r="N10" s="622"/>
      <c r="O10" s="612"/>
      <c r="P10" s="664"/>
      <c r="Q10" s="665">
        <f t="shared" ref="Q10:Q16" si="0">IF(D10="-",0,(C10*I10)+(D10*J10/100))</f>
        <v>0</v>
      </c>
      <c r="R10" s="666">
        <f t="shared" ref="R10:R16" si="1">IF(F10="-",0,(E10*K10)+(F10*L10/100))</f>
        <v>0</v>
      </c>
      <c r="S10" s="635"/>
      <c r="T10" s="635"/>
      <c r="U10" s="635"/>
      <c r="V10" s="667">
        <f>SUM(Q10:R16)</f>
        <v>0</v>
      </c>
      <c r="X10" s="613"/>
      <c r="Y10" s="627"/>
      <c r="Z10" s="613"/>
    </row>
    <row r="11" spans="1:242" s="629" customFormat="1" x14ac:dyDescent="0.25">
      <c r="A11" s="668" t="s">
        <v>60</v>
      </c>
      <c r="B11" s="609"/>
      <c r="C11" s="660"/>
      <c r="D11" s="661"/>
      <c r="E11" s="661"/>
      <c r="F11" s="661"/>
      <c r="G11" s="621"/>
      <c r="H11" s="609"/>
      <c r="I11" s="662"/>
      <c r="J11" s="663"/>
      <c r="K11" s="663"/>
      <c r="L11" s="663"/>
      <c r="M11" s="622"/>
      <c r="N11" s="622"/>
      <c r="O11" s="623"/>
      <c r="P11" s="664"/>
      <c r="Q11" s="665">
        <f t="shared" si="0"/>
        <v>0</v>
      </c>
      <c r="R11" s="666">
        <f t="shared" si="1"/>
        <v>0</v>
      </c>
      <c r="S11" s="635"/>
      <c r="T11" s="635"/>
      <c r="U11" s="635"/>
      <c r="V11" s="669"/>
      <c r="W11" s="595"/>
      <c r="X11" s="627"/>
      <c r="Y11" s="627"/>
      <c r="Z11" s="627"/>
      <c r="AA11" s="595"/>
      <c r="AB11" s="595"/>
      <c r="AC11" s="595"/>
      <c r="AD11" s="595"/>
      <c r="AE11" s="595"/>
      <c r="AF11" s="595"/>
      <c r="AG11" s="595"/>
      <c r="AH11" s="595"/>
      <c r="AI11" s="595"/>
      <c r="AJ11" s="595"/>
      <c r="AK11" s="595"/>
      <c r="AL11" s="595"/>
      <c r="AM11" s="595"/>
      <c r="AN11" s="595"/>
      <c r="AO11" s="595"/>
      <c r="AP11" s="595"/>
      <c r="AQ11" s="595"/>
      <c r="AR11" s="595"/>
      <c r="AS11" s="595"/>
      <c r="AT11" s="595"/>
      <c r="AU11" s="595"/>
      <c r="AV11" s="595"/>
      <c r="AW11" s="595"/>
      <c r="AX11" s="595"/>
      <c r="AY11" s="595"/>
      <c r="AZ11" s="595"/>
      <c r="BA11" s="595"/>
      <c r="BB11" s="595"/>
      <c r="BC11" s="595"/>
      <c r="BD11" s="595"/>
      <c r="BE11" s="595"/>
      <c r="BF11" s="595"/>
      <c r="BG11" s="595"/>
      <c r="BH11" s="595"/>
      <c r="BI11" s="595"/>
      <c r="BJ11" s="595"/>
      <c r="BK11" s="595"/>
      <c r="BL11" s="595"/>
      <c r="BM11" s="595"/>
      <c r="BN11" s="595"/>
      <c r="BO11" s="595"/>
      <c r="BP11" s="595"/>
      <c r="BQ11" s="595"/>
      <c r="BR11" s="595"/>
      <c r="BS11" s="595"/>
      <c r="BT11" s="595"/>
      <c r="BU11" s="595"/>
      <c r="BV11" s="595"/>
      <c r="BW11" s="595"/>
      <c r="BX11" s="595"/>
      <c r="BY11" s="595"/>
      <c r="BZ11" s="595"/>
      <c r="CA11" s="595"/>
      <c r="CB11" s="595"/>
      <c r="CC11" s="595"/>
      <c r="CD11" s="595"/>
      <c r="CE11" s="595"/>
      <c r="CF11" s="595"/>
      <c r="CG11" s="595"/>
      <c r="CH11" s="595"/>
      <c r="CI11" s="595"/>
      <c r="CJ11" s="595"/>
      <c r="CK11" s="595"/>
      <c r="CL11" s="595"/>
      <c r="CM11" s="595"/>
      <c r="CN11" s="595"/>
      <c r="CO11" s="595"/>
      <c r="CP11" s="595"/>
      <c r="CQ11" s="595"/>
      <c r="CR11" s="595"/>
      <c r="CS11" s="595"/>
      <c r="CT11" s="595"/>
      <c r="CU11" s="595"/>
      <c r="CV11" s="595"/>
      <c r="CW11" s="595"/>
      <c r="CX11" s="595"/>
      <c r="CY11" s="595"/>
      <c r="CZ11" s="595"/>
      <c r="DA11" s="595"/>
      <c r="DB11" s="595"/>
      <c r="DC11" s="595"/>
      <c r="DD11" s="595"/>
      <c r="DE11" s="595"/>
      <c r="DF11" s="595"/>
      <c r="DG11" s="595"/>
      <c r="DH11" s="595"/>
      <c r="DI11" s="595"/>
      <c r="DJ11" s="595"/>
      <c r="DK11" s="595"/>
      <c r="DL11" s="595"/>
      <c r="DM11" s="595"/>
      <c r="DN11" s="595"/>
      <c r="DO11" s="595"/>
      <c r="DP11" s="595"/>
      <c r="DQ11" s="595"/>
      <c r="DR11" s="595"/>
      <c r="DS11" s="595"/>
      <c r="DT11" s="595"/>
      <c r="DU11" s="595"/>
      <c r="DV11" s="595"/>
      <c r="DW11" s="595"/>
      <c r="DX11" s="595"/>
      <c r="DY11" s="595"/>
      <c r="DZ11" s="595"/>
      <c r="EA11" s="595"/>
      <c r="EB11" s="595"/>
      <c r="EC11" s="595"/>
      <c r="ED11" s="595"/>
      <c r="EE11" s="595"/>
      <c r="EF11" s="595"/>
      <c r="EG11" s="595"/>
      <c r="EH11" s="595"/>
      <c r="EI11" s="595"/>
      <c r="EJ11" s="595"/>
      <c r="EK11" s="595"/>
      <c r="EL11" s="595"/>
      <c r="EM11" s="595"/>
      <c r="EN11" s="595"/>
      <c r="EO11" s="595"/>
      <c r="EP11" s="595"/>
      <c r="EQ11" s="595"/>
      <c r="ER11" s="595"/>
      <c r="ES11" s="595"/>
      <c r="ET11" s="595"/>
      <c r="EU11" s="595"/>
      <c r="EV11" s="595"/>
      <c r="EW11" s="595"/>
      <c r="EX11" s="595"/>
      <c r="EY11" s="595"/>
      <c r="EZ11" s="595"/>
      <c r="FA11" s="595"/>
      <c r="FB11" s="595"/>
      <c r="FC11" s="595"/>
      <c r="FD11" s="595"/>
      <c r="FE11" s="595"/>
      <c r="FF11" s="595"/>
      <c r="FG11" s="595"/>
      <c r="FH11" s="595"/>
      <c r="FI11" s="595"/>
      <c r="FJ11" s="595"/>
      <c r="FK11" s="595"/>
      <c r="FL11" s="595"/>
      <c r="FM11" s="595"/>
      <c r="FN11" s="595"/>
      <c r="FO11" s="595"/>
      <c r="FP11" s="595"/>
      <c r="FQ11" s="595"/>
      <c r="FR11" s="595"/>
      <c r="FS11" s="595"/>
      <c r="FT11" s="595"/>
      <c r="FU11" s="595"/>
      <c r="FV11" s="595"/>
      <c r="FW11" s="595"/>
      <c r="FX11" s="595"/>
      <c r="FY11" s="595"/>
      <c r="FZ11" s="595"/>
      <c r="GA11" s="595"/>
      <c r="GB11" s="595"/>
      <c r="GC11" s="595"/>
      <c r="GD11" s="595"/>
      <c r="GE11" s="595"/>
      <c r="GF11" s="595"/>
      <c r="GG11" s="595"/>
      <c r="GH11" s="595"/>
      <c r="GI11" s="595"/>
      <c r="GJ11" s="595"/>
      <c r="GK11" s="595"/>
      <c r="GL11" s="595"/>
      <c r="GM11" s="595"/>
      <c r="GN11" s="595"/>
      <c r="GO11" s="595"/>
      <c r="GP11" s="595"/>
      <c r="GQ11" s="595"/>
      <c r="GR11" s="595"/>
      <c r="GS11" s="595"/>
      <c r="GT11" s="595"/>
      <c r="GU11" s="595"/>
      <c r="GV11" s="595"/>
      <c r="GW11" s="595"/>
      <c r="GX11" s="595"/>
      <c r="GY11" s="595"/>
      <c r="GZ11" s="595"/>
      <c r="HA11" s="595"/>
      <c r="HB11" s="595"/>
      <c r="HC11" s="595"/>
      <c r="HD11" s="595"/>
      <c r="HE11" s="595"/>
      <c r="HF11" s="595"/>
      <c r="HG11" s="595"/>
      <c r="HH11" s="595"/>
      <c r="HI11" s="595"/>
      <c r="HJ11" s="595"/>
      <c r="HK11" s="595"/>
      <c r="HL11" s="595"/>
      <c r="HM11" s="595"/>
      <c r="HN11" s="595"/>
      <c r="HO11" s="595"/>
      <c r="HP11" s="595"/>
      <c r="HQ11" s="595"/>
      <c r="HR11" s="595"/>
      <c r="HS11" s="595"/>
      <c r="HT11" s="595"/>
      <c r="HU11" s="595"/>
      <c r="HV11" s="595"/>
      <c r="HW11" s="595"/>
      <c r="HX11" s="595"/>
      <c r="HY11" s="595"/>
      <c r="HZ11" s="595"/>
      <c r="IA11" s="595"/>
      <c r="IB11" s="595"/>
      <c r="IC11" s="595"/>
      <c r="ID11" s="595"/>
      <c r="IE11" s="595"/>
      <c r="IF11" s="595"/>
      <c r="IG11" s="595"/>
      <c r="IH11" s="595"/>
    </row>
    <row r="12" spans="1:242" s="629" customFormat="1" x14ac:dyDescent="0.25">
      <c r="A12" s="670" t="s">
        <v>2</v>
      </c>
      <c r="B12" s="609"/>
      <c r="C12" s="660"/>
      <c r="D12" s="661"/>
      <c r="E12" s="661"/>
      <c r="F12" s="661"/>
      <c r="G12" s="621"/>
      <c r="H12" s="609"/>
      <c r="I12" s="662"/>
      <c r="J12" s="663"/>
      <c r="K12" s="663"/>
      <c r="L12" s="663"/>
      <c r="M12" s="622"/>
      <c r="N12" s="622"/>
      <c r="O12" s="623"/>
      <c r="P12" s="671"/>
      <c r="Q12" s="665">
        <f t="shared" si="0"/>
        <v>0</v>
      </c>
      <c r="R12" s="666">
        <f t="shared" si="1"/>
        <v>0</v>
      </c>
      <c r="S12" s="635"/>
      <c r="T12" s="635"/>
      <c r="U12" s="635"/>
      <c r="V12" s="669"/>
      <c r="W12" s="595"/>
      <c r="X12" s="627"/>
      <c r="Y12" s="627"/>
      <c r="Z12" s="627"/>
      <c r="AA12" s="595"/>
      <c r="AB12" s="595"/>
      <c r="AC12" s="595"/>
      <c r="AD12" s="595"/>
      <c r="AE12" s="595"/>
      <c r="AF12" s="595"/>
      <c r="AG12" s="595"/>
      <c r="AH12" s="595"/>
      <c r="AI12" s="595"/>
      <c r="AJ12" s="595"/>
      <c r="AK12" s="595"/>
      <c r="AL12" s="595"/>
      <c r="AM12" s="595"/>
      <c r="AN12" s="595"/>
      <c r="AO12" s="595"/>
      <c r="AP12" s="595"/>
      <c r="AQ12" s="595"/>
      <c r="AR12" s="595"/>
      <c r="AS12" s="595"/>
      <c r="AT12" s="595"/>
      <c r="AU12" s="595"/>
      <c r="AV12" s="595"/>
      <c r="AW12" s="595"/>
      <c r="AX12" s="595"/>
      <c r="AY12" s="595"/>
      <c r="AZ12" s="595"/>
      <c r="BA12" s="595"/>
      <c r="BB12" s="595"/>
      <c r="BC12" s="595"/>
      <c r="BD12" s="595"/>
      <c r="BE12" s="595"/>
      <c r="BF12" s="595"/>
      <c r="BG12" s="595"/>
      <c r="BH12" s="595"/>
      <c r="BI12" s="595"/>
      <c r="BJ12" s="595"/>
      <c r="BK12" s="595"/>
      <c r="BL12" s="595"/>
      <c r="BM12" s="595"/>
      <c r="BN12" s="595"/>
      <c r="BO12" s="595"/>
      <c r="BP12" s="595"/>
      <c r="BQ12" s="595"/>
      <c r="BR12" s="595"/>
      <c r="BS12" s="595"/>
      <c r="BT12" s="595"/>
      <c r="BU12" s="595"/>
      <c r="BV12" s="595"/>
      <c r="BW12" s="595"/>
      <c r="BX12" s="595"/>
      <c r="BY12" s="595"/>
      <c r="BZ12" s="595"/>
      <c r="CA12" s="595"/>
      <c r="CB12" s="595"/>
      <c r="CC12" s="595"/>
      <c r="CD12" s="595"/>
      <c r="CE12" s="595"/>
      <c r="CF12" s="595"/>
      <c r="CG12" s="595"/>
      <c r="CH12" s="595"/>
      <c r="CI12" s="595"/>
      <c r="CJ12" s="595"/>
      <c r="CK12" s="595"/>
      <c r="CL12" s="595"/>
      <c r="CM12" s="595"/>
      <c r="CN12" s="595"/>
      <c r="CO12" s="595"/>
      <c r="CP12" s="595"/>
      <c r="CQ12" s="595"/>
      <c r="CR12" s="595"/>
      <c r="CS12" s="595"/>
      <c r="CT12" s="595"/>
      <c r="CU12" s="595"/>
      <c r="CV12" s="595"/>
      <c r="CW12" s="595"/>
      <c r="CX12" s="595"/>
      <c r="CY12" s="595"/>
      <c r="CZ12" s="595"/>
      <c r="DA12" s="595"/>
      <c r="DB12" s="595"/>
      <c r="DC12" s="595"/>
      <c r="DD12" s="595"/>
      <c r="DE12" s="595"/>
      <c r="DF12" s="595"/>
      <c r="DG12" s="595"/>
      <c r="DH12" s="595"/>
      <c r="DI12" s="595"/>
      <c r="DJ12" s="595"/>
      <c r="DK12" s="595"/>
      <c r="DL12" s="595"/>
      <c r="DM12" s="595"/>
      <c r="DN12" s="595"/>
      <c r="DO12" s="595"/>
      <c r="DP12" s="595"/>
      <c r="DQ12" s="595"/>
      <c r="DR12" s="595"/>
      <c r="DS12" s="595"/>
      <c r="DT12" s="595"/>
      <c r="DU12" s="595"/>
      <c r="DV12" s="595"/>
      <c r="DW12" s="595"/>
      <c r="DX12" s="595"/>
      <c r="DY12" s="595"/>
      <c r="DZ12" s="595"/>
      <c r="EA12" s="595"/>
      <c r="EB12" s="595"/>
      <c r="EC12" s="595"/>
      <c r="ED12" s="595"/>
      <c r="EE12" s="595"/>
      <c r="EF12" s="595"/>
      <c r="EG12" s="595"/>
      <c r="EH12" s="595"/>
      <c r="EI12" s="595"/>
      <c r="EJ12" s="595"/>
      <c r="EK12" s="595"/>
      <c r="EL12" s="595"/>
      <c r="EM12" s="595"/>
      <c r="EN12" s="595"/>
      <c r="EO12" s="595"/>
      <c r="EP12" s="595"/>
      <c r="EQ12" s="595"/>
      <c r="ER12" s="595"/>
      <c r="ES12" s="595"/>
      <c r="ET12" s="595"/>
      <c r="EU12" s="595"/>
      <c r="EV12" s="595"/>
      <c r="EW12" s="595"/>
      <c r="EX12" s="595"/>
      <c r="EY12" s="595"/>
      <c r="EZ12" s="595"/>
      <c r="FA12" s="595"/>
      <c r="FB12" s="595"/>
      <c r="FC12" s="595"/>
      <c r="FD12" s="595"/>
      <c r="FE12" s="595"/>
      <c r="FF12" s="595"/>
      <c r="FG12" s="595"/>
      <c r="FH12" s="595"/>
      <c r="FI12" s="595"/>
      <c r="FJ12" s="595"/>
      <c r="FK12" s="595"/>
      <c r="FL12" s="595"/>
      <c r="FM12" s="595"/>
      <c r="FN12" s="595"/>
      <c r="FO12" s="595"/>
      <c r="FP12" s="595"/>
      <c r="FQ12" s="595"/>
      <c r="FR12" s="595"/>
      <c r="FS12" s="595"/>
      <c r="FT12" s="595"/>
      <c r="FU12" s="595"/>
      <c r="FV12" s="595"/>
      <c r="FW12" s="595"/>
      <c r="FX12" s="595"/>
      <c r="FY12" s="595"/>
      <c r="FZ12" s="595"/>
      <c r="GA12" s="595"/>
      <c r="GB12" s="595"/>
      <c r="GC12" s="595"/>
      <c r="GD12" s="595"/>
      <c r="GE12" s="595"/>
      <c r="GF12" s="595"/>
      <c r="GG12" s="595"/>
      <c r="GH12" s="595"/>
      <c r="GI12" s="595"/>
      <c r="GJ12" s="595"/>
      <c r="GK12" s="595"/>
      <c r="GL12" s="595"/>
      <c r="GM12" s="595"/>
      <c r="GN12" s="595"/>
      <c r="GO12" s="595"/>
      <c r="GP12" s="595"/>
      <c r="GQ12" s="595"/>
      <c r="GR12" s="595"/>
      <c r="GS12" s="595"/>
      <c r="GT12" s="595"/>
      <c r="GU12" s="595"/>
      <c r="GV12" s="595"/>
      <c r="GW12" s="595"/>
      <c r="GX12" s="595"/>
      <c r="GY12" s="595"/>
      <c r="GZ12" s="595"/>
      <c r="HA12" s="595"/>
      <c r="HB12" s="595"/>
      <c r="HC12" s="595"/>
      <c r="HD12" s="595"/>
      <c r="HE12" s="595"/>
      <c r="HF12" s="595"/>
      <c r="HG12" s="595"/>
      <c r="HH12" s="595"/>
      <c r="HI12" s="595"/>
      <c r="HJ12" s="595"/>
      <c r="HK12" s="595"/>
      <c r="HL12" s="595"/>
      <c r="HM12" s="595"/>
      <c r="HN12" s="595"/>
      <c r="HO12" s="595"/>
      <c r="HP12" s="595"/>
      <c r="HQ12" s="595"/>
      <c r="HR12" s="595"/>
      <c r="HS12" s="595"/>
      <c r="HT12" s="595"/>
      <c r="HU12" s="595"/>
      <c r="HV12" s="595"/>
      <c r="HW12" s="595"/>
      <c r="HX12" s="595"/>
      <c r="HY12" s="595"/>
      <c r="HZ12" s="595"/>
      <c r="IA12" s="595"/>
      <c r="IB12" s="595"/>
      <c r="IC12" s="595"/>
      <c r="ID12" s="595"/>
      <c r="IE12" s="595"/>
      <c r="IF12" s="595"/>
      <c r="IG12" s="595"/>
      <c r="IH12" s="595"/>
    </row>
    <row r="13" spans="1:242" s="629" customFormat="1" x14ac:dyDescent="0.25">
      <c r="A13" s="670" t="s">
        <v>61</v>
      </c>
      <c r="B13" s="609"/>
      <c r="C13" s="660"/>
      <c r="D13" s="661"/>
      <c r="E13" s="661"/>
      <c r="F13" s="661"/>
      <c r="G13" s="621"/>
      <c r="H13" s="609"/>
      <c r="I13" s="662"/>
      <c r="J13" s="663"/>
      <c r="K13" s="663"/>
      <c r="L13" s="663"/>
      <c r="M13" s="622"/>
      <c r="N13" s="622"/>
      <c r="O13" s="623"/>
      <c r="P13" s="671"/>
      <c r="Q13" s="665">
        <f t="shared" si="0"/>
        <v>0</v>
      </c>
      <c r="R13" s="666">
        <f t="shared" si="1"/>
        <v>0</v>
      </c>
      <c r="S13" s="635"/>
      <c r="T13" s="635"/>
      <c r="U13" s="635"/>
      <c r="V13" s="669"/>
      <c r="W13" s="595"/>
      <c r="X13" s="627"/>
      <c r="Y13" s="627"/>
      <c r="Z13" s="627"/>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5"/>
      <c r="AZ13" s="595"/>
      <c r="BA13" s="595"/>
      <c r="BB13" s="595"/>
      <c r="BC13" s="595"/>
      <c r="BD13" s="595"/>
      <c r="BE13" s="595"/>
      <c r="BF13" s="595"/>
      <c r="BG13" s="595"/>
      <c r="BH13" s="595"/>
      <c r="BI13" s="595"/>
      <c r="BJ13" s="595"/>
      <c r="BK13" s="595"/>
      <c r="BL13" s="595"/>
      <c r="BM13" s="595"/>
      <c r="BN13" s="595"/>
      <c r="BO13" s="595"/>
      <c r="BP13" s="595"/>
      <c r="BQ13" s="595"/>
      <c r="BR13" s="595"/>
      <c r="BS13" s="595"/>
      <c r="BT13" s="595"/>
      <c r="BU13" s="595"/>
      <c r="BV13" s="595"/>
      <c r="BW13" s="595"/>
      <c r="BX13" s="595"/>
      <c r="BY13" s="595"/>
      <c r="BZ13" s="595"/>
      <c r="CA13" s="595"/>
      <c r="CB13" s="595"/>
      <c r="CC13" s="595"/>
      <c r="CD13" s="595"/>
      <c r="CE13" s="595"/>
      <c r="CF13" s="595"/>
      <c r="CG13" s="595"/>
      <c r="CH13" s="595"/>
      <c r="CI13" s="595"/>
      <c r="CJ13" s="595"/>
      <c r="CK13" s="595"/>
      <c r="CL13" s="595"/>
      <c r="CM13" s="595"/>
      <c r="CN13" s="595"/>
      <c r="CO13" s="595"/>
      <c r="CP13" s="595"/>
      <c r="CQ13" s="595"/>
      <c r="CR13" s="595"/>
      <c r="CS13" s="595"/>
      <c r="CT13" s="595"/>
      <c r="CU13" s="595"/>
      <c r="CV13" s="595"/>
      <c r="CW13" s="595"/>
      <c r="CX13" s="595"/>
      <c r="CY13" s="595"/>
      <c r="CZ13" s="595"/>
      <c r="DA13" s="595"/>
      <c r="DB13" s="595"/>
      <c r="DC13" s="595"/>
      <c r="DD13" s="595"/>
      <c r="DE13" s="595"/>
      <c r="DF13" s="595"/>
      <c r="DG13" s="595"/>
      <c r="DH13" s="595"/>
      <c r="DI13" s="595"/>
      <c r="DJ13" s="595"/>
      <c r="DK13" s="595"/>
      <c r="DL13" s="595"/>
      <c r="DM13" s="595"/>
      <c r="DN13" s="595"/>
      <c r="DO13" s="595"/>
      <c r="DP13" s="595"/>
      <c r="DQ13" s="595"/>
      <c r="DR13" s="595"/>
      <c r="DS13" s="595"/>
      <c r="DT13" s="595"/>
      <c r="DU13" s="595"/>
      <c r="DV13" s="595"/>
      <c r="DW13" s="595"/>
      <c r="DX13" s="595"/>
      <c r="DY13" s="595"/>
      <c r="DZ13" s="595"/>
      <c r="EA13" s="595"/>
      <c r="EB13" s="595"/>
      <c r="EC13" s="595"/>
      <c r="ED13" s="595"/>
      <c r="EE13" s="595"/>
      <c r="EF13" s="595"/>
      <c r="EG13" s="595"/>
      <c r="EH13" s="595"/>
      <c r="EI13" s="595"/>
      <c r="EJ13" s="595"/>
      <c r="EK13" s="595"/>
      <c r="EL13" s="595"/>
      <c r="EM13" s="595"/>
      <c r="EN13" s="595"/>
      <c r="EO13" s="595"/>
      <c r="EP13" s="595"/>
      <c r="EQ13" s="595"/>
      <c r="ER13" s="595"/>
      <c r="ES13" s="595"/>
      <c r="ET13" s="595"/>
      <c r="EU13" s="595"/>
      <c r="EV13" s="595"/>
      <c r="EW13" s="595"/>
      <c r="EX13" s="595"/>
      <c r="EY13" s="595"/>
      <c r="EZ13" s="595"/>
      <c r="FA13" s="595"/>
      <c r="FB13" s="595"/>
      <c r="FC13" s="595"/>
      <c r="FD13" s="595"/>
      <c r="FE13" s="595"/>
      <c r="FF13" s="595"/>
      <c r="FG13" s="595"/>
      <c r="FH13" s="595"/>
      <c r="FI13" s="595"/>
      <c r="FJ13" s="595"/>
      <c r="FK13" s="595"/>
      <c r="FL13" s="595"/>
      <c r="FM13" s="595"/>
      <c r="FN13" s="595"/>
      <c r="FO13" s="595"/>
      <c r="FP13" s="595"/>
      <c r="FQ13" s="595"/>
      <c r="FR13" s="595"/>
      <c r="FS13" s="595"/>
      <c r="FT13" s="595"/>
      <c r="FU13" s="595"/>
      <c r="FV13" s="595"/>
      <c r="FW13" s="595"/>
      <c r="FX13" s="595"/>
      <c r="FY13" s="595"/>
      <c r="FZ13" s="595"/>
      <c r="GA13" s="595"/>
      <c r="GB13" s="595"/>
      <c r="GC13" s="595"/>
      <c r="GD13" s="595"/>
      <c r="GE13" s="595"/>
      <c r="GF13" s="595"/>
      <c r="GG13" s="595"/>
      <c r="GH13" s="595"/>
      <c r="GI13" s="595"/>
      <c r="GJ13" s="595"/>
      <c r="GK13" s="595"/>
      <c r="GL13" s="595"/>
      <c r="GM13" s="595"/>
      <c r="GN13" s="595"/>
      <c r="GO13" s="595"/>
      <c r="GP13" s="595"/>
      <c r="GQ13" s="595"/>
      <c r="GR13" s="595"/>
      <c r="GS13" s="595"/>
      <c r="GT13" s="595"/>
      <c r="GU13" s="595"/>
      <c r="GV13" s="595"/>
      <c r="GW13" s="595"/>
      <c r="GX13" s="595"/>
      <c r="GY13" s="595"/>
      <c r="GZ13" s="595"/>
      <c r="HA13" s="595"/>
      <c r="HB13" s="595"/>
      <c r="HC13" s="595"/>
      <c r="HD13" s="595"/>
      <c r="HE13" s="595"/>
      <c r="HF13" s="595"/>
      <c r="HG13" s="595"/>
      <c r="HH13" s="595"/>
      <c r="HI13" s="595"/>
      <c r="HJ13" s="595"/>
      <c r="HK13" s="595"/>
      <c r="HL13" s="595"/>
      <c r="HM13" s="595"/>
      <c r="HN13" s="595"/>
      <c r="HO13" s="595"/>
      <c r="HP13" s="595"/>
      <c r="HQ13" s="595"/>
      <c r="HR13" s="595"/>
      <c r="HS13" s="595"/>
      <c r="HT13" s="595"/>
      <c r="HU13" s="595"/>
      <c r="HV13" s="595"/>
      <c r="HW13" s="595"/>
      <c r="HX13" s="595"/>
      <c r="HY13" s="595"/>
      <c r="HZ13" s="595"/>
      <c r="IA13" s="595"/>
      <c r="IB13" s="595"/>
      <c r="IC13" s="595"/>
      <c r="ID13" s="595"/>
      <c r="IE13" s="595"/>
      <c r="IF13" s="595"/>
      <c r="IG13" s="595"/>
      <c r="IH13" s="595"/>
    </row>
    <row r="14" spans="1:242" s="629" customFormat="1" x14ac:dyDescent="0.25">
      <c r="A14" s="672" t="s">
        <v>3</v>
      </c>
      <c r="B14" s="609"/>
      <c r="C14" s="660"/>
      <c r="D14" s="661"/>
      <c r="E14" s="661"/>
      <c r="F14" s="661"/>
      <c r="G14" s="621"/>
      <c r="H14" s="609"/>
      <c r="I14" s="662"/>
      <c r="J14" s="663"/>
      <c r="K14" s="663"/>
      <c r="L14" s="663"/>
      <c r="M14" s="622"/>
      <c r="N14" s="622"/>
      <c r="O14" s="623"/>
      <c r="P14" s="673"/>
      <c r="Q14" s="665">
        <f t="shared" si="0"/>
        <v>0</v>
      </c>
      <c r="R14" s="666">
        <f t="shared" si="1"/>
        <v>0</v>
      </c>
      <c r="S14" s="635"/>
      <c r="T14" s="635"/>
      <c r="U14" s="635"/>
      <c r="V14" s="669"/>
      <c r="W14" s="595"/>
      <c r="X14" s="627"/>
      <c r="Y14" s="627"/>
      <c r="Z14" s="627"/>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595"/>
      <c r="AW14" s="595"/>
      <c r="AX14" s="595"/>
      <c r="AY14" s="595"/>
      <c r="AZ14" s="595"/>
      <c r="BA14" s="595"/>
      <c r="BB14" s="595"/>
      <c r="BC14" s="595"/>
      <c r="BD14" s="595"/>
      <c r="BE14" s="595"/>
      <c r="BF14" s="595"/>
      <c r="BG14" s="595"/>
      <c r="BH14" s="595"/>
      <c r="BI14" s="595"/>
      <c r="BJ14" s="595"/>
      <c r="BK14" s="595"/>
      <c r="BL14" s="595"/>
      <c r="BM14" s="595"/>
      <c r="BN14" s="595"/>
      <c r="BO14" s="595"/>
      <c r="BP14" s="595"/>
      <c r="BQ14" s="595"/>
      <c r="BR14" s="595"/>
      <c r="BS14" s="595"/>
      <c r="BT14" s="595"/>
      <c r="BU14" s="595"/>
      <c r="BV14" s="595"/>
      <c r="BW14" s="595"/>
      <c r="BX14" s="595"/>
      <c r="BY14" s="595"/>
      <c r="BZ14" s="595"/>
      <c r="CA14" s="595"/>
      <c r="CB14" s="595"/>
      <c r="CC14" s="595"/>
      <c r="CD14" s="595"/>
      <c r="CE14" s="595"/>
      <c r="CF14" s="595"/>
      <c r="CG14" s="595"/>
      <c r="CH14" s="595"/>
      <c r="CI14" s="595"/>
      <c r="CJ14" s="595"/>
      <c r="CK14" s="595"/>
      <c r="CL14" s="595"/>
      <c r="CM14" s="595"/>
      <c r="CN14" s="595"/>
      <c r="CO14" s="595"/>
      <c r="CP14" s="595"/>
      <c r="CQ14" s="595"/>
      <c r="CR14" s="595"/>
      <c r="CS14" s="595"/>
      <c r="CT14" s="595"/>
      <c r="CU14" s="595"/>
      <c r="CV14" s="595"/>
      <c r="CW14" s="595"/>
      <c r="CX14" s="595"/>
      <c r="CY14" s="595"/>
      <c r="CZ14" s="595"/>
      <c r="DA14" s="595"/>
      <c r="DB14" s="595"/>
      <c r="DC14" s="595"/>
      <c r="DD14" s="595"/>
      <c r="DE14" s="595"/>
      <c r="DF14" s="595"/>
      <c r="DG14" s="595"/>
      <c r="DH14" s="595"/>
      <c r="DI14" s="595"/>
      <c r="DJ14" s="595"/>
      <c r="DK14" s="595"/>
      <c r="DL14" s="595"/>
      <c r="DM14" s="595"/>
      <c r="DN14" s="595"/>
      <c r="DO14" s="595"/>
      <c r="DP14" s="595"/>
      <c r="DQ14" s="595"/>
      <c r="DR14" s="595"/>
      <c r="DS14" s="595"/>
      <c r="DT14" s="595"/>
      <c r="DU14" s="595"/>
      <c r="DV14" s="595"/>
      <c r="DW14" s="595"/>
      <c r="DX14" s="595"/>
      <c r="DY14" s="595"/>
      <c r="DZ14" s="595"/>
      <c r="EA14" s="595"/>
      <c r="EB14" s="595"/>
      <c r="EC14" s="595"/>
      <c r="ED14" s="595"/>
      <c r="EE14" s="595"/>
      <c r="EF14" s="595"/>
      <c r="EG14" s="595"/>
      <c r="EH14" s="595"/>
      <c r="EI14" s="595"/>
      <c r="EJ14" s="595"/>
      <c r="EK14" s="595"/>
      <c r="EL14" s="595"/>
      <c r="EM14" s="595"/>
      <c r="EN14" s="595"/>
      <c r="EO14" s="595"/>
      <c r="EP14" s="595"/>
      <c r="EQ14" s="595"/>
      <c r="ER14" s="595"/>
      <c r="ES14" s="595"/>
      <c r="ET14" s="595"/>
      <c r="EU14" s="595"/>
      <c r="EV14" s="595"/>
      <c r="EW14" s="595"/>
      <c r="EX14" s="595"/>
      <c r="EY14" s="595"/>
      <c r="EZ14" s="595"/>
      <c r="FA14" s="595"/>
      <c r="FB14" s="595"/>
      <c r="FC14" s="595"/>
      <c r="FD14" s="595"/>
      <c r="FE14" s="595"/>
      <c r="FF14" s="595"/>
      <c r="FG14" s="595"/>
      <c r="FH14" s="595"/>
      <c r="FI14" s="595"/>
      <c r="FJ14" s="595"/>
      <c r="FK14" s="595"/>
      <c r="FL14" s="595"/>
      <c r="FM14" s="595"/>
      <c r="FN14" s="595"/>
      <c r="FO14" s="595"/>
      <c r="FP14" s="595"/>
      <c r="FQ14" s="595"/>
      <c r="FR14" s="595"/>
      <c r="FS14" s="595"/>
      <c r="FT14" s="595"/>
      <c r="FU14" s="595"/>
      <c r="FV14" s="595"/>
      <c r="FW14" s="595"/>
      <c r="FX14" s="595"/>
      <c r="FY14" s="595"/>
      <c r="FZ14" s="595"/>
      <c r="GA14" s="595"/>
      <c r="GB14" s="595"/>
      <c r="GC14" s="595"/>
      <c r="GD14" s="595"/>
      <c r="GE14" s="595"/>
      <c r="GF14" s="595"/>
      <c r="GG14" s="595"/>
      <c r="GH14" s="595"/>
      <c r="GI14" s="595"/>
      <c r="GJ14" s="595"/>
      <c r="GK14" s="595"/>
      <c r="GL14" s="595"/>
      <c r="GM14" s="595"/>
      <c r="GN14" s="595"/>
      <c r="GO14" s="595"/>
      <c r="GP14" s="595"/>
      <c r="GQ14" s="595"/>
      <c r="GR14" s="595"/>
      <c r="GS14" s="595"/>
      <c r="GT14" s="595"/>
      <c r="GU14" s="595"/>
      <c r="GV14" s="595"/>
      <c r="GW14" s="595"/>
      <c r="GX14" s="595"/>
      <c r="GY14" s="595"/>
      <c r="GZ14" s="595"/>
      <c r="HA14" s="595"/>
      <c r="HB14" s="595"/>
      <c r="HC14" s="595"/>
      <c r="HD14" s="595"/>
      <c r="HE14" s="595"/>
      <c r="HF14" s="595"/>
      <c r="HG14" s="595"/>
      <c r="HH14" s="595"/>
      <c r="HI14" s="595"/>
      <c r="HJ14" s="595"/>
      <c r="HK14" s="595"/>
      <c r="HL14" s="595"/>
      <c r="HM14" s="595"/>
      <c r="HN14" s="595"/>
      <c r="HO14" s="595"/>
      <c r="HP14" s="595"/>
      <c r="HQ14" s="595"/>
      <c r="HR14" s="595"/>
      <c r="HS14" s="595"/>
      <c r="HT14" s="595"/>
      <c r="HU14" s="595"/>
      <c r="HV14" s="595"/>
      <c r="HW14" s="595"/>
      <c r="HX14" s="595"/>
      <c r="HY14" s="595"/>
      <c r="HZ14" s="595"/>
      <c r="IA14" s="595"/>
      <c r="IB14" s="595"/>
      <c r="IC14" s="595"/>
      <c r="ID14" s="595"/>
      <c r="IE14" s="595"/>
      <c r="IF14" s="595"/>
      <c r="IG14" s="595"/>
      <c r="IH14" s="595"/>
    </row>
    <row r="15" spans="1:242" s="629" customFormat="1" x14ac:dyDescent="0.25">
      <c r="A15" s="672" t="s">
        <v>62</v>
      </c>
      <c r="B15" s="609"/>
      <c r="C15" s="660"/>
      <c r="D15" s="661"/>
      <c r="E15" s="661"/>
      <c r="F15" s="661"/>
      <c r="G15" s="621"/>
      <c r="H15" s="609"/>
      <c r="I15" s="662"/>
      <c r="J15" s="663"/>
      <c r="K15" s="663"/>
      <c r="L15" s="663"/>
      <c r="M15" s="622"/>
      <c r="N15" s="622"/>
      <c r="O15" s="623"/>
      <c r="P15" s="673"/>
      <c r="Q15" s="665">
        <f t="shared" si="0"/>
        <v>0</v>
      </c>
      <c r="R15" s="666">
        <f t="shared" si="1"/>
        <v>0</v>
      </c>
      <c r="S15" s="635"/>
      <c r="T15" s="635"/>
      <c r="U15" s="635"/>
      <c r="V15" s="669"/>
      <c r="W15" s="595"/>
      <c r="X15" s="627"/>
      <c r="Y15" s="627"/>
      <c r="Z15" s="627"/>
      <c r="AA15" s="595"/>
      <c r="AB15" s="595"/>
      <c r="AC15" s="595"/>
      <c r="AD15" s="595"/>
      <c r="AE15" s="595"/>
      <c r="AF15" s="595"/>
      <c r="AG15" s="595"/>
      <c r="AH15" s="595"/>
      <c r="AI15" s="595"/>
      <c r="AJ15" s="595"/>
      <c r="AK15" s="595"/>
      <c r="AL15" s="595"/>
      <c r="AM15" s="595"/>
      <c r="AN15" s="595"/>
      <c r="AO15" s="595"/>
      <c r="AP15" s="595"/>
      <c r="AQ15" s="595"/>
      <c r="AR15" s="595"/>
      <c r="AS15" s="595"/>
      <c r="AT15" s="595"/>
      <c r="AU15" s="595"/>
      <c r="AV15" s="595"/>
      <c r="AW15" s="595"/>
      <c r="AX15" s="595"/>
      <c r="AY15" s="595"/>
      <c r="AZ15" s="595"/>
      <c r="BA15" s="595"/>
      <c r="BB15" s="595"/>
      <c r="BC15" s="595"/>
      <c r="BD15" s="595"/>
      <c r="BE15" s="595"/>
      <c r="BF15" s="595"/>
      <c r="BG15" s="595"/>
      <c r="BH15" s="595"/>
      <c r="BI15" s="595"/>
      <c r="BJ15" s="595"/>
      <c r="BK15" s="595"/>
      <c r="BL15" s="595"/>
      <c r="BM15" s="595"/>
      <c r="BN15" s="595"/>
      <c r="BO15" s="595"/>
      <c r="BP15" s="595"/>
      <c r="BQ15" s="595"/>
      <c r="BR15" s="595"/>
      <c r="BS15" s="595"/>
      <c r="BT15" s="595"/>
      <c r="BU15" s="595"/>
      <c r="BV15" s="595"/>
      <c r="BW15" s="595"/>
      <c r="BX15" s="595"/>
      <c r="BY15" s="595"/>
      <c r="BZ15" s="595"/>
      <c r="CA15" s="595"/>
      <c r="CB15" s="595"/>
      <c r="CC15" s="595"/>
      <c r="CD15" s="595"/>
      <c r="CE15" s="595"/>
      <c r="CF15" s="595"/>
      <c r="CG15" s="595"/>
      <c r="CH15" s="595"/>
      <c r="CI15" s="595"/>
      <c r="CJ15" s="595"/>
      <c r="CK15" s="595"/>
      <c r="CL15" s="595"/>
      <c r="CM15" s="595"/>
      <c r="CN15" s="595"/>
      <c r="CO15" s="595"/>
      <c r="CP15" s="595"/>
      <c r="CQ15" s="595"/>
      <c r="CR15" s="595"/>
      <c r="CS15" s="595"/>
      <c r="CT15" s="595"/>
      <c r="CU15" s="595"/>
      <c r="CV15" s="595"/>
      <c r="CW15" s="595"/>
      <c r="CX15" s="595"/>
      <c r="CY15" s="595"/>
      <c r="CZ15" s="595"/>
      <c r="DA15" s="595"/>
      <c r="DB15" s="595"/>
      <c r="DC15" s="595"/>
      <c r="DD15" s="595"/>
      <c r="DE15" s="595"/>
      <c r="DF15" s="595"/>
      <c r="DG15" s="595"/>
      <c r="DH15" s="595"/>
      <c r="DI15" s="595"/>
      <c r="DJ15" s="595"/>
      <c r="DK15" s="595"/>
      <c r="DL15" s="595"/>
      <c r="DM15" s="595"/>
      <c r="DN15" s="595"/>
      <c r="DO15" s="595"/>
      <c r="DP15" s="595"/>
      <c r="DQ15" s="595"/>
      <c r="DR15" s="595"/>
      <c r="DS15" s="595"/>
      <c r="DT15" s="595"/>
      <c r="DU15" s="595"/>
      <c r="DV15" s="595"/>
      <c r="DW15" s="595"/>
      <c r="DX15" s="595"/>
      <c r="DY15" s="595"/>
      <c r="DZ15" s="595"/>
      <c r="EA15" s="595"/>
      <c r="EB15" s="595"/>
      <c r="EC15" s="595"/>
      <c r="ED15" s="595"/>
      <c r="EE15" s="595"/>
      <c r="EF15" s="595"/>
      <c r="EG15" s="595"/>
      <c r="EH15" s="595"/>
      <c r="EI15" s="595"/>
      <c r="EJ15" s="595"/>
      <c r="EK15" s="595"/>
      <c r="EL15" s="595"/>
      <c r="EM15" s="595"/>
      <c r="EN15" s="595"/>
      <c r="EO15" s="595"/>
      <c r="EP15" s="595"/>
      <c r="EQ15" s="595"/>
      <c r="ER15" s="595"/>
      <c r="ES15" s="595"/>
      <c r="ET15" s="595"/>
      <c r="EU15" s="595"/>
      <c r="EV15" s="595"/>
      <c r="EW15" s="595"/>
      <c r="EX15" s="595"/>
      <c r="EY15" s="595"/>
      <c r="EZ15" s="595"/>
      <c r="FA15" s="595"/>
      <c r="FB15" s="595"/>
      <c r="FC15" s="595"/>
      <c r="FD15" s="595"/>
      <c r="FE15" s="595"/>
      <c r="FF15" s="595"/>
      <c r="FG15" s="595"/>
      <c r="FH15" s="595"/>
      <c r="FI15" s="595"/>
      <c r="FJ15" s="595"/>
      <c r="FK15" s="595"/>
      <c r="FL15" s="595"/>
      <c r="FM15" s="595"/>
      <c r="FN15" s="595"/>
      <c r="FO15" s="595"/>
      <c r="FP15" s="595"/>
      <c r="FQ15" s="595"/>
      <c r="FR15" s="595"/>
      <c r="FS15" s="595"/>
      <c r="FT15" s="595"/>
      <c r="FU15" s="595"/>
      <c r="FV15" s="595"/>
      <c r="FW15" s="595"/>
      <c r="FX15" s="595"/>
      <c r="FY15" s="595"/>
      <c r="FZ15" s="595"/>
      <c r="GA15" s="595"/>
      <c r="GB15" s="595"/>
      <c r="GC15" s="595"/>
      <c r="GD15" s="595"/>
      <c r="GE15" s="595"/>
      <c r="GF15" s="595"/>
      <c r="GG15" s="595"/>
      <c r="GH15" s="595"/>
      <c r="GI15" s="595"/>
      <c r="GJ15" s="595"/>
      <c r="GK15" s="595"/>
      <c r="GL15" s="595"/>
      <c r="GM15" s="595"/>
      <c r="GN15" s="595"/>
      <c r="GO15" s="595"/>
      <c r="GP15" s="595"/>
      <c r="GQ15" s="595"/>
      <c r="GR15" s="595"/>
      <c r="GS15" s="595"/>
      <c r="GT15" s="595"/>
      <c r="GU15" s="595"/>
      <c r="GV15" s="595"/>
      <c r="GW15" s="595"/>
      <c r="GX15" s="595"/>
      <c r="GY15" s="595"/>
      <c r="GZ15" s="595"/>
      <c r="HA15" s="595"/>
      <c r="HB15" s="595"/>
      <c r="HC15" s="595"/>
      <c r="HD15" s="595"/>
      <c r="HE15" s="595"/>
      <c r="HF15" s="595"/>
      <c r="HG15" s="595"/>
      <c r="HH15" s="595"/>
      <c r="HI15" s="595"/>
      <c r="HJ15" s="595"/>
      <c r="HK15" s="595"/>
      <c r="HL15" s="595"/>
      <c r="HM15" s="595"/>
      <c r="HN15" s="595"/>
      <c r="HO15" s="595"/>
      <c r="HP15" s="595"/>
      <c r="HQ15" s="595"/>
      <c r="HR15" s="595"/>
      <c r="HS15" s="595"/>
      <c r="HT15" s="595"/>
      <c r="HU15" s="595"/>
      <c r="HV15" s="595"/>
      <c r="HW15" s="595"/>
      <c r="HX15" s="595"/>
      <c r="HY15" s="595"/>
      <c r="HZ15" s="595"/>
      <c r="IA15" s="595"/>
      <c r="IB15" s="595"/>
      <c r="IC15" s="595"/>
      <c r="ID15" s="595"/>
      <c r="IE15" s="595"/>
      <c r="IF15" s="595"/>
      <c r="IG15" s="595"/>
      <c r="IH15" s="595"/>
    </row>
    <row r="16" spans="1:242" s="629" customFormat="1" x14ac:dyDescent="0.25">
      <c r="A16" s="672" t="s">
        <v>4</v>
      </c>
      <c r="B16" s="609"/>
      <c r="C16" s="660"/>
      <c r="D16" s="661"/>
      <c r="E16" s="661"/>
      <c r="F16" s="661"/>
      <c r="G16" s="621"/>
      <c r="H16" s="609"/>
      <c r="I16" s="662"/>
      <c r="J16" s="663"/>
      <c r="K16" s="663"/>
      <c r="L16" s="663"/>
      <c r="M16" s="622"/>
      <c r="N16" s="622"/>
      <c r="O16" s="623"/>
      <c r="P16" s="673"/>
      <c r="Q16" s="665">
        <f t="shared" si="0"/>
        <v>0</v>
      </c>
      <c r="R16" s="666">
        <f t="shared" si="1"/>
        <v>0</v>
      </c>
      <c r="S16" s="635"/>
      <c r="T16" s="635"/>
      <c r="U16" s="635"/>
      <c r="V16" s="669"/>
      <c r="W16" s="595"/>
      <c r="X16" s="627"/>
      <c r="Y16" s="627"/>
      <c r="Z16" s="627"/>
      <c r="AA16" s="595"/>
      <c r="AB16" s="595"/>
      <c r="AC16" s="595"/>
      <c r="AD16" s="595"/>
      <c r="AE16" s="595"/>
      <c r="AF16" s="595"/>
      <c r="AG16" s="595"/>
      <c r="AH16" s="595"/>
      <c r="AI16" s="595"/>
      <c r="AJ16" s="595"/>
      <c r="AK16" s="595"/>
      <c r="AL16" s="595"/>
      <c r="AM16" s="595"/>
      <c r="AN16" s="595"/>
      <c r="AO16" s="595"/>
      <c r="AP16" s="595"/>
      <c r="AQ16" s="595"/>
      <c r="AR16" s="595"/>
      <c r="AS16" s="595"/>
      <c r="AT16" s="595"/>
      <c r="AU16" s="595"/>
      <c r="AV16" s="595"/>
      <c r="AW16" s="595"/>
      <c r="AX16" s="595"/>
      <c r="AY16" s="595"/>
      <c r="AZ16" s="595"/>
      <c r="BA16" s="595"/>
      <c r="BB16" s="595"/>
      <c r="BC16" s="595"/>
      <c r="BD16" s="595"/>
      <c r="BE16" s="595"/>
      <c r="BF16" s="595"/>
      <c r="BG16" s="595"/>
      <c r="BH16" s="595"/>
      <c r="BI16" s="595"/>
      <c r="BJ16" s="595"/>
      <c r="BK16" s="595"/>
      <c r="BL16" s="595"/>
      <c r="BM16" s="595"/>
      <c r="BN16" s="595"/>
      <c r="BO16" s="595"/>
      <c r="BP16" s="595"/>
      <c r="BQ16" s="595"/>
      <c r="BR16" s="595"/>
      <c r="BS16" s="595"/>
      <c r="BT16" s="595"/>
      <c r="BU16" s="595"/>
      <c r="BV16" s="595"/>
      <c r="BW16" s="595"/>
      <c r="BX16" s="595"/>
      <c r="BY16" s="595"/>
      <c r="BZ16" s="595"/>
      <c r="CA16" s="595"/>
      <c r="CB16" s="595"/>
      <c r="CC16" s="595"/>
      <c r="CD16" s="595"/>
      <c r="CE16" s="595"/>
      <c r="CF16" s="595"/>
      <c r="CG16" s="595"/>
      <c r="CH16" s="595"/>
      <c r="CI16" s="595"/>
      <c r="CJ16" s="595"/>
      <c r="CK16" s="595"/>
      <c r="CL16" s="595"/>
      <c r="CM16" s="595"/>
      <c r="CN16" s="595"/>
      <c r="CO16" s="595"/>
      <c r="CP16" s="595"/>
      <c r="CQ16" s="595"/>
      <c r="CR16" s="595"/>
      <c r="CS16" s="595"/>
      <c r="CT16" s="595"/>
      <c r="CU16" s="595"/>
      <c r="CV16" s="595"/>
      <c r="CW16" s="595"/>
      <c r="CX16" s="595"/>
      <c r="CY16" s="595"/>
      <c r="CZ16" s="595"/>
      <c r="DA16" s="595"/>
      <c r="DB16" s="595"/>
      <c r="DC16" s="595"/>
      <c r="DD16" s="595"/>
      <c r="DE16" s="595"/>
      <c r="DF16" s="595"/>
      <c r="DG16" s="595"/>
      <c r="DH16" s="595"/>
      <c r="DI16" s="595"/>
      <c r="DJ16" s="595"/>
      <c r="DK16" s="595"/>
      <c r="DL16" s="595"/>
      <c r="DM16" s="595"/>
      <c r="DN16" s="595"/>
      <c r="DO16" s="595"/>
      <c r="DP16" s="595"/>
      <c r="DQ16" s="595"/>
      <c r="DR16" s="595"/>
      <c r="DS16" s="595"/>
      <c r="DT16" s="595"/>
      <c r="DU16" s="595"/>
      <c r="DV16" s="595"/>
      <c r="DW16" s="595"/>
      <c r="DX16" s="595"/>
      <c r="DY16" s="595"/>
      <c r="DZ16" s="595"/>
      <c r="EA16" s="595"/>
      <c r="EB16" s="595"/>
      <c r="EC16" s="595"/>
      <c r="ED16" s="595"/>
      <c r="EE16" s="595"/>
      <c r="EF16" s="595"/>
      <c r="EG16" s="595"/>
      <c r="EH16" s="595"/>
      <c r="EI16" s="595"/>
      <c r="EJ16" s="595"/>
      <c r="EK16" s="595"/>
      <c r="EL16" s="595"/>
      <c r="EM16" s="595"/>
      <c r="EN16" s="595"/>
      <c r="EO16" s="595"/>
      <c r="EP16" s="595"/>
      <c r="EQ16" s="595"/>
      <c r="ER16" s="595"/>
      <c r="ES16" s="595"/>
      <c r="ET16" s="595"/>
      <c r="EU16" s="595"/>
      <c r="EV16" s="595"/>
      <c r="EW16" s="595"/>
      <c r="EX16" s="595"/>
      <c r="EY16" s="595"/>
      <c r="EZ16" s="595"/>
      <c r="FA16" s="595"/>
      <c r="FB16" s="595"/>
      <c r="FC16" s="595"/>
      <c r="FD16" s="595"/>
      <c r="FE16" s="595"/>
      <c r="FF16" s="595"/>
      <c r="FG16" s="595"/>
      <c r="FH16" s="595"/>
      <c r="FI16" s="595"/>
      <c r="FJ16" s="595"/>
      <c r="FK16" s="595"/>
      <c r="FL16" s="595"/>
      <c r="FM16" s="595"/>
      <c r="FN16" s="595"/>
      <c r="FO16" s="595"/>
      <c r="FP16" s="595"/>
      <c r="FQ16" s="595"/>
      <c r="FR16" s="595"/>
      <c r="FS16" s="595"/>
      <c r="FT16" s="595"/>
      <c r="FU16" s="595"/>
      <c r="FV16" s="595"/>
      <c r="FW16" s="595"/>
      <c r="FX16" s="595"/>
      <c r="FY16" s="595"/>
      <c r="FZ16" s="595"/>
      <c r="GA16" s="595"/>
      <c r="GB16" s="595"/>
      <c r="GC16" s="595"/>
      <c r="GD16" s="595"/>
      <c r="GE16" s="595"/>
      <c r="GF16" s="595"/>
      <c r="GG16" s="595"/>
      <c r="GH16" s="595"/>
      <c r="GI16" s="595"/>
      <c r="GJ16" s="595"/>
      <c r="GK16" s="595"/>
      <c r="GL16" s="595"/>
      <c r="GM16" s="595"/>
      <c r="GN16" s="595"/>
      <c r="GO16" s="595"/>
      <c r="GP16" s="595"/>
      <c r="GQ16" s="595"/>
      <c r="GR16" s="595"/>
      <c r="GS16" s="595"/>
      <c r="GT16" s="595"/>
      <c r="GU16" s="595"/>
      <c r="GV16" s="595"/>
      <c r="GW16" s="595"/>
      <c r="GX16" s="595"/>
      <c r="GY16" s="595"/>
      <c r="GZ16" s="595"/>
      <c r="HA16" s="595"/>
      <c r="HB16" s="595"/>
      <c r="HC16" s="595"/>
      <c r="HD16" s="595"/>
      <c r="HE16" s="595"/>
      <c r="HF16" s="595"/>
      <c r="HG16" s="595"/>
      <c r="HH16" s="595"/>
      <c r="HI16" s="595"/>
      <c r="HJ16" s="595"/>
      <c r="HK16" s="595"/>
      <c r="HL16" s="595"/>
      <c r="HM16" s="595"/>
      <c r="HN16" s="595"/>
      <c r="HO16" s="595"/>
      <c r="HP16" s="595"/>
      <c r="HQ16" s="595"/>
      <c r="HR16" s="595"/>
      <c r="HS16" s="595"/>
      <c r="HT16" s="595"/>
      <c r="HU16" s="595"/>
      <c r="HV16" s="595"/>
      <c r="HW16" s="595"/>
      <c r="HX16" s="595"/>
      <c r="HY16" s="595"/>
      <c r="HZ16" s="595"/>
      <c r="IA16" s="595"/>
      <c r="IB16" s="595"/>
      <c r="IC16" s="595"/>
      <c r="ID16" s="595"/>
      <c r="IE16" s="595"/>
      <c r="IF16" s="595"/>
      <c r="IG16" s="595"/>
      <c r="IH16" s="595"/>
    </row>
    <row r="17" spans="1:242" s="629" customFormat="1" x14ac:dyDescent="0.25">
      <c r="A17" s="674"/>
      <c r="B17" s="609"/>
      <c r="C17" s="675"/>
      <c r="D17" s="676"/>
      <c r="E17" s="677"/>
      <c r="F17" s="678"/>
      <c r="G17" s="621"/>
      <c r="H17" s="609"/>
      <c r="I17" s="610"/>
      <c r="J17" s="609"/>
      <c r="K17" s="609"/>
      <c r="L17" s="609"/>
      <c r="M17" s="622"/>
      <c r="N17" s="622"/>
      <c r="O17" s="623"/>
      <c r="P17" s="613"/>
      <c r="Q17" s="679"/>
      <c r="R17" s="680"/>
      <c r="S17" s="635"/>
      <c r="T17" s="635"/>
      <c r="U17" s="635"/>
      <c r="V17" s="669"/>
      <c r="W17" s="595"/>
      <c r="X17" s="613"/>
      <c r="Y17" s="613"/>
      <c r="Z17" s="613"/>
      <c r="AA17" s="595"/>
      <c r="AB17" s="595"/>
      <c r="AC17" s="595"/>
      <c r="AD17" s="595"/>
      <c r="AE17" s="595"/>
      <c r="AF17" s="595"/>
      <c r="AG17" s="595"/>
      <c r="AH17" s="595"/>
      <c r="AI17" s="595"/>
      <c r="AJ17" s="595"/>
      <c r="AK17" s="595"/>
      <c r="AL17" s="595"/>
      <c r="AM17" s="595"/>
      <c r="AN17" s="595"/>
      <c r="AO17" s="595"/>
      <c r="AP17" s="595"/>
      <c r="AQ17" s="595"/>
      <c r="AR17" s="595"/>
      <c r="AS17" s="595"/>
      <c r="AT17" s="595"/>
      <c r="AU17" s="595"/>
      <c r="AV17" s="595"/>
      <c r="AW17" s="595"/>
      <c r="AX17" s="595"/>
      <c r="AY17" s="595"/>
      <c r="AZ17" s="595"/>
      <c r="BA17" s="595"/>
      <c r="BB17" s="595"/>
      <c r="BC17" s="595"/>
      <c r="BD17" s="595"/>
      <c r="BE17" s="595"/>
      <c r="BF17" s="595"/>
      <c r="BG17" s="595"/>
      <c r="BH17" s="595"/>
      <c r="BI17" s="595"/>
      <c r="BJ17" s="595"/>
      <c r="BK17" s="595"/>
      <c r="BL17" s="595"/>
      <c r="BM17" s="595"/>
      <c r="BN17" s="595"/>
      <c r="BO17" s="595"/>
      <c r="BP17" s="595"/>
      <c r="BQ17" s="595"/>
      <c r="BR17" s="595"/>
      <c r="BS17" s="595"/>
      <c r="BT17" s="595"/>
      <c r="BU17" s="595"/>
      <c r="BV17" s="595"/>
      <c r="BW17" s="595"/>
      <c r="BX17" s="595"/>
      <c r="BY17" s="595"/>
      <c r="BZ17" s="595"/>
      <c r="CA17" s="595"/>
      <c r="CB17" s="595"/>
      <c r="CC17" s="595"/>
      <c r="CD17" s="595"/>
      <c r="CE17" s="595"/>
      <c r="CF17" s="595"/>
      <c r="CG17" s="595"/>
      <c r="CH17" s="595"/>
      <c r="CI17" s="595"/>
      <c r="CJ17" s="595"/>
      <c r="CK17" s="595"/>
      <c r="CL17" s="595"/>
      <c r="CM17" s="595"/>
      <c r="CN17" s="595"/>
      <c r="CO17" s="595"/>
      <c r="CP17" s="595"/>
      <c r="CQ17" s="595"/>
      <c r="CR17" s="595"/>
      <c r="CS17" s="595"/>
      <c r="CT17" s="595"/>
      <c r="CU17" s="595"/>
      <c r="CV17" s="595"/>
      <c r="CW17" s="595"/>
      <c r="CX17" s="595"/>
      <c r="CY17" s="595"/>
      <c r="CZ17" s="595"/>
      <c r="DA17" s="595"/>
      <c r="DB17" s="595"/>
      <c r="DC17" s="595"/>
      <c r="DD17" s="595"/>
      <c r="DE17" s="595"/>
      <c r="DF17" s="595"/>
      <c r="DG17" s="595"/>
      <c r="DH17" s="595"/>
      <c r="DI17" s="595"/>
      <c r="DJ17" s="595"/>
      <c r="DK17" s="595"/>
      <c r="DL17" s="595"/>
      <c r="DM17" s="595"/>
      <c r="DN17" s="595"/>
      <c r="DO17" s="595"/>
      <c r="DP17" s="595"/>
      <c r="DQ17" s="595"/>
      <c r="DR17" s="595"/>
      <c r="DS17" s="595"/>
      <c r="DT17" s="595"/>
      <c r="DU17" s="595"/>
      <c r="DV17" s="595"/>
      <c r="DW17" s="595"/>
      <c r="DX17" s="595"/>
      <c r="DY17" s="595"/>
      <c r="DZ17" s="595"/>
      <c r="EA17" s="595"/>
      <c r="EB17" s="595"/>
      <c r="EC17" s="595"/>
      <c r="ED17" s="595"/>
      <c r="EE17" s="595"/>
      <c r="EF17" s="595"/>
      <c r="EG17" s="595"/>
      <c r="EH17" s="595"/>
      <c r="EI17" s="595"/>
      <c r="EJ17" s="595"/>
      <c r="EK17" s="595"/>
      <c r="EL17" s="595"/>
      <c r="EM17" s="595"/>
      <c r="EN17" s="595"/>
      <c r="EO17" s="595"/>
      <c r="EP17" s="595"/>
      <c r="EQ17" s="595"/>
      <c r="ER17" s="595"/>
      <c r="ES17" s="595"/>
      <c r="ET17" s="595"/>
      <c r="EU17" s="595"/>
      <c r="EV17" s="595"/>
      <c r="EW17" s="595"/>
      <c r="EX17" s="595"/>
      <c r="EY17" s="595"/>
      <c r="EZ17" s="595"/>
      <c r="FA17" s="595"/>
      <c r="FB17" s="595"/>
      <c r="FC17" s="595"/>
      <c r="FD17" s="595"/>
      <c r="FE17" s="595"/>
      <c r="FF17" s="595"/>
      <c r="FG17" s="595"/>
      <c r="FH17" s="595"/>
      <c r="FI17" s="595"/>
      <c r="FJ17" s="595"/>
      <c r="FK17" s="595"/>
      <c r="FL17" s="595"/>
      <c r="FM17" s="595"/>
      <c r="FN17" s="595"/>
      <c r="FO17" s="595"/>
      <c r="FP17" s="595"/>
      <c r="FQ17" s="595"/>
      <c r="FR17" s="595"/>
      <c r="FS17" s="595"/>
      <c r="FT17" s="595"/>
      <c r="FU17" s="595"/>
      <c r="FV17" s="595"/>
      <c r="FW17" s="595"/>
      <c r="FX17" s="595"/>
      <c r="FY17" s="595"/>
      <c r="FZ17" s="595"/>
      <c r="GA17" s="595"/>
      <c r="GB17" s="595"/>
      <c r="GC17" s="595"/>
      <c r="GD17" s="595"/>
      <c r="GE17" s="595"/>
      <c r="GF17" s="595"/>
      <c r="GG17" s="595"/>
      <c r="GH17" s="595"/>
      <c r="GI17" s="595"/>
      <c r="GJ17" s="595"/>
      <c r="GK17" s="595"/>
      <c r="GL17" s="595"/>
      <c r="GM17" s="595"/>
      <c r="GN17" s="595"/>
      <c r="GO17" s="595"/>
      <c r="GP17" s="595"/>
      <c r="GQ17" s="595"/>
      <c r="GR17" s="595"/>
      <c r="GS17" s="595"/>
      <c r="GT17" s="595"/>
      <c r="GU17" s="595"/>
      <c r="GV17" s="595"/>
      <c r="GW17" s="595"/>
      <c r="GX17" s="595"/>
      <c r="GY17" s="595"/>
      <c r="GZ17" s="595"/>
      <c r="HA17" s="595"/>
      <c r="HB17" s="595"/>
      <c r="HC17" s="595"/>
      <c r="HD17" s="595"/>
      <c r="HE17" s="595"/>
      <c r="HF17" s="595"/>
      <c r="HG17" s="595"/>
      <c r="HH17" s="595"/>
      <c r="HI17" s="595"/>
      <c r="HJ17" s="595"/>
      <c r="HK17" s="595"/>
      <c r="HL17" s="595"/>
      <c r="HM17" s="595"/>
      <c r="HN17" s="595"/>
      <c r="HO17" s="595"/>
      <c r="HP17" s="595"/>
      <c r="HQ17" s="595"/>
      <c r="HR17" s="595"/>
      <c r="HS17" s="595"/>
      <c r="HT17" s="595"/>
      <c r="HU17" s="595"/>
      <c r="HV17" s="595"/>
      <c r="HW17" s="595"/>
      <c r="HX17" s="595"/>
      <c r="HY17" s="595"/>
      <c r="HZ17" s="595"/>
      <c r="IA17" s="595"/>
      <c r="IB17" s="595"/>
      <c r="IC17" s="595"/>
      <c r="ID17" s="595"/>
      <c r="IE17" s="595"/>
      <c r="IF17" s="595"/>
      <c r="IG17" s="595"/>
      <c r="IH17" s="595"/>
    </row>
    <row r="18" spans="1:242" s="629" customFormat="1" x14ac:dyDescent="0.25">
      <c r="A18" s="674"/>
      <c r="B18" s="609"/>
      <c r="C18" s="675"/>
      <c r="D18" s="676"/>
      <c r="E18" s="677"/>
      <c r="F18" s="678"/>
      <c r="G18" s="621"/>
      <c r="H18" s="609"/>
      <c r="I18" s="610"/>
      <c r="J18" s="609"/>
      <c r="K18" s="609"/>
      <c r="L18" s="609"/>
      <c r="M18" s="622"/>
      <c r="N18" s="622"/>
      <c r="O18" s="623"/>
      <c r="P18" s="613"/>
      <c r="Q18" s="679"/>
      <c r="R18" s="680"/>
      <c r="S18" s="680"/>
      <c r="T18" s="680"/>
      <c r="U18" s="680"/>
      <c r="V18" s="681"/>
      <c r="W18" s="636"/>
      <c r="X18" s="613"/>
      <c r="Y18" s="613"/>
      <c r="Z18" s="613"/>
      <c r="AA18" s="595"/>
      <c r="AB18" s="595"/>
      <c r="AC18" s="595"/>
      <c r="AD18" s="595"/>
      <c r="AE18" s="595"/>
      <c r="AF18" s="595"/>
      <c r="AG18" s="595"/>
      <c r="AH18" s="595"/>
      <c r="AI18" s="595"/>
      <c r="AJ18" s="595"/>
      <c r="AK18" s="595"/>
      <c r="AL18" s="595"/>
      <c r="AM18" s="595"/>
      <c r="AN18" s="595"/>
      <c r="AO18" s="595"/>
      <c r="AP18" s="595"/>
      <c r="AQ18" s="595"/>
      <c r="AR18" s="595"/>
      <c r="AS18" s="595"/>
      <c r="AT18" s="595"/>
      <c r="AU18" s="595"/>
      <c r="AV18" s="595"/>
      <c r="AW18" s="595"/>
      <c r="AX18" s="595"/>
      <c r="AY18" s="595"/>
      <c r="AZ18" s="595"/>
      <c r="BA18" s="595"/>
      <c r="BB18" s="595"/>
      <c r="BC18" s="595"/>
      <c r="BD18" s="595"/>
      <c r="BE18" s="595"/>
      <c r="BF18" s="595"/>
      <c r="BG18" s="595"/>
      <c r="BH18" s="595"/>
      <c r="BI18" s="595"/>
      <c r="BJ18" s="595"/>
      <c r="BK18" s="595"/>
      <c r="BL18" s="595"/>
      <c r="BM18" s="595"/>
      <c r="BN18" s="595"/>
      <c r="BO18" s="595"/>
      <c r="BP18" s="595"/>
      <c r="BQ18" s="595"/>
      <c r="BR18" s="595"/>
      <c r="BS18" s="595"/>
      <c r="BT18" s="595"/>
      <c r="BU18" s="595"/>
      <c r="BV18" s="595"/>
      <c r="BW18" s="595"/>
      <c r="BX18" s="595"/>
      <c r="BY18" s="595"/>
      <c r="BZ18" s="595"/>
      <c r="CA18" s="595"/>
      <c r="CB18" s="595"/>
      <c r="CC18" s="595"/>
      <c r="CD18" s="595"/>
      <c r="CE18" s="595"/>
      <c r="CF18" s="595"/>
      <c r="CG18" s="595"/>
      <c r="CH18" s="595"/>
      <c r="CI18" s="595"/>
      <c r="CJ18" s="595"/>
      <c r="CK18" s="595"/>
      <c r="CL18" s="595"/>
      <c r="CM18" s="595"/>
      <c r="CN18" s="595"/>
      <c r="CO18" s="595"/>
      <c r="CP18" s="595"/>
      <c r="CQ18" s="595"/>
      <c r="CR18" s="595"/>
      <c r="CS18" s="595"/>
      <c r="CT18" s="595"/>
      <c r="CU18" s="595"/>
      <c r="CV18" s="595"/>
      <c r="CW18" s="595"/>
      <c r="CX18" s="595"/>
      <c r="CY18" s="595"/>
      <c r="CZ18" s="595"/>
      <c r="DA18" s="595"/>
      <c r="DB18" s="595"/>
      <c r="DC18" s="595"/>
      <c r="DD18" s="595"/>
      <c r="DE18" s="595"/>
      <c r="DF18" s="595"/>
      <c r="DG18" s="595"/>
      <c r="DH18" s="595"/>
      <c r="DI18" s="595"/>
      <c r="DJ18" s="595"/>
      <c r="DK18" s="595"/>
      <c r="DL18" s="595"/>
      <c r="DM18" s="595"/>
      <c r="DN18" s="595"/>
      <c r="DO18" s="595"/>
      <c r="DP18" s="595"/>
      <c r="DQ18" s="595"/>
      <c r="DR18" s="595"/>
      <c r="DS18" s="595"/>
      <c r="DT18" s="595"/>
      <c r="DU18" s="595"/>
      <c r="DV18" s="595"/>
      <c r="DW18" s="595"/>
      <c r="DX18" s="595"/>
      <c r="DY18" s="595"/>
      <c r="DZ18" s="595"/>
      <c r="EA18" s="595"/>
      <c r="EB18" s="595"/>
      <c r="EC18" s="595"/>
      <c r="ED18" s="595"/>
      <c r="EE18" s="595"/>
      <c r="EF18" s="595"/>
      <c r="EG18" s="595"/>
      <c r="EH18" s="595"/>
      <c r="EI18" s="595"/>
      <c r="EJ18" s="595"/>
      <c r="EK18" s="595"/>
      <c r="EL18" s="595"/>
      <c r="EM18" s="595"/>
      <c r="EN18" s="595"/>
      <c r="EO18" s="595"/>
      <c r="EP18" s="595"/>
      <c r="EQ18" s="595"/>
      <c r="ER18" s="595"/>
      <c r="ES18" s="595"/>
      <c r="ET18" s="595"/>
      <c r="EU18" s="595"/>
      <c r="EV18" s="595"/>
      <c r="EW18" s="595"/>
      <c r="EX18" s="595"/>
      <c r="EY18" s="595"/>
      <c r="EZ18" s="595"/>
      <c r="FA18" s="595"/>
      <c r="FB18" s="595"/>
      <c r="FC18" s="595"/>
      <c r="FD18" s="595"/>
      <c r="FE18" s="595"/>
      <c r="FF18" s="595"/>
      <c r="FG18" s="595"/>
      <c r="FH18" s="595"/>
      <c r="FI18" s="595"/>
      <c r="FJ18" s="595"/>
      <c r="FK18" s="595"/>
      <c r="FL18" s="595"/>
      <c r="FM18" s="595"/>
      <c r="FN18" s="595"/>
      <c r="FO18" s="595"/>
      <c r="FP18" s="595"/>
      <c r="FQ18" s="595"/>
      <c r="FR18" s="595"/>
      <c r="FS18" s="595"/>
      <c r="FT18" s="595"/>
      <c r="FU18" s="595"/>
      <c r="FV18" s="595"/>
      <c r="FW18" s="595"/>
      <c r="FX18" s="595"/>
      <c r="FY18" s="595"/>
      <c r="FZ18" s="595"/>
      <c r="GA18" s="595"/>
      <c r="GB18" s="595"/>
      <c r="GC18" s="595"/>
      <c r="GD18" s="595"/>
      <c r="GE18" s="595"/>
      <c r="GF18" s="595"/>
      <c r="GG18" s="595"/>
      <c r="GH18" s="595"/>
      <c r="GI18" s="595"/>
      <c r="GJ18" s="595"/>
      <c r="GK18" s="595"/>
      <c r="GL18" s="595"/>
      <c r="GM18" s="595"/>
      <c r="GN18" s="595"/>
      <c r="GO18" s="595"/>
      <c r="GP18" s="595"/>
      <c r="GQ18" s="595"/>
      <c r="GR18" s="595"/>
      <c r="GS18" s="595"/>
      <c r="GT18" s="595"/>
      <c r="GU18" s="595"/>
      <c r="GV18" s="595"/>
      <c r="GW18" s="595"/>
      <c r="GX18" s="595"/>
      <c r="GY18" s="595"/>
      <c r="GZ18" s="595"/>
      <c r="HA18" s="595"/>
      <c r="HB18" s="595"/>
      <c r="HC18" s="595"/>
      <c r="HD18" s="595"/>
      <c r="HE18" s="595"/>
      <c r="HF18" s="595"/>
      <c r="HG18" s="595"/>
      <c r="HH18" s="595"/>
      <c r="HI18" s="595"/>
      <c r="HJ18" s="595"/>
      <c r="HK18" s="595"/>
      <c r="HL18" s="595"/>
      <c r="HM18" s="595"/>
      <c r="HN18" s="595"/>
      <c r="HO18" s="595"/>
      <c r="HP18" s="595"/>
      <c r="HQ18" s="595"/>
      <c r="HR18" s="595"/>
      <c r="HS18" s="595"/>
      <c r="HT18" s="595"/>
      <c r="HU18" s="595"/>
      <c r="HV18" s="595"/>
      <c r="HW18" s="595"/>
      <c r="HX18" s="595"/>
      <c r="HY18" s="595"/>
      <c r="HZ18" s="595"/>
      <c r="IA18" s="595"/>
      <c r="IB18" s="595"/>
      <c r="IC18" s="595"/>
      <c r="ID18" s="595"/>
      <c r="IE18" s="595"/>
      <c r="IF18" s="595"/>
      <c r="IG18" s="595"/>
      <c r="IH18" s="595"/>
    </row>
    <row r="19" spans="1:242" s="629" customFormat="1" x14ac:dyDescent="0.25">
      <c r="A19" s="682"/>
      <c r="B19" s="622"/>
      <c r="C19" s="618" t="s">
        <v>63</v>
      </c>
      <c r="D19" s="620"/>
      <c r="E19" s="677"/>
      <c r="F19" s="678"/>
      <c r="G19" s="621"/>
      <c r="H19" s="609"/>
      <c r="I19" s="618" t="s">
        <v>63</v>
      </c>
      <c r="J19" s="620"/>
      <c r="K19" s="622"/>
      <c r="L19" s="622"/>
      <c r="M19" s="622"/>
      <c r="N19" s="622"/>
      <c r="O19" s="623"/>
      <c r="P19" s="613"/>
      <c r="Q19" s="683" t="s">
        <v>0</v>
      </c>
      <c r="R19" s="680"/>
      <c r="S19" s="680"/>
      <c r="T19" s="680"/>
      <c r="U19" s="680"/>
      <c r="V19" s="1206" t="s">
        <v>64</v>
      </c>
      <c r="W19" s="636"/>
      <c r="X19" s="613"/>
      <c r="Y19" s="613"/>
      <c r="Z19" s="613"/>
      <c r="AA19" s="595"/>
      <c r="AB19" s="595"/>
      <c r="AC19" s="595"/>
      <c r="AD19" s="595"/>
      <c r="AE19" s="595"/>
      <c r="AF19" s="595"/>
      <c r="AG19" s="595"/>
      <c r="AH19" s="595"/>
      <c r="AI19" s="595"/>
      <c r="AJ19" s="595"/>
      <c r="AK19" s="595"/>
      <c r="AL19" s="595"/>
      <c r="AM19" s="595"/>
      <c r="AN19" s="595"/>
      <c r="AO19" s="595"/>
      <c r="AP19" s="595"/>
      <c r="AQ19" s="595"/>
      <c r="AR19" s="595"/>
      <c r="AS19" s="595"/>
      <c r="AT19" s="595"/>
      <c r="AU19" s="595"/>
      <c r="AV19" s="595"/>
      <c r="AW19" s="595"/>
      <c r="AX19" s="595"/>
      <c r="AY19" s="595"/>
      <c r="AZ19" s="595"/>
      <c r="BA19" s="595"/>
      <c r="BB19" s="595"/>
      <c r="BC19" s="595"/>
      <c r="BD19" s="595"/>
      <c r="BE19" s="595"/>
      <c r="BF19" s="595"/>
      <c r="BG19" s="595"/>
      <c r="BH19" s="595"/>
      <c r="BI19" s="595"/>
      <c r="BJ19" s="595"/>
      <c r="BK19" s="595"/>
      <c r="BL19" s="595"/>
      <c r="BM19" s="595"/>
      <c r="BN19" s="595"/>
      <c r="BO19" s="595"/>
      <c r="BP19" s="595"/>
      <c r="BQ19" s="595"/>
      <c r="BR19" s="595"/>
      <c r="BS19" s="595"/>
      <c r="BT19" s="595"/>
      <c r="BU19" s="595"/>
      <c r="BV19" s="595"/>
      <c r="BW19" s="595"/>
      <c r="BX19" s="595"/>
      <c r="BY19" s="595"/>
      <c r="BZ19" s="595"/>
      <c r="CA19" s="595"/>
      <c r="CB19" s="595"/>
      <c r="CC19" s="595"/>
      <c r="CD19" s="595"/>
      <c r="CE19" s="595"/>
      <c r="CF19" s="595"/>
      <c r="CG19" s="595"/>
      <c r="CH19" s="595"/>
      <c r="CI19" s="595"/>
      <c r="CJ19" s="595"/>
      <c r="CK19" s="595"/>
      <c r="CL19" s="595"/>
      <c r="CM19" s="595"/>
      <c r="CN19" s="595"/>
      <c r="CO19" s="595"/>
      <c r="CP19" s="595"/>
      <c r="CQ19" s="595"/>
      <c r="CR19" s="595"/>
      <c r="CS19" s="595"/>
      <c r="CT19" s="595"/>
      <c r="CU19" s="595"/>
      <c r="CV19" s="595"/>
      <c r="CW19" s="595"/>
      <c r="CX19" s="595"/>
      <c r="CY19" s="595"/>
      <c r="CZ19" s="595"/>
      <c r="DA19" s="595"/>
      <c r="DB19" s="595"/>
      <c r="DC19" s="595"/>
      <c r="DD19" s="595"/>
      <c r="DE19" s="595"/>
      <c r="DF19" s="595"/>
      <c r="DG19" s="595"/>
      <c r="DH19" s="595"/>
      <c r="DI19" s="595"/>
      <c r="DJ19" s="595"/>
      <c r="DK19" s="595"/>
      <c r="DL19" s="595"/>
      <c r="DM19" s="595"/>
      <c r="DN19" s="595"/>
      <c r="DO19" s="595"/>
      <c r="DP19" s="595"/>
      <c r="DQ19" s="595"/>
      <c r="DR19" s="595"/>
      <c r="DS19" s="595"/>
      <c r="DT19" s="595"/>
      <c r="DU19" s="595"/>
      <c r="DV19" s="595"/>
      <c r="DW19" s="595"/>
      <c r="DX19" s="595"/>
      <c r="DY19" s="595"/>
      <c r="DZ19" s="595"/>
      <c r="EA19" s="595"/>
      <c r="EB19" s="595"/>
      <c r="EC19" s="595"/>
      <c r="ED19" s="595"/>
      <c r="EE19" s="595"/>
      <c r="EF19" s="595"/>
      <c r="EG19" s="595"/>
      <c r="EH19" s="595"/>
      <c r="EI19" s="595"/>
      <c r="EJ19" s="595"/>
      <c r="EK19" s="595"/>
      <c r="EL19" s="595"/>
      <c r="EM19" s="595"/>
      <c r="EN19" s="595"/>
      <c r="EO19" s="595"/>
      <c r="EP19" s="595"/>
      <c r="EQ19" s="595"/>
      <c r="ER19" s="595"/>
      <c r="ES19" s="595"/>
      <c r="ET19" s="595"/>
      <c r="EU19" s="595"/>
      <c r="EV19" s="595"/>
      <c r="EW19" s="595"/>
      <c r="EX19" s="595"/>
      <c r="EY19" s="595"/>
      <c r="EZ19" s="595"/>
      <c r="FA19" s="595"/>
      <c r="FB19" s="595"/>
      <c r="FC19" s="595"/>
      <c r="FD19" s="595"/>
      <c r="FE19" s="595"/>
      <c r="FF19" s="595"/>
      <c r="FG19" s="595"/>
      <c r="FH19" s="595"/>
      <c r="FI19" s="595"/>
      <c r="FJ19" s="595"/>
      <c r="FK19" s="595"/>
      <c r="FL19" s="595"/>
      <c r="FM19" s="595"/>
      <c r="FN19" s="595"/>
      <c r="FO19" s="595"/>
      <c r="FP19" s="595"/>
      <c r="FQ19" s="595"/>
      <c r="FR19" s="595"/>
      <c r="FS19" s="595"/>
      <c r="FT19" s="595"/>
      <c r="FU19" s="595"/>
      <c r="FV19" s="595"/>
      <c r="FW19" s="595"/>
      <c r="FX19" s="595"/>
      <c r="FY19" s="595"/>
      <c r="FZ19" s="595"/>
      <c r="GA19" s="595"/>
      <c r="GB19" s="595"/>
      <c r="GC19" s="595"/>
      <c r="GD19" s="595"/>
      <c r="GE19" s="595"/>
      <c r="GF19" s="595"/>
      <c r="GG19" s="595"/>
      <c r="GH19" s="595"/>
      <c r="GI19" s="595"/>
      <c r="GJ19" s="595"/>
      <c r="GK19" s="595"/>
      <c r="GL19" s="595"/>
      <c r="GM19" s="595"/>
      <c r="GN19" s="595"/>
      <c r="GO19" s="595"/>
      <c r="GP19" s="595"/>
      <c r="GQ19" s="595"/>
      <c r="GR19" s="595"/>
      <c r="GS19" s="595"/>
      <c r="GT19" s="595"/>
      <c r="GU19" s="595"/>
      <c r="GV19" s="595"/>
      <c r="GW19" s="595"/>
      <c r="GX19" s="595"/>
      <c r="GY19" s="595"/>
      <c r="GZ19" s="595"/>
      <c r="HA19" s="595"/>
      <c r="HB19" s="595"/>
      <c r="HC19" s="595"/>
      <c r="HD19" s="595"/>
      <c r="HE19" s="595"/>
      <c r="HF19" s="595"/>
      <c r="HG19" s="595"/>
      <c r="HH19" s="595"/>
      <c r="HI19" s="595"/>
      <c r="HJ19" s="595"/>
      <c r="HK19" s="595"/>
      <c r="HL19" s="595"/>
      <c r="HM19" s="595"/>
      <c r="HN19" s="595"/>
      <c r="HO19" s="595"/>
      <c r="HP19" s="595"/>
      <c r="HQ19" s="595"/>
      <c r="HR19" s="595"/>
      <c r="HS19" s="595"/>
      <c r="HT19" s="595"/>
      <c r="HU19" s="595"/>
      <c r="HV19" s="595"/>
      <c r="HW19" s="595"/>
      <c r="HX19" s="595"/>
      <c r="HY19" s="595"/>
      <c r="HZ19" s="595"/>
      <c r="IA19" s="595"/>
      <c r="IB19" s="595"/>
      <c r="IC19" s="595"/>
      <c r="ID19" s="595"/>
      <c r="IE19" s="595"/>
      <c r="IF19" s="595"/>
      <c r="IG19" s="595"/>
      <c r="IH19" s="595"/>
    </row>
    <row r="20" spans="1:242" s="629" customFormat="1" x14ac:dyDescent="0.25">
      <c r="A20" s="684" t="s">
        <v>793</v>
      </c>
      <c r="B20" s="622"/>
      <c r="C20" s="685" t="s">
        <v>65</v>
      </c>
      <c r="D20" s="686" t="s">
        <v>56</v>
      </c>
      <c r="E20" s="677"/>
      <c r="F20" s="678"/>
      <c r="G20" s="621"/>
      <c r="H20" s="609"/>
      <c r="I20" s="685" t="s">
        <v>5</v>
      </c>
      <c r="J20" s="649" t="s">
        <v>58</v>
      </c>
      <c r="K20" s="622"/>
      <c r="L20" s="622"/>
      <c r="M20" s="622"/>
      <c r="N20" s="622"/>
      <c r="O20" s="623"/>
      <c r="P20" s="613"/>
      <c r="Q20" s="687" t="s">
        <v>66</v>
      </c>
      <c r="R20" s="680"/>
      <c r="S20" s="680"/>
      <c r="T20" s="680"/>
      <c r="U20" s="680"/>
      <c r="V20" s="1207"/>
      <c r="W20" s="636"/>
      <c r="X20" s="688"/>
      <c r="Y20" s="636"/>
      <c r="Z20" s="595"/>
      <c r="AA20" s="595"/>
      <c r="AB20" s="595"/>
      <c r="AC20" s="595"/>
      <c r="AD20" s="595"/>
      <c r="AE20" s="595"/>
      <c r="AF20" s="595"/>
      <c r="AG20" s="595"/>
      <c r="AH20" s="595"/>
      <c r="AI20" s="595"/>
      <c r="AJ20" s="595"/>
      <c r="AK20" s="595"/>
      <c r="AL20" s="595"/>
      <c r="AM20" s="595"/>
      <c r="AN20" s="595"/>
      <c r="AO20" s="595"/>
      <c r="AP20" s="595"/>
      <c r="AQ20" s="595"/>
      <c r="AR20" s="595"/>
      <c r="AS20" s="595"/>
      <c r="AT20" s="595"/>
      <c r="AU20" s="595"/>
      <c r="AV20" s="595"/>
      <c r="AW20" s="595"/>
      <c r="AX20" s="595"/>
      <c r="AY20" s="595"/>
      <c r="AZ20" s="595"/>
      <c r="BA20" s="595"/>
      <c r="BB20" s="595"/>
      <c r="BC20" s="595"/>
      <c r="BD20" s="595"/>
      <c r="BE20" s="595"/>
      <c r="BF20" s="595"/>
      <c r="BG20" s="595"/>
      <c r="BH20" s="595"/>
      <c r="BI20" s="595"/>
      <c r="BJ20" s="595"/>
      <c r="BK20" s="595"/>
      <c r="BL20" s="595"/>
      <c r="BM20" s="595"/>
      <c r="BN20" s="595"/>
      <c r="BO20" s="595"/>
      <c r="BP20" s="595"/>
      <c r="BQ20" s="595"/>
      <c r="BR20" s="595"/>
      <c r="BS20" s="595"/>
      <c r="BT20" s="595"/>
      <c r="BU20" s="595"/>
      <c r="BV20" s="595"/>
      <c r="BW20" s="595"/>
      <c r="BX20" s="595"/>
      <c r="BY20" s="595"/>
      <c r="BZ20" s="595"/>
      <c r="CA20" s="595"/>
      <c r="CB20" s="595"/>
      <c r="CC20" s="595"/>
      <c r="CD20" s="595"/>
      <c r="CE20" s="595"/>
      <c r="CF20" s="595"/>
      <c r="CG20" s="595"/>
      <c r="CH20" s="595"/>
      <c r="CI20" s="595"/>
      <c r="CJ20" s="595"/>
      <c r="CK20" s="595"/>
      <c r="CL20" s="595"/>
      <c r="CM20" s="595"/>
      <c r="CN20" s="595"/>
      <c r="CO20" s="595"/>
      <c r="CP20" s="595"/>
      <c r="CQ20" s="595"/>
      <c r="CR20" s="595"/>
      <c r="CS20" s="595"/>
      <c r="CT20" s="595"/>
      <c r="CU20" s="595"/>
      <c r="CV20" s="595"/>
      <c r="CW20" s="595"/>
      <c r="CX20" s="595"/>
      <c r="CY20" s="595"/>
      <c r="CZ20" s="595"/>
      <c r="DA20" s="595"/>
      <c r="DB20" s="595"/>
      <c r="DC20" s="595"/>
      <c r="DD20" s="595"/>
      <c r="DE20" s="595"/>
      <c r="DF20" s="595"/>
      <c r="DG20" s="595"/>
      <c r="DH20" s="595"/>
      <c r="DI20" s="595"/>
      <c r="DJ20" s="595"/>
      <c r="DK20" s="595"/>
      <c r="DL20" s="595"/>
      <c r="DM20" s="595"/>
      <c r="DN20" s="595"/>
      <c r="DO20" s="595"/>
      <c r="DP20" s="595"/>
      <c r="DQ20" s="595"/>
      <c r="DR20" s="595"/>
      <c r="DS20" s="595"/>
      <c r="DT20" s="595"/>
      <c r="DU20" s="595"/>
      <c r="DV20" s="595"/>
      <c r="DW20" s="595"/>
      <c r="DX20" s="595"/>
      <c r="DY20" s="595"/>
      <c r="DZ20" s="595"/>
      <c r="EA20" s="595"/>
      <c r="EB20" s="595"/>
      <c r="EC20" s="595"/>
      <c r="ED20" s="595"/>
      <c r="EE20" s="595"/>
      <c r="EF20" s="595"/>
      <c r="EG20" s="595"/>
      <c r="EH20" s="595"/>
      <c r="EI20" s="595"/>
      <c r="EJ20" s="595"/>
      <c r="EK20" s="595"/>
      <c r="EL20" s="595"/>
      <c r="EM20" s="595"/>
      <c r="EN20" s="595"/>
      <c r="EO20" s="595"/>
      <c r="EP20" s="595"/>
      <c r="EQ20" s="595"/>
      <c r="ER20" s="595"/>
      <c r="ES20" s="595"/>
      <c r="ET20" s="595"/>
      <c r="EU20" s="595"/>
      <c r="EV20" s="595"/>
      <c r="EW20" s="595"/>
      <c r="EX20" s="595"/>
      <c r="EY20" s="595"/>
      <c r="EZ20" s="595"/>
      <c r="FA20" s="595"/>
      <c r="FB20" s="595"/>
      <c r="FC20" s="595"/>
      <c r="FD20" s="595"/>
      <c r="FE20" s="595"/>
      <c r="FF20" s="595"/>
      <c r="FG20" s="595"/>
      <c r="FH20" s="595"/>
      <c r="FI20" s="595"/>
      <c r="FJ20" s="595"/>
      <c r="FK20" s="595"/>
      <c r="FL20" s="595"/>
      <c r="FM20" s="595"/>
      <c r="FN20" s="595"/>
      <c r="FO20" s="595"/>
      <c r="FP20" s="595"/>
      <c r="FQ20" s="595"/>
      <c r="FR20" s="595"/>
      <c r="FS20" s="595"/>
      <c r="FT20" s="595"/>
      <c r="FU20" s="595"/>
      <c r="FV20" s="595"/>
      <c r="FW20" s="595"/>
      <c r="FX20" s="595"/>
      <c r="FY20" s="595"/>
      <c r="FZ20" s="595"/>
      <c r="GA20" s="595"/>
      <c r="GB20" s="595"/>
      <c r="GC20" s="595"/>
      <c r="GD20" s="595"/>
      <c r="GE20" s="595"/>
      <c r="GF20" s="595"/>
      <c r="GG20" s="595"/>
      <c r="GH20" s="595"/>
      <c r="GI20" s="595"/>
      <c r="GJ20" s="595"/>
      <c r="GK20" s="595"/>
      <c r="GL20" s="595"/>
      <c r="GM20" s="595"/>
      <c r="GN20" s="595"/>
      <c r="GO20" s="595"/>
      <c r="GP20" s="595"/>
      <c r="GQ20" s="595"/>
      <c r="GR20" s="595"/>
      <c r="GS20" s="595"/>
      <c r="GT20" s="595"/>
      <c r="GU20" s="595"/>
      <c r="GV20" s="595"/>
      <c r="GW20" s="595"/>
      <c r="GX20" s="595"/>
      <c r="GY20" s="595"/>
      <c r="GZ20" s="595"/>
      <c r="HA20" s="595"/>
      <c r="HB20" s="595"/>
      <c r="HC20" s="595"/>
      <c r="HD20" s="595"/>
      <c r="HE20" s="595"/>
      <c r="HF20" s="595"/>
      <c r="HG20" s="595"/>
      <c r="HH20" s="595"/>
      <c r="HI20" s="595"/>
      <c r="HJ20" s="595"/>
      <c r="HK20" s="595"/>
      <c r="HL20" s="595"/>
      <c r="HM20" s="595"/>
      <c r="HN20" s="595"/>
      <c r="HO20" s="595"/>
      <c r="HP20" s="595"/>
      <c r="HQ20" s="595"/>
      <c r="HR20" s="595"/>
      <c r="HS20" s="595"/>
      <c r="HT20" s="595"/>
      <c r="HU20" s="595"/>
      <c r="HV20" s="595"/>
      <c r="HW20" s="595"/>
      <c r="HX20" s="595"/>
      <c r="HY20" s="595"/>
      <c r="HZ20" s="595"/>
      <c r="IA20" s="595"/>
      <c r="IB20" s="595"/>
      <c r="IC20" s="595"/>
      <c r="ID20" s="595"/>
      <c r="IE20" s="595"/>
      <c r="IF20" s="595"/>
      <c r="IG20" s="595"/>
      <c r="IH20" s="595"/>
    </row>
    <row r="21" spans="1:242" s="629" customFormat="1" x14ac:dyDescent="0.25">
      <c r="A21" s="689"/>
      <c r="B21" s="622"/>
      <c r="C21" s="652" t="s">
        <v>67</v>
      </c>
      <c r="D21" s="653" t="s">
        <v>32</v>
      </c>
      <c r="E21" s="677"/>
      <c r="F21" s="678"/>
      <c r="G21" s="621"/>
      <c r="H21" s="609"/>
      <c r="I21" s="652" t="s">
        <v>6</v>
      </c>
      <c r="J21" s="653" t="s">
        <v>31</v>
      </c>
      <c r="K21" s="622"/>
      <c r="L21" s="622"/>
      <c r="M21" s="622"/>
      <c r="N21" s="622"/>
      <c r="O21" s="623"/>
      <c r="P21" s="613"/>
      <c r="Q21" s="655" t="s">
        <v>43</v>
      </c>
      <c r="R21" s="680"/>
      <c r="S21" s="680"/>
      <c r="T21" s="680"/>
      <c r="U21" s="680"/>
      <c r="V21" s="690" t="s">
        <v>43</v>
      </c>
      <c r="W21" s="636"/>
      <c r="X21" s="691"/>
      <c r="Y21" s="636"/>
      <c r="Z21" s="595"/>
      <c r="AA21" s="595"/>
      <c r="AB21" s="595"/>
      <c r="AC21" s="595"/>
      <c r="AD21" s="595"/>
      <c r="AE21" s="595"/>
      <c r="AF21" s="595"/>
      <c r="AG21" s="595"/>
      <c r="AH21" s="595"/>
      <c r="AI21" s="595"/>
      <c r="AJ21" s="595"/>
      <c r="AK21" s="595"/>
      <c r="AL21" s="595"/>
      <c r="AM21" s="595"/>
      <c r="AN21" s="595"/>
      <c r="AO21" s="595"/>
      <c r="AP21" s="595"/>
      <c r="AQ21" s="595"/>
      <c r="AR21" s="595"/>
      <c r="AS21" s="595"/>
      <c r="AT21" s="595"/>
      <c r="AU21" s="595"/>
      <c r="AV21" s="595"/>
      <c r="AW21" s="595"/>
      <c r="AX21" s="595"/>
      <c r="AY21" s="595"/>
      <c r="AZ21" s="595"/>
      <c r="BA21" s="595"/>
      <c r="BB21" s="595"/>
      <c r="BC21" s="595"/>
      <c r="BD21" s="595"/>
      <c r="BE21" s="595"/>
      <c r="BF21" s="595"/>
      <c r="BG21" s="595"/>
      <c r="BH21" s="595"/>
      <c r="BI21" s="595"/>
      <c r="BJ21" s="595"/>
      <c r="BK21" s="595"/>
      <c r="BL21" s="595"/>
      <c r="BM21" s="595"/>
      <c r="BN21" s="595"/>
      <c r="BO21" s="595"/>
      <c r="BP21" s="595"/>
      <c r="BQ21" s="595"/>
      <c r="BR21" s="595"/>
      <c r="BS21" s="595"/>
      <c r="BT21" s="595"/>
      <c r="BU21" s="595"/>
      <c r="BV21" s="595"/>
      <c r="BW21" s="595"/>
      <c r="BX21" s="595"/>
      <c r="BY21" s="595"/>
      <c r="BZ21" s="595"/>
      <c r="CA21" s="595"/>
      <c r="CB21" s="595"/>
      <c r="CC21" s="595"/>
      <c r="CD21" s="595"/>
      <c r="CE21" s="595"/>
      <c r="CF21" s="595"/>
      <c r="CG21" s="595"/>
      <c r="CH21" s="595"/>
      <c r="CI21" s="595"/>
      <c r="CJ21" s="595"/>
      <c r="CK21" s="595"/>
      <c r="CL21" s="595"/>
      <c r="CM21" s="595"/>
      <c r="CN21" s="595"/>
      <c r="CO21" s="595"/>
      <c r="CP21" s="595"/>
      <c r="CQ21" s="595"/>
      <c r="CR21" s="595"/>
      <c r="CS21" s="595"/>
      <c r="CT21" s="595"/>
      <c r="CU21" s="595"/>
      <c r="CV21" s="595"/>
      <c r="CW21" s="595"/>
      <c r="CX21" s="595"/>
      <c r="CY21" s="595"/>
      <c r="CZ21" s="595"/>
      <c r="DA21" s="595"/>
      <c r="DB21" s="595"/>
      <c r="DC21" s="595"/>
      <c r="DD21" s="595"/>
      <c r="DE21" s="595"/>
      <c r="DF21" s="595"/>
      <c r="DG21" s="595"/>
      <c r="DH21" s="595"/>
      <c r="DI21" s="595"/>
      <c r="DJ21" s="595"/>
      <c r="DK21" s="595"/>
      <c r="DL21" s="595"/>
      <c r="DM21" s="595"/>
      <c r="DN21" s="595"/>
      <c r="DO21" s="595"/>
      <c r="DP21" s="595"/>
      <c r="DQ21" s="595"/>
      <c r="DR21" s="595"/>
      <c r="DS21" s="595"/>
      <c r="DT21" s="595"/>
      <c r="DU21" s="595"/>
      <c r="DV21" s="595"/>
      <c r="DW21" s="595"/>
      <c r="DX21" s="595"/>
      <c r="DY21" s="595"/>
      <c r="DZ21" s="595"/>
      <c r="EA21" s="595"/>
      <c r="EB21" s="595"/>
      <c r="EC21" s="595"/>
      <c r="ED21" s="595"/>
      <c r="EE21" s="595"/>
      <c r="EF21" s="595"/>
      <c r="EG21" s="595"/>
      <c r="EH21" s="595"/>
      <c r="EI21" s="595"/>
      <c r="EJ21" s="595"/>
      <c r="EK21" s="595"/>
      <c r="EL21" s="595"/>
      <c r="EM21" s="595"/>
      <c r="EN21" s="595"/>
      <c r="EO21" s="595"/>
      <c r="EP21" s="595"/>
      <c r="EQ21" s="595"/>
      <c r="ER21" s="595"/>
      <c r="ES21" s="595"/>
      <c r="ET21" s="595"/>
      <c r="EU21" s="595"/>
      <c r="EV21" s="595"/>
      <c r="EW21" s="595"/>
      <c r="EX21" s="595"/>
      <c r="EY21" s="595"/>
      <c r="EZ21" s="595"/>
      <c r="FA21" s="595"/>
      <c r="FB21" s="595"/>
      <c r="FC21" s="595"/>
      <c r="FD21" s="595"/>
      <c r="FE21" s="595"/>
      <c r="FF21" s="595"/>
      <c r="FG21" s="595"/>
      <c r="FH21" s="595"/>
      <c r="FI21" s="595"/>
      <c r="FJ21" s="595"/>
      <c r="FK21" s="595"/>
      <c r="FL21" s="595"/>
      <c r="FM21" s="595"/>
      <c r="FN21" s="595"/>
      <c r="FO21" s="595"/>
      <c r="FP21" s="595"/>
      <c r="FQ21" s="595"/>
      <c r="FR21" s="595"/>
      <c r="FS21" s="595"/>
      <c r="FT21" s="595"/>
      <c r="FU21" s="595"/>
      <c r="FV21" s="595"/>
      <c r="FW21" s="595"/>
      <c r="FX21" s="595"/>
      <c r="FY21" s="595"/>
      <c r="FZ21" s="595"/>
      <c r="GA21" s="595"/>
      <c r="GB21" s="595"/>
      <c r="GC21" s="595"/>
      <c r="GD21" s="595"/>
      <c r="GE21" s="595"/>
      <c r="GF21" s="595"/>
      <c r="GG21" s="595"/>
      <c r="GH21" s="595"/>
      <c r="GI21" s="595"/>
      <c r="GJ21" s="595"/>
      <c r="GK21" s="595"/>
      <c r="GL21" s="595"/>
      <c r="GM21" s="595"/>
      <c r="GN21" s="595"/>
      <c r="GO21" s="595"/>
      <c r="GP21" s="595"/>
      <c r="GQ21" s="595"/>
      <c r="GR21" s="595"/>
      <c r="GS21" s="595"/>
      <c r="GT21" s="595"/>
      <c r="GU21" s="595"/>
      <c r="GV21" s="595"/>
      <c r="GW21" s="595"/>
      <c r="GX21" s="595"/>
      <c r="GY21" s="595"/>
      <c r="GZ21" s="595"/>
      <c r="HA21" s="595"/>
      <c r="HB21" s="595"/>
      <c r="HC21" s="595"/>
      <c r="HD21" s="595"/>
      <c r="HE21" s="595"/>
      <c r="HF21" s="595"/>
      <c r="HG21" s="595"/>
      <c r="HH21" s="595"/>
      <c r="HI21" s="595"/>
      <c r="HJ21" s="595"/>
      <c r="HK21" s="595"/>
      <c r="HL21" s="595"/>
      <c r="HM21" s="595"/>
      <c r="HN21" s="595"/>
      <c r="HO21" s="595"/>
      <c r="HP21" s="595"/>
      <c r="HQ21" s="595"/>
      <c r="HR21" s="595"/>
      <c r="HS21" s="595"/>
      <c r="HT21" s="595"/>
      <c r="HU21" s="595"/>
      <c r="HV21" s="595"/>
      <c r="HW21" s="595"/>
      <c r="HX21" s="595"/>
      <c r="HY21" s="595"/>
      <c r="HZ21" s="595"/>
      <c r="IA21" s="595"/>
      <c r="IB21" s="595"/>
      <c r="IC21" s="595"/>
      <c r="ID21" s="595"/>
      <c r="IE21" s="595"/>
      <c r="IF21" s="595"/>
      <c r="IG21" s="595"/>
      <c r="IH21" s="595"/>
    </row>
    <row r="22" spans="1:242" s="629" customFormat="1" x14ac:dyDescent="0.25">
      <c r="A22" s="692" t="s">
        <v>4</v>
      </c>
      <c r="B22" s="622"/>
      <c r="C22" s="660"/>
      <c r="D22" s="661"/>
      <c r="E22" s="693"/>
      <c r="F22" s="678"/>
      <c r="G22" s="621"/>
      <c r="H22" s="609"/>
      <c r="I22" s="662"/>
      <c r="J22" s="663"/>
      <c r="K22" s="622"/>
      <c r="L22" s="622"/>
      <c r="M22" s="622"/>
      <c r="N22" s="622"/>
      <c r="O22" s="623"/>
      <c r="P22" s="613"/>
      <c r="Q22" s="665">
        <f>IF(D22="-",0,(C22*I22)+(D22*J22/100))</f>
        <v>0</v>
      </c>
      <c r="R22" s="680"/>
      <c r="S22" s="680"/>
      <c r="T22" s="680"/>
      <c r="U22" s="680"/>
      <c r="V22" s="667">
        <f>Q22</f>
        <v>0</v>
      </c>
      <c r="W22" s="636"/>
      <c r="X22" s="694"/>
      <c r="Y22" s="636"/>
      <c r="Z22" s="595"/>
      <c r="AA22" s="595"/>
      <c r="AB22" s="595"/>
      <c r="AC22" s="595"/>
      <c r="AD22" s="595"/>
      <c r="AE22" s="595"/>
      <c r="AF22" s="595"/>
      <c r="AG22" s="595"/>
      <c r="AH22" s="595"/>
      <c r="AI22" s="595"/>
      <c r="AJ22" s="595"/>
      <c r="AK22" s="595"/>
      <c r="AL22" s="595"/>
      <c r="AM22" s="595"/>
      <c r="AN22" s="595"/>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595"/>
      <c r="BR22" s="595"/>
      <c r="BS22" s="595"/>
      <c r="BT22" s="595"/>
      <c r="BU22" s="595"/>
      <c r="BV22" s="595"/>
      <c r="BW22" s="595"/>
      <c r="BX22" s="595"/>
      <c r="BY22" s="595"/>
      <c r="BZ22" s="595"/>
      <c r="CA22" s="595"/>
      <c r="CB22" s="595"/>
      <c r="CC22" s="595"/>
      <c r="CD22" s="595"/>
      <c r="CE22" s="595"/>
      <c r="CF22" s="595"/>
      <c r="CG22" s="595"/>
      <c r="CH22" s="595"/>
      <c r="CI22" s="595"/>
      <c r="CJ22" s="595"/>
      <c r="CK22" s="595"/>
      <c r="CL22" s="595"/>
      <c r="CM22" s="595"/>
      <c r="CN22" s="595"/>
      <c r="CO22" s="595"/>
      <c r="CP22" s="595"/>
      <c r="CQ22" s="595"/>
      <c r="CR22" s="595"/>
      <c r="CS22" s="595"/>
      <c r="CT22" s="595"/>
      <c r="CU22" s="595"/>
      <c r="CV22" s="595"/>
      <c r="CW22" s="595"/>
      <c r="CX22" s="595"/>
      <c r="CY22" s="595"/>
      <c r="CZ22" s="595"/>
      <c r="DA22" s="595"/>
      <c r="DB22" s="595"/>
      <c r="DC22" s="595"/>
      <c r="DD22" s="595"/>
      <c r="DE22" s="595"/>
      <c r="DF22" s="595"/>
      <c r="DG22" s="595"/>
      <c r="DH22" s="595"/>
      <c r="DI22" s="595"/>
      <c r="DJ22" s="595"/>
      <c r="DK22" s="595"/>
      <c r="DL22" s="595"/>
      <c r="DM22" s="595"/>
      <c r="DN22" s="595"/>
      <c r="DO22" s="595"/>
      <c r="DP22" s="595"/>
      <c r="DQ22" s="595"/>
      <c r="DR22" s="595"/>
      <c r="DS22" s="595"/>
      <c r="DT22" s="595"/>
      <c r="DU22" s="595"/>
      <c r="DV22" s="595"/>
      <c r="DW22" s="595"/>
      <c r="DX22" s="595"/>
      <c r="DY22" s="595"/>
      <c r="DZ22" s="595"/>
      <c r="EA22" s="595"/>
      <c r="EB22" s="595"/>
      <c r="EC22" s="595"/>
      <c r="ED22" s="595"/>
      <c r="EE22" s="595"/>
      <c r="EF22" s="595"/>
      <c r="EG22" s="595"/>
      <c r="EH22" s="595"/>
      <c r="EI22" s="595"/>
      <c r="EJ22" s="595"/>
      <c r="EK22" s="595"/>
      <c r="EL22" s="595"/>
      <c r="EM22" s="595"/>
      <c r="EN22" s="595"/>
      <c r="EO22" s="595"/>
      <c r="EP22" s="595"/>
      <c r="EQ22" s="595"/>
      <c r="ER22" s="595"/>
      <c r="ES22" s="595"/>
      <c r="ET22" s="595"/>
      <c r="EU22" s="595"/>
      <c r="EV22" s="595"/>
      <c r="EW22" s="595"/>
      <c r="EX22" s="595"/>
      <c r="EY22" s="595"/>
      <c r="EZ22" s="595"/>
      <c r="FA22" s="595"/>
      <c r="FB22" s="595"/>
      <c r="FC22" s="595"/>
      <c r="FD22" s="595"/>
      <c r="FE22" s="595"/>
      <c r="FF22" s="595"/>
      <c r="FG22" s="595"/>
      <c r="FH22" s="595"/>
      <c r="FI22" s="595"/>
      <c r="FJ22" s="595"/>
      <c r="FK22" s="595"/>
      <c r="FL22" s="595"/>
      <c r="FM22" s="595"/>
      <c r="FN22" s="595"/>
      <c r="FO22" s="595"/>
      <c r="FP22" s="595"/>
      <c r="FQ22" s="595"/>
      <c r="FR22" s="595"/>
      <c r="FS22" s="595"/>
      <c r="FT22" s="595"/>
      <c r="FU22" s="595"/>
      <c r="FV22" s="595"/>
      <c r="FW22" s="595"/>
      <c r="FX22" s="595"/>
      <c r="FY22" s="595"/>
      <c r="FZ22" s="595"/>
      <c r="GA22" s="595"/>
      <c r="GB22" s="595"/>
      <c r="GC22" s="595"/>
      <c r="GD22" s="595"/>
      <c r="GE22" s="595"/>
      <c r="GF22" s="595"/>
      <c r="GG22" s="595"/>
      <c r="GH22" s="595"/>
      <c r="GI22" s="595"/>
      <c r="GJ22" s="595"/>
      <c r="GK22" s="595"/>
      <c r="GL22" s="595"/>
      <c r="GM22" s="595"/>
      <c r="GN22" s="595"/>
      <c r="GO22" s="595"/>
      <c r="GP22" s="595"/>
      <c r="GQ22" s="595"/>
      <c r="GR22" s="595"/>
      <c r="GS22" s="595"/>
      <c r="GT22" s="595"/>
      <c r="GU22" s="595"/>
      <c r="GV22" s="595"/>
      <c r="GW22" s="595"/>
      <c r="GX22" s="595"/>
      <c r="GY22" s="595"/>
      <c r="GZ22" s="595"/>
      <c r="HA22" s="595"/>
      <c r="HB22" s="595"/>
      <c r="HC22" s="595"/>
      <c r="HD22" s="595"/>
      <c r="HE22" s="595"/>
      <c r="HF22" s="595"/>
      <c r="HG22" s="595"/>
      <c r="HH22" s="595"/>
      <c r="HI22" s="595"/>
      <c r="HJ22" s="595"/>
      <c r="HK22" s="595"/>
      <c r="HL22" s="595"/>
      <c r="HM22" s="595"/>
      <c r="HN22" s="595"/>
      <c r="HO22" s="595"/>
      <c r="HP22" s="595"/>
      <c r="HQ22" s="595"/>
      <c r="HR22" s="595"/>
      <c r="HS22" s="595"/>
      <c r="HT22" s="595"/>
      <c r="HU22" s="595"/>
      <c r="HV22" s="595"/>
      <c r="HW22" s="595"/>
      <c r="HX22" s="595"/>
      <c r="HY22" s="595"/>
      <c r="HZ22" s="595"/>
      <c r="IA22" s="595"/>
      <c r="IB22" s="595"/>
      <c r="IC22" s="595"/>
      <c r="ID22" s="595"/>
      <c r="IE22" s="595"/>
      <c r="IF22" s="595"/>
      <c r="IG22" s="595"/>
      <c r="IH22" s="595"/>
    </row>
    <row r="23" spans="1:242" s="629" customFormat="1" x14ac:dyDescent="0.25">
      <c r="A23" s="674"/>
      <c r="B23" s="622"/>
      <c r="C23" s="675"/>
      <c r="D23" s="676"/>
      <c r="E23" s="677"/>
      <c r="F23" s="678"/>
      <c r="G23" s="621"/>
      <c r="H23" s="609"/>
      <c r="I23" s="695"/>
      <c r="J23" s="622"/>
      <c r="K23" s="622"/>
      <c r="L23" s="622"/>
      <c r="M23" s="622"/>
      <c r="N23" s="622"/>
      <c r="O23" s="623"/>
      <c r="P23" s="613"/>
      <c r="Q23" s="696"/>
      <c r="R23" s="680"/>
      <c r="S23" s="680"/>
      <c r="T23" s="680"/>
      <c r="U23" s="680"/>
      <c r="V23" s="681"/>
      <c r="W23" s="636"/>
      <c r="X23" s="613"/>
      <c r="Y23" s="636"/>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c r="BE23" s="595"/>
      <c r="BF23" s="595"/>
      <c r="BG23" s="595"/>
      <c r="BH23" s="595"/>
      <c r="BI23" s="595"/>
      <c r="BJ23" s="595"/>
      <c r="BK23" s="595"/>
      <c r="BL23" s="595"/>
      <c r="BM23" s="595"/>
      <c r="BN23" s="595"/>
      <c r="BO23" s="595"/>
      <c r="BP23" s="595"/>
      <c r="BQ23" s="595"/>
      <c r="BR23" s="595"/>
      <c r="BS23" s="595"/>
      <c r="BT23" s="595"/>
      <c r="BU23" s="595"/>
      <c r="BV23" s="595"/>
      <c r="BW23" s="595"/>
      <c r="BX23" s="595"/>
      <c r="BY23" s="595"/>
      <c r="BZ23" s="595"/>
      <c r="CA23" s="595"/>
      <c r="CB23" s="595"/>
      <c r="CC23" s="595"/>
      <c r="CD23" s="595"/>
      <c r="CE23" s="595"/>
      <c r="CF23" s="595"/>
      <c r="CG23" s="595"/>
      <c r="CH23" s="595"/>
      <c r="CI23" s="595"/>
      <c r="CJ23" s="595"/>
      <c r="CK23" s="595"/>
      <c r="CL23" s="595"/>
      <c r="CM23" s="595"/>
      <c r="CN23" s="595"/>
      <c r="CO23" s="595"/>
      <c r="CP23" s="595"/>
      <c r="CQ23" s="595"/>
      <c r="CR23" s="595"/>
      <c r="CS23" s="595"/>
      <c r="CT23" s="595"/>
      <c r="CU23" s="595"/>
      <c r="CV23" s="595"/>
      <c r="CW23" s="595"/>
      <c r="CX23" s="595"/>
      <c r="CY23" s="595"/>
      <c r="CZ23" s="595"/>
      <c r="DA23" s="595"/>
      <c r="DB23" s="595"/>
      <c r="DC23" s="595"/>
      <c r="DD23" s="595"/>
      <c r="DE23" s="595"/>
      <c r="DF23" s="595"/>
      <c r="DG23" s="595"/>
      <c r="DH23" s="595"/>
      <c r="DI23" s="595"/>
      <c r="DJ23" s="595"/>
      <c r="DK23" s="595"/>
      <c r="DL23" s="595"/>
      <c r="DM23" s="595"/>
      <c r="DN23" s="595"/>
      <c r="DO23" s="595"/>
      <c r="DP23" s="595"/>
      <c r="DQ23" s="595"/>
      <c r="DR23" s="595"/>
      <c r="DS23" s="595"/>
      <c r="DT23" s="595"/>
      <c r="DU23" s="595"/>
      <c r="DV23" s="595"/>
      <c r="DW23" s="595"/>
      <c r="DX23" s="595"/>
      <c r="DY23" s="595"/>
      <c r="DZ23" s="595"/>
      <c r="EA23" s="595"/>
      <c r="EB23" s="595"/>
      <c r="EC23" s="595"/>
      <c r="ED23" s="595"/>
      <c r="EE23" s="595"/>
      <c r="EF23" s="595"/>
      <c r="EG23" s="595"/>
      <c r="EH23" s="595"/>
      <c r="EI23" s="595"/>
      <c r="EJ23" s="595"/>
      <c r="EK23" s="595"/>
      <c r="EL23" s="595"/>
      <c r="EM23" s="595"/>
      <c r="EN23" s="595"/>
      <c r="EO23" s="595"/>
      <c r="EP23" s="595"/>
      <c r="EQ23" s="595"/>
      <c r="ER23" s="595"/>
      <c r="ES23" s="595"/>
      <c r="ET23" s="595"/>
      <c r="EU23" s="595"/>
      <c r="EV23" s="595"/>
      <c r="EW23" s="595"/>
      <c r="EX23" s="595"/>
      <c r="EY23" s="595"/>
      <c r="EZ23" s="595"/>
      <c r="FA23" s="595"/>
      <c r="FB23" s="595"/>
      <c r="FC23" s="595"/>
      <c r="FD23" s="595"/>
      <c r="FE23" s="595"/>
      <c r="FF23" s="595"/>
      <c r="FG23" s="595"/>
      <c r="FH23" s="595"/>
      <c r="FI23" s="595"/>
      <c r="FJ23" s="595"/>
      <c r="FK23" s="595"/>
      <c r="FL23" s="595"/>
      <c r="FM23" s="595"/>
      <c r="FN23" s="595"/>
      <c r="FO23" s="595"/>
      <c r="FP23" s="595"/>
      <c r="FQ23" s="595"/>
      <c r="FR23" s="595"/>
      <c r="FS23" s="595"/>
      <c r="FT23" s="595"/>
      <c r="FU23" s="595"/>
      <c r="FV23" s="595"/>
      <c r="FW23" s="595"/>
      <c r="FX23" s="595"/>
      <c r="FY23" s="595"/>
      <c r="FZ23" s="595"/>
      <c r="GA23" s="595"/>
      <c r="GB23" s="595"/>
      <c r="GC23" s="595"/>
      <c r="GD23" s="595"/>
      <c r="GE23" s="595"/>
      <c r="GF23" s="595"/>
      <c r="GG23" s="595"/>
      <c r="GH23" s="595"/>
      <c r="GI23" s="595"/>
      <c r="GJ23" s="595"/>
      <c r="GK23" s="595"/>
      <c r="GL23" s="595"/>
      <c r="GM23" s="595"/>
      <c r="GN23" s="595"/>
      <c r="GO23" s="595"/>
      <c r="GP23" s="595"/>
      <c r="GQ23" s="595"/>
      <c r="GR23" s="595"/>
      <c r="GS23" s="595"/>
      <c r="GT23" s="595"/>
      <c r="GU23" s="595"/>
      <c r="GV23" s="595"/>
      <c r="GW23" s="595"/>
      <c r="GX23" s="595"/>
      <c r="GY23" s="595"/>
      <c r="GZ23" s="595"/>
      <c r="HA23" s="595"/>
      <c r="HB23" s="595"/>
      <c r="HC23" s="595"/>
      <c r="HD23" s="595"/>
      <c r="HE23" s="595"/>
      <c r="HF23" s="595"/>
      <c r="HG23" s="595"/>
      <c r="HH23" s="595"/>
      <c r="HI23" s="595"/>
      <c r="HJ23" s="595"/>
      <c r="HK23" s="595"/>
      <c r="HL23" s="595"/>
      <c r="HM23" s="595"/>
      <c r="HN23" s="595"/>
      <c r="HO23" s="595"/>
      <c r="HP23" s="595"/>
      <c r="HQ23" s="595"/>
      <c r="HR23" s="595"/>
      <c r="HS23" s="595"/>
      <c r="HT23" s="595"/>
      <c r="HU23" s="595"/>
      <c r="HV23" s="595"/>
      <c r="HW23" s="595"/>
      <c r="HX23" s="595"/>
      <c r="HY23" s="595"/>
      <c r="HZ23" s="595"/>
      <c r="IA23" s="595"/>
      <c r="IB23" s="595"/>
      <c r="IC23" s="595"/>
      <c r="ID23" s="595"/>
      <c r="IE23" s="595"/>
      <c r="IF23" s="595"/>
      <c r="IG23" s="595"/>
      <c r="IH23" s="595"/>
    </row>
    <row r="24" spans="1:242" s="629" customFormat="1" x14ac:dyDescent="0.25">
      <c r="A24" s="674"/>
      <c r="B24" s="622"/>
      <c r="C24" s="675"/>
      <c r="D24" s="676"/>
      <c r="E24" s="677"/>
      <c r="F24" s="678"/>
      <c r="G24" s="621"/>
      <c r="H24" s="609"/>
      <c r="I24" s="695"/>
      <c r="J24" s="622"/>
      <c r="K24" s="622"/>
      <c r="L24" s="622"/>
      <c r="M24" s="622"/>
      <c r="N24" s="622"/>
      <c r="O24" s="623"/>
      <c r="P24" s="613"/>
      <c r="Q24" s="696"/>
      <c r="R24" s="680"/>
      <c r="S24" s="680"/>
      <c r="T24" s="680"/>
      <c r="U24" s="680"/>
      <c r="V24" s="681"/>
      <c r="W24" s="636"/>
      <c r="X24" s="613"/>
      <c r="Y24" s="636"/>
      <c r="Z24" s="595"/>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5"/>
      <c r="AW24" s="595"/>
      <c r="AX24" s="595"/>
      <c r="AY24" s="595"/>
      <c r="AZ24" s="595"/>
      <c r="BA24" s="595"/>
      <c r="BB24" s="595"/>
      <c r="BC24" s="595"/>
      <c r="BD24" s="595"/>
      <c r="BE24" s="595"/>
      <c r="BF24" s="595"/>
      <c r="BG24" s="595"/>
      <c r="BH24" s="595"/>
      <c r="BI24" s="595"/>
      <c r="BJ24" s="595"/>
      <c r="BK24" s="595"/>
      <c r="BL24" s="595"/>
      <c r="BM24" s="595"/>
      <c r="BN24" s="595"/>
      <c r="BO24" s="595"/>
      <c r="BP24" s="595"/>
      <c r="BQ24" s="595"/>
      <c r="BR24" s="595"/>
      <c r="BS24" s="595"/>
      <c r="BT24" s="595"/>
      <c r="BU24" s="595"/>
      <c r="BV24" s="595"/>
      <c r="BW24" s="595"/>
      <c r="BX24" s="595"/>
      <c r="BY24" s="595"/>
      <c r="BZ24" s="595"/>
      <c r="CA24" s="595"/>
      <c r="CB24" s="595"/>
      <c r="CC24" s="595"/>
      <c r="CD24" s="595"/>
      <c r="CE24" s="595"/>
      <c r="CF24" s="595"/>
      <c r="CG24" s="595"/>
      <c r="CH24" s="595"/>
      <c r="CI24" s="595"/>
      <c r="CJ24" s="595"/>
      <c r="CK24" s="595"/>
      <c r="CL24" s="595"/>
      <c r="CM24" s="595"/>
      <c r="CN24" s="595"/>
      <c r="CO24" s="595"/>
      <c r="CP24" s="595"/>
      <c r="CQ24" s="595"/>
      <c r="CR24" s="595"/>
      <c r="CS24" s="595"/>
      <c r="CT24" s="595"/>
      <c r="CU24" s="595"/>
      <c r="CV24" s="595"/>
      <c r="CW24" s="595"/>
      <c r="CX24" s="595"/>
      <c r="CY24" s="595"/>
      <c r="CZ24" s="595"/>
      <c r="DA24" s="595"/>
      <c r="DB24" s="595"/>
      <c r="DC24" s="595"/>
      <c r="DD24" s="595"/>
      <c r="DE24" s="595"/>
      <c r="DF24" s="595"/>
      <c r="DG24" s="595"/>
      <c r="DH24" s="595"/>
      <c r="DI24" s="595"/>
      <c r="DJ24" s="595"/>
      <c r="DK24" s="595"/>
      <c r="DL24" s="595"/>
      <c r="DM24" s="595"/>
      <c r="DN24" s="595"/>
      <c r="DO24" s="595"/>
      <c r="DP24" s="595"/>
      <c r="DQ24" s="595"/>
      <c r="DR24" s="595"/>
      <c r="DS24" s="595"/>
      <c r="DT24" s="595"/>
      <c r="DU24" s="595"/>
      <c r="DV24" s="595"/>
      <c r="DW24" s="595"/>
      <c r="DX24" s="595"/>
      <c r="DY24" s="595"/>
      <c r="DZ24" s="595"/>
      <c r="EA24" s="595"/>
      <c r="EB24" s="595"/>
      <c r="EC24" s="595"/>
      <c r="ED24" s="595"/>
      <c r="EE24" s="595"/>
      <c r="EF24" s="595"/>
      <c r="EG24" s="595"/>
      <c r="EH24" s="595"/>
      <c r="EI24" s="595"/>
      <c r="EJ24" s="595"/>
      <c r="EK24" s="595"/>
      <c r="EL24" s="595"/>
      <c r="EM24" s="595"/>
      <c r="EN24" s="595"/>
      <c r="EO24" s="595"/>
      <c r="EP24" s="595"/>
      <c r="EQ24" s="595"/>
      <c r="ER24" s="595"/>
      <c r="ES24" s="595"/>
      <c r="ET24" s="595"/>
      <c r="EU24" s="595"/>
      <c r="EV24" s="595"/>
      <c r="EW24" s="595"/>
      <c r="EX24" s="595"/>
      <c r="EY24" s="595"/>
      <c r="EZ24" s="595"/>
      <c r="FA24" s="595"/>
      <c r="FB24" s="595"/>
      <c r="FC24" s="595"/>
      <c r="FD24" s="595"/>
      <c r="FE24" s="595"/>
      <c r="FF24" s="595"/>
      <c r="FG24" s="595"/>
      <c r="FH24" s="595"/>
      <c r="FI24" s="595"/>
      <c r="FJ24" s="595"/>
      <c r="FK24" s="595"/>
      <c r="FL24" s="595"/>
      <c r="FM24" s="595"/>
      <c r="FN24" s="595"/>
      <c r="FO24" s="595"/>
      <c r="FP24" s="595"/>
      <c r="FQ24" s="595"/>
      <c r="FR24" s="595"/>
      <c r="FS24" s="595"/>
      <c r="FT24" s="595"/>
      <c r="FU24" s="595"/>
      <c r="FV24" s="595"/>
      <c r="FW24" s="595"/>
      <c r="FX24" s="595"/>
      <c r="FY24" s="595"/>
      <c r="FZ24" s="595"/>
      <c r="GA24" s="595"/>
      <c r="GB24" s="595"/>
      <c r="GC24" s="595"/>
      <c r="GD24" s="595"/>
      <c r="GE24" s="595"/>
      <c r="GF24" s="595"/>
      <c r="GG24" s="595"/>
      <c r="GH24" s="595"/>
      <c r="GI24" s="595"/>
      <c r="GJ24" s="595"/>
      <c r="GK24" s="595"/>
      <c r="GL24" s="595"/>
      <c r="GM24" s="595"/>
      <c r="GN24" s="595"/>
      <c r="GO24" s="595"/>
      <c r="GP24" s="595"/>
      <c r="GQ24" s="595"/>
      <c r="GR24" s="595"/>
      <c r="GS24" s="595"/>
      <c r="GT24" s="595"/>
      <c r="GU24" s="595"/>
      <c r="GV24" s="595"/>
      <c r="GW24" s="595"/>
      <c r="GX24" s="595"/>
      <c r="GY24" s="595"/>
      <c r="GZ24" s="595"/>
      <c r="HA24" s="595"/>
      <c r="HB24" s="595"/>
      <c r="HC24" s="595"/>
      <c r="HD24" s="595"/>
      <c r="HE24" s="595"/>
      <c r="HF24" s="595"/>
      <c r="HG24" s="595"/>
      <c r="HH24" s="595"/>
      <c r="HI24" s="595"/>
      <c r="HJ24" s="595"/>
      <c r="HK24" s="595"/>
      <c r="HL24" s="595"/>
      <c r="HM24" s="595"/>
      <c r="HN24" s="595"/>
      <c r="HO24" s="595"/>
      <c r="HP24" s="595"/>
      <c r="HQ24" s="595"/>
      <c r="HR24" s="595"/>
      <c r="HS24" s="595"/>
      <c r="HT24" s="595"/>
      <c r="HU24" s="595"/>
      <c r="HV24" s="595"/>
      <c r="HW24" s="595"/>
      <c r="HX24" s="595"/>
      <c r="HY24" s="595"/>
      <c r="HZ24" s="595"/>
      <c r="IA24" s="595"/>
      <c r="IB24" s="595"/>
      <c r="IC24" s="595"/>
      <c r="ID24" s="595"/>
      <c r="IE24" s="595"/>
      <c r="IF24" s="595"/>
      <c r="IG24" s="595"/>
      <c r="IH24" s="595"/>
    </row>
    <row r="25" spans="1:242" ht="34.5" customHeight="1" x14ac:dyDescent="0.25">
      <c r="A25" s="1202" t="s">
        <v>794</v>
      </c>
      <c r="B25" s="622"/>
      <c r="C25" s="685" t="s">
        <v>65</v>
      </c>
      <c r="D25" s="686" t="s">
        <v>56</v>
      </c>
      <c r="E25" s="609"/>
      <c r="F25" s="609"/>
      <c r="G25" s="611"/>
      <c r="H25" s="609"/>
      <c r="I25" s="685" t="s">
        <v>5</v>
      </c>
      <c r="J25" s="649" t="s">
        <v>58</v>
      </c>
      <c r="K25" s="622"/>
      <c r="L25" s="622"/>
      <c r="M25" s="622"/>
      <c r="N25" s="622"/>
      <c r="O25" s="612"/>
      <c r="P25" s="613"/>
      <c r="Q25" s="697" t="s">
        <v>68</v>
      </c>
      <c r="R25" s="680"/>
      <c r="S25" s="680"/>
      <c r="T25" s="680"/>
      <c r="U25" s="680"/>
      <c r="V25" s="698" t="s">
        <v>68</v>
      </c>
      <c r="W25" s="636"/>
      <c r="X25" s="688"/>
      <c r="Y25" s="636"/>
    </row>
    <row r="26" spans="1:242" x14ac:dyDescent="0.25">
      <c r="A26" s="1203"/>
      <c r="B26" s="622"/>
      <c r="C26" s="652" t="s">
        <v>67</v>
      </c>
      <c r="D26" s="653" t="s">
        <v>32</v>
      </c>
      <c r="E26" s="609"/>
      <c r="F26" s="609"/>
      <c r="G26" s="611"/>
      <c r="H26" s="609"/>
      <c r="I26" s="652" t="s">
        <v>6</v>
      </c>
      <c r="J26" s="653" t="s">
        <v>31</v>
      </c>
      <c r="K26" s="622"/>
      <c r="L26" s="622"/>
      <c r="M26" s="622"/>
      <c r="N26" s="622"/>
      <c r="O26" s="612"/>
      <c r="P26" s="613"/>
      <c r="Q26" s="655" t="s">
        <v>43</v>
      </c>
      <c r="R26" s="680"/>
      <c r="S26" s="680"/>
      <c r="T26" s="680"/>
      <c r="U26" s="680"/>
      <c r="V26" s="658" t="s">
        <v>43</v>
      </c>
      <c r="W26" s="636"/>
      <c r="X26" s="691"/>
      <c r="Y26" s="636"/>
    </row>
    <row r="27" spans="1:242" s="629" customFormat="1" x14ac:dyDescent="0.25">
      <c r="A27" s="672" t="s">
        <v>3</v>
      </c>
      <c r="B27" s="622"/>
      <c r="C27" s="660"/>
      <c r="D27" s="661"/>
      <c r="E27" s="677"/>
      <c r="F27" s="678"/>
      <c r="G27" s="621"/>
      <c r="H27" s="609"/>
      <c r="I27" s="662"/>
      <c r="J27" s="663"/>
      <c r="K27" s="622"/>
      <c r="L27" s="622"/>
      <c r="M27" s="622"/>
      <c r="N27" s="622"/>
      <c r="O27" s="623"/>
      <c r="P27" s="613"/>
      <c r="Q27" s="665">
        <f>IF(D27="-",0,(D27*J27/100)+C27*I27)</f>
        <v>0</v>
      </c>
      <c r="R27" s="680"/>
      <c r="S27" s="680"/>
      <c r="T27" s="680"/>
      <c r="U27" s="680"/>
      <c r="V27" s="667">
        <f>SUM(Q27:Q29)</f>
        <v>0</v>
      </c>
      <c r="W27" s="636"/>
      <c r="X27" s="654"/>
      <c r="Y27" s="636"/>
      <c r="Z27" s="595"/>
      <c r="AA27" s="595"/>
      <c r="AB27" s="595"/>
      <c r="AC27" s="595"/>
      <c r="AD27" s="595"/>
      <c r="AE27" s="595"/>
      <c r="AF27" s="595"/>
      <c r="AG27" s="595"/>
      <c r="AH27" s="595"/>
      <c r="AI27" s="595"/>
      <c r="AJ27" s="595"/>
      <c r="AK27" s="595"/>
      <c r="AL27" s="595"/>
      <c r="AM27" s="595"/>
      <c r="AN27" s="595"/>
      <c r="AO27" s="595"/>
      <c r="AP27" s="595"/>
      <c r="AQ27" s="595"/>
      <c r="AR27" s="595"/>
      <c r="AS27" s="595"/>
      <c r="AT27" s="595"/>
      <c r="AU27" s="595"/>
      <c r="AV27" s="595"/>
      <c r="AW27" s="595"/>
      <c r="AX27" s="595"/>
      <c r="AY27" s="595"/>
      <c r="AZ27" s="595"/>
      <c r="BA27" s="595"/>
      <c r="BB27" s="595"/>
      <c r="BC27" s="595"/>
      <c r="BD27" s="595"/>
      <c r="BE27" s="595"/>
      <c r="BF27" s="595"/>
      <c r="BG27" s="595"/>
      <c r="BH27" s="595"/>
      <c r="BI27" s="595"/>
      <c r="BJ27" s="595"/>
      <c r="BK27" s="595"/>
      <c r="BL27" s="595"/>
      <c r="BM27" s="595"/>
      <c r="BN27" s="595"/>
      <c r="BO27" s="595"/>
      <c r="BP27" s="595"/>
      <c r="BQ27" s="595"/>
      <c r="BR27" s="595"/>
      <c r="BS27" s="595"/>
      <c r="BT27" s="595"/>
      <c r="BU27" s="595"/>
      <c r="BV27" s="595"/>
      <c r="BW27" s="595"/>
      <c r="BX27" s="595"/>
      <c r="BY27" s="595"/>
      <c r="BZ27" s="595"/>
      <c r="CA27" s="595"/>
      <c r="CB27" s="595"/>
      <c r="CC27" s="595"/>
      <c r="CD27" s="595"/>
      <c r="CE27" s="595"/>
      <c r="CF27" s="595"/>
      <c r="CG27" s="595"/>
      <c r="CH27" s="595"/>
      <c r="CI27" s="595"/>
      <c r="CJ27" s="595"/>
      <c r="CK27" s="595"/>
      <c r="CL27" s="595"/>
      <c r="CM27" s="595"/>
      <c r="CN27" s="595"/>
      <c r="CO27" s="595"/>
      <c r="CP27" s="595"/>
      <c r="CQ27" s="595"/>
      <c r="CR27" s="595"/>
      <c r="CS27" s="595"/>
      <c r="CT27" s="595"/>
      <c r="CU27" s="595"/>
      <c r="CV27" s="595"/>
      <c r="CW27" s="595"/>
      <c r="CX27" s="595"/>
      <c r="CY27" s="595"/>
      <c r="CZ27" s="595"/>
      <c r="DA27" s="595"/>
      <c r="DB27" s="595"/>
      <c r="DC27" s="595"/>
      <c r="DD27" s="595"/>
      <c r="DE27" s="595"/>
      <c r="DF27" s="595"/>
      <c r="DG27" s="595"/>
      <c r="DH27" s="595"/>
      <c r="DI27" s="595"/>
      <c r="DJ27" s="595"/>
      <c r="DK27" s="595"/>
      <c r="DL27" s="595"/>
      <c r="DM27" s="595"/>
      <c r="DN27" s="595"/>
      <c r="DO27" s="595"/>
      <c r="DP27" s="595"/>
      <c r="DQ27" s="595"/>
      <c r="DR27" s="595"/>
      <c r="DS27" s="595"/>
      <c r="DT27" s="595"/>
      <c r="DU27" s="595"/>
      <c r="DV27" s="595"/>
      <c r="DW27" s="595"/>
      <c r="DX27" s="595"/>
      <c r="DY27" s="595"/>
      <c r="DZ27" s="595"/>
      <c r="EA27" s="595"/>
      <c r="EB27" s="595"/>
      <c r="EC27" s="595"/>
      <c r="ED27" s="595"/>
      <c r="EE27" s="595"/>
      <c r="EF27" s="595"/>
      <c r="EG27" s="595"/>
      <c r="EH27" s="595"/>
      <c r="EI27" s="595"/>
      <c r="EJ27" s="595"/>
      <c r="EK27" s="595"/>
      <c r="EL27" s="595"/>
      <c r="EM27" s="595"/>
      <c r="EN27" s="595"/>
      <c r="EO27" s="595"/>
      <c r="EP27" s="595"/>
      <c r="EQ27" s="595"/>
      <c r="ER27" s="595"/>
      <c r="ES27" s="595"/>
      <c r="ET27" s="595"/>
      <c r="EU27" s="595"/>
      <c r="EV27" s="595"/>
      <c r="EW27" s="595"/>
      <c r="EX27" s="595"/>
      <c r="EY27" s="595"/>
      <c r="EZ27" s="595"/>
      <c r="FA27" s="595"/>
      <c r="FB27" s="595"/>
      <c r="FC27" s="595"/>
      <c r="FD27" s="595"/>
      <c r="FE27" s="595"/>
      <c r="FF27" s="595"/>
      <c r="FG27" s="595"/>
      <c r="FH27" s="595"/>
      <c r="FI27" s="595"/>
      <c r="FJ27" s="595"/>
      <c r="FK27" s="595"/>
      <c r="FL27" s="595"/>
      <c r="FM27" s="595"/>
      <c r="FN27" s="595"/>
      <c r="FO27" s="595"/>
      <c r="FP27" s="595"/>
      <c r="FQ27" s="595"/>
      <c r="FR27" s="595"/>
      <c r="FS27" s="595"/>
      <c r="FT27" s="595"/>
      <c r="FU27" s="595"/>
      <c r="FV27" s="595"/>
      <c r="FW27" s="595"/>
      <c r="FX27" s="595"/>
      <c r="FY27" s="595"/>
      <c r="FZ27" s="595"/>
      <c r="GA27" s="595"/>
      <c r="GB27" s="595"/>
      <c r="GC27" s="595"/>
      <c r="GD27" s="595"/>
      <c r="GE27" s="595"/>
      <c r="GF27" s="595"/>
      <c r="GG27" s="595"/>
      <c r="GH27" s="595"/>
      <c r="GI27" s="595"/>
      <c r="GJ27" s="595"/>
      <c r="GK27" s="595"/>
      <c r="GL27" s="595"/>
      <c r="GM27" s="595"/>
      <c r="GN27" s="595"/>
      <c r="GO27" s="595"/>
      <c r="GP27" s="595"/>
      <c r="GQ27" s="595"/>
      <c r="GR27" s="595"/>
      <c r="GS27" s="595"/>
      <c r="GT27" s="595"/>
      <c r="GU27" s="595"/>
      <c r="GV27" s="595"/>
      <c r="GW27" s="595"/>
      <c r="GX27" s="595"/>
      <c r="GY27" s="595"/>
      <c r="GZ27" s="595"/>
      <c r="HA27" s="595"/>
      <c r="HB27" s="595"/>
      <c r="HC27" s="595"/>
      <c r="HD27" s="595"/>
      <c r="HE27" s="595"/>
      <c r="HF27" s="595"/>
      <c r="HG27" s="595"/>
      <c r="HH27" s="595"/>
      <c r="HI27" s="595"/>
      <c r="HJ27" s="595"/>
      <c r="HK27" s="595"/>
      <c r="HL27" s="595"/>
      <c r="HM27" s="595"/>
      <c r="HN27" s="595"/>
      <c r="HO27" s="595"/>
      <c r="HP27" s="595"/>
      <c r="HQ27" s="595"/>
      <c r="HR27" s="595"/>
      <c r="HS27" s="595"/>
      <c r="HT27" s="595"/>
      <c r="HU27" s="595"/>
      <c r="HV27" s="595"/>
      <c r="HW27" s="595"/>
      <c r="HX27" s="595"/>
      <c r="HY27" s="595"/>
      <c r="HZ27" s="595"/>
      <c r="IA27" s="595"/>
      <c r="IB27" s="595"/>
      <c r="IC27" s="595"/>
      <c r="ID27" s="595"/>
      <c r="IE27" s="595"/>
      <c r="IF27" s="595"/>
      <c r="IG27" s="595"/>
      <c r="IH27" s="595"/>
    </row>
    <row r="28" spans="1:242" s="629" customFormat="1" x14ac:dyDescent="0.25">
      <c r="A28" s="672" t="s">
        <v>62</v>
      </c>
      <c r="B28" s="622"/>
      <c r="C28" s="660"/>
      <c r="D28" s="661"/>
      <c r="E28" s="677"/>
      <c r="F28" s="678"/>
      <c r="G28" s="621"/>
      <c r="H28" s="609"/>
      <c r="I28" s="662"/>
      <c r="J28" s="663"/>
      <c r="K28" s="622"/>
      <c r="L28" s="622"/>
      <c r="M28" s="622"/>
      <c r="N28" s="622"/>
      <c r="O28" s="623"/>
      <c r="P28" s="613"/>
      <c r="Q28" s="665">
        <f>IF(D28="-",0,(D28*J28/100)+C28*I28)</f>
        <v>0</v>
      </c>
      <c r="R28" s="680"/>
      <c r="S28" s="680"/>
      <c r="T28" s="680"/>
      <c r="U28" s="680"/>
      <c r="V28" s="681"/>
      <c r="W28" s="636"/>
      <c r="X28" s="654"/>
      <c r="Y28" s="636"/>
      <c r="Z28" s="595"/>
      <c r="AA28" s="595"/>
      <c r="AB28" s="595"/>
      <c r="AC28" s="595"/>
      <c r="AD28" s="595"/>
      <c r="AE28" s="595"/>
      <c r="AF28" s="595"/>
      <c r="AG28" s="595"/>
      <c r="AH28" s="595"/>
      <c r="AI28" s="595"/>
      <c r="AJ28" s="595"/>
      <c r="AK28" s="595"/>
      <c r="AL28" s="595"/>
      <c r="AM28" s="595"/>
      <c r="AN28" s="595"/>
      <c r="AO28" s="595"/>
      <c r="AP28" s="595"/>
      <c r="AQ28" s="595"/>
      <c r="AR28" s="595"/>
      <c r="AS28" s="595"/>
      <c r="AT28" s="595"/>
      <c r="AU28" s="595"/>
      <c r="AV28" s="595"/>
      <c r="AW28" s="595"/>
      <c r="AX28" s="595"/>
      <c r="AY28" s="595"/>
      <c r="AZ28" s="595"/>
      <c r="BA28" s="595"/>
      <c r="BB28" s="595"/>
      <c r="BC28" s="595"/>
      <c r="BD28" s="595"/>
      <c r="BE28" s="595"/>
      <c r="BF28" s="595"/>
      <c r="BG28" s="595"/>
      <c r="BH28" s="595"/>
      <c r="BI28" s="595"/>
      <c r="BJ28" s="595"/>
      <c r="BK28" s="595"/>
      <c r="BL28" s="595"/>
      <c r="BM28" s="595"/>
      <c r="BN28" s="595"/>
      <c r="BO28" s="595"/>
      <c r="BP28" s="595"/>
      <c r="BQ28" s="595"/>
      <c r="BR28" s="595"/>
      <c r="BS28" s="595"/>
      <c r="BT28" s="595"/>
      <c r="BU28" s="595"/>
      <c r="BV28" s="595"/>
      <c r="BW28" s="595"/>
      <c r="BX28" s="595"/>
      <c r="BY28" s="595"/>
      <c r="BZ28" s="595"/>
      <c r="CA28" s="595"/>
      <c r="CB28" s="595"/>
      <c r="CC28" s="595"/>
      <c r="CD28" s="595"/>
      <c r="CE28" s="595"/>
      <c r="CF28" s="595"/>
      <c r="CG28" s="595"/>
      <c r="CH28" s="595"/>
      <c r="CI28" s="595"/>
      <c r="CJ28" s="595"/>
      <c r="CK28" s="595"/>
      <c r="CL28" s="595"/>
      <c r="CM28" s="595"/>
      <c r="CN28" s="595"/>
      <c r="CO28" s="595"/>
      <c r="CP28" s="595"/>
      <c r="CQ28" s="595"/>
      <c r="CR28" s="595"/>
      <c r="CS28" s="595"/>
      <c r="CT28" s="595"/>
      <c r="CU28" s="595"/>
      <c r="CV28" s="595"/>
      <c r="CW28" s="595"/>
      <c r="CX28" s="595"/>
      <c r="CY28" s="595"/>
      <c r="CZ28" s="595"/>
      <c r="DA28" s="595"/>
      <c r="DB28" s="595"/>
      <c r="DC28" s="595"/>
      <c r="DD28" s="595"/>
      <c r="DE28" s="595"/>
      <c r="DF28" s="595"/>
      <c r="DG28" s="595"/>
      <c r="DH28" s="595"/>
      <c r="DI28" s="595"/>
      <c r="DJ28" s="595"/>
      <c r="DK28" s="595"/>
      <c r="DL28" s="595"/>
      <c r="DM28" s="595"/>
      <c r="DN28" s="595"/>
      <c r="DO28" s="595"/>
      <c r="DP28" s="595"/>
      <c r="DQ28" s="595"/>
      <c r="DR28" s="595"/>
      <c r="DS28" s="595"/>
      <c r="DT28" s="595"/>
      <c r="DU28" s="595"/>
      <c r="DV28" s="595"/>
      <c r="DW28" s="595"/>
      <c r="DX28" s="595"/>
      <c r="DY28" s="595"/>
      <c r="DZ28" s="595"/>
      <c r="EA28" s="595"/>
      <c r="EB28" s="595"/>
      <c r="EC28" s="595"/>
      <c r="ED28" s="595"/>
      <c r="EE28" s="595"/>
      <c r="EF28" s="595"/>
      <c r="EG28" s="595"/>
      <c r="EH28" s="595"/>
      <c r="EI28" s="595"/>
      <c r="EJ28" s="595"/>
      <c r="EK28" s="595"/>
      <c r="EL28" s="595"/>
      <c r="EM28" s="595"/>
      <c r="EN28" s="595"/>
      <c r="EO28" s="595"/>
      <c r="EP28" s="595"/>
      <c r="EQ28" s="595"/>
      <c r="ER28" s="595"/>
      <c r="ES28" s="595"/>
      <c r="ET28" s="595"/>
      <c r="EU28" s="595"/>
      <c r="EV28" s="595"/>
      <c r="EW28" s="595"/>
      <c r="EX28" s="595"/>
      <c r="EY28" s="595"/>
      <c r="EZ28" s="595"/>
      <c r="FA28" s="595"/>
      <c r="FB28" s="595"/>
      <c r="FC28" s="595"/>
      <c r="FD28" s="595"/>
      <c r="FE28" s="595"/>
      <c r="FF28" s="595"/>
      <c r="FG28" s="595"/>
      <c r="FH28" s="595"/>
      <c r="FI28" s="595"/>
      <c r="FJ28" s="595"/>
      <c r="FK28" s="595"/>
      <c r="FL28" s="595"/>
      <c r="FM28" s="595"/>
      <c r="FN28" s="595"/>
      <c r="FO28" s="595"/>
      <c r="FP28" s="595"/>
      <c r="FQ28" s="595"/>
      <c r="FR28" s="595"/>
      <c r="FS28" s="595"/>
      <c r="FT28" s="595"/>
      <c r="FU28" s="595"/>
      <c r="FV28" s="595"/>
      <c r="FW28" s="595"/>
      <c r="FX28" s="595"/>
      <c r="FY28" s="595"/>
      <c r="FZ28" s="595"/>
      <c r="GA28" s="595"/>
      <c r="GB28" s="595"/>
      <c r="GC28" s="595"/>
      <c r="GD28" s="595"/>
      <c r="GE28" s="595"/>
      <c r="GF28" s="595"/>
      <c r="GG28" s="595"/>
      <c r="GH28" s="595"/>
      <c r="GI28" s="595"/>
      <c r="GJ28" s="595"/>
      <c r="GK28" s="595"/>
      <c r="GL28" s="595"/>
      <c r="GM28" s="595"/>
      <c r="GN28" s="595"/>
      <c r="GO28" s="595"/>
      <c r="GP28" s="595"/>
      <c r="GQ28" s="595"/>
      <c r="GR28" s="595"/>
      <c r="GS28" s="595"/>
      <c r="GT28" s="595"/>
      <c r="GU28" s="595"/>
      <c r="GV28" s="595"/>
      <c r="GW28" s="595"/>
      <c r="GX28" s="595"/>
      <c r="GY28" s="595"/>
      <c r="GZ28" s="595"/>
      <c r="HA28" s="595"/>
      <c r="HB28" s="595"/>
      <c r="HC28" s="595"/>
      <c r="HD28" s="595"/>
      <c r="HE28" s="595"/>
      <c r="HF28" s="595"/>
      <c r="HG28" s="595"/>
      <c r="HH28" s="595"/>
      <c r="HI28" s="595"/>
      <c r="HJ28" s="595"/>
      <c r="HK28" s="595"/>
      <c r="HL28" s="595"/>
      <c r="HM28" s="595"/>
      <c r="HN28" s="595"/>
      <c r="HO28" s="595"/>
      <c r="HP28" s="595"/>
      <c r="HQ28" s="595"/>
      <c r="HR28" s="595"/>
      <c r="HS28" s="595"/>
      <c r="HT28" s="595"/>
      <c r="HU28" s="595"/>
      <c r="HV28" s="595"/>
      <c r="HW28" s="595"/>
      <c r="HX28" s="595"/>
      <c r="HY28" s="595"/>
      <c r="HZ28" s="595"/>
      <c r="IA28" s="595"/>
      <c r="IB28" s="595"/>
      <c r="IC28" s="595"/>
      <c r="ID28" s="595"/>
      <c r="IE28" s="595"/>
      <c r="IF28" s="595"/>
      <c r="IG28" s="595"/>
      <c r="IH28" s="595"/>
    </row>
    <row r="29" spans="1:242" x14ac:dyDescent="0.25">
      <c r="A29" s="699" t="s">
        <v>4</v>
      </c>
      <c r="B29" s="622"/>
      <c r="C29" s="660"/>
      <c r="D29" s="661"/>
      <c r="E29" s="609"/>
      <c r="F29" s="609"/>
      <c r="G29" s="611"/>
      <c r="H29" s="609"/>
      <c r="I29" s="662"/>
      <c r="J29" s="663"/>
      <c r="K29" s="622"/>
      <c r="L29" s="622"/>
      <c r="M29" s="622"/>
      <c r="N29" s="622"/>
      <c r="O29" s="612"/>
      <c r="P29" s="613"/>
      <c r="Q29" s="665">
        <f>IF(D29="-",0,(D29*J29/100)+C29*I29)</f>
        <v>0</v>
      </c>
      <c r="R29" s="680"/>
      <c r="S29" s="680"/>
      <c r="T29" s="680"/>
      <c r="U29" s="680"/>
      <c r="V29" s="681"/>
      <c r="W29" s="636"/>
      <c r="X29" s="694"/>
      <c r="Y29" s="636"/>
    </row>
    <row r="30" spans="1:242" s="629" customFormat="1" x14ac:dyDescent="0.25">
      <c r="A30" s="674"/>
      <c r="B30" s="622"/>
      <c r="C30" s="700"/>
      <c r="D30" s="651"/>
      <c r="E30" s="651"/>
      <c r="F30" s="651"/>
      <c r="G30" s="621"/>
      <c r="H30" s="609"/>
      <c r="I30" s="701"/>
      <c r="J30" s="702"/>
      <c r="K30" s="622"/>
      <c r="L30" s="622"/>
      <c r="M30" s="622"/>
      <c r="N30" s="622"/>
      <c r="O30" s="623"/>
      <c r="P30" s="613"/>
      <c r="Q30" s="696"/>
      <c r="R30" s="680"/>
      <c r="S30" s="680"/>
      <c r="T30" s="680"/>
      <c r="U30" s="680"/>
      <c r="V30" s="681"/>
      <c r="W30" s="636"/>
      <c r="X30" s="613"/>
      <c r="Y30" s="636"/>
      <c r="Z30" s="595"/>
      <c r="AA30" s="595"/>
      <c r="AB30" s="595"/>
      <c r="AC30" s="595"/>
      <c r="AD30" s="595"/>
      <c r="AE30" s="595"/>
      <c r="AF30" s="595"/>
      <c r="AG30" s="595"/>
      <c r="AH30" s="595"/>
      <c r="AI30" s="595"/>
      <c r="AJ30" s="595"/>
      <c r="AK30" s="595"/>
      <c r="AL30" s="595"/>
      <c r="AM30" s="595"/>
      <c r="AN30" s="595"/>
      <c r="AO30" s="595"/>
      <c r="AP30" s="595"/>
      <c r="AQ30" s="595"/>
      <c r="AR30" s="595"/>
      <c r="AS30" s="595"/>
      <c r="AT30" s="595"/>
      <c r="AU30" s="595"/>
      <c r="AV30" s="595"/>
      <c r="AW30" s="595"/>
      <c r="AX30" s="595"/>
      <c r="AY30" s="595"/>
      <c r="AZ30" s="595"/>
      <c r="BA30" s="595"/>
      <c r="BB30" s="595"/>
      <c r="BC30" s="595"/>
      <c r="BD30" s="595"/>
      <c r="BE30" s="595"/>
      <c r="BF30" s="595"/>
      <c r="BG30" s="595"/>
      <c r="BH30" s="595"/>
      <c r="BI30" s="595"/>
      <c r="BJ30" s="595"/>
      <c r="BK30" s="595"/>
      <c r="BL30" s="595"/>
      <c r="BM30" s="595"/>
      <c r="BN30" s="595"/>
      <c r="BO30" s="595"/>
      <c r="BP30" s="595"/>
      <c r="BQ30" s="595"/>
      <c r="BR30" s="595"/>
      <c r="BS30" s="595"/>
      <c r="BT30" s="595"/>
      <c r="BU30" s="595"/>
      <c r="BV30" s="595"/>
      <c r="BW30" s="595"/>
      <c r="BX30" s="595"/>
      <c r="BY30" s="595"/>
      <c r="BZ30" s="595"/>
      <c r="CA30" s="595"/>
      <c r="CB30" s="595"/>
      <c r="CC30" s="595"/>
      <c r="CD30" s="595"/>
      <c r="CE30" s="595"/>
      <c r="CF30" s="595"/>
      <c r="CG30" s="595"/>
      <c r="CH30" s="595"/>
      <c r="CI30" s="595"/>
      <c r="CJ30" s="595"/>
      <c r="CK30" s="595"/>
      <c r="CL30" s="595"/>
      <c r="CM30" s="595"/>
      <c r="CN30" s="595"/>
      <c r="CO30" s="595"/>
      <c r="CP30" s="595"/>
      <c r="CQ30" s="595"/>
      <c r="CR30" s="595"/>
      <c r="CS30" s="595"/>
      <c r="CT30" s="595"/>
      <c r="CU30" s="595"/>
      <c r="CV30" s="595"/>
      <c r="CW30" s="595"/>
      <c r="CX30" s="595"/>
      <c r="CY30" s="595"/>
      <c r="CZ30" s="595"/>
      <c r="DA30" s="595"/>
      <c r="DB30" s="595"/>
      <c r="DC30" s="595"/>
      <c r="DD30" s="595"/>
      <c r="DE30" s="595"/>
      <c r="DF30" s="595"/>
      <c r="DG30" s="595"/>
      <c r="DH30" s="595"/>
      <c r="DI30" s="595"/>
      <c r="DJ30" s="595"/>
      <c r="DK30" s="595"/>
      <c r="DL30" s="595"/>
      <c r="DM30" s="595"/>
      <c r="DN30" s="595"/>
      <c r="DO30" s="595"/>
      <c r="DP30" s="595"/>
      <c r="DQ30" s="595"/>
      <c r="DR30" s="595"/>
      <c r="DS30" s="595"/>
      <c r="DT30" s="595"/>
      <c r="DU30" s="595"/>
      <c r="DV30" s="595"/>
      <c r="DW30" s="595"/>
      <c r="DX30" s="595"/>
      <c r="DY30" s="595"/>
      <c r="DZ30" s="595"/>
      <c r="EA30" s="595"/>
      <c r="EB30" s="595"/>
      <c r="EC30" s="595"/>
      <c r="ED30" s="595"/>
      <c r="EE30" s="595"/>
      <c r="EF30" s="595"/>
      <c r="EG30" s="595"/>
      <c r="EH30" s="595"/>
      <c r="EI30" s="595"/>
      <c r="EJ30" s="595"/>
      <c r="EK30" s="595"/>
      <c r="EL30" s="595"/>
      <c r="EM30" s="595"/>
      <c r="EN30" s="595"/>
      <c r="EO30" s="595"/>
      <c r="EP30" s="595"/>
      <c r="EQ30" s="595"/>
      <c r="ER30" s="595"/>
      <c r="ES30" s="595"/>
      <c r="ET30" s="595"/>
      <c r="EU30" s="595"/>
      <c r="EV30" s="595"/>
      <c r="EW30" s="595"/>
      <c r="EX30" s="595"/>
      <c r="EY30" s="595"/>
      <c r="EZ30" s="595"/>
      <c r="FA30" s="595"/>
      <c r="FB30" s="595"/>
      <c r="FC30" s="595"/>
      <c r="FD30" s="595"/>
      <c r="FE30" s="595"/>
      <c r="FF30" s="595"/>
      <c r="FG30" s="595"/>
      <c r="FH30" s="595"/>
      <c r="FI30" s="595"/>
      <c r="FJ30" s="595"/>
      <c r="FK30" s="595"/>
      <c r="FL30" s="595"/>
      <c r="FM30" s="595"/>
      <c r="FN30" s="595"/>
      <c r="FO30" s="595"/>
      <c r="FP30" s="595"/>
      <c r="FQ30" s="595"/>
      <c r="FR30" s="595"/>
      <c r="FS30" s="595"/>
      <c r="FT30" s="595"/>
      <c r="FU30" s="595"/>
      <c r="FV30" s="595"/>
      <c r="FW30" s="595"/>
      <c r="FX30" s="595"/>
      <c r="FY30" s="595"/>
      <c r="FZ30" s="595"/>
      <c r="GA30" s="595"/>
      <c r="GB30" s="595"/>
      <c r="GC30" s="595"/>
      <c r="GD30" s="595"/>
      <c r="GE30" s="595"/>
      <c r="GF30" s="595"/>
      <c r="GG30" s="595"/>
      <c r="GH30" s="595"/>
      <c r="GI30" s="595"/>
      <c r="GJ30" s="595"/>
      <c r="GK30" s="595"/>
      <c r="GL30" s="595"/>
      <c r="GM30" s="595"/>
      <c r="GN30" s="595"/>
      <c r="GO30" s="595"/>
      <c r="GP30" s="595"/>
      <c r="GQ30" s="595"/>
      <c r="GR30" s="595"/>
      <c r="GS30" s="595"/>
      <c r="GT30" s="595"/>
      <c r="GU30" s="595"/>
      <c r="GV30" s="595"/>
      <c r="GW30" s="595"/>
      <c r="GX30" s="595"/>
      <c r="GY30" s="595"/>
      <c r="GZ30" s="595"/>
      <c r="HA30" s="595"/>
      <c r="HB30" s="595"/>
      <c r="HC30" s="595"/>
      <c r="HD30" s="595"/>
      <c r="HE30" s="595"/>
      <c r="HF30" s="595"/>
      <c r="HG30" s="595"/>
      <c r="HH30" s="595"/>
      <c r="HI30" s="595"/>
      <c r="HJ30" s="595"/>
      <c r="HK30" s="595"/>
      <c r="HL30" s="595"/>
      <c r="HM30" s="595"/>
      <c r="HN30" s="595"/>
      <c r="HO30" s="595"/>
      <c r="HP30" s="595"/>
      <c r="HQ30" s="595"/>
      <c r="HR30" s="595"/>
      <c r="HS30" s="595"/>
      <c r="HT30" s="595"/>
      <c r="HU30" s="595"/>
      <c r="HV30" s="595"/>
      <c r="HW30" s="595"/>
      <c r="HX30" s="595"/>
      <c r="HY30" s="595"/>
      <c r="HZ30" s="595"/>
      <c r="IA30" s="595"/>
      <c r="IB30" s="595"/>
      <c r="IC30" s="595"/>
      <c r="ID30" s="595"/>
      <c r="IE30" s="595"/>
      <c r="IF30" s="595"/>
      <c r="IG30" s="595"/>
      <c r="IH30" s="595"/>
    </row>
    <row r="31" spans="1:242" x14ac:dyDescent="0.25">
      <c r="A31" s="703"/>
      <c r="B31" s="622"/>
      <c r="C31" s="704"/>
      <c r="D31" s="705"/>
      <c r="E31" s="705"/>
      <c r="F31" s="609"/>
      <c r="G31" s="611"/>
      <c r="H31" s="609"/>
      <c r="I31" s="695"/>
      <c r="J31" s="622"/>
      <c r="K31" s="622"/>
      <c r="L31" s="622"/>
      <c r="M31" s="622"/>
      <c r="N31" s="622"/>
      <c r="O31" s="612"/>
      <c r="P31" s="613"/>
      <c r="Q31" s="696"/>
      <c r="R31" s="680"/>
      <c r="S31" s="680"/>
      <c r="T31" s="680"/>
      <c r="U31" s="680"/>
      <c r="V31" s="681"/>
      <c r="W31" s="636"/>
      <c r="X31" s="613"/>
      <c r="Y31" s="636"/>
    </row>
    <row r="32" spans="1:242" ht="34.5" customHeight="1" x14ac:dyDescent="0.25">
      <c r="A32" s="1202" t="s">
        <v>795</v>
      </c>
      <c r="B32" s="622"/>
      <c r="C32" s="685" t="s">
        <v>65</v>
      </c>
      <c r="D32" s="686" t="s">
        <v>56</v>
      </c>
      <c r="E32" s="609"/>
      <c r="F32" s="609"/>
      <c r="G32" s="611"/>
      <c r="H32" s="609"/>
      <c r="I32" s="685" t="s">
        <v>5</v>
      </c>
      <c r="J32" s="649" t="s">
        <v>58</v>
      </c>
      <c r="K32" s="622"/>
      <c r="L32" s="622"/>
      <c r="M32" s="622"/>
      <c r="N32" s="622"/>
      <c r="O32" s="612"/>
      <c r="P32" s="613"/>
      <c r="Q32" s="697" t="s">
        <v>70</v>
      </c>
      <c r="R32" s="680"/>
      <c r="S32" s="680"/>
      <c r="T32" s="680"/>
      <c r="U32" s="680"/>
      <c r="V32" s="698" t="s">
        <v>70</v>
      </c>
      <c r="W32" s="636"/>
      <c r="X32" s="688"/>
      <c r="Y32" s="636"/>
    </row>
    <row r="33" spans="1:242" x14ac:dyDescent="0.25">
      <c r="A33" s="1203"/>
      <c r="B33" s="622"/>
      <c r="C33" s="652" t="s">
        <v>67</v>
      </c>
      <c r="D33" s="653" t="s">
        <v>32</v>
      </c>
      <c r="E33" s="609"/>
      <c r="F33" s="609"/>
      <c r="G33" s="611"/>
      <c r="H33" s="609"/>
      <c r="I33" s="652" t="s">
        <v>6</v>
      </c>
      <c r="J33" s="653" t="s">
        <v>31</v>
      </c>
      <c r="K33" s="622"/>
      <c r="L33" s="622"/>
      <c r="M33" s="622"/>
      <c r="N33" s="622"/>
      <c r="O33" s="612"/>
      <c r="P33" s="613"/>
      <c r="Q33" s="655" t="s">
        <v>43</v>
      </c>
      <c r="R33" s="680"/>
      <c r="S33" s="680"/>
      <c r="T33" s="680"/>
      <c r="U33" s="680"/>
      <c r="V33" s="690" t="s">
        <v>43</v>
      </c>
      <c r="W33" s="636"/>
      <c r="X33" s="691"/>
      <c r="Y33" s="636"/>
    </row>
    <row r="34" spans="1:242" s="629" customFormat="1" x14ac:dyDescent="0.25">
      <c r="A34" s="672" t="s">
        <v>3</v>
      </c>
      <c r="B34" s="622"/>
      <c r="C34" s="660"/>
      <c r="D34" s="661"/>
      <c r="E34" s="677"/>
      <c r="F34" s="678"/>
      <c r="G34" s="621"/>
      <c r="H34" s="609"/>
      <c r="I34" s="662"/>
      <c r="J34" s="706"/>
      <c r="K34" s="622"/>
      <c r="L34" s="622"/>
      <c r="M34" s="622"/>
      <c r="N34" s="622"/>
      <c r="O34" s="623"/>
      <c r="P34" s="613"/>
      <c r="Q34" s="665">
        <f>IF(D34="-",0,(D34*J34/100)+C34*I34)</f>
        <v>0</v>
      </c>
      <c r="R34" s="680"/>
      <c r="S34" s="680"/>
      <c r="T34" s="680"/>
      <c r="U34" s="680"/>
      <c r="V34" s="667">
        <f>SUM(Q34:Q36)</f>
        <v>0</v>
      </c>
      <c r="W34" s="636"/>
      <c r="X34" s="654"/>
      <c r="Y34" s="636"/>
      <c r="Z34" s="595"/>
      <c r="AA34" s="595"/>
      <c r="AB34" s="595"/>
      <c r="AC34" s="595"/>
      <c r="AD34" s="595"/>
      <c r="AE34" s="595"/>
      <c r="AF34" s="595"/>
      <c r="AG34" s="595"/>
      <c r="AH34" s="595"/>
      <c r="AI34" s="595"/>
      <c r="AJ34" s="595"/>
      <c r="AK34" s="595"/>
      <c r="AL34" s="595"/>
      <c r="AM34" s="595"/>
      <c r="AN34" s="595"/>
      <c r="AO34" s="595"/>
      <c r="AP34" s="595"/>
      <c r="AQ34" s="595"/>
      <c r="AR34" s="595"/>
      <c r="AS34" s="595"/>
      <c r="AT34" s="595"/>
      <c r="AU34" s="595"/>
      <c r="AV34" s="595"/>
      <c r="AW34" s="595"/>
      <c r="AX34" s="595"/>
      <c r="AY34" s="595"/>
      <c r="AZ34" s="595"/>
      <c r="BA34" s="595"/>
      <c r="BB34" s="595"/>
      <c r="BC34" s="595"/>
      <c r="BD34" s="595"/>
      <c r="BE34" s="595"/>
      <c r="BF34" s="595"/>
      <c r="BG34" s="595"/>
      <c r="BH34" s="595"/>
      <c r="BI34" s="595"/>
      <c r="BJ34" s="595"/>
      <c r="BK34" s="595"/>
      <c r="BL34" s="595"/>
      <c r="BM34" s="595"/>
      <c r="BN34" s="595"/>
      <c r="BO34" s="595"/>
      <c r="BP34" s="595"/>
      <c r="BQ34" s="595"/>
      <c r="BR34" s="595"/>
      <c r="BS34" s="595"/>
      <c r="BT34" s="595"/>
      <c r="BU34" s="595"/>
      <c r="BV34" s="595"/>
      <c r="BW34" s="595"/>
      <c r="BX34" s="595"/>
      <c r="BY34" s="595"/>
      <c r="BZ34" s="595"/>
      <c r="CA34" s="595"/>
      <c r="CB34" s="595"/>
      <c r="CC34" s="595"/>
      <c r="CD34" s="595"/>
      <c r="CE34" s="595"/>
      <c r="CF34" s="595"/>
      <c r="CG34" s="595"/>
      <c r="CH34" s="595"/>
      <c r="CI34" s="595"/>
      <c r="CJ34" s="595"/>
      <c r="CK34" s="595"/>
      <c r="CL34" s="595"/>
      <c r="CM34" s="595"/>
      <c r="CN34" s="595"/>
      <c r="CO34" s="595"/>
      <c r="CP34" s="595"/>
      <c r="CQ34" s="595"/>
      <c r="CR34" s="595"/>
      <c r="CS34" s="595"/>
      <c r="CT34" s="595"/>
      <c r="CU34" s="595"/>
      <c r="CV34" s="595"/>
      <c r="CW34" s="595"/>
      <c r="CX34" s="595"/>
      <c r="CY34" s="595"/>
      <c r="CZ34" s="595"/>
      <c r="DA34" s="595"/>
      <c r="DB34" s="595"/>
      <c r="DC34" s="595"/>
      <c r="DD34" s="595"/>
      <c r="DE34" s="595"/>
      <c r="DF34" s="595"/>
      <c r="DG34" s="595"/>
      <c r="DH34" s="595"/>
      <c r="DI34" s="595"/>
      <c r="DJ34" s="595"/>
      <c r="DK34" s="595"/>
      <c r="DL34" s="595"/>
      <c r="DM34" s="595"/>
      <c r="DN34" s="595"/>
      <c r="DO34" s="595"/>
      <c r="DP34" s="595"/>
      <c r="DQ34" s="595"/>
      <c r="DR34" s="595"/>
      <c r="DS34" s="595"/>
      <c r="DT34" s="595"/>
      <c r="DU34" s="595"/>
      <c r="DV34" s="595"/>
      <c r="DW34" s="595"/>
      <c r="DX34" s="595"/>
      <c r="DY34" s="595"/>
      <c r="DZ34" s="595"/>
      <c r="EA34" s="595"/>
      <c r="EB34" s="595"/>
      <c r="EC34" s="595"/>
      <c r="ED34" s="595"/>
      <c r="EE34" s="595"/>
      <c r="EF34" s="595"/>
      <c r="EG34" s="595"/>
      <c r="EH34" s="595"/>
      <c r="EI34" s="595"/>
      <c r="EJ34" s="595"/>
      <c r="EK34" s="595"/>
      <c r="EL34" s="595"/>
      <c r="EM34" s="595"/>
      <c r="EN34" s="595"/>
      <c r="EO34" s="595"/>
      <c r="EP34" s="595"/>
      <c r="EQ34" s="595"/>
      <c r="ER34" s="595"/>
      <c r="ES34" s="595"/>
      <c r="ET34" s="595"/>
      <c r="EU34" s="595"/>
      <c r="EV34" s="595"/>
      <c r="EW34" s="595"/>
      <c r="EX34" s="595"/>
      <c r="EY34" s="595"/>
      <c r="EZ34" s="595"/>
      <c r="FA34" s="595"/>
      <c r="FB34" s="595"/>
      <c r="FC34" s="595"/>
      <c r="FD34" s="595"/>
      <c r="FE34" s="595"/>
      <c r="FF34" s="595"/>
      <c r="FG34" s="595"/>
      <c r="FH34" s="595"/>
      <c r="FI34" s="595"/>
      <c r="FJ34" s="595"/>
      <c r="FK34" s="595"/>
      <c r="FL34" s="595"/>
      <c r="FM34" s="595"/>
      <c r="FN34" s="595"/>
      <c r="FO34" s="595"/>
      <c r="FP34" s="595"/>
      <c r="FQ34" s="595"/>
      <c r="FR34" s="595"/>
      <c r="FS34" s="595"/>
      <c r="FT34" s="595"/>
      <c r="FU34" s="595"/>
      <c r="FV34" s="595"/>
      <c r="FW34" s="595"/>
      <c r="FX34" s="595"/>
      <c r="FY34" s="595"/>
      <c r="FZ34" s="595"/>
      <c r="GA34" s="595"/>
      <c r="GB34" s="595"/>
      <c r="GC34" s="595"/>
      <c r="GD34" s="595"/>
      <c r="GE34" s="595"/>
      <c r="GF34" s="595"/>
      <c r="GG34" s="595"/>
      <c r="GH34" s="595"/>
      <c r="GI34" s="595"/>
      <c r="GJ34" s="595"/>
      <c r="GK34" s="595"/>
      <c r="GL34" s="595"/>
      <c r="GM34" s="595"/>
      <c r="GN34" s="595"/>
      <c r="GO34" s="595"/>
      <c r="GP34" s="595"/>
      <c r="GQ34" s="595"/>
      <c r="GR34" s="595"/>
      <c r="GS34" s="595"/>
      <c r="GT34" s="595"/>
      <c r="GU34" s="595"/>
      <c r="GV34" s="595"/>
      <c r="GW34" s="595"/>
      <c r="GX34" s="595"/>
      <c r="GY34" s="595"/>
      <c r="GZ34" s="595"/>
      <c r="HA34" s="595"/>
      <c r="HB34" s="595"/>
      <c r="HC34" s="595"/>
      <c r="HD34" s="595"/>
      <c r="HE34" s="595"/>
      <c r="HF34" s="595"/>
      <c r="HG34" s="595"/>
      <c r="HH34" s="595"/>
      <c r="HI34" s="595"/>
      <c r="HJ34" s="595"/>
      <c r="HK34" s="595"/>
      <c r="HL34" s="595"/>
      <c r="HM34" s="595"/>
      <c r="HN34" s="595"/>
      <c r="HO34" s="595"/>
      <c r="HP34" s="595"/>
      <c r="HQ34" s="595"/>
      <c r="HR34" s="595"/>
      <c r="HS34" s="595"/>
      <c r="HT34" s="595"/>
      <c r="HU34" s="595"/>
      <c r="HV34" s="595"/>
      <c r="HW34" s="595"/>
      <c r="HX34" s="595"/>
      <c r="HY34" s="595"/>
      <c r="HZ34" s="595"/>
      <c r="IA34" s="595"/>
      <c r="IB34" s="595"/>
      <c r="IC34" s="595"/>
      <c r="ID34" s="595"/>
      <c r="IE34" s="595"/>
      <c r="IF34" s="595"/>
      <c r="IG34" s="595"/>
      <c r="IH34" s="595"/>
    </row>
    <row r="35" spans="1:242" s="629" customFormat="1" x14ac:dyDescent="0.25">
      <c r="A35" s="672" t="s">
        <v>62</v>
      </c>
      <c r="B35" s="622"/>
      <c r="C35" s="660"/>
      <c r="D35" s="661"/>
      <c r="E35" s="677"/>
      <c r="F35" s="678"/>
      <c r="G35" s="621"/>
      <c r="H35" s="609"/>
      <c r="I35" s="662"/>
      <c r="J35" s="706"/>
      <c r="K35" s="622"/>
      <c r="L35" s="622"/>
      <c r="M35" s="622"/>
      <c r="N35" s="622"/>
      <c r="O35" s="623"/>
      <c r="P35" s="613"/>
      <c r="Q35" s="665">
        <f>IF(D35="-",0,(D35*J35/100)+C35*I35)</f>
        <v>0</v>
      </c>
      <c r="R35" s="680"/>
      <c r="S35" s="680"/>
      <c r="T35" s="680"/>
      <c r="U35" s="680"/>
      <c r="V35" s="681"/>
      <c r="W35" s="636"/>
      <c r="X35" s="654"/>
      <c r="Y35" s="636"/>
      <c r="Z35" s="595"/>
      <c r="AA35" s="595"/>
      <c r="AB35" s="595"/>
      <c r="AC35" s="595"/>
      <c r="AD35" s="595"/>
      <c r="AE35" s="595"/>
      <c r="AF35" s="595"/>
      <c r="AG35" s="595"/>
      <c r="AH35" s="595"/>
      <c r="AI35" s="595"/>
      <c r="AJ35" s="595"/>
      <c r="AK35" s="595"/>
      <c r="AL35" s="595"/>
      <c r="AM35" s="595"/>
      <c r="AN35" s="595"/>
      <c r="AO35" s="595"/>
      <c r="AP35" s="595"/>
      <c r="AQ35" s="595"/>
      <c r="AR35" s="595"/>
      <c r="AS35" s="595"/>
      <c r="AT35" s="595"/>
      <c r="AU35" s="595"/>
      <c r="AV35" s="595"/>
      <c r="AW35" s="595"/>
      <c r="AX35" s="595"/>
      <c r="AY35" s="595"/>
      <c r="AZ35" s="595"/>
      <c r="BA35" s="595"/>
      <c r="BB35" s="595"/>
      <c r="BC35" s="595"/>
      <c r="BD35" s="595"/>
      <c r="BE35" s="595"/>
      <c r="BF35" s="595"/>
      <c r="BG35" s="595"/>
      <c r="BH35" s="595"/>
      <c r="BI35" s="595"/>
      <c r="BJ35" s="595"/>
      <c r="BK35" s="595"/>
      <c r="BL35" s="595"/>
      <c r="BM35" s="595"/>
      <c r="BN35" s="595"/>
      <c r="BO35" s="595"/>
      <c r="BP35" s="595"/>
      <c r="BQ35" s="595"/>
      <c r="BR35" s="595"/>
      <c r="BS35" s="595"/>
      <c r="BT35" s="595"/>
      <c r="BU35" s="595"/>
      <c r="BV35" s="595"/>
      <c r="BW35" s="595"/>
      <c r="BX35" s="595"/>
      <c r="BY35" s="595"/>
      <c r="BZ35" s="595"/>
      <c r="CA35" s="595"/>
      <c r="CB35" s="595"/>
      <c r="CC35" s="595"/>
      <c r="CD35" s="595"/>
      <c r="CE35" s="595"/>
      <c r="CF35" s="595"/>
      <c r="CG35" s="595"/>
      <c r="CH35" s="595"/>
      <c r="CI35" s="595"/>
      <c r="CJ35" s="595"/>
      <c r="CK35" s="595"/>
      <c r="CL35" s="595"/>
      <c r="CM35" s="595"/>
      <c r="CN35" s="595"/>
      <c r="CO35" s="595"/>
      <c r="CP35" s="595"/>
      <c r="CQ35" s="595"/>
      <c r="CR35" s="595"/>
      <c r="CS35" s="595"/>
      <c r="CT35" s="595"/>
      <c r="CU35" s="595"/>
      <c r="CV35" s="595"/>
      <c r="CW35" s="595"/>
      <c r="CX35" s="595"/>
      <c r="CY35" s="595"/>
      <c r="CZ35" s="595"/>
      <c r="DA35" s="595"/>
      <c r="DB35" s="595"/>
      <c r="DC35" s="595"/>
      <c r="DD35" s="595"/>
      <c r="DE35" s="595"/>
      <c r="DF35" s="595"/>
      <c r="DG35" s="595"/>
      <c r="DH35" s="595"/>
      <c r="DI35" s="595"/>
      <c r="DJ35" s="595"/>
      <c r="DK35" s="595"/>
      <c r="DL35" s="595"/>
      <c r="DM35" s="595"/>
      <c r="DN35" s="595"/>
      <c r="DO35" s="595"/>
      <c r="DP35" s="595"/>
      <c r="DQ35" s="595"/>
      <c r="DR35" s="595"/>
      <c r="DS35" s="595"/>
      <c r="DT35" s="595"/>
      <c r="DU35" s="595"/>
      <c r="DV35" s="595"/>
      <c r="DW35" s="595"/>
      <c r="DX35" s="595"/>
      <c r="DY35" s="595"/>
      <c r="DZ35" s="595"/>
      <c r="EA35" s="595"/>
      <c r="EB35" s="595"/>
      <c r="EC35" s="595"/>
      <c r="ED35" s="595"/>
      <c r="EE35" s="595"/>
      <c r="EF35" s="595"/>
      <c r="EG35" s="595"/>
      <c r="EH35" s="595"/>
      <c r="EI35" s="595"/>
      <c r="EJ35" s="595"/>
      <c r="EK35" s="595"/>
      <c r="EL35" s="595"/>
      <c r="EM35" s="595"/>
      <c r="EN35" s="595"/>
      <c r="EO35" s="595"/>
      <c r="EP35" s="595"/>
      <c r="EQ35" s="595"/>
      <c r="ER35" s="595"/>
      <c r="ES35" s="595"/>
      <c r="ET35" s="595"/>
      <c r="EU35" s="595"/>
      <c r="EV35" s="595"/>
      <c r="EW35" s="595"/>
      <c r="EX35" s="595"/>
      <c r="EY35" s="595"/>
      <c r="EZ35" s="595"/>
      <c r="FA35" s="595"/>
      <c r="FB35" s="595"/>
      <c r="FC35" s="595"/>
      <c r="FD35" s="595"/>
      <c r="FE35" s="595"/>
      <c r="FF35" s="595"/>
      <c r="FG35" s="595"/>
      <c r="FH35" s="595"/>
      <c r="FI35" s="595"/>
      <c r="FJ35" s="595"/>
      <c r="FK35" s="595"/>
      <c r="FL35" s="595"/>
      <c r="FM35" s="595"/>
      <c r="FN35" s="595"/>
      <c r="FO35" s="595"/>
      <c r="FP35" s="595"/>
      <c r="FQ35" s="595"/>
      <c r="FR35" s="595"/>
      <c r="FS35" s="595"/>
      <c r="FT35" s="595"/>
      <c r="FU35" s="595"/>
      <c r="FV35" s="595"/>
      <c r="FW35" s="595"/>
      <c r="FX35" s="595"/>
      <c r="FY35" s="595"/>
      <c r="FZ35" s="595"/>
      <c r="GA35" s="595"/>
      <c r="GB35" s="595"/>
      <c r="GC35" s="595"/>
      <c r="GD35" s="595"/>
      <c r="GE35" s="595"/>
      <c r="GF35" s="595"/>
      <c r="GG35" s="595"/>
      <c r="GH35" s="595"/>
      <c r="GI35" s="595"/>
      <c r="GJ35" s="595"/>
      <c r="GK35" s="595"/>
      <c r="GL35" s="595"/>
      <c r="GM35" s="595"/>
      <c r="GN35" s="595"/>
      <c r="GO35" s="595"/>
      <c r="GP35" s="595"/>
      <c r="GQ35" s="595"/>
      <c r="GR35" s="595"/>
      <c r="GS35" s="595"/>
      <c r="GT35" s="595"/>
      <c r="GU35" s="595"/>
      <c r="GV35" s="595"/>
      <c r="GW35" s="595"/>
      <c r="GX35" s="595"/>
      <c r="GY35" s="595"/>
      <c r="GZ35" s="595"/>
      <c r="HA35" s="595"/>
      <c r="HB35" s="595"/>
      <c r="HC35" s="595"/>
      <c r="HD35" s="595"/>
      <c r="HE35" s="595"/>
      <c r="HF35" s="595"/>
      <c r="HG35" s="595"/>
      <c r="HH35" s="595"/>
      <c r="HI35" s="595"/>
      <c r="HJ35" s="595"/>
      <c r="HK35" s="595"/>
      <c r="HL35" s="595"/>
      <c r="HM35" s="595"/>
      <c r="HN35" s="595"/>
      <c r="HO35" s="595"/>
      <c r="HP35" s="595"/>
      <c r="HQ35" s="595"/>
      <c r="HR35" s="595"/>
      <c r="HS35" s="595"/>
      <c r="HT35" s="595"/>
      <c r="HU35" s="595"/>
      <c r="HV35" s="595"/>
      <c r="HW35" s="595"/>
      <c r="HX35" s="595"/>
      <c r="HY35" s="595"/>
      <c r="HZ35" s="595"/>
      <c r="IA35" s="595"/>
      <c r="IB35" s="595"/>
      <c r="IC35" s="595"/>
      <c r="ID35" s="595"/>
      <c r="IE35" s="595"/>
      <c r="IF35" s="595"/>
      <c r="IG35" s="595"/>
      <c r="IH35" s="595"/>
    </row>
    <row r="36" spans="1:242" x14ac:dyDescent="0.25">
      <c r="A36" s="699" t="s">
        <v>4</v>
      </c>
      <c r="B36" s="622"/>
      <c r="C36" s="660"/>
      <c r="D36" s="661"/>
      <c r="E36" s="609"/>
      <c r="F36" s="609"/>
      <c r="G36" s="611"/>
      <c r="H36" s="609"/>
      <c r="I36" s="662"/>
      <c r="J36" s="706"/>
      <c r="K36" s="622"/>
      <c r="L36" s="622"/>
      <c r="M36" s="622"/>
      <c r="N36" s="622"/>
      <c r="O36" s="612"/>
      <c r="P36" s="613"/>
      <c r="Q36" s="665">
        <f>IF(D36="-",0,(D36*J36/100)+C36*I36)</f>
        <v>0</v>
      </c>
      <c r="R36" s="680"/>
      <c r="S36" s="680"/>
      <c r="T36" s="680"/>
      <c r="U36" s="680"/>
      <c r="V36" s="681"/>
      <c r="W36" s="636"/>
      <c r="X36" s="694"/>
      <c r="Y36" s="636"/>
    </row>
    <row r="37" spans="1:242" s="629" customFormat="1" x14ac:dyDescent="0.25">
      <c r="A37" s="674"/>
      <c r="B37" s="622"/>
      <c r="C37" s="700"/>
      <c r="D37" s="651"/>
      <c r="E37" s="651"/>
      <c r="F37" s="651"/>
      <c r="G37" s="621"/>
      <c r="H37" s="609"/>
      <c r="I37" s="701"/>
      <c r="J37" s="702"/>
      <c r="K37" s="622"/>
      <c r="L37" s="622"/>
      <c r="M37" s="622"/>
      <c r="N37" s="622"/>
      <c r="O37" s="623"/>
      <c r="P37" s="613"/>
      <c r="Q37" s="696"/>
      <c r="R37" s="680"/>
      <c r="S37" s="680"/>
      <c r="T37" s="680"/>
      <c r="U37" s="680"/>
      <c r="V37" s="681"/>
      <c r="W37" s="636"/>
      <c r="X37" s="613"/>
      <c r="Y37" s="636"/>
      <c r="Z37" s="595"/>
      <c r="AA37" s="595"/>
      <c r="AB37" s="595"/>
      <c r="AC37" s="595"/>
      <c r="AD37" s="595"/>
      <c r="AE37" s="595"/>
      <c r="AF37" s="595"/>
      <c r="AG37" s="595"/>
      <c r="AH37" s="595"/>
      <c r="AI37" s="595"/>
      <c r="AJ37" s="595"/>
      <c r="AK37" s="595"/>
      <c r="AL37" s="595"/>
      <c r="AM37" s="595"/>
      <c r="AN37" s="595"/>
      <c r="AO37" s="595"/>
      <c r="AP37" s="595"/>
      <c r="AQ37" s="595"/>
      <c r="AR37" s="595"/>
      <c r="AS37" s="595"/>
      <c r="AT37" s="595"/>
      <c r="AU37" s="595"/>
      <c r="AV37" s="595"/>
      <c r="AW37" s="595"/>
      <c r="AX37" s="595"/>
      <c r="AY37" s="595"/>
      <c r="AZ37" s="595"/>
      <c r="BA37" s="595"/>
      <c r="BB37" s="595"/>
      <c r="BC37" s="595"/>
      <c r="BD37" s="595"/>
      <c r="BE37" s="595"/>
      <c r="BF37" s="595"/>
      <c r="BG37" s="595"/>
      <c r="BH37" s="595"/>
      <c r="BI37" s="595"/>
      <c r="BJ37" s="595"/>
      <c r="BK37" s="595"/>
      <c r="BL37" s="595"/>
      <c r="BM37" s="595"/>
      <c r="BN37" s="595"/>
      <c r="BO37" s="595"/>
      <c r="BP37" s="595"/>
      <c r="BQ37" s="595"/>
      <c r="BR37" s="595"/>
      <c r="BS37" s="595"/>
      <c r="BT37" s="595"/>
      <c r="BU37" s="595"/>
      <c r="BV37" s="595"/>
      <c r="BW37" s="595"/>
      <c r="BX37" s="595"/>
      <c r="BY37" s="595"/>
      <c r="BZ37" s="595"/>
      <c r="CA37" s="595"/>
      <c r="CB37" s="595"/>
      <c r="CC37" s="595"/>
      <c r="CD37" s="595"/>
      <c r="CE37" s="595"/>
      <c r="CF37" s="595"/>
      <c r="CG37" s="595"/>
      <c r="CH37" s="595"/>
      <c r="CI37" s="595"/>
      <c r="CJ37" s="595"/>
      <c r="CK37" s="595"/>
      <c r="CL37" s="595"/>
      <c r="CM37" s="595"/>
      <c r="CN37" s="595"/>
      <c r="CO37" s="595"/>
      <c r="CP37" s="595"/>
      <c r="CQ37" s="595"/>
      <c r="CR37" s="595"/>
      <c r="CS37" s="595"/>
      <c r="CT37" s="595"/>
      <c r="CU37" s="595"/>
      <c r="CV37" s="595"/>
      <c r="CW37" s="595"/>
      <c r="CX37" s="595"/>
      <c r="CY37" s="595"/>
      <c r="CZ37" s="595"/>
      <c r="DA37" s="595"/>
      <c r="DB37" s="595"/>
      <c r="DC37" s="595"/>
      <c r="DD37" s="595"/>
      <c r="DE37" s="595"/>
      <c r="DF37" s="595"/>
      <c r="DG37" s="595"/>
      <c r="DH37" s="595"/>
      <c r="DI37" s="595"/>
      <c r="DJ37" s="595"/>
      <c r="DK37" s="595"/>
      <c r="DL37" s="595"/>
      <c r="DM37" s="595"/>
      <c r="DN37" s="595"/>
      <c r="DO37" s="595"/>
      <c r="DP37" s="595"/>
      <c r="DQ37" s="595"/>
      <c r="DR37" s="595"/>
      <c r="DS37" s="595"/>
      <c r="DT37" s="595"/>
      <c r="DU37" s="595"/>
      <c r="DV37" s="595"/>
      <c r="DW37" s="595"/>
      <c r="DX37" s="595"/>
      <c r="DY37" s="595"/>
      <c r="DZ37" s="595"/>
      <c r="EA37" s="595"/>
      <c r="EB37" s="595"/>
      <c r="EC37" s="595"/>
      <c r="ED37" s="595"/>
      <c r="EE37" s="595"/>
      <c r="EF37" s="595"/>
      <c r="EG37" s="595"/>
      <c r="EH37" s="595"/>
      <c r="EI37" s="595"/>
      <c r="EJ37" s="595"/>
      <c r="EK37" s="595"/>
      <c r="EL37" s="595"/>
      <c r="EM37" s="595"/>
      <c r="EN37" s="595"/>
      <c r="EO37" s="595"/>
      <c r="EP37" s="595"/>
      <c r="EQ37" s="595"/>
      <c r="ER37" s="595"/>
      <c r="ES37" s="595"/>
      <c r="ET37" s="595"/>
      <c r="EU37" s="595"/>
      <c r="EV37" s="595"/>
      <c r="EW37" s="595"/>
      <c r="EX37" s="595"/>
      <c r="EY37" s="595"/>
      <c r="EZ37" s="595"/>
      <c r="FA37" s="595"/>
      <c r="FB37" s="595"/>
      <c r="FC37" s="595"/>
      <c r="FD37" s="595"/>
      <c r="FE37" s="595"/>
      <c r="FF37" s="595"/>
      <c r="FG37" s="595"/>
      <c r="FH37" s="595"/>
      <c r="FI37" s="595"/>
      <c r="FJ37" s="595"/>
      <c r="FK37" s="595"/>
      <c r="FL37" s="595"/>
      <c r="FM37" s="595"/>
      <c r="FN37" s="595"/>
      <c r="FO37" s="595"/>
      <c r="FP37" s="595"/>
      <c r="FQ37" s="595"/>
      <c r="FR37" s="595"/>
      <c r="FS37" s="595"/>
      <c r="FT37" s="595"/>
      <c r="FU37" s="595"/>
      <c r="FV37" s="595"/>
      <c r="FW37" s="595"/>
      <c r="FX37" s="595"/>
      <c r="FY37" s="595"/>
      <c r="FZ37" s="595"/>
      <c r="GA37" s="595"/>
      <c r="GB37" s="595"/>
      <c r="GC37" s="595"/>
      <c r="GD37" s="595"/>
      <c r="GE37" s="595"/>
      <c r="GF37" s="595"/>
      <c r="GG37" s="595"/>
      <c r="GH37" s="595"/>
      <c r="GI37" s="595"/>
      <c r="GJ37" s="595"/>
      <c r="GK37" s="595"/>
      <c r="GL37" s="595"/>
      <c r="GM37" s="595"/>
      <c r="GN37" s="595"/>
      <c r="GO37" s="595"/>
      <c r="GP37" s="595"/>
      <c r="GQ37" s="595"/>
      <c r="GR37" s="595"/>
      <c r="GS37" s="595"/>
      <c r="GT37" s="595"/>
      <c r="GU37" s="595"/>
      <c r="GV37" s="595"/>
      <c r="GW37" s="595"/>
      <c r="GX37" s="595"/>
      <c r="GY37" s="595"/>
      <c r="GZ37" s="595"/>
      <c r="HA37" s="595"/>
      <c r="HB37" s="595"/>
      <c r="HC37" s="595"/>
      <c r="HD37" s="595"/>
      <c r="HE37" s="595"/>
      <c r="HF37" s="595"/>
      <c r="HG37" s="595"/>
      <c r="HH37" s="595"/>
      <c r="HI37" s="595"/>
      <c r="HJ37" s="595"/>
      <c r="HK37" s="595"/>
      <c r="HL37" s="595"/>
      <c r="HM37" s="595"/>
      <c r="HN37" s="595"/>
      <c r="HO37" s="595"/>
      <c r="HP37" s="595"/>
      <c r="HQ37" s="595"/>
      <c r="HR37" s="595"/>
      <c r="HS37" s="595"/>
      <c r="HT37" s="595"/>
      <c r="HU37" s="595"/>
      <c r="HV37" s="595"/>
      <c r="HW37" s="595"/>
      <c r="HX37" s="595"/>
      <c r="HY37" s="595"/>
      <c r="HZ37" s="595"/>
      <c r="IA37" s="595"/>
      <c r="IB37" s="595"/>
      <c r="IC37" s="595"/>
      <c r="ID37" s="595"/>
      <c r="IE37" s="595"/>
      <c r="IF37" s="595"/>
      <c r="IG37" s="595"/>
      <c r="IH37" s="595"/>
    </row>
    <row r="38" spans="1:242" s="629" customFormat="1" x14ac:dyDescent="0.25">
      <c r="A38" s="674"/>
      <c r="B38" s="622"/>
      <c r="C38" s="675"/>
      <c r="D38" s="676"/>
      <c r="E38" s="677"/>
      <c r="F38" s="678"/>
      <c r="G38" s="621"/>
      <c r="H38" s="609"/>
      <c r="I38" s="695"/>
      <c r="J38" s="622"/>
      <c r="K38" s="622"/>
      <c r="L38" s="622"/>
      <c r="M38" s="622"/>
      <c r="N38" s="622"/>
      <c r="O38" s="623"/>
      <c r="P38" s="613"/>
      <c r="Q38" s="696"/>
      <c r="R38" s="680"/>
      <c r="S38" s="680"/>
      <c r="T38" s="680"/>
      <c r="U38" s="680"/>
      <c r="V38" s="681"/>
      <c r="W38" s="636"/>
      <c r="X38" s="613"/>
      <c r="Y38" s="636"/>
      <c r="Z38" s="595"/>
      <c r="AA38" s="595"/>
      <c r="AB38" s="595"/>
      <c r="AC38" s="595"/>
      <c r="AD38" s="595"/>
      <c r="AE38" s="595"/>
      <c r="AF38" s="595"/>
      <c r="AG38" s="595"/>
      <c r="AH38" s="595"/>
      <c r="AI38" s="595"/>
      <c r="AJ38" s="595"/>
      <c r="AK38" s="595"/>
      <c r="AL38" s="595"/>
      <c r="AM38" s="595"/>
      <c r="AN38" s="595"/>
      <c r="AO38" s="595"/>
      <c r="AP38" s="595"/>
      <c r="AQ38" s="595"/>
      <c r="AR38" s="595"/>
      <c r="AS38" s="595"/>
      <c r="AT38" s="595"/>
      <c r="AU38" s="595"/>
      <c r="AV38" s="595"/>
      <c r="AW38" s="595"/>
      <c r="AX38" s="595"/>
      <c r="AY38" s="595"/>
      <c r="AZ38" s="595"/>
      <c r="BA38" s="595"/>
      <c r="BB38" s="595"/>
      <c r="BC38" s="595"/>
      <c r="BD38" s="595"/>
      <c r="BE38" s="595"/>
      <c r="BF38" s="595"/>
      <c r="BG38" s="595"/>
      <c r="BH38" s="595"/>
      <c r="BI38" s="595"/>
      <c r="BJ38" s="595"/>
      <c r="BK38" s="595"/>
      <c r="BL38" s="595"/>
      <c r="BM38" s="595"/>
      <c r="BN38" s="595"/>
      <c r="BO38" s="595"/>
      <c r="BP38" s="595"/>
      <c r="BQ38" s="595"/>
      <c r="BR38" s="595"/>
      <c r="BS38" s="595"/>
      <c r="BT38" s="595"/>
      <c r="BU38" s="595"/>
      <c r="BV38" s="595"/>
      <c r="BW38" s="595"/>
      <c r="BX38" s="595"/>
      <c r="BY38" s="595"/>
      <c r="BZ38" s="595"/>
      <c r="CA38" s="595"/>
      <c r="CB38" s="595"/>
      <c r="CC38" s="595"/>
      <c r="CD38" s="595"/>
      <c r="CE38" s="595"/>
      <c r="CF38" s="595"/>
      <c r="CG38" s="595"/>
      <c r="CH38" s="595"/>
      <c r="CI38" s="595"/>
      <c r="CJ38" s="595"/>
      <c r="CK38" s="595"/>
      <c r="CL38" s="595"/>
      <c r="CM38" s="595"/>
      <c r="CN38" s="595"/>
      <c r="CO38" s="595"/>
      <c r="CP38" s="595"/>
      <c r="CQ38" s="595"/>
      <c r="CR38" s="595"/>
      <c r="CS38" s="595"/>
      <c r="CT38" s="595"/>
      <c r="CU38" s="595"/>
      <c r="CV38" s="595"/>
      <c r="CW38" s="595"/>
      <c r="CX38" s="595"/>
      <c r="CY38" s="595"/>
      <c r="CZ38" s="595"/>
      <c r="DA38" s="595"/>
      <c r="DB38" s="595"/>
      <c r="DC38" s="595"/>
      <c r="DD38" s="595"/>
      <c r="DE38" s="595"/>
      <c r="DF38" s="595"/>
      <c r="DG38" s="595"/>
      <c r="DH38" s="595"/>
      <c r="DI38" s="595"/>
      <c r="DJ38" s="595"/>
      <c r="DK38" s="595"/>
      <c r="DL38" s="595"/>
      <c r="DM38" s="595"/>
      <c r="DN38" s="595"/>
      <c r="DO38" s="595"/>
      <c r="DP38" s="595"/>
      <c r="DQ38" s="595"/>
      <c r="DR38" s="595"/>
      <c r="DS38" s="595"/>
      <c r="DT38" s="595"/>
      <c r="DU38" s="595"/>
      <c r="DV38" s="595"/>
      <c r="DW38" s="595"/>
      <c r="DX38" s="595"/>
      <c r="DY38" s="595"/>
      <c r="DZ38" s="595"/>
      <c r="EA38" s="595"/>
      <c r="EB38" s="595"/>
      <c r="EC38" s="595"/>
      <c r="ED38" s="595"/>
      <c r="EE38" s="595"/>
      <c r="EF38" s="595"/>
      <c r="EG38" s="595"/>
      <c r="EH38" s="595"/>
      <c r="EI38" s="595"/>
      <c r="EJ38" s="595"/>
      <c r="EK38" s="595"/>
      <c r="EL38" s="595"/>
      <c r="EM38" s="595"/>
      <c r="EN38" s="595"/>
      <c r="EO38" s="595"/>
      <c r="EP38" s="595"/>
      <c r="EQ38" s="595"/>
      <c r="ER38" s="595"/>
      <c r="ES38" s="595"/>
      <c r="ET38" s="595"/>
      <c r="EU38" s="595"/>
      <c r="EV38" s="595"/>
      <c r="EW38" s="595"/>
      <c r="EX38" s="595"/>
      <c r="EY38" s="595"/>
      <c r="EZ38" s="595"/>
      <c r="FA38" s="595"/>
      <c r="FB38" s="595"/>
      <c r="FC38" s="595"/>
      <c r="FD38" s="595"/>
      <c r="FE38" s="595"/>
      <c r="FF38" s="595"/>
      <c r="FG38" s="595"/>
      <c r="FH38" s="595"/>
      <c r="FI38" s="595"/>
      <c r="FJ38" s="595"/>
      <c r="FK38" s="595"/>
      <c r="FL38" s="595"/>
      <c r="FM38" s="595"/>
      <c r="FN38" s="595"/>
      <c r="FO38" s="595"/>
      <c r="FP38" s="595"/>
      <c r="FQ38" s="595"/>
      <c r="FR38" s="595"/>
      <c r="FS38" s="595"/>
      <c r="FT38" s="595"/>
      <c r="FU38" s="595"/>
      <c r="FV38" s="595"/>
      <c r="FW38" s="595"/>
      <c r="FX38" s="595"/>
      <c r="FY38" s="595"/>
      <c r="FZ38" s="595"/>
      <c r="GA38" s="595"/>
      <c r="GB38" s="595"/>
      <c r="GC38" s="595"/>
      <c r="GD38" s="595"/>
      <c r="GE38" s="595"/>
      <c r="GF38" s="595"/>
      <c r="GG38" s="595"/>
      <c r="GH38" s="595"/>
      <c r="GI38" s="595"/>
      <c r="GJ38" s="595"/>
      <c r="GK38" s="595"/>
      <c r="GL38" s="595"/>
      <c r="GM38" s="595"/>
      <c r="GN38" s="595"/>
      <c r="GO38" s="595"/>
      <c r="GP38" s="595"/>
      <c r="GQ38" s="595"/>
      <c r="GR38" s="595"/>
      <c r="GS38" s="595"/>
      <c r="GT38" s="595"/>
      <c r="GU38" s="595"/>
      <c r="GV38" s="595"/>
      <c r="GW38" s="595"/>
      <c r="GX38" s="595"/>
      <c r="GY38" s="595"/>
      <c r="GZ38" s="595"/>
      <c r="HA38" s="595"/>
      <c r="HB38" s="595"/>
      <c r="HC38" s="595"/>
      <c r="HD38" s="595"/>
      <c r="HE38" s="595"/>
      <c r="HF38" s="595"/>
      <c r="HG38" s="595"/>
      <c r="HH38" s="595"/>
      <c r="HI38" s="595"/>
      <c r="HJ38" s="595"/>
      <c r="HK38" s="595"/>
      <c r="HL38" s="595"/>
      <c r="HM38" s="595"/>
      <c r="HN38" s="595"/>
      <c r="HO38" s="595"/>
      <c r="HP38" s="595"/>
      <c r="HQ38" s="595"/>
      <c r="HR38" s="595"/>
      <c r="HS38" s="595"/>
      <c r="HT38" s="595"/>
      <c r="HU38" s="595"/>
      <c r="HV38" s="595"/>
      <c r="HW38" s="595"/>
      <c r="HX38" s="595"/>
      <c r="HY38" s="595"/>
      <c r="HZ38" s="595"/>
      <c r="IA38" s="595"/>
      <c r="IB38" s="595"/>
      <c r="IC38" s="595"/>
      <c r="ID38" s="595"/>
      <c r="IE38" s="595"/>
      <c r="IF38" s="595"/>
      <c r="IG38" s="595"/>
      <c r="IH38" s="595"/>
    </row>
    <row r="39" spans="1:242" s="709" customFormat="1" outlineLevel="1" x14ac:dyDescent="0.25">
      <c r="A39" s="646"/>
      <c r="B39" s="622"/>
      <c r="C39" s="618" t="s">
        <v>7</v>
      </c>
      <c r="D39" s="620"/>
      <c r="E39" s="622"/>
      <c r="F39" s="622"/>
      <c r="G39" s="621"/>
      <c r="H39" s="609"/>
      <c r="I39" s="618" t="s">
        <v>7</v>
      </c>
      <c r="J39" s="620"/>
      <c r="K39" s="622"/>
      <c r="L39" s="622"/>
      <c r="M39" s="622"/>
      <c r="N39" s="622"/>
      <c r="O39" s="623"/>
      <c r="P39" s="613"/>
      <c r="Q39" s="707" t="s">
        <v>0</v>
      </c>
      <c r="R39" s="635"/>
      <c r="S39" s="635"/>
      <c r="T39" s="635"/>
      <c r="U39" s="635"/>
      <c r="V39" s="1204" t="s">
        <v>71</v>
      </c>
      <c r="W39" s="613"/>
      <c r="X39" s="613"/>
      <c r="Y39" s="613"/>
      <c r="Z39" s="708"/>
      <c r="AA39" s="708"/>
      <c r="AB39" s="708"/>
      <c r="AC39" s="708"/>
      <c r="AD39" s="708"/>
      <c r="AE39" s="708"/>
      <c r="AF39" s="708"/>
      <c r="AG39" s="708"/>
      <c r="AH39" s="708"/>
      <c r="AI39" s="708"/>
      <c r="AJ39" s="708"/>
      <c r="AK39" s="708"/>
      <c r="AL39" s="708"/>
      <c r="AM39" s="708"/>
      <c r="AN39" s="708"/>
      <c r="AO39" s="708"/>
      <c r="AP39" s="708"/>
      <c r="AQ39" s="708"/>
      <c r="AR39" s="708"/>
      <c r="AS39" s="708"/>
      <c r="AT39" s="708"/>
      <c r="AU39" s="708"/>
      <c r="AV39" s="708"/>
      <c r="AW39" s="708"/>
      <c r="AX39" s="708"/>
      <c r="AY39" s="708"/>
      <c r="AZ39" s="708"/>
      <c r="BA39" s="708"/>
      <c r="BB39" s="708"/>
      <c r="BC39" s="708"/>
      <c r="BD39" s="708"/>
      <c r="BE39" s="708"/>
      <c r="BF39" s="708"/>
      <c r="BG39" s="708"/>
      <c r="BH39" s="708"/>
      <c r="BI39" s="708"/>
      <c r="BJ39" s="708"/>
      <c r="BK39" s="708"/>
      <c r="BL39" s="708"/>
      <c r="BM39" s="708"/>
      <c r="BN39" s="708"/>
      <c r="BO39" s="708"/>
      <c r="BP39" s="708"/>
      <c r="BQ39" s="708"/>
      <c r="BR39" s="708"/>
      <c r="BS39" s="708"/>
      <c r="BT39" s="708"/>
      <c r="BU39" s="708"/>
      <c r="BV39" s="708"/>
      <c r="BW39" s="708"/>
      <c r="BX39" s="708"/>
      <c r="BY39" s="708"/>
      <c r="BZ39" s="708"/>
      <c r="CA39" s="708"/>
      <c r="CB39" s="708"/>
      <c r="CC39" s="708"/>
      <c r="CD39" s="708"/>
      <c r="CE39" s="708"/>
      <c r="CF39" s="708"/>
      <c r="CG39" s="708"/>
      <c r="CH39" s="708"/>
      <c r="CI39" s="708"/>
      <c r="CJ39" s="708"/>
      <c r="CK39" s="708"/>
      <c r="CL39" s="708"/>
      <c r="CM39" s="708"/>
      <c r="CN39" s="708"/>
      <c r="CO39" s="708"/>
      <c r="CP39" s="708"/>
      <c r="CQ39" s="708"/>
      <c r="CR39" s="708"/>
      <c r="CS39" s="708"/>
      <c r="CT39" s="708"/>
      <c r="CU39" s="708"/>
      <c r="CV39" s="708"/>
      <c r="CW39" s="708"/>
      <c r="CX39" s="708"/>
      <c r="CY39" s="708"/>
      <c r="CZ39" s="708"/>
      <c r="DA39" s="708"/>
      <c r="DB39" s="708"/>
      <c r="DC39" s="708"/>
      <c r="DD39" s="708"/>
      <c r="DE39" s="708"/>
      <c r="DF39" s="708"/>
      <c r="DG39" s="708"/>
      <c r="DH39" s="708"/>
      <c r="DI39" s="708"/>
      <c r="DJ39" s="708"/>
      <c r="DK39" s="708"/>
      <c r="DL39" s="708"/>
      <c r="DM39" s="708"/>
      <c r="DN39" s="708"/>
      <c r="DO39" s="708"/>
      <c r="DP39" s="708"/>
      <c r="DQ39" s="708"/>
      <c r="DR39" s="708"/>
      <c r="DS39" s="708"/>
      <c r="DT39" s="708"/>
      <c r="DU39" s="708"/>
      <c r="DV39" s="708"/>
      <c r="DW39" s="708"/>
      <c r="DX39" s="708"/>
      <c r="DY39" s="708"/>
      <c r="DZ39" s="708"/>
      <c r="EA39" s="708"/>
      <c r="EB39" s="708"/>
      <c r="EC39" s="708"/>
      <c r="ED39" s="708"/>
      <c r="EE39" s="708"/>
      <c r="EF39" s="708"/>
      <c r="EG39" s="708"/>
      <c r="EH39" s="708"/>
      <c r="EI39" s="708"/>
      <c r="EJ39" s="708"/>
      <c r="EK39" s="708"/>
      <c r="EL39" s="708"/>
      <c r="EM39" s="708"/>
      <c r="EN39" s="708"/>
      <c r="EO39" s="708"/>
      <c r="EP39" s="708"/>
      <c r="EQ39" s="708"/>
      <c r="ER39" s="708"/>
      <c r="ES39" s="708"/>
      <c r="ET39" s="708"/>
      <c r="EU39" s="708"/>
      <c r="EV39" s="708"/>
      <c r="EW39" s="708"/>
      <c r="EX39" s="708"/>
      <c r="EY39" s="708"/>
      <c r="EZ39" s="708"/>
      <c r="FA39" s="708"/>
      <c r="FB39" s="708"/>
      <c r="FC39" s="708"/>
      <c r="FD39" s="708"/>
      <c r="FE39" s="708"/>
      <c r="FF39" s="708"/>
      <c r="FG39" s="708"/>
      <c r="FH39" s="708"/>
      <c r="FI39" s="708"/>
      <c r="FJ39" s="708"/>
      <c r="FK39" s="708"/>
      <c r="FL39" s="708"/>
      <c r="FM39" s="708"/>
      <c r="FN39" s="708"/>
      <c r="FO39" s="708"/>
      <c r="FP39" s="708"/>
      <c r="FQ39" s="708"/>
      <c r="FR39" s="708"/>
      <c r="FS39" s="708"/>
      <c r="FT39" s="708"/>
      <c r="FU39" s="708"/>
      <c r="FV39" s="708"/>
      <c r="FW39" s="708"/>
      <c r="FX39" s="708"/>
      <c r="FY39" s="708"/>
      <c r="FZ39" s="708"/>
      <c r="GA39" s="708"/>
      <c r="GB39" s="708"/>
      <c r="GC39" s="708"/>
      <c r="GD39" s="708"/>
      <c r="GE39" s="708"/>
      <c r="GF39" s="708"/>
      <c r="GG39" s="708"/>
      <c r="GH39" s="708"/>
      <c r="GI39" s="708"/>
      <c r="GJ39" s="708"/>
      <c r="GK39" s="708"/>
      <c r="GL39" s="708"/>
      <c r="GM39" s="708"/>
      <c r="GN39" s="708"/>
      <c r="GO39" s="708"/>
      <c r="GP39" s="708"/>
      <c r="GQ39" s="708"/>
      <c r="GR39" s="708"/>
      <c r="GS39" s="708"/>
      <c r="GT39" s="708"/>
      <c r="GU39" s="708"/>
      <c r="GV39" s="708"/>
      <c r="GW39" s="708"/>
      <c r="GX39" s="708"/>
      <c r="GY39" s="708"/>
      <c r="GZ39" s="708"/>
      <c r="HA39" s="708"/>
      <c r="HB39" s="708"/>
      <c r="HC39" s="708"/>
      <c r="HD39" s="708"/>
      <c r="HE39" s="708"/>
      <c r="HF39" s="708"/>
      <c r="HG39" s="708"/>
      <c r="HH39" s="708"/>
      <c r="HI39" s="708"/>
      <c r="HJ39" s="708"/>
      <c r="HK39" s="708"/>
      <c r="HL39" s="708"/>
      <c r="HM39" s="708"/>
      <c r="HN39" s="708"/>
      <c r="HO39" s="708"/>
      <c r="HP39" s="708"/>
      <c r="HQ39" s="708"/>
      <c r="HR39" s="708"/>
      <c r="HS39" s="708"/>
      <c r="HT39" s="708"/>
      <c r="HU39" s="708"/>
      <c r="HV39" s="708"/>
      <c r="HW39" s="708"/>
      <c r="HX39" s="708"/>
      <c r="HY39" s="708"/>
      <c r="HZ39" s="708"/>
      <c r="IA39" s="708"/>
      <c r="IB39" s="708"/>
      <c r="IC39" s="708"/>
      <c r="ID39" s="708"/>
      <c r="IE39" s="708"/>
    </row>
    <row r="40" spans="1:242" s="709" customFormat="1" ht="35.25" customHeight="1" outlineLevel="1" x14ac:dyDescent="0.25">
      <c r="A40" s="684" t="s">
        <v>796</v>
      </c>
      <c r="B40" s="622"/>
      <c r="C40" s="710" t="s">
        <v>55</v>
      </c>
      <c r="D40" s="711" t="s">
        <v>56</v>
      </c>
      <c r="E40" s="622"/>
      <c r="F40" s="622"/>
      <c r="G40" s="621"/>
      <c r="H40" s="609"/>
      <c r="I40" s="710" t="s">
        <v>72</v>
      </c>
      <c r="J40" s="711" t="s">
        <v>58</v>
      </c>
      <c r="K40" s="622"/>
      <c r="L40" s="622"/>
      <c r="M40" s="622"/>
      <c r="N40" s="622"/>
      <c r="O40" s="623"/>
      <c r="P40" s="613"/>
      <c r="Q40" s="712" t="s">
        <v>73</v>
      </c>
      <c r="R40" s="635"/>
      <c r="S40" s="635"/>
      <c r="T40" s="635"/>
      <c r="U40" s="635"/>
      <c r="V40" s="1205"/>
      <c r="W40" s="613"/>
      <c r="X40" s="634"/>
      <c r="Y40" s="613"/>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8"/>
      <c r="BD40" s="708"/>
      <c r="BE40" s="708"/>
      <c r="BF40" s="708"/>
      <c r="BG40" s="708"/>
      <c r="BH40" s="708"/>
      <c r="BI40" s="708"/>
      <c r="BJ40" s="708"/>
      <c r="BK40" s="708"/>
      <c r="BL40" s="708"/>
      <c r="BM40" s="708"/>
      <c r="BN40" s="708"/>
      <c r="BO40" s="708"/>
      <c r="BP40" s="708"/>
      <c r="BQ40" s="708"/>
      <c r="BR40" s="708"/>
      <c r="BS40" s="708"/>
      <c r="BT40" s="708"/>
      <c r="BU40" s="708"/>
      <c r="BV40" s="708"/>
      <c r="BW40" s="708"/>
      <c r="BX40" s="708"/>
      <c r="BY40" s="708"/>
      <c r="BZ40" s="708"/>
      <c r="CA40" s="708"/>
      <c r="CB40" s="708"/>
      <c r="CC40" s="708"/>
      <c r="CD40" s="708"/>
      <c r="CE40" s="708"/>
      <c r="CF40" s="708"/>
      <c r="CG40" s="708"/>
      <c r="CH40" s="708"/>
      <c r="CI40" s="708"/>
      <c r="CJ40" s="708"/>
      <c r="CK40" s="708"/>
      <c r="CL40" s="708"/>
      <c r="CM40" s="708"/>
      <c r="CN40" s="708"/>
      <c r="CO40" s="708"/>
      <c r="CP40" s="708"/>
      <c r="CQ40" s="708"/>
      <c r="CR40" s="708"/>
      <c r="CS40" s="708"/>
      <c r="CT40" s="708"/>
      <c r="CU40" s="708"/>
      <c r="CV40" s="708"/>
      <c r="CW40" s="708"/>
      <c r="CX40" s="708"/>
      <c r="CY40" s="708"/>
      <c r="CZ40" s="708"/>
      <c r="DA40" s="708"/>
      <c r="DB40" s="708"/>
      <c r="DC40" s="708"/>
      <c r="DD40" s="708"/>
      <c r="DE40" s="708"/>
      <c r="DF40" s="708"/>
      <c r="DG40" s="708"/>
      <c r="DH40" s="708"/>
      <c r="DI40" s="708"/>
      <c r="DJ40" s="708"/>
      <c r="DK40" s="708"/>
      <c r="DL40" s="708"/>
      <c r="DM40" s="708"/>
      <c r="DN40" s="708"/>
      <c r="DO40" s="708"/>
      <c r="DP40" s="708"/>
      <c r="DQ40" s="708"/>
      <c r="DR40" s="708"/>
      <c r="DS40" s="708"/>
      <c r="DT40" s="708"/>
      <c r="DU40" s="708"/>
      <c r="DV40" s="708"/>
      <c r="DW40" s="708"/>
      <c r="DX40" s="708"/>
      <c r="DY40" s="708"/>
      <c r="DZ40" s="708"/>
      <c r="EA40" s="708"/>
      <c r="EB40" s="708"/>
      <c r="EC40" s="708"/>
      <c r="ED40" s="708"/>
      <c r="EE40" s="708"/>
      <c r="EF40" s="708"/>
      <c r="EG40" s="708"/>
      <c r="EH40" s="708"/>
      <c r="EI40" s="708"/>
      <c r="EJ40" s="708"/>
      <c r="EK40" s="708"/>
      <c r="EL40" s="708"/>
      <c r="EM40" s="708"/>
      <c r="EN40" s="708"/>
      <c r="EO40" s="708"/>
      <c r="EP40" s="708"/>
      <c r="EQ40" s="708"/>
      <c r="ER40" s="708"/>
      <c r="ES40" s="708"/>
      <c r="ET40" s="708"/>
      <c r="EU40" s="708"/>
      <c r="EV40" s="708"/>
      <c r="EW40" s="708"/>
      <c r="EX40" s="708"/>
      <c r="EY40" s="708"/>
      <c r="EZ40" s="708"/>
      <c r="FA40" s="708"/>
      <c r="FB40" s="708"/>
      <c r="FC40" s="708"/>
      <c r="FD40" s="708"/>
      <c r="FE40" s="708"/>
      <c r="FF40" s="708"/>
      <c r="FG40" s="708"/>
      <c r="FH40" s="708"/>
      <c r="FI40" s="708"/>
      <c r="FJ40" s="708"/>
      <c r="FK40" s="708"/>
      <c r="FL40" s="708"/>
      <c r="FM40" s="708"/>
      <c r="FN40" s="708"/>
      <c r="FO40" s="708"/>
      <c r="FP40" s="708"/>
      <c r="FQ40" s="708"/>
      <c r="FR40" s="708"/>
      <c r="FS40" s="708"/>
      <c r="FT40" s="708"/>
      <c r="FU40" s="708"/>
      <c r="FV40" s="708"/>
      <c r="FW40" s="708"/>
      <c r="FX40" s="708"/>
      <c r="FY40" s="708"/>
      <c r="FZ40" s="708"/>
      <c r="GA40" s="708"/>
      <c r="GB40" s="708"/>
      <c r="GC40" s="708"/>
      <c r="GD40" s="708"/>
      <c r="GE40" s="708"/>
      <c r="GF40" s="708"/>
      <c r="GG40" s="708"/>
      <c r="GH40" s="708"/>
      <c r="GI40" s="708"/>
      <c r="GJ40" s="708"/>
      <c r="GK40" s="708"/>
      <c r="GL40" s="708"/>
      <c r="GM40" s="708"/>
      <c r="GN40" s="708"/>
      <c r="GO40" s="708"/>
      <c r="GP40" s="708"/>
      <c r="GQ40" s="708"/>
      <c r="GR40" s="708"/>
      <c r="GS40" s="708"/>
      <c r="GT40" s="708"/>
      <c r="GU40" s="708"/>
      <c r="GV40" s="708"/>
      <c r="GW40" s="708"/>
      <c r="GX40" s="708"/>
      <c r="GY40" s="708"/>
      <c r="GZ40" s="708"/>
      <c r="HA40" s="708"/>
      <c r="HB40" s="708"/>
      <c r="HC40" s="708"/>
      <c r="HD40" s="708"/>
      <c r="HE40" s="708"/>
      <c r="HF40" s="708"/>
      <c r="HG40" s="708"/>
      <c r="HH40" s="708"/>
      <c r="HI40" s="708"/>
      <c r="HJ40" s="708"/>
      <c r="HK40" s="708"/>
      <c r="HL40" s="708"/>
      <c r="HM40" s="708"/>
      <c r="HN40" s="708"/>
      <c r="HO40" s="708"/>
      <c r="HP40" s="708"/>
      <c r="HQ40" s="708"/>
      <c r="HR40" s="708"/>
      <c r="HS40" s="708"/>
      <c r="HT40" s="708"/>
      <c r="HU40" s="708"/>
      <c r="HV40" s="708"/>
      <c r="HW40" s="708"/>
      <c r="HX40" s="708"/>
      <c r="HY40" s="708"/>
      <c r="HZ40" s="708"/>
      <c r="IA40" s="708"/>
      <c r="IB40" s="708"/>
      <c r="IC40" s="708"/>
      <c r="ID40" s="708"/>
      <c r="IE40" s="708"/>
    </row>
    <row r="41" spans="1:242" s="709" customFormat="1" outlineLevel="1" x14ac:dyDescent="0.25">
      <c r="A41" s="713"/>
      <c r="B41" s="622"/>
      <c r="C41" s="710" t="s">
        <v>74</v>
      </c>
      <c r="D41" s="711" t="s">
        <v>75</v>
      </c>
      <c r="E41" s="622"/>
      <c r="F41" s="622"/>
      <c r="G41" s="621"/>
      <c r="H41" s="609"/>
      <c r="I41" s="714" t="s">
        <v>25</v>
      </c>
      <c r="J41" s="715" t="s">
        <v>31</v>
      </c>
      <c r="K41" s="622"/>
      <c r="L41" s="622"/>
      <c r="M41" s="622"/>
      <c r="N41" s="622"/>
      <c r="O41" s="623"/>
      <c r="P41" s="613"/>
      <c r="Q41" s="716" t="s">
        <v>43</v>
      </c>
      <c r="R41" s="635"/>
      <c r="S41" s="635"/>
      <c r="T41" s="635"/>
      <c r="U41" s="635"/>
      <c r="V41" s="658" t="s">
        <v>43</v>
      </c>
      <c r="W41" s="613"/>
      <c r="X41" s="654"/>
      <c r="Y41" s="613"/>
      <c r="Z41" s="708"/>
      <c r="AA41" s="708"/>
      <c r="AB41" s="708"/>
      <c r="AC41" s="708"/>
      <c r="AD41" s="708"/>
      <c r="AE41" s="708"/>
      <c r="AF41" s="708"/>
      <c r="AG41" s="708"/>
      <c r="AH41" s="708"/>
      <c r="AI41" s="708"/>
      <c r="AJ41" s="708"/>
      <c r="AK41" s="708"/>
      <c r="AL41" s="708"/>
      <c r="AM41" s="708"/>
      <c r="AN41" s="708"/>
      <c r="AO41" s="708"/>
      <c r="AP41" s="708"/>
      <c r="AQ41" s="708"/>
      <c r="AR41" s="708"/>
      <c r="AS41" s="708"/>
      <c r="AT41" s="708"/>
      <c r="AU41" s="708"/>
      <c r="AV41" s="708"/>
      <c r="AW41" s="708"/>
      <c r="AX41" s="708"/>
      <c r="AY41" s="708"/>
      <c r="AZ41" s="708"/>
      <c r="BA41" s="708"/>
      <c r="BB41" s="708"/>
      <c r="BC41" s="708"/>
      <c r="BD41" s="708"/>
      <c r="BE41" s="708"/>
      <c r="BF41" s="708"/>
      <c r="BG41" s="708"/>
      <c r="BH41" s="708"/>
      <c r="BI41" s="708"/>
      <c r="BJ41" s="708"/>
      <c r="BK41" s="708"/>
      <c r="BL41" s="708"/>
      <c r="BM41" s="708"/>
      <c r="BN41" s="708"/>
      <c r="BO41" s="708"/>
      <c r="BP41" s="708"/>
      <c r="BQ41" s="708"/>
      <c r="BR41" s="708"/>
      <c r="BS41" s="708"/>
      <c r="BT41" s="708"/>
      <c r="BU41" s="708"/>
      <c r="BV41" s="708"/>
      <c r="BW41" s="708"/>
      <c r="BX41" s="708"/>
      <c r="BY41" s="708"/>
      <c r="BZ41" s="708"/>
      <c r="CA41" s="708"/>
      <c r="CB41" s="708"/>
      <c r="CC41" s="708"/>
      <c r="CD41" s="708"/>
      <c r="CE41" s="708"/>
      <c r="CF41" s="708"/>
      <c r="CG41" s="708"/>
      <c r="CH41" s="708"/>
      <c r="CI41" s="708"/>
      <c r="CJ41" s="708"/>
      <c r="CK41" s="708"/>
      <c r="CL41" s="708"/>
      <c r="CM41" s="708"/>
      <c r="CN41" s="708"/>
      <c r="CO41" s="708"/>
      <c r="CP41" s="708"/>
      <c r="CQ41" s="708"/>
      <c r="CR41" s="708"/>
      <c r="CS41" s="708"/>
      <c r="CT41" s="708"/>
      <c r="CU41" s="708"/>
      <c r="CV41" s="708"/>
      <c r="CW41" s="708"/>
      <c r="CX41" s="708"/>
      <c r="CY41" s="708"/>
      <c r="CZ41" s="708"/>
      <c r="DA41" s="708"/>
      <c r="DB41" s="708"/>
      <c r="DC41" s="708"/>
      <c r="DD41" s="708"/>
      <c r="DE41" s="708"/>
      <c r="DF41" s="708"/>
      <c r="DG41" s="708"/>
      <c r="DH41" s="708"/>
      <c r="DI41" s="708"/>
      <c r="DJ41" s="708"/>
      <c r="DK41" s="708"/>
      <c r="DL41" s="708"/>
      <c r="DM41" s="708"/>
      <c r="DN41" s="708"/>
      <c r="DO41" s="708"/>
      <c r="DP41" s="708"/>
      <c r="DQ41" s="708"/>
      <c r="DR41" s="708"/>
      <c r="DS41" s="708"/>
      <c r="DT41" s="708"/>
      <c r="DU41" s="708"/>
      <c r="DV41" s="708"/>
      <c r="DW41" s="708"/>
      <c r="DX41" s="708"/>
      <c r="DY41" s="708"/>
      <c r="DZ41" s="708"/>
      <c r="EA41" s="708"/>
      <c r="EB41" s="708"/>
      <c r="EC41" s="708"/>
      <c r="ED41" s="708"/>
      <c r="EE41" s="708"/>
      <c r="EF41" s="708"/>
      <c r="EG41" s="708"/>
      <c r="EH41" s="708"/>
      <c r="EI41" s="708"/>
      <c r="EJ41" s="708"/>
      <c r="EK41" s="708"/>
      <c r="EL41" s="708"/>
      <c r="EM41" s="708"/>
      <c r="EN41" s="708"/>
      <c r="EO41" s="708"/>
      <c r="EP41" s="708"/>
      <c r="EQ41" s="708"/>
      <c r="ER41" s="708"/>
      <c r="ES41" s="708"/>
      <c r="ET41" s="708"/>
      <c r="EU41" s="708"/>
      <c r="EV41" s="708"/>
      <c r="EW41" s="708"/>
      <c r="EX41" s="708"/>
      <c r="EY41" s="708"/>
      <c r="EZ41" s="708"/>
      <c r="FA41" s="708"/>
      <c r="FB41" s="708"/>
      <c r="FC41" s="708"/>
      <c r="FD41" s="708"/>
      <c r="FE41" s="708"/>
      <c r="FF41" s="708"/>
      <c r="FG41" s="708"/>
      <c r="FH41" s="708"/>
      <c r="FI41" s="708"/>
      <c r="FJ41" s="708"/>
      <c r="FK41" s="708"/>
      <c r="FL41" s="708"/>
      <c r="FM41" s="708"/>
      <c r="FN41" s="708"/>
      <c r="FO41" s="708"/>
      <c r="FP41" s="708"/>
      <c r="FQ41" s="708"/>
      <c r="FR41" s="708"/>
      <c r="FS41" s="708"/>
      <c r="FT41" s="708"/>
      <c r="FU41" s="708"/>
      <c r="FV41" s="708"/>
      <c r="FW41" s="708"/>
      <c r="FX41" s="708"/>
      <c r="FY41" s="708"/>
      <c r="FZ41" s="708"/>
      <c r="GA41" s="708"/>
      <c r="GB41" s="708"/>
      <c r="GC41" s="708"/>
      <c r="GD41" s="708"/>
      <c r="GE41" s="708"/>
      <c r="GF41" s="708"/>
      <c r="GG41" s="708"/>
      <c r="GH41" s="708"/>
      <c r="GI41" s="708"/>
      <c r="GJ41" s="708"/>
      <c r="GK41" s="708"/>
      <c r="GL41" s="708"/>
      <c r="GM41" s="708"/>
      <c r="GN41" s="708"/>
      <c r="GO41" s="708"/>
      <c r="GP41" s="708"/>
      <c r="GQ41" s="708"/>
      <c r="GR41" s="708"/>
      <c r="GS41" s="708"/>
      <c r="GT41" s="708"/>
      <c r="GU41" s="708"/>
      <c r="GV41" s="708"/>
      <c r="GW41" s="708"/>
      <c r="GX41" s="708"/>
      <c r="GY41" s="708"/>
      <c r="GZ41" s="708"/>
      <c r="HA41" s="708"/>
      <c r="HB41" s="708"/>
      <c r="HC41" s="708"/>
      <c r="HD41" s="708"/>
      <c r="HE41" s="708"/>
      <c r="HF41" s="708"/>
      <c r="HG41" s="708"/>
      <c r="HH41" s="708"/>
      <c r="HI41" s="708"/>
      <c r="HJ41" s="708"/>
      <c r="HK41" s="708"/>
      <c r="HL41" s="708"/>
      <c r="HM41" s="708"/>
      <c r="HN41" s="708"/>
      <c r="HO41" s="708"/>
      <c r="HP41" s="708"/>
      <c r="HQ41" s="708"/>
      <c r="HR41" s="708"/>
      <c r="HS41" s="708"/>
      <c r="HT41" s="708"/>
      <c r="HU41" s="708"/>
      <c r="HV41" s="708"/>
      <c r="HW41" s="708"/>
      <c r="HX41" s="708"/>
      <c r="HY41" s="708"/>
      <c r="HZ41" s="708"/>
      <c r="IA41" s="708"/>
      <c r="IB41" s="708"/>
      <c r="IC41" s="708"/>
      <c r="ID41" s="708"/>
      <c r="IE41" s="708"/>
    </row>
    <row r="42" spans="1:242" s="709" customFormat="1" outlineLevel="1" x14ac:dyDescent="0.25">
      <c r="A42" s="717" t="s">
        <v>1</v>
      </c>
      <c r="B42" s="622"/>
      <c r="C42" s="660"/>
      <c r="D42" s="661"/>
      <c r="E42" s="622"/>
      <c r="F42" s="622"/>
      <c r="G42" s="621"/>
      <c r="H42" s="609"/>
      <c r="I42" s="718"/>
      <c r="J42" s="663"/>
      <c r="K42" s="622"/>
      <c r="L42" s="622"/>
      <c r="M42" s="622"/>
      <c r="N42" s="622"/>
      <c r="O42" s="623"/>
      <c r="P42" s="613"/>
      <c r="Q42" s="665">
        <f t="shared" ref="Q42:Q48" si="2">IF(D42="-",0,(C42*I42*12)+(D42*J42/100))</f>
        <v>0</v>
      </c>
      <c r="R42" s="635"/>
      <c r="S42" s="635"/>
      <c r="T42" s="635"/>
      <c r="U42" s="635"/>
      <c r="V42" s="667">
        <f>SUM(Q42:Q48)</f>
        <v>0</v>
      </c>
      <c r="W42" s="613"/>
      <c r="X42" s="694"/>
      <c r="Y42" s="613"/>
      <c r="Z42" s="708"/>
      <c r="AA42" s="708"/>
      <c r="AB42" s="708"/>
      <c r="AC42" s="708"/>
      <c r="AD42" s="708"/>
      <c r="AE42" s="708"/>
      <c r="AF42" s="708"/>
      <c r="AG42" s="708"/>
      <c r="AH42" s="708"/>
      <c r="AI42" s="708"/>
      <c r="AJ42" s="708"/>
      <c r="AK42" s="708"/>
      <c r="AL42" s="708"/>
      <c r="AM42" s="708"/>
      <c r="AN42" s="708"/>
      <c r="AO42" s="708"/>
      <c r="AP42" s="708"/>
      <c r="AQ42" s="708"/>
      <c r="AR42" s="708"/>
      <c r="AS42" s="708"/>
      <c r="AT42" s="708"/>
      <c r="AU42" s="708"/>
      <c r="AV42" s="708"/>
      <c r="AW42" s="708"/>
      <c r="AX42" s="708"/>
      <c r="AY42" s="708"/>
      <c r="AZ42" s="708"/>
      <c r="BA42" s="708"/>
      <c r="BB42" s="708"/>
      <c r="BC42" s="708"/>
      <c r="BD42" s="708"/>
      <c r="BE42" s="708"/>
      <c r="BF42" s="708"/>
      <c r="BG42" s="708"/>
      <c r="BH42" s="708"/>
      <c r="BI42" s="708"/>
      <c r="BJ42" s="708"/>
      <c r="BK42" s="708"/>
      <c r="BL42" s="708"/>
      <c r="BM42" s="708"/>
      <c r="BN42" s="708"/>
      <c r="BO42" s="708"/>
      <c r="BP42" s="708"/>
      <c r="BQ42" s="708"/>
      <c r="BR42" s="708"/>
      <c r="BS42" s="708"/>
      <c r="BT42" s="708"/>
      <c r="BU42" s="708"/>
      <c r="BV42" s="708"/>
      <c r="BW42" s="708"/>
      <c r="BX42" s="708"/>
      <c r="BY42" s="708"/>
      <c r="BZ42" s="708"/>
      <c r="CA42" s="708"/>
      <c r="CB42" s="708"/>
      <c r="CC42" s="708"/>
      <c r="CD42" s="708"/>
      <c r="CE42" s="708"/>
      <c r="CF42" s="708"/>
      <c r="CG42" s="708"/>
      <c r="CH42" s="708"/>
      <c r="CI42" s="708"/>
      <c r="CJ42" s="708"/>
      <c r="CK42" s="708"/>
      <c r="CL42" s="708"/>
      <c r="CM42" s="708"/>
      <c r="CN42" s="708"/>
      <c r="CO42" s="708"/>
      <c r="CP42" s="708"/>
      <c r="CQ42" s="708"/>
      <c r="CR42" s="708"/>
      <c r="CS42" s="708"/>
      <c r="CT42" s="708"/>
      <c r="CU42" s="708"/>
      <c r="CV42" s="708"/>
      <c r="CW42" s="708"/>
      <c r="CX42" s="708"/>
      <c r="CY42" s="708"/>
      <c r="CZ42" s="708"/>
      <c r="DA42" s="708"/>
      <c r="DB42" s="708"/>
      <c r="DC42" s="708"/>
      <c r="DD42" s="708"/>
      <c r="DE42" s="708"/>
      <c r="DF42" s="708"/>
      <c r="DG42" s="708"/>
      <c r="DH42" s="708"/>
      <c r="DI42" s="708"/>
      <c r="DJ42" s="708"/>
      <c r="DK42" s="708"/>
      <c r="DL42" s="708"/>
      <c r="DM42" s="708"/>
      <c r="DN42" s="708"/>
      <c r="DO42" s="708"/>
      <c r="DP42" s="708"/>
      <c r="DQ42" s="708"/>
      <c r="DR42" s="708"/>
      <c r="DS42" s="708"/>
      <c r="DT42" s="708"/>
      <c r="DU42" s="708"/>
      <c r="DV42" s="708"/>
      <c r="DW42" s="708"/>
      <c r="DX42" s="708"/>
      <c r="DY42" s="708"/>
      <c r="DZ42" s="708"/>
      <c r="EA42" s="708"/>
      <c r="EB42" s="708"/>
      <c r="EC42" s="708"/>
      <c r="ED42" s="708"/>
      <c r="EE42" s="708"/>
      <c r="EF42" s="708"/>
      <c r="EG42" s="708"/>
      <c r="EH42" s="708"/>
      <c r="EI42" s="708"/>
      <c r="EJ42" s="708"/>
      <c r="EK42" s="708"/>
      <c r="EL42" s="708"/>
      <c r="EM42" s="708"/>
      <c r="EN42" s="708"/>
      <c r="EO42" s="708"/>
      <c r="EP42" s="708"/>
      <c r="EQ42" s="708"/>
      <c r="ER42" s="708"/>
      <c r="ES42" s="708"/>
      <c r="ET42" s="708"/>
      <c r="EU42" s="708"/>
      <c r="EV42" s="708"/>
      <c r="EW42" s="708"/>
      <c r="EX42" s="708"/>
      <c r="EY42" s="708"/>
      <c r="EZ42" s="708"/>
      <c r="FA42" s="708"/>
      <c r="FB42" s="708"/>
      <c r="FC42" s="708"/>
      <c r="FD42" s="708"/>
      <c r="FE42" s="708"/>
      <c r="FF42" s="708"/>
      <c r="FG42" s="708"/>
      <c r="FH42" s="708"/>
      <c r="FI42" s="708"/>
      <c r="FJ42" s="708"/>
      <c r="FK42" s="708"/>
      <c r="FL42" s="708"/>
      <c r="FM42" s="708"/>
      <c r="FN42" s="708"/>
      <c r="FO42" s="708"/>
      <c r="FP42" s="708"/>
      <c r="FQ42" s="708"/>
      <c r="FR42" s="708"/>
      <c r="FS42" s="708"/>
      <c r="FT42" s="708"/>
      <c r="FU42" s="708"/>
      <c r="FV42" s="708"/>
      <c r="FW42" s="708"/>
      <c r="FX42" s="708"/>
      <c r="FY42" s="708"/>
      <c r="FZ42" s="708"/>
      <c r="GA42" s="708"/>
      <c r="GB42" s="708"/>
      <c r="GC42" s="708"/>
      <c r="GD42" s="708"/>
      <c r="GE42" s="708"/>
      <c r="GF42" s="708"/>
      <c r="GG42" s="708"/>
      <c r="GH42" s="708"/>
      <c r="GI42" s="708"/>
      <c r="GJ42" s="708"/>
      <c r="GK42" s="708"/>
      <c r="GL42" s="708"/>
      <c r="GM42" s="708"/>
      <c r="GN42" s="708"/>
      <c r="GO42" s="708"/>
      <c r="GP42" s="708"/>
      <c r="GQ42" s="708"/>
      <c r="GR42" s="708"/>
      <c r="GS42" s="708"/>
      <c r="GT42" s="708"/>
      <c r="GU42" s="708"/>
      <c r="GV42" s="708"/>
      <c r="GW42" s="708"/>
      <c r="GX42" s="708"/>
      <c r="GY42" s="708"/>
      <c r="GZ42" s="708"/>
      <c r="HA42" s="708"/>
      <c r="HB42" s="708"/>
      <c r="HC42" s="708"/>
      <c r="HD42" s="708"/>
      <c r="HE42" s="708"/>
      <c r="HF42" s="708"/>
      <c r="HG42" s="708"/>
      <c r="HH42" s="708"/>
      <c r="HI42" s="708"/>
      <c r="HJ42" s="708"/>
      <c r="HK42" s="708"/>
      <c r="HL42" s="708"/>
      <c r="HM42" s="708"/>
      <c r="HN42" s="708"/>
      <c r="HO42" s="708"/>
      <c r="HP42" s="708"/>
      <c r="HQ42" s="708"/>
      <c r="HR42" s="708"/>
      <c r="HS42" s="708"/>
      <c r="HT42" s="708"/>
      <c r="HU42" s="708"/>
      <c r="HV42" s="708"/>
      <c r="HW42" s="708"/>
      <c r="HX42" s="708"/>
      <c r="HY42" s="708"/>
      <c r="HZ42" s="708"/>
      <c r="IA42" s="708"/>
      <c r="IB42" s="708"/>
      <c r="IC42" s="708"/>
      <c r="ID42" s="708"/>
      <c r="IE42" s="708"/>
    </row>
    <row r="43" spans="1:242" s="709" customFormat="1" outlineLevel="1" x14ac:dyDescent="0.25">
      <c r="A43" s="719" t="s">
        <v>60</v>
      </c>
      <c r="B43" s="622"/>
      <c r="C43" s="660"/>
      <c r="D43" s="661"/>
      <c r="E43" s="622"/>
      <c r="F43" s="622"/>
      <c r="G43" s="621"/>
      <c r="H43" s="609"/>
      <c r="I43" s="718"/>
      <c r="J43" s="663"/>
      <c r="K43" s="622"/>
      <c r="L43" s="622"/>
      <c r="M43" s="622"/>
      <c r="N43" s="622"/>
      <c r="O43" s="623"/>
      <c r="P43" s="613"/>
      <c r="Q43" s="665">
        <f t="shared" si="2"/>
        <v>0</v>
      </c>
      <c r="R43" s="635"/>
      <c r="S43" s="635"/>
      <c r="T43" s="635"/>
      <c r="U43" s="635"/>
      <c r="V43" s="669"/>
      <c r="W43" s="613"/>
      <c r="X43" s="694"/>
      <c r="Y43" s="613"/>
      <c r="Z43" s="708"/>
      <c r="AA43" s="708"/>
      <c r="AB43" s="708"/>
      <c r="AC43" s="708"/>
      <c r="AD43" s="708"/>
      <c r="AE43" s="708"/>
      <c r="AF43" s="708"/>
      <c r="AG43" s="708"/>
      <c r="AH43" s="708"/>
      <c r="AI43" s="708"/>
      <c r="AJ43" s="708"/>
      <c r="AK43" s="708"/>
      <c r="AL43" s="708"/>
      <c r="AM43" s="708"/>
      <c r="AN43" s="708"/>
      <c r="AO43" s="708"/>
      <c r="AP43" s="708"/>
      <c r="AQ43" s="708"/>
      <c r="AR43" s="708"/>
      <c r="AS43" s="708"/>
      <c r="AT43" s="708"/>
      <c r="AU43" s="708"/>
      <c r="AV43" s="708"/>
      <c r="AW43" s="708"/>
      <c r="AX43" s="708"/>
      <c r="AY43" s="708"/>
      <c r="AZ43" s="708"/>
      <c r="BA43" s="708"/>
      <c r="BB43" s="708"/>
      <c r="BC43" s="708"/>
      <c r="BD43" s="708"/>
      <c r="BE43" s="708"/>
      <c r="BF43" s="708"/>
      <c r="BG43" s="708"/>
      <c r="BH43" s="708"/>
      <c r="BI43" s="708"/>
      <c r="BJ43" s="708"/>
      <c r="BK43" s="708"/>
      <c r="BL43" s="708"/>
      <c r="BM43" s="708"/>
      <c r="BN43" s="708"/>
      <c r="BO43" s="708"/>
      <c r="BP43" s="708"/>
      <c r="BQ43" s="708"/>
      <c r="BR43" s="708"/>
      <c r="BS43" s="708"/>
      <c r="BT43" s="708"/>
      <c r="BU43" s="708"/>
      <c r="BV43" s="708"/>
      <c r="BW43" s="708"/>
      <c r="BX43" s="708"/>
      <c r="BY43" s="708"/>
      <c r="BZ43" s="708"/>
      <c r="CA43" s="708"/>
      <c r="CB43" s="708"/>
      <c r="CC43" s="708"/>
      <c r="CD43" s="708"/>
      <c r="CE43" s="708"/>
      <c r="CF43" s="708"/>
      <c r="CG43" s="708"/>
      <c r="CH43" s="708"/>
      <c r="CI43" s="708"/>
      <c r="CJ43" s="708"/>
      <c r="CK43" s="708"/>
      <c r="CL43" s="708"/>
      <c r="CM43" s="708"/>
      <c r="CN43" s="708"/>
      <c r="CO43" s="708"/>
      <c r="CP43" s="708"/>
      <c r="CQ43" s="708"/>
      <c r="CR43" s="708"/>
      <c r="CS43" s="708"/>
      <c r="CT43" s="708"/>
      <c r="CU43" s="708"/>
      <c r="CV43" s="708"/>
      <c r="CW43" s="708"/>
      <c r="CX43" s="708"/>
      <c r="CY43" s="708"/>
      <c r="CZ43" s="708"/>
      <c r="DA43" s="708"/>
      <c r="DB43" s="708"/>
      <c r="DC43" s="708"/>
      <c r="DD43" s="708"/>
      <c r="DE43" s="708"/>
      <c r="DF43" s="708"/>
      <c r="DG43" s="708"/>
      <c r="DH43" s="708"/>
      <c r="DI43" s="708"/>
      <c r="DJ43" s="708"/>
      <c r="DK43" s="708"/>
      <c r="DL43" s="708"/>
      <c r="DM43" s="708"/>
      <c r="DN43" s="708"/>
      <c r="DO43" s="708"/>
      <c r="DP43" s="708"/>
      <c r="DQ43" s="708"/>
      <c r="DR43" s="708"/>
      <c r="DS43" s="708"/>
      <c r="DT43" s="708"/>
      <c r="DU43" s="708"/>
      <c r="DV43" s="708"/>
      <c r="DW43" s="708"/>
      <c r="DX43" s="708"/>
      <c r="DY43" s="708"/>
      <c r="DZ43" s="708"/>
      <c r="EA43" s="708"/>
      <c r="EB43" s="708"/>
      <c r="EC43" s="708"/>
      <c r="ED43" s="708"/>
      <c r="EE43" s="708"/>
      <c r="EF43" s="708"/>
      <c r="EG43" s="708"/>
      <c r="EH43" s="708"/>
      <c r="EI43" s="708"/>
      <c r="EJ43" s="708"/>
      <c r="EK43" s="708"/>
      <c r="EL43" s="708"/>
      <c r="EM43" s="708"/>
      <c r="EN43" s="708"/>
      <c r="EO43" s="708"/>
      <c r="EP43" s="708"/>
      <c r="EQ43" s="708"/>
      <c r="ER43" s="708"/>
      <c r="ES43" s="708"/>
      <c r="ET43" s="708"/>
      <c r="EU43" s="708"/>
      <c r="EV43" s="708"/>
      <c r="EW43" s="708"/>
      <c r="EX43" s="708"/>
      <c r="EY43" s="708"/>
      <c r="EZ43" s="708"/>
      <c r="FA43" s="708"/>
      <c r="FB43" s="708"/>
      <c r="FC43" s="708"/>
      <c r="FD43" s="708"/>
      <c r="FE43" s="708"/>
      <c r="FF43" s="708"/>
      <c r="FG43" s="708"/>
      <c r="FH43" s="708"/>
      <c r="FI43" s="708"/>
      <c r="FJ43" s="708"/>
      <c r="FK43" s="708"/>
      <c r="FL43" s="708"/>
      <c r="FM43" s="708"/>
      <c r="FN43" s="708"/>
      <c r="FO43" s="708"/>
      <c r="FP43" s="708"/>
      <c r="FQ43" s="708"/>
      <c r="FR43" s="708"/>
      <c r="FS43" s="708"/>
      <c r="FT43" s="708"/>
      <c r="FU43" s="708"/>
      <c r="FV43" s="708"/>
      <c r="FW43" s="708"/>
      <c r="FX43" s="708"/>
      <c r="FY43" s="708"/>
      <c r="FZ43" s="708"/>
      <c r="GA43" s="708"/>
      <c r="GB43" s="708"/>
      <c r="GC43" s="708"/>
      <c r="GD43" s="708"/>
      <c r="GE43" s="708"/>
      <c r="GF43" s="708"/>
      <c r="GG43" s="708"/>
      <c r="GH43" s="708"/>
      <c r="GI43" s="708"/>
      <c r="GJ43" s="708"/>
      <c r="GK43" s="708"/>
      <c r="GL43" s="708"/>
      <c r="GM43" s="708"/>
      <c r="GN43" s="708"/>
      <c r="GO43" s="708"/>
      <c r="GP43" s="708"/>
      <c r="GQ43" s="708"/>
      <c r="GR43" s="708"/>
      <c r="GS43" s="708"/>
      <c r="GT43" s="708"/>
      <c r="GU43" s="708"/>
      <c r="GV43" s="708"/>
      <c r="GW43" s="708"/>
      <c r="GX43" s="708"/>
      <c r="GY43" s="708"/>
      <c r="GZ43" s="708"/>
      <c r="HA43" s="708"/>
      <c r="HB43" s="708"/>
      <c r="HC43" s="708"/>
      <c r="HD43" s="708"/>
      <c r="HE43" s="708"/>
      <c r="HF43" s="708"/>
      <c r="HG43" s="708"/>
      <c r="HH43" s="708"/>
      <c r="HI43" s="708"/>
      <c r="HJ43" s="708"/>
      <c r="HK43" s="708"/>
      <c r="HL43" s="708"/>
      <c r="HM43" s="708"/>
      <c r="HN43" s="708"/>
      <c r="HO43" s="708"/>
      <c r="HP43" s="708"/>
      <c r="HQ43" s="708"/>
      <c r="HR43" s="708"/>
      <c r="HS43" s="708"/>
      <c r="HT43" s="708"/>
      <c r="HU43" s="708"/>
      <c r="HV43" s="708"/>
      <c r="HW43" s="708"/>
      <c r="HX43" s="708"/>
      <c r="HY43" s="708"/>
      <c r="HZ43" s="708"/>
      <c r="IA43" s="708"/>
      <c r="IB43" s="708"/>
      <c r="IC43" s="708"/>
      <c r="ID43" s="708"/>
      <c r="IE43" s="708"/>
    </row>
    <row r="44" spans="1:242" s="709" customFormat="1" outlineLevel="1" x14ac:dyDescent="0.25">
      <c r="A44" s="672" t="s">
        <v>2</v>
      </c>
      <c r="B44" s="622"/>
      <c r="C44" s="660"/>
      <c r="D44" s="661"/>
      <c r="E44" s="622"/>
      <c r="F44" s="622"/>
      <c r="G44" s="621"/>
      <c r="H44" s="609"/>
      <c r="I44" s="718"/>
      <c r="J44" s="663"/>
      <c r="K44" s="622"/>
      <c r="L44" s="622"/>
      <c r="M44" s="622"/>
      <c r="N44" s="622"/>
      <c r="O44" s="623"/>
      <c r="P44" s="613"/>
      <c r="Q44" s="665">
        <f t="shared" si="2"/>
        <v>0</v>
      </c>
      <c r="R44" s="635"/>
      <c r="S44" s="635"/>
      <c r="T44" s="635"/>
      <c r="U44" s="635"/>
      <c r="V44" s="669"/>
      <c r="W44" s="613"/>
      <c r="X44" s="694"/>
      <c r="Y44" s="613"/>
      <c r="Z44" s="708"/>
      <c r="AA44" s="708"/>
      <c r="AB44" s="708"/>
      <c r="AC44" s="708"/>
      <c r="AD44" s="708"/>
      <c r="AE44" s="708"/>
      <c r="AF44" s="708"/>
      <c r="AG44" s="708"/>
      <c r="AH44" s="708"/>
      <c r="AI44" s="708"/>
      <c r="AJ44" s="708"/>
      <c r="AK44" s="708"/>
      <c r="AL44" s="708"/>
      <c r="AM44" s="708"/>
      <c r="AN44" s="708"/>
      <c r="AO44" s="708"/>
      <c r="AP44" s="708"/>
      <c r="AQ44" s="708"/>
      <c r="AR44" s="708"/>
      <c r="AS44" s="708"/>
      <c r="AT44" s="708"/>
      <c r="AU44" s="708"/>
      <c r="AV44" s="708"/>
      <c r="AW44" s="708"/>
      <c r="AX44" s="708"/>
      <c r="AY44" s="708"/>
      <c r="AZ44" s="708"/>
      <c r="BA44" s="708"/>
      <c r="BB44" s="708"/>
      <c r="BC44" s="708"/>
      <c r="BD44" s="708"/>
      <c r="BE44" s="708"/>
      <c r="BF44" s="708"/>
      <c r="BG44" s="708"/>
      <c r="BH44" s="708"/>
      <c r="BI44" s="708"/>
      <c r="BJ44" s="708"/>
      <c r="BK44" s="708"/>
      <c r="BL44" s="708"/>
      <c r="BM44" s="708"/>
      <c r="BN44" s="708"/>
      <c r="BO44" s="708"/>
      <c r="BP44" s="708"/>
      <c r="BQ44" s="708"/>
      <c r="BR44" s="708"/>
      <c r="BS44" s="708"/>
      <c r="BT44" s="708"/>
      <c r="BU44" s="708"/>
      <c r="BV44" s="708"/>
      <c r="BW44" s="708"/>
      <c r="BX44" s="708"/>
      <c r="BY44" s="708"/>
      <c r="BZ44" s="708"/>
      <c r="CA44" s="708"/>
      <c r="CB44" s="708"/>
      <c r="CC44" s="708"/>
      <c r="CD44" s="708"/>
      <c r="CE44" s="708"/>
      <c r="CF44" s="708"/>
      <c r="CG44" s="708"/>
      <c r="CH44" s="708"/>
      <c r="CI44" s="708"/>
      <c r="CJ44" s="708"/>
      <c r="CK44" s="708"/>
      <c r="CL44" s="708"/>
      <c r="CM44" s="708"/>
      <c r="CN44" s="708"/>
      <c r="CO44" s="708"/>
      <c r="CP44" s="708"/>
      <c r="CQ44" s="708"/>
      <c r="CR44" s="708"/>
      <c r="CS44" s="708"/>
      <c r="CT44" s="708"/>
      <c r="CU44" s="708"/>
      <c r="CV44" s="708"/>
      <c r="CW44" s="708"/>
      <c r="CX44" s="708"/>
      <c r="CY44" s="708"/>
      <c r="CZ44" s="708"/>
      <c r="DA44" s="708"/>
      <c r="DB44" s="708"/>
      <c r="DC44" s="708"/>
      <c r="DD44" s="708"/>
      <c r="DE44" s="708"/>
      <c r="DF44" s="708"/>
      <c r="DG44" s="708"/>
      <c r="DH44" s="708"/>
      <c r="DI44" s="708"/>
      <c r="DJ44" s="708"/>
      <c r="DK44" s="708"/>
      <c r="DL44" s="708"/>
      <c r="DM44" s="708"/>
      <c r="DN44" s="708"/>
      <c r="DO44" s="708"/>
      <c r="DP44" s="708"/>
      <c r="DQ44" s="708"/>
      <c r="DR44" s="708"/>
      <c r="DS44" s="708"/>
      <c r="DT44" s="708"/>
      <c r="DU44" s="708"/>
      <c r="DV44" s="708"/>
      <c r="DW44" s="708"/>
      <c r="DX44" s="708"/>
      <c r="DY44" s="708"/>
      <c r="DZ44" s="708"/>
      <c r="EA44" s="708"/>
      <c r="EB44" s="708"/>
      <c r="EC44" s="708"/>
      <c r="ED44" s="708"/>
      <c r="EE44" s="708"/>
      <c r="EF44" s="708"/>
      <c r="EG44" s="708"/>
      <c r="EH44" s="708"/>
      <c r="EI44" s="708"/>
      <c r="EJ44" s="708"/>
      <c r="EK44" s="708"/>
      <c r="EL44" s="708"/>
      <c r="EM44" s="708"/>
      <c r="EN44" s="708"/>
      <c r="EO44" s="708"/>
      <c r="EP44" s="708"/>
      <c r="EQ44" s="708"/>
      <c r="ER44" s="708"/>
      <c r="ES44" s="708"/>
      <c r="ET44" s="708"/>
      <c r="EU44" s="708"/>
      <c r="EV44" s="708"/>
      <c r="EW44" s="708"/>
      <c r="EX44" s="708"/>
      <c r="EY44" s="708"/>
      <c r="EZ44" s="708"/>
      <c r="FA44" s="708"/>
      <c r="FB44" s="708"/>
      <c r="FC44" s="708"/>
      <c r="FD44" s="708"/>
      <c r="FE44" s="708"/>
      <c r="FF44" s="708"/>
      <c r="FG44" s="708"/>
      <c r="FH44" s="708"/>
      <c r="FI44" s="708"/>
      <c r="FJ44" s="708"/>
      <c r="FK44" s="708"/>
      <c r="FL44" s="708"/>
      <c r="FM44" s="708"/>
      <c r="FN44" s="708"/>
      <c r="FO44" s="708"/>
      <c r="FP44" s="708"/>
      <c r="FQ44" s="708"/>
      <c r="FR44" s="708"/>
      <c r="FS44" s="708"/>
      <c r="FT44" s="708"/>
      <c r="FU44" s="708"/>
      <c r="FV44" s="708"/>
      <c r="FW44" s="708"/>
      <c r="FX44" s="708"/>
      <c r="FY44" s="708"/>
      <c r="FZ44" s="708"/>
      <c r="GA44" s="708"/>
      <c r="GB44" s="708"/>
      <c r="GC44" s="708"/>
      <c r="GD44" s="708"/>
      <c r="GE44" s="708"/>
      <c r="GF44" s="708"/>
      <c r="GG44" s="708"/>
      <c r="GH44" s="708"/>
      <c r="GI44" s="708"/>
      <c r="GJ44" s="708"/>
      <c r="GK44" s="708"/>
      <c r="GL44" s="708"/>
      <c r="GM44" s="708"/>
      <c r="GN44" s="708"/>
      <c r="GO44" s="708"/>
      <c r="GP44" s="708"/>
      <c r="GQ44" s="708"/>
      <c r="GR44" s="708"/>
      <c r="GS44" s="708"/>
      <c r="GT44" s="708"/>
      <c r="GU44" s="708"/>
      <c r="GV44" s="708"/>
      <c r="GW44" s="708"/>
      <c r="GX44" s="708"/>
      <c r="GY44" s="708"/>
      <c r="GZ44" s="708"/>
      <c r="HA44" s="708"/>
      <c r="HB44" s="708"/>
      <c r="HC44" s="708"/>
      <c r="HD44" s="708"/>
      <c r="HE44" s="708"/>
      <c r="HF44" s="708"/>
      <c r="HG44" s="708"/>
      <c r="HH44" s="708"/>
      <c r="HI44" s="708"/>
      <c r="HJ44" s="708"/>
      <c r="HK44" s="708"/>
      <c r="HL44" s="708"/>
      <c r="HM44" s="708"/>
      <c r="HN44" s="708"/>
      <c r="HO44" s="708"/>
      <c r="HP44" s="708"/>
      <c r="HQ44" s="708"/>
      <c r="HR44" s="708"/>
      <c r="HS44" s="708"/>
      <c r="HT44" s="708"/>
      <c r="HU44" s="708"/>
      <c r="HV44" s="708"/>
      <c r="HW44" s="708"/>
      <c r="HX44" s="708"/>
      <c r="HY44" s="708"/>
      <c r="HZ44" s="708"/>
      <c r="IA44" s="708"/>
      <c r="IB44" s="708"/>
      <c r="IC44" s="708"/>
      <c r="ID44" s="708"/>
      <c r="IE44" s="708"/>
    </row>
    <row r="45" spans="1:242" s="709" customFormat="1" outlineLevel="1" x14ac:dyDescent="0.25">
      <c r="A45" s="672" t="s">
        <v>61</v>
      </c>
      <c r="B45" s="622"/>
      <c r="C45" s="660"/>
      <c r="D45" s="661"/>
      <c r="E45" s="622"/>
      <c r="F45" s="622"/>
      <c r="G45" s="621"/>
      <c r="H45" s="609"/>
      <c r="I45" s="718"/>
      <c r="J45" s="663"/>
      <c r="K45" s="622"/>
      <c r="L45" s="622"/>
      <c r="M45" s="622"/>
      <c r="N45" s="622"/>
      <c r="O45" s="623"/>
      <c r="P45" s="613"/>
      <c r="Q45" s="665">
        <f t="shared" si="2"/>
        <v>0</v>
      </c>
      <c r="R45" s="635"/>
      <c r="S45" s="635"/>
      <c r="T45" s="635"/>
      <c r="U45" s="635"/>
      <c r="V45" s="669"/>
      <c r="W45" s="613"/>
      <c r="X45" s="694"/>
      <c r="Y45" s="613"/>
      <c r="Z45" s="708"/>
      <c r="AA45" s="708"/>
      <c r="AB45" s="708"/>
      <c r="AC45" s="708"/>
      <c r="AD45" s="708"/>
      <c r="AE45" s="708"/>
      <c r="AF45" s="708"/>
      <c r="AG45" s="708"/>
      <c r="AH45" s="708"/>
      <c r="AI45" s="708"/>
      <c r="AJ45" s="708"/>
      <c r="AK45" s="708"/>
      <c r="AL45" s="708"/>
      <c r="AM45" s="708"/>
      <c r="AN45" s="708"/>
      <c r="AO45" s="708"/>
      <c r="AP45" s="708"/>
      <c r="AQ45" s="708"/>
      <c r="AR45" s="708"/>
      <c r="AS45" s="708"/>
      <c r="AT45" s="708"/>
      <c r="AU45" s="708"/>
      <c r="AV45" s="708"/>
      <c r="AW45" s="708"/>
      <c r="AX45" s="708"/>
      <c r="AY45" s="708"/>
      <c r="AZ45" s="708"/>
      <c r="BA45" s="708"/>
      <c r="BB45" s="708"/>
      <c r="BC45" s="708"/>
      <c r="BD45" s="708"/>
      <c r="BE45" s="708"/>
      <c r="BF45" s="708"/>
      <c r="BG45" s="708"/>
      <c r="BH45" s="708"/>
      <c r="BI45" s="708"/>
      <c r="BJ45" s="708"/>
      <c r="BK45" s="708"/>
      <c r="BL45" s="708"/>
      <c r="BM45" s="708"/>
      <c r="BN45" s="708"/>
      <c r="BO45" s="708"/>
      <c r="BP45" s="708"/>
      <c r="BQ45" s="708"/>
      <c r="BR45" s="708"/>
      <c r="BS45" s="708"/>
      <c r="BT45" s="708"/>
      <c r="BU45" s="708"/>
      <c r="BV45" s="708"/>
      <c r="BW45" s="708"/>
      <c r="BX45" s="708"/>
      <c r="BY45" s="708"/>
      <c r="BZ45" s="708"/>
      <c r="CA45" s="708"/>
      <c r="CB45" s="708"/>
      <c r="CC45" s="708"/>
      <c r="CD45" s="708"/>
      <c r="CE45" s="708"/>
      <c r="CF45" s="708"/>
      <c r="CG45" s="708"/>
      <c r="CH45" s="708"/>
      <c r="CI45" s="708"/>
      <c r="CJ45" s="708"/>
      <c r="CK45" s="708"/>
      <c r="CL45" s="708"/>
      <c r="CM45" s="708"/>
      <c r="CN45" s="708"/>
      <c r="CO45" s="708"/>
      <c r="CP45" s="708"/>
      <c r="CQ45" s="708"/>
      <c r="CR45" s="708"/>
      <c r="CS45" s="708"/>
      <c r="CT45" s="708"/>
      <c r="CU45" s="708"/>
      <c r="CV45" s="708"/>
      <c r="CW45" s="708"/>
      <c r="CX45" s="708"/>
      <c r="CY45" s="708"/>
      <c r="CZ45" s="708"/>
      <c r="DA45" s="708"/>
      <c r="DB45" s="708"/>
      <c r="DC45" s="708"/>
      <c r="DD45" s="708"/>
      <c r="DE45" s="708"/>
      <c r="DF45" s="708"/>
      <c r="DG45" s="708"/>
      <c r="DH45" s="708"/>
      <c r="DI45" s="708"/>
      <c r="DJ45" s="708"/>
      <c r="DK45" s="708"/>
      <c r="DL45" s="708"/>
      <c r="DM45" s="708"/>
      <c r="DN45" s="708"/>
      <c r="DO45" s="708"/>
      <c r="DP45" s="708"/>
      <c r="DQ45" s="708"/>
      <c r="DR45" s="708"/>
      <c r="DS45" s="708"/>
      <c r="DT45" s="708"/>
      <c r="DU45" s="708"/>
      <c r="DV45" s="708"/>
      <c r="DW45" s="708"/>
      <c r="DX45" s="708"/>
      <c r="DY45" s="708"/>
      <c r="DZ45" s="708"/>
      <c r="EA45" s="708"/>
      <c r="EB45" s="708"/>
      <c r="EC45" s="708"/>
      <c r="ED45" s="708"/>
      <c r="EE45" s="708"/>
      <c r="EF45" s="708"/>
      <c r="EG45" s="708"/>
      <c r="EH45" s="708"/>
      <c r="EI45" s="708"/>
      <c r="EJ45" s="708"/>
      <c r="EK45" s="708"/>
      <c r="EL45" s="708"/>
      <c r="EM45" s="708"/>
      <c r="EN45" s="708"/>
      <c r="EO45" s="708"/>
      <c r="EP45" s="708"/>
      <c r="EQ45" s="708"/>
      <c r="ER45" s="708"/>
      <c r="ES45" s="708"/>
      <c r="ET45" s="708"/>
      <c r="EU45" s="708"/>
      <c r="EV45" s="708"/>
      <c r="EW45" s="708"/>
      <c r="EX45" s="708"/>
      <c r="EY45" s="708"/>
      <c r="EZ45" s="708"/>
      <c r="FA45" s="708"/>
      <c r="FB45" s="708"/>
      <c r="FC45" s="708"/>
      <c r="FD45" s="708"/>
      <c r="FE45" s="708"/>
      <c r="FF45" s="708"/>
      <c r="FG45" s="708"/>
      <c r="FH45" s="708"/>
      <c r="FI45" s="708"/>
      <c r="FJ45" s="708"/>
      <c r="FK45" s="708"/>
      <c r="FL45" s="708"/>
      <c r="FM45" s="708"/>
      <c r="FN45" s="708"/>
      <c r="FO45" s="708"/>
      <c r="FP45" s="708"/>
      <c r="FQ45" s="708"/>
      <c r="FR45" s="708"/>
      <c r="FS45" s="708"/>
      <c r="FT45" s="708"/>
      <c r="FU45" s="708"/>
      <c r="FV45" s="708"/>
      <c r="FW45" s="708"/>
      <c r="FX45" s="708"/>
      <c r="FY45" s="708"/>
      <c r="FZ45" s="708"/>
      <c r="GA45" s="708"/>
      <c r="GB45" s="708"/>
      <c r="GC45" s="708"/>
      <c r="GD45" s="708"/>
      <c r="GE45" s="708"/>
      <c r="GF45" s="708"/>
      <c r="GG45" s="708"/>
      <c r="GH45" s="708"/>
      <c r="GI45" s="708"/>
      <c r="GJ45" s="708"/>
      <c r="GK45" s="708"/>
      <c r="GL45" s="708"/>
      <c r="GM45" s="708"/>
      <c r="GN45" s="708"/>
      <c r="GO45" s="708"/>
      <c r="GP45" s="708"/>
      <c r="GQ45" s="708"/>
      <c r="GR45" s="708"/>
      <c r="GS45" s="708"/>
      <c r="GT45" s="708"/>
      <c r="GU45" s="708"/>
      <c r="GV45" s="708"/>
      <c r="GW45" s="708"/>
      <c r="GX45" s="708"/>
      <c r="GY45" s="708"/>
      <c r="GZ45" s="708"/>
      <c r="HA45" s="708"/>
      <c r="HB45" s="708"/>
      <c r="HC45" s="708"/>
      <c r="HD45" s="708"/>
      <c r="HE45" s="708"/>
      <c r="HF45" s="708"/>
      <c r="HG45" s="708"/>
      <c r="HH45" s="708"/>
      <c r="HI45" s="708"/>
      <c r="HJ45" s="708"/>
      <c r="HK45" s="708"/>
      <c r="HL45" s="708"/>
      <c r="HM45" s="708"/>
      <c r="HN45" s="708"/>
      <c r="HO45" s="708"/>
      <c r="HP45" s="708"/>
      <c r="HQ45" s="708"/>
      <c r="HR45" s="708"/>
      <c r="HS45" s="708"/>
      <c r="HT45" s="708"/>
      <c r="HU45" s="708"/>
      <c r="HV45" s="708"/>
      <c r="HW45" s="708"/>
      <c r="HX45" s="708"/>
      <c r="HY45" s="708"/>
      <c r="HZ45" s="708"/>
      <c r="IA45" s="708"/>
      <c r="IB45" s="708"/>
      <c r="IC45" s="708"/>
      <c r="ID45" s="708"/>
      <c r="IE45" s="708"/>
    </row>
    <row r="46" spans="1:242" s="709" customFormat="1" outlineLevel="1" x14ac:dyDescent="0.25">
      <c r="A46" s="672" t="s">
        <v>3</v>
      </c>
      <c r="B46" s="622"/>
      <c r="C46" s="660"/>
      <c r="D46" s="661"/>
      <c r="E46" s="622"/>
      <c r="F46" s="622"/>
      <c r="G46" s="621"/>
      <c r="H46" s="609"/>
      <c r="I46" s="718"/>
      <c r="J46" s="663"/>
      <c r="K46" s="622"/>
      <c r="L46" s="622"/>
      <c r="M46" s="622"/>
      <c r="N46" s="622"/>
      <c r="O46" s="623"/>
      <c r="P46" s="613"/>
      <c r="Q46" s="665">
        <f t="shared" si="2"/>
        <v>0</v>
      </c>
      <c r="R46" s="635"/>
      <c r="S46" s="635"/>
      <c r="T46" s="635"/>
      <c r="U46" s="635"/>
      <c r="V46" s="669"/>
      <c r="W46" s="613"/>
      <c r="X46" s="694"/>
      <c r="Y46" s="613"/>
      <c r="Z46" s="708"/>
      <c r="AA46" s="708"/>
      <c r="AB46" s="708"/>
      <c r="AC46" s="708"/>
      <c r="AD46" s="708"/>
      <c r="AE46" s="708"/>
      <c r="AF46" s="708"/>
      <c r="AG46" s="708"/>
      <c r="AH46" s="708"/>
      <c r="AI46" s="708"/>
      <c r="AJ46" s="708"/>
      <c r="AK46" s="708"/>
      <c r="AL46" s="708"/>
      <c r="AM46" s="708"/>
      <c r="AN46" s="708"/>
      <c r="AO46" s="708"/>
      <c r="AP46" s="708"/>
      <c r="AQ46" s="708"/>
      <c r="AR46" s="708"/>
      <c r="AS46" s="708"/>
      <c r="AT46" s="708"/>
      <c r="AU46" s="708"/>
      <c r="AV46" s="708"/>
      <c r="AW46" s="708"/>
      <c r="AX46" s="708"/>
      <c r="AY46" s="708"/>
      <c r="AZ46" s="708"/>
      <c r="BA46" s="708"/>
      <c r="BB46" s="708"/>
      <c r="BC46" s="708"/>
      <c r="BD46" s="708"/>
      <c r="BE46" s="708"/>
      <c r="BF46" s="708"/>
      <c r="BG46" s="708"/>
      <c r="BH46" s="708"/>
      <c r="BI46" s="708"/>
      <c r="BJ46" s="708"/>
      <c r="BK46" s="708"/>
      <c r="BL46" s="708"/>
      <c r="BM46" s="708"/>
      <c r="BN46" s="708"/>
      <c r="BO46" s="708"/>
      <c r="BP46" s="708"/>
      <c r="BQ46" s="708"/>
      <c r="BR46" s="708"/>
      <c r="BS46" s="708"/>
      <c r="BT46" s="708"/>
      <c r="BU46" s="708"/>
      <c r="BV46" s="708"/>
      <c r="BW46" s="708"/>
      <c r="BX46" s="708"/>
      <c r="BY46" s="708"/>
      <c r="BZ46" s="708"/>
      <c r="CA46" s="708"/>
      <c r="CB46" s="708"/>
      <c r="CC46" s="708"/>
      <c r="CD46" s="708"/>
      <c r="CE46" s="708"/>
      <c r="CF46" s="708"/>
      <c r="CG46" s="708"/>
      <c r="CH46" s="708"/>
      <c r="CI46" s="708"/>
      <c r="CJ46" s="708"/>
      <c r="CK46" s="708"/>
      <c r="CL46" s="708"/>
      <c r="CM46" s="708"/>
      <c r="CN46" s="708"/>
      <c r="CO46" s="708"/>
      <c r="CP46" s="708"/>
      <c r="CQ46" s="708"/>
      <c r="CR46" s="708"/>
      <c r="CS46" s="708"/>
      <c r="CT46" s="708"/>
      <c r="CU46" s="708"/>
      <c r="CV46" s="708"/>
      <c r="CW46" s="708"/>
      <c r="CX46" s="708"/>
      <c r="CY46" s="708"/>
      <c r="CZ46" s="708"/>
      <c r="DA46" s="708"/>
      <c r="DB46" s="708"/>
      <c r="DC46" s="708"/>
      <c r="DD46" s="708"/>
      <c r="DE46" s="708"/>
      <c r="DF46" s="708"/>
      <c r="DG46" s="708"/>
      <c r="DH46" s="708"/>
      <c r="DI46" s="708"/>
      <c r="DJ46" s="708"/>
      <c r="DK46" s="708"/>
      <c r="DL46" s="708"/>
      <c r="DM46" s="708"/>
      <c r="DN46" s="708"/>
      <c r="DO46" s="708"/>
      <c r="DP46" s="708"/>
      <c r="DQ46" s="708"/>
      <c r="DR46" s="708"/>
      <c r="DS46" s="708"/>
      <c r="DT46" s="708"/>
      <c r="DU46" s="708"/>
      <c r="DV46" s="708"/>
      <c r="DW46" s="708"/>
      <c r="DX46" s="708"/>
      <c r="DY46" s="708"/>
      <c r="DZ46" s="708"/>
      <c r="EA46" s="708"/>
      <c r="EB46" s="708"/>
      <c r="EC46" s="708"/>
      <c r="ED46" s="708"/>
      <c r="EE46" s="708"/>
      <c r="EF46" s="708"/>
      <c r="EG46" s="708"/>
      <c r="EH46" s="708"/>
      <c r="EI46" s="708"/>
      <c r="EJ46" s="708"/>
      <c r="EK46" s="708"/>
      <c r="EL46" s="708"/>
      <c r="EM46" s="708"/>
      <c r="EN46" s="708"/>
      <c r="EO46" s="708"/>
      <c r="EP46" s="708"/>
      <c r="EQ46" s="708"/>
      <c r="ER46" s="708"/>
      <c r="ES46" s="708"/>
      <c r="ET46" s="708"/>
      <c r="EU46" s="708"/>
      <c r="EV46" s="708"/>
      <c r="EW46" s="708"/>
      <c r="EX46" s="708"/>
      <c r="EY46" s="708"/>
      <c r="EZ46" s="708"/>
      <c r="FA46" s="708"/>
      <c r="FB46" s="708"/>
      <c r="FC46" s="708"/>
      <c r="FD46" s="708"/>
      <c r="FE46" s="708"/>
      <c r="FF46" s="708"/>
      <c r="FG46" s="708"/>
      <c r="FH46" s="708"/>
      <c r="FI46" s="708"/>
      <c r="FJ46" s="708"/>
      <c r="FK46" s="708"/>
      <c r="FL46" s="708"/>
      <c r="FM46" s="708"/>
      <c r="FN46" s="708"/>
      <c r="FO46" s="708"/>
      <c r="FP46" s="708"/>
      <c r="FQ46" s="708"/>
      <c r="FR46" s="708"/>
      <c r="FS46" s="708"/>
      <c r="FT46" s="708"/>
      <c r="FU46" s="708"/>
      <c r="FV46" s="708"/>
      <c r="FW46" s="708"/>
      <c r="FX46" s="708"/>
      <c r="FY46" s="708"/>
      <c r="FZ46" s="708"/>
      <c r="GA46" s="708"/>
      <c r="GB46" s="708"/>
      <c r="GC46" s="708"/>
      <c r="GD46" s="708"/>
      <c r="GE46" s="708"/>
      <c r="GF46" s="708"/>
      <c r="GG46" s="708"/>
      <c r="GH46" s="708"/>
      <c r="GI46" s="708"/>
      <c r="GJ46" s="708"/>
      <c r="GK46" s="708"/>
      <c r="GL46" s="708"/>
      <c r="GM46" s="708"/>
      <c r="GN46" s="708"/>
      <c r="GO46" s="708"/>
      <c r="GP46" s="708"/>
      <c r="GQ46" s="708"/>
      <c r="GR46" s="708"/>
      <c r="GS46" s="708"/>
      <c r="GT46" s="708"/>
      <c r="GU46" s="708"/>
      <c r="GV46" s="708"/>
      <c r="GW46" s="708"/>
      <c r="GX46" s="708"/>
      <c r="GY46" s="708"/>
      <c r="GZ46" s="708"/>
      <c r="HA46" s="708"/>
      <c r="HB46" s="708"/>
      <c r="HC46" s="708"/>
      <c r="HD46" s="708"/>
      <c r="HE46" s="708"/>
      <c r="HF46" s="708"/>
      <c r="HG46" s="708"/>
      <c r="HH46" s="708"/>
      <c r="HI46" s="708"/>
      <c r="HJ46" s="708"/>
      <c r="HK46" s="708"/>
      <c r="HL46" s="708"/>
      <c r="HM46" s="708"/>
      <c r="HN46" s="708"/>
      <c r="HO46" s="708"/>
      <c r="HP46" s="708"/>
      <c r="HQ46" s="708"/>
      <c r="HR46" s="708"/>
      <c r="HS46" s="708"/>
      <c r="HT46" s="708"/>
      <c r="HU46" s="708"/>
      <c r="HV46" s="708"/>
      <c r="HW46" s="708"/>
      <c r="HX46" s="708"/>
      <c r="HY46" s="708"/>
      <c r="HZ46" s="708"/>
      <c r="IA46" s="708"/>
      <c r="IB46" s="708"/>
      <c r="IC46" s="708"/>
      <c r="ID46" s="708"/>
      <c r="IE46" s="708"/>
    </row>
    <row r="47" spans="1:242" s="709" customFormat="1" outlineLevel="1" x14ac:dyDescent="0.25">
      <c r="A47" s="672" t="s">
        <v>62</v>
      </c>
      <c r="B47" s="622"/>
      <c r="C47" s="660"/>
      <c r="D47" s="661"/>
      <c r="E47" s="622"/>
      <c r="F47" s="622"/>
      <c r="G47" s="621"/>
      <c r="H47" s="609"/>
      <c r="I47" s="718"/>
      <c r="J47" s="663"/>
      <c r="K47" s="622"/>
      <c r="L47" s="622"/>
      <c r="M47" s="622"/>
      <c r="N47" s="622"/>
      <c r="O47" s="623"/>
      <c r="P47" s="613"/>
      <c r="Q47" s="665">
        <f t="shared" si="2"/>
        <v>0</v>
      </c>
      <c r="R47" s="635"/>
      <c r="S47" s="635"/>
      <c r="T47" s="635"/>
      <c r="U47" s="635"/>
      <c r="V47" s="669"/>
      <c r="W47" s="613"/>
      <c r="X47" s="694"/>
      <c r="Y47" s="613"/>
      <c r="Z47" s="708"/>
      <c r="AA47" s="708"/>
      <c r="AB47" s="708"/>
      <c r="AC47" s="708"/>
      <c r="AD47" s="708"/>
      <c r="AE47" s="708"/>
      <c r="AF47" s="708"/>
      <c r="AG47" s="708"/>
      <c r="AH47" s="708"/>
      <c r="AI47" s="708"/>
      <c r="AJ47" s="708"/>
      <c r="AK47" s="708"/>
      <c r="AL47" s="708"/>
      <c r="AM47" s="708"/>
      <c r="AN47" s="708"/>
      <c r="AO47" s="708"/>
      <c r="AP47" s="708"/>
      <c r="AQ47" s="708"/>
      <c r="AR47" s="708"/>
      <c r="AS47" s="708"/>
      <c r="AT47" s="708"/>
      <c r="AU47" s="708"/>
      <c r="AV47" s="708"/>
      <c r="AW47" s="708"/>
      <c r="AX47" s="708"/>
      <c r="AY47" s="708"/>
      <c r="AZ47" s="708"/>
      <c r="BA47" s="708"/>
      <c r="BB47" s="708"/>
      <c r="BC47" s="708"/>
      <c r="BD47" s="708"/>
      <c r="BE47" s="708"/>
      <c r="BF47" s="708"/>
      <c r="BG47" s="708"/>
      <c r="BH47" s="708"/>
      <c r="BI47" s="708"/>
      <c r="BJ47" s="708"/>
      <c r="BK47" s="708"/>
      <c r="BL47" s="708"/>
      <c r="BM47" s="708"/>
      <c r="BN47" s="708"/>
      <c r="BO47" s="708"/>
      <c r="BP47" s="708"/>
      <c r="BQ47" s="708"/>
      <c r="BR47" s="708"/>
      <c r="BS47" s="708"/>
      <c r="BT47" s="708"/>
      <c r="BU47" s="708"/>
      <c r="BV47" s="708"/>
      <c r="BW47" s="708"/>
      <c r="BX47" s="708"/>
      <c r="BY47" s="708"/>
      <c r="BZ47" s="708"/>
      <c r="CA47" s="708"/>
      <c r="CB47" s="708"/>
      <c r="CC47" s="708"/>
      <c r="CD47" s="708"/>
      <c r="CE47" s="708"/>
      <c r="CF47" s="708"/>
      <c r="CG47" s="708"/>
      <c r="CH47" s="708"/>
      <c r="CI47" s="708"/>
      <c r="CJ47" s="708"/>
      <c r="CK47" s="708"/>
      <c r="CL47" s="708"/>
      <c r="CM47" s="708"/>
      <c r="CN47" s="708"/>
      <c r="CO47" s="708"/>
      <c r="CP47" s="708"/>
      <c r="CQ47" s="708"/>
      <c r="CR47" s="708"/>
      <c r="CS47" s="708"/>
      <c r="CT47" s="708"/>
      <c r="CU47" s="708"/>
      <c r="CV47" s="708"/>
      <c r="CW47" s="708"/>
      <c r="CX47" s="708"/>
      <c r="CY47" s="708"/>
      <c r="CZ47" s="708"/>
      <c r="DA47" s="708"/>
      <c r="DB47" s="708"/>
      <c r="DC47" s="708"/>
      <c r="DD47" s="708"/>
      <c r="DE47" s="708"/>
      <c r="DF47" s="708"/>
      <c r="DG47" s="708"/>
      <c r="DH47" s="708"/>
      <c r="DI47" s="708"/>
      <c r="DJ47" s="708"/>
      <c r="DK47" s="708"/>
      <c r="DL47" s="708"/>
      <c r="DM47" s="708"/>
      <c r="DN47" s="708"/>
      <c r="DO47" s="708"/>
      <c r="DP47" s="708"/>
      <c r="DQ47" s="708"/>
      <c r="DR47" s="708"/>
      <c r="DS47" s="708"/>
      <c r="DT47" s="708"/>
      <c r="DU47" s="708"/>
      <c r="DV47" s="708"/>
      <c r="DW47" s="708"/>
      <c r="DX47" s="708"/>
      <c r="DY47" s="708"/>
      <c r="DZ47" s="708"/>
      <c r="EA47" s="708"/>
      <c r="EB47" s="708"/>
      <c r="EC47" s="708"/>
      <c r="ED47" s="708"/>
      <c r="EE47" s="708"/>
      <c r="EF47" s="708"/>
      <c r="EG47" s="708"/>
      <c r="EH47" s="708"/>
      <c r="EI47" s="708"/>
      <c r="EJ47" s="708"/>
      <c r="EK47" s="708"/>
      <c r="EL47" s="708"/>
      <c r="EM47" s="708"/>
      <c r="EN47" s="708"/>
      <c r="EO47" s="708"/>
      <c r="EP47" s="708"/>
      <c r="EQ47" s="708"/>
      <c r="ER47" s="708"/>
      <c r="ES47" s="708"/>
      <c r="ET47" s="708"/>
      <c r="EU47" s="708"/>
      <c r="EV47" s="708"/>
      <c r="EW47" s="708"/>
      <c r="EX47" s="708"/>
      <c r="EY47" s="708"/>
      <c r="EZ47" s="708"/>
      <c r="FA47" s="708"/>
      <c r="FB47" s="708"/>
      <c r="FC47" s="708"/>
      <c r="FD47" s="708"/>
      <c r="FE47" s="708"/>
      <c r="FF47" s="708"/>
      <c r="FG47" s="708"/>
      <c r="FH47" s="708"/>
      <c r="FI47" s="708"/>
      <c r="FJ47" s="708"/>
      <c r="FK47" s="708"/>
      <c r="FL47" s="708"/>
      <c r="FM47" s="708"/>
      <c r="FN47" s="708"/>
      <c r="FO47" s="708"/>
      <c r="FP47" s="708"/>
      <c r="FQ47" s="708"/>
      <c r="FR47" s="708"/>
      <c r="FS47" s="708"/>
      <c r="FT47" s="708"/>
      <c r="FU47" s="708"/>
      <c r="FV47" s="708"/>
      <c r="FW47" s="708"/>
      <c r="FX47" s="708"/>
      <c r="FY47" s="708"/>
      <c r="FZ47" s="708"/>
      <c r="GA47" s="708"/>
      <c r="GB47" s="708"/>
      <c r="GC47" s="708"/>
      <c r="GD47" s="708"/>
      <c r="GE47" s="708"/>
      <c r="GF47" s="708"/>
      <c r="GG47" s="708"/>
      <c r="GH47" s="708"/>
      <c r="GI47" s="708"/>
      <c r="GJ47" s="708"/>
      <c r="GK47" s="708"/>
      <c r="GL47" s="708"/>
      <c r="GM47" s="708"/>
      <c r="GN47" s="708"/>
      <c r="GO47" s="708"/>
      <c r="GP47" s="708"/>
      <c r="GQ47" s="708"/>
      <c r="GR47" s="708"/>
      <c r="GS47" s="708"/>
      <c r="GT47" s="708"/>
      <c r="GU47" s="708"/>
      <c r="GV47" s="708"/>
      <c r="GW47" s="708"/>
      <c r="GX47" s="708"/>
      <c r="GY47" s="708"/>
      <c r="GZ47" s="708"/>
      <c r="HA47" s="708"/>
      <c r="HB47" s="708"/>
      <c r="HC47" s="708"/>
      <c r="HD47" s="708"/>
      <c r="HE47" s="708"/>
      <c r="HF47" s="708"/>
      <c r="HG47" s="708"/>
      <c r="HH47" s="708"/>
      <c r="HI47" s="708"/>
      <c r="HJ47" s="708"/>
      <c r="HK47" s="708"/>
      <c r="HL47" s="708"/>
      <c r="HM47" s="708"/>
      <c r="HN47" s="708"/>
      <c r="HO47" s="708"/>
      <c r="HP47" s="708"/>
      <c r="HQ47" s="708"/>
      <c r="HR47" s="708"/>
      <c r="HS47" s="708"/>
      <c r="HT47" s="708"/>
      <c r="HU47" s="708"/>
      <c r="HV47" s="708"/>
      <c r="HW47" s="708"/>
      <c r="HX47" s="708"/>
      <c r="HY47" s="708"/>
      <c r="HZ47" s="708"/>
      <c r="IA47" s="708"/>
      <c r="IB47" s="708"/>
      <c r="IC47" s="708"/>
      <c r="ID47" s="708"/>
      <c r="IE47" s="708"/>
    </row>
    <row r="48" spans="1:242" s="709" customFormat="1" outlineLevel="1" x14ac:dyDescent="0.25">
      <c r="A48" s="672" t="s">
        <v>4</v>
      </c>
      <c r="B48" s="622"/>
      <c r="C48" s="660"/>
      <c r="D48" s="661"/>
      <c r="E48" s="622"/>
      <c r="F48" s="622"/>
      <c r="G48" s="621"/>
      <c r="H48" s="609"/>
      <c r="I48" s="718"/>
      <c r="J48" s="663"/>
      <c r="K48" s="622"/>
      <c r="L48" s="622"/>
      <c r="M48" s="622"/>
      <c r="N48" s="622"/>
      <c r="O48" s="623"/>
      <c r="P48" s="613"/>
      <c r="Q48" s="665">
        <f t="shared" si="2"/>
        <v>0</v>
      </c>
      <c r="R48" s="635"/>
      <c r="S48" s="635"/>
      <c r="T48" s="635"/>
      <c r="U48" s="635"/>
      <c r="V48" s="669"/>
      <c r="W48" s="613"/>
      <c r="X48" s="694"/>
      <c r="Y48" s="613"/>
      <c r="Z48" s="708"/>
      <c r="AA48" s="708"/>
      <c r="AB48" s="708"/>
      <c r="AC48" s="708"/>
      <c r="AD48" s="708"/>
      <c r="AE48" s="708"/>
      <c r="AF48" s="708"/>
      <c r="AG48" s="708"/>
      <c r="AH48" s="708"/>
      <c r="AI48" s="708"/>
      <c r="AJ48" s="708"/>
      <c r="AK48" s="708"/>
      <c r="AL48" s="708"/>
      <c r="AM48" s="708"/>
      <c r="AN48" s="708"/>
      <c r="AO48" s="708"/>
      <c r="AP48" s="708"/>
      <c r="AQ48" s="708"/>
      <c r="AR48" s="708"/>
      <c r="AS48" s="708"/>
      <c r="AT48" s="708"/>
      <c r="AU48" s="708"/>
      <c r="AV48" s="708"/>
      <c r="AW48" s="708"/>
      <c r="AX48" s="708"/>
      <c r="AY48" s="708"/>
      <c r="AZ48" s="708"/>
      <c r="BA48" s="708"/>
      <c r="BB48" s="708"/>
      <c r="BC48" s="708"/>
      <c r="BD48" s="708"/>
      <c r="BE48" s="708"/>
      <c r="BF48" s="708"/>
      <c r="BG48" s="708"/>
      <c r="BH48" s="708"/>
      <c r="BI48" s="708"/>
      <c r="BJ48" s="708"/>
      <c r="BK48" s="708"/>
      <c r="BL48" s="708"/>
      <c r="BM48" s="708"/>
      <c r="BN48" s="708"/>
      <c r="BO48" s="708"/>
      <c r="BP48" s="708"/>
      <c r="BQ48" s="708"/>
      <c r="BR48" s="708"/>
      <c r="BS48" s="708"/>
      <c r="BT48" s="708"/>
      <c r="BU48" s="708"/>
      <c r="BV48" s="708"/>
      <c r="BW48" s="708"/>
      <c r="BX48" s="708"/>
      <c r="BY48" s="708"/>
      <c r="BZ48" s="708"/>
      <c r="CA48" s="708"/>
      <c r="CB48" s="708"/>
      <c r="CC48" s="708"/>
      <c r="CD48" s="708"/>
      <c r="CE48" s="708"/>
      <c r="CF48" s="708"/>
      <c r="CG48" s="708"/>
      <c r="CH48" s="708"/>
      <c r="CI48" s="708"/>
      <c r="CJ48" s="708"/>
      <c r="CK48" s="708"/>
      <c r="CL48" s="708"/>
      <c r="CM48" s="708"/>
      <c r="CN48" s="708"/>
      <c r="CO48" s="708"/>
      <c r="CP48" s="708"/>
      <c r="CQ48" s="708"/>
      <c r="CR48" s="708"/>
      <c r="CS48" s="708"/>
      <c r="CT48" s="708"/>
      <c r="CU48" s="708"/>
      <c r="CV48" s="708"/>
      <c r="CW48" s="708"/>
      <c r="CX48" s="708"/>
      <c r="CY48" s="708"/>
      <c r="CZ48" s="708"/>
      <c r="DA48" s="708"/>
      <c r="DB48" s="708"/>
      <c r="DC48" s="708"/>
      <c r="DD48" s="708"/>
      <c r="DE48" s="708"/>
      <c r="DF48" s="708"/>
      <c r="DG48" s="708"/>
      <c r="DH48" s="708"/>
      <c r="DI48" s="708"/>
      <c r="DJ48" s="708"/>
      <c r="DK48" s="708"/>
      <c r="DL48" s="708"/>
      <c r="DM48" s="708"/>
      <c r="DN48" s="708"/>
      <c r="DO48" s="708"/>
      <c r="DP48" s="708"/>
      <c r="DQ48" s="708"/>
      <c r="DR48" s="708"/>
      <c r="DS48" s="708"/>
      <c r="DT48" s="708"/>
      <c r="DU48" s="708"/>
      <c r="DV48" s="708"/>
      <c r="DW48" s="708"/>
      <c r="DX48" s="708"/>
      <c r="DY48" s="708"/>
      <c r="DZ48" s="708"/>
      <c r="EA48" s="708"/>
      <c r="EB48" s="708"/>
      <c r="EC48" s="708"/>
      <c r="ED48" s="708"/>
      <c r="EE48" s="708"/>
      <c r="EF48" s="708"/>
      <c r="EG48" s="708"/>
      <c r="EH48" s="708"/>
      <c r="EI48" s="708"/>
      <c r="EJ48" s="708"/>
      <c r="EK48" s="708"/>
      <c r="EL48" s="708"/>
      <c r="EM48" s="708"/>
      <c r="EN48" s="708"/>
      <c r="EO48" s="708"/>
      <c r="EP48" s="708"/>
      <c r="EQ48" s="708"/>
      <c r="ER48" s="708"/>
      <c r="ES48" s="708"/>
      <c r="ET48" s="708"/>
      <c r="EU48" s="708"/>
      <c r="EV48" s="708"/>
      <c r="EW48" s="708"/>
      <c r="EX48" s="708"/>
      <c r="EY48" s="708"/>
      <c r="EZ48" s="708"/>
      <c r="FA48" s="708"/>
      <c r="FB48" s="708"/>
      <c r="FC48" s="708"/>
      <c r="FD48" s="708"/>
      <c r="FE48" s="708"/>
      <c r="FF48" s="708"/>
      <c r="FG48" s="708"/>
      <c r="FH48" s="708"/>
      <c r="FI48" s="708"/>
      <c r="FJ48" s="708"/>
      <c r="FK48" s="708"/>
      <c r="FL48" s="708"/>
      <c r="FM48" s="708"/>
      <c r="FN48" s="708"/>
      <c r="FO48" s="708"/>
      <c r="FP48" s="708"/>
      <c r="FQ48" s="708"/>
      <c r="FR48" s="708"/>
      <c r="FS48" s="708"/>
      <c r="FT48" s="708"/>
      <c r="FU48" s="708"/>
      <c r="FV48" s="708"/>
      <c r="FW48" s="708"/>
      <c r="FX48" s="708"/>
      <c r="FY48" s="708"/>
      <c r="FZ48" s="708"/>
      <c r="GA48" s="708"/>
      <c r="GB48" s="708"/>
      <c r="GC48" s="708"/>
      <c r="GD48" s="708"/>
      <c r="GE48" s="708"/>
      <c r="GF48" s="708"/>
      <c r="GG48" s="708"/>
      <c r="GH48" s="708"/>
      <c r="GI48" s="708"/>
      <c r="GJ48" s="708"/>
      <c r="GK48" s="708"/>
      <c r="GL48" s="708"/>
      <c r="GM48" s="708"/>
      <c r="GN48" s="708"/>
      <c r="GO48" s="708"/>
      <c r="GP48" s="708"/>
      <c r="GQ48" s="708"/>
      <c r="GR48" s="708"/>
      <c r="GS48" s="708"/>
      <c r="GT48" s="708"/>
      <c r="GU48" s="708"/>
      <c r="GV48" s="708"/>
      <c r="GW48" s="708"/>
      <c r="GX48" s="708"/>
      <c r="GY48" s="708"/>
      <c r="GZ48" s="708"/>
      <c r="HA48" s="708"/>
      <c r="HB48" s="708"/>
      <c r="HC48" s="708"/>
      <c r="HD48" s="708"/>
      <c r="HE48" s="708"/>
      <c r="HF48" s="708"/>
      <c r="HG48" s="708"/>
      <c r="HH48" s="708"/>
      <c r="HI48" s="708"/>
      <c r="HJ48" s="708"/>
      <c r="HK48" s="708"/>
      <c r="HL48" s="708"/>
      <c r="HM48" s="708"/>
      <c r="HN48" s="708"/>
      <c r="HO48" s="708"/>
      <c r="HP48" s="708"/>
      <c r="HQ48" s="708"/>
      <c r="HR48" s="708"/>
      <c r="HS48" s="708"/>
      <c r="HT48" s="708"/>
      <c r="HU48" s="708"/>
      <c r="HV48" s="708"/>
      <c r="HW48" s="708"/>
      <c r="HX48" s="708"/>
      <c r="HY48" s="708"/>
      <c r="HZ48" s="708"/>
      <c r="IA48" s="708"/>
      <c r="IB48" s="708"/>
      <c r="IC48" s="708"/>
      <c r="ID48" s="708"/>
      <c r="IE48" s="708"/>
    </row>
    <row r="49" spans="1:242" s="629" customFormat="1" x14ac:dyDescent="0.25">
      <c r="A49" s="674"/>
      <c r="B49" s="609"/>
      <c r="C49" s="675"/>
      <c r="D49" s="676"/>
      <c r="E49" s="677"/>
      <c r="F49" s="678"/>
      <c r="G49" s="621"/>
      <c r="H49" s="609"/>
      <c r="I49" s="610"/>
      <c r="J49" s="609"/>
      <c r="K49" s="609"/>
      <c r="L49" s="609"/>
      <c r="M49" s="609"/>
      <c r="N49" s="609"/>
      <c r="O49" s="623"/>
      <c r="P49" s="613"/>
      <c r="Q49" s="679"/>
      <c r="R49" s="680"/>
      <c r="S49" s="680"/>
      <c r="T49" s="680"/>
      <c r="U49" s="680"/>
      <c r="V49" s="681"/>
      <c r="W49" s="636"/>
      <c r="X49" s="636"/>
      <c r="Y49" s="636"/>
      <c r="Z49" s="595"/>
      <c r="AA49" s="595"/>
      <c r="AB49" s="595"/>
      <c r="AC49" s="595"/>
      <c r="AD49" s="595"/>
      <c r="AE49" s="595"/>
      <c r="AF49" s="595"/>
      <c r="AG49" s="595"/>
      <c r="AH49" s="595"/>
      <c r="AI49" s="595"/>
      <c r="AJ49" s="595"/>
      <c r="AK49" s="595"/>
      <c r="AL49" s="595"/>
      <c r="AM49" s="595"/>
      <c r="AN49" s="595"/>
      <c r="AO49" s="595"/>
      <c r="AP49" s="595"/>
      <c r="AQ49" s="595"/>
      <c r="AR49" s="595"/>
      <c r="AS49" s="595"/>
      <c r="AT49" s="595"/>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5"/>
      <c r="BW49" s="595"/>
      <c r="BX49" s="595"/>
      <c r="BY49" s="595"/>
      <c r="BZ49" s="595"/>
      <c r="CA49" s="595"/>
      <c r="CB49" s="595"/>
      <c r="CC49" s="595"/>
      <c r="CD49" s="595"/>
      <c r="CE49" s="595"/>
      <c r="CF49" s="595"/>
      <c r="CG49" s="595"/>
      <c r="CH49" s="595"/>
      <c r="CI49" s="595"/>
      <c r="CJ49" s="595"/>
      <c r="CK49" s="595"/>
      <c r="CL49" s="595"/>
      <c r="CM49" s="595"/>
      <c r="CN49" s="595"/>
      <c r="CO49" s="595"/>
      <c r="CP49" s="595"/>
      <c r="CQ49" s="595"/>
      <c r="CR49" s="595"/>
      <c r="CS49" s="595"/>
      <c r="CT49" s="595"/>
      <c r="CU49" s="595"/>
      <c r="CV49" s="595"/>
      <c r="CW49" s="595"/>
      <c r="CX49" s="595"/>
      <c r="CY49" s="595"/>
      <c r="CZ49" s="595"/>
      <c r="DA49" s="595"/>
      <c r="DB49" s="595"/>
      <c r="DC49" s="595"/>
      <c r="DD49" s="595"/>
      <c r="DE49" s="595"/>
      <c r="DF49" s="595"/>
      <c r="DG49" s="595"/>
      <c r="DH49" s="595"/>
      <c r="DI49" s="595"/>
      <c r="DJ49" s="595"/>
      <c r="DK49" s="595"/>
      <c r="DL49" s="595"/>
      <c r="DM49" s="595"/>
      <c r="DN49" s="595"/>
      <c r="DO49" s="595"/>
      <c r="DP49" s="595"/>
      <c r="DQ49" s="595"/>
      <c r="DR49" s="595"/>
      <c r="DS49" s="595"/>
      <c r="DT49" s="595"/>
      <c r="DU49" s="595"/>
      <c r="DV49" s="595"/>
      <c r="DW49" s="595"/>
      <c r="DX49" s="595"/>
      <c r="DY49" s="595"/>
      <c r="DZ49" s="595"/>
      <c r="EA49" s="595"/>
      <c r="EB49" s="595"/>
      <c r="EC49" s="595"/>
      <c r="ED49" s="595"/>
      <c r="EE49" s="595"/>
      <c r="EF49" s="595"/>
      <c r="EG49" s="595"/>
      <c r="EH49" s="595"/>
      <c r="EI49" s="595"/>
      <c r="EJ49" s="595"/>
      <c r="EK49" s="595"/>
      <c r="EL49" s="595"/>
      <c r="EM49" s="595"/>
      <c r="EN49" s="595"/>
      <c r="EO49" s="595"/>
      <c r="EP49" s="595"/>
      <c r="EQ49" s="595"/>
      <c r="ER49" s="595"/>
      <c r="ES49" s="595"/>
      <c r="ET49" s="595"/>
      <c r="EU49" s="595"/>
      <c r="EV49" s="595"/>
      <c r="EW49" s="595"/>
      <c r="EX49" s="595"/>
      <c r="EY49" s="595"/>
      <c r="EZ49" s="595"/>
      <c r="FA49" s="595"/>
      <c r="FB49" s="595"/>
      <c r="FC49" s="595"/>
      <c r="FD49" s="595"/>
      <c r="FE49" s="595"/>
      <c r="FF49" s="595"/>
      <c r="FG49" s="595"/>
      <c r="FH49" s="595"/>
      <c r="FI49" s="595"/>
      <c r="FJ49" s="595"/>
      <c r="FK49" s="595"/>
      <c r="FL49" s="595"/>
      <c r="FM49" s="595"/>
      <c r="FN49" s="595"/>
      <c r="FO49" s="595"/>
      <c r="FP49" s="595"/>
      <c r="FQ49" s="595"/>
      <c r="FR49" s="595"/>
      <c r="FS49" s="595"/>
      <c r="FT49" s="595"/>
      <c r="FU49" s="595"/>
      <c r="FV49" s="595"/>
      <c r="FW49" s="595"/>
      <c r="FX49" s="595"/>
      <c r="FY49" s="595"/>
      <c r="FZ49" s="595"/>
      <c r="GA49" s="595"/>
      <c r="GB49" s="595"/>
      <c r="GC49" s="595"/>
      <c r="GD49" s="595"/>
      <c r="GE49" s="595"/>
      <c r="GF49" s="595"/>
      <c r="GG49" s="595"/>
      <c r="GH49" s="595"/>
      <c r="GI49" s="595"/>
      <c r="GJ49" s="595"/>
      <c r="GK49" s="595"/>
      <c r="GL49" s="595"/>
      <c r="GM49" s="595"/>
      <c r="GN49" s="595"/>
      <c r="GO49" s="595"/>
      <c r="GP49" s="595"/>
      <c r="GQ49" s="595"/>
      <c r="GR49" s="595"/>
      <c r="GS49" s="595"/>
      <c r="GT49" s="595"/>
      <c r="GU49" s="595"/>
      <c r="GV49" s="595"/>
      <c r="GW49" s="595"/>
      <c r="GX49" s="595"/>
      <c r="GY49" s="595"/>
      <c r="GZ49" s="595"/>
      <c r="HA49" s="595"/>
      <c r="HB49" s="595"/>
      <c r="HC49" s="595"/>
      <c r="HD49" s="595"/>
      <c r="HE49" s="595"/>
      <c r="HF49" s="595"/>
      <c r="HG49" s="595"/>
      <c r="HH49" s="595"/>
      <c r="HI49" s="595"/>
      <c r="HJ49" s="595"/>
      <c r="HK49" s="595"/>
      <c r="HL49" s="595"/>
      <c r="HM49" s="595"/>
      <c r="HN49" s="595"/>
      <c r="HO49" s="595"/>
      <c r="HP49" s="595"/>
      <c r="HQ49" s="595"/>
      <c r="HR49" s="595"/>
      <c r="HS49" s="595"/>
      <c r="HT49" s="595"/>
      <c r="HU49" s="595"/>
      <c r="HV49" s="595"/>
      <c r="HW49" s="595"/>
      <c r="HX49" s="595"/>
      <c r="HY49" s="595"/>
      <c r="HZ49" s="595"/>
      <c r="IA49" s="595"/>
      <c r="IB49" s="595"/>
      <c r="IC49" s="595"/>
      <c r="ID49" s="595"/>
      <c r="IE49" s="595"/>
      <c r="IF49" s="595"/>
      <c r="IG49" s="595"/>
      <c r="IH49" s="595"/>
    </row>
    <row r="50" spans="1:242" s="721" customFormat="1" x14ac:dyDescent="0.25">
      <c r="A50" s="720"/>
      <c r="B50" s="609"/>
      <c r="C50" s="700"/>
      <c r="D50" s="651"/>
      <c r="E50" s="609"/>
      <c r="F50" s="609"/>
      <c r="G50" s="621"/>
      <c r="H50" s="609"/>
      <c r="I50" s="610"/>
      <c r="J50" s="609"/>
      <c r="K50" s="609"/>
      <c r="L50" s="609"/>
      <c r="M50" s="609"/>
      <c r="N50" s="609"/>
      <c r="O50" s="623"/>
      <c r="P50" s="613"/>
      <c r="Q50" s="679"/>
      <c r="R50" s="680"/>
      <c r="S50" s="680"/>
      <c r="T50" s="680"/>
      <c r="U50" s="680"/>
      <c r="V50" s="681"/>
      <c r="W50" s="595"/>
      <c r="X50" s="613"/>
      <c r="Y50" s="613"/>
      <c r="Z50" s="613"/>
      <c r="AA50" s="613"/>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595"/>
      <c r="BW50" s="595"/>
      <c r="BX50" s="595"/>
      <c r="BY50" s="595"/>
      <c r="BZ50" s="595"/>
      <c r="CA50" s="595"/>
      <c r="CB50" s="595"/>
      <c r="CC50" s="595"/>
      <c r="CD50" s="595"/>
      <c r="CE50" s="595"/>
      <c r="CF50" s="595"/>
      <c r="CG50" s="595"/>
      <c r="CH50" s="595"/>
      <c r="CI50" s="595"/>
      <c r="CJ50" s="595"/>
      <c r="CK50" s="595"/>
      <c r="CL50" s="595"/>
      <c r="CM50" s="595"/>
      <c r="CN50" s="595"/>
      <c r="CO50" s="595"/>
      <c r="CP50" s="595"/>
      <c r="CQ50" s="595"/>
      <c r="CR50" s="595"/>
      <c r="CS50" s="595"/>
      <c r="CT50" s="595"/>
      <c r="CU50" s="595"/>
      <c r="CV50" s="595"/>
      <c r="CW50" s="595"/>
      <c r="CX50" s="595"/>
      <c r="CY50" s="595"/>
      <c r="CZ50" s="595"/>
      <c r="DA50" s="595"/>
      <c r="DB50" s="595"/>
      <c r="DC50" s="595"/>
      <c r="DD50" s="595"/>
      <c r="DE50" s="595"/>
      <c r="DF50" s="595"/>
      <c r="DG50" s="595"/>
      <c r="DH50" s="595"/>
      <c r="DI50" s="595"/>
      <c r="DJ50" s="595"/>
      <c r="DK50" s="595"/>
      <c r="DL50" s="595"/>
      <c r="DM50" s="595"/>
      <c r="DN50" s="595"/>
      <c r="DO50" s="595"/>
      <c r="DP50" s="595"/>
      <c r="DQ50" s="595"/>
      <c r="DR50" s="595"/>
      <c r="DS50" s="595"/>
      <c r="DT50" s="595"/>
      <c r="DU50" s="595"/>
      <c r="DV50" s="595"/>
      <c r="DW50" s="595"/>
      <c r="DX50" s="595"/>
      <c r="DY50" s="595"/>
      <c r="DZ50" s="595"/>
      <c r="EA50" s="595"/>
      <c r="EB50" s="595"/>
      <c r="EC50" s="595"/>
      <c r="ED50" s="595"/>
      <c r="EE50" s="595"/>
      <c r="EF50" s="595"/>
      <c r="EG50" s="595"/>
      <c r="EH50" s="595"/>
      <c r="EI50" s="595"/>
      <c r="EJ50" s="595"/>
      <c r="EK50" s="595"/>
      <c r="EL50" s="595"/>
      <c r="EM50" s="595"/>
      <c r="EN50" s="595"/>
      <c r="EO50" s="595"/>
      <c r="EP50" s="595"/>
      <c r="EQ50" s="595"/>
      <c r="ER50" s="595"/>
      <c r="ES50" s="595"/>
      <c r="ET50" s="595"/>
      <c r="EU50" s="595"/>
      <c r="EV50" s="595"/>
      <c r="EW50" s="595"/>
      <c r="EX50" s="595"/>
      <c r="EY50" s="595"/>
      <c r="EZ50" s="595"/>
      <c r="FA50" s="595"/>
      <c r="FB50" s="595"/>
      <c r="FC50" s="595"/>
      <c r="FD50" s="595"/>
      <c r="FE50" s="595"/>
      <c r="FF50" s="595"/>
      <c r="FG50" s="595"/>
      <c r="FH50" s="595"/>
      <c r="FI50" s="595"/>
      <c r="FJ50" s="595"/>
      <c r="FK50" s="595"/>
      <c r="FL50" s="595"/>
      <c r="FM50" s="595"/>
      <c r="FN50" s="595"/>
      <c r="FO50" s="595"/>
      <c r="FP50" s="595"/>
      <c r="FQ50" s="595"/>
      <c r="FR50" s="595"/>
      <c r="FS50" s="595"/>
      <c r="FT50" s="595"/>
      <c r="FU50" s="595"/>
      <c r="FV50" s="595"/>
      <c r="FW50" s="595"/>
      <c r="FX50" s="595"/>
      <c r="FY50" s="595"/>
      <c r="FZ50" s="595"/>
      <c r="GA50" s="595"/>
      <c r="GB50" s="595"/>
      <c r="GC50" s="595"/>
      <c r="GD50" s="595"/>
      <c r="GE50" s="595"/>
      <c r="GF50" s="595"/>
      <c r="GG50" s="595"/>
      <c r="GH50" s="595"/>
      <c r="GI50" s="595"/>
      <c r="GJ50" s="595"/>
      <c r="GK50" s="595"/>
      <c r="GL50" s="595"/>
      <c r="GM50" s="595"/>
      <c r="GN50" s="595"/>
      <c r="GO50" s="595"/>
      <c r="GP50" s="595"/>
      <c r="GQ50" s="595"/>
      <c r="GR50" s="595"/>
      <c r="GS50" s="595"/>
      <c r="GT50" s="595"/>
      <c r="GU50" s="595"/>
      <c r="GV50" s="595"/>
      <c r="GW50" s="595"/>
      <c r="GX50" s="595"/>
      <c r="GY50" s="595"/>
      <c r="GZ50" s="595"/>
      <c r="HA50" s="595"/>
      <c r="HB50" s="595"/>
      <c r="HC50" s="595"/>
      <c r="HD50" s="595"/>
      <c r="HE50" s="595"/>
      <c r="HF50" s="595"/>
      <c r="HG50" s="595"/>
      <c r="HH50" s="595"/>
      <c r="HI50" s="595"/>
      <c r="HJ50" s="595"/>
      <c r="HK50" s="595"/>
      <c r="HL50" s="595"/>
      <c r="HM50" s="595"/>
      <c r="HN50" s="595"/>
      <c r="HO50" s="595"/>
      <c r="HP50" s="595"/>
      <c r="HQ50" s="595"/>
      <c r="HR50" s="595"/>
      <c r="HS50" s="595"/>
      <c r="HT50" s="595"/>
      <c r="HU50" s="595"/>
      <c r="HV50" s="595"/>
      <c r="HW50" s="595"/>
      <c r="HX50" s="595"/>
      <c r="HY50" s="595"/>
      <c r="HZ50" s="595"/>
      <c r="IA50" s="595"/>
      <c r="IB50" s="595"/>
      <c r="IC50" s="595"/>
      <c r="ID50" s="595"/>
      <c r="IE50" s="595"/>
    </row>
    <row r="51" spans="1:242" s="721" customFormat="1" outlineLevel="1" x14ac:dyDescent="0.25">
      <c r="A51" s="646"/>
      <c r="B51" s="609"/>
      <c r="C51" s="722"/>
      <c r="D51" s="723" t="s">
        <v>8</v>
      </c>
      <c r="E51" s="724"/>
      <c r="F51" s="622"/>
      <c r="G51" s="621"/>
      <c r="H51" s="609"/>
      <c r="I51" s="722"/>
      <c r="J51" s="723" t="s">
        <v>8</v>
      </c>
      <c r="K51" s="724"/>
      <c r="L51" s="725"/>
      <c r="M51" s="725"/>
      <c r="N51" s="725"/>
      <c r="O51" s="623"/>
      <c r="P51" s="613"/>
      <c r="Q51" s="683" t="s">
        <v>0</v>
      </c>
      <c r="R51" s="726" t="s">
        <v>0</v>
      </c>
      <c r="S51" s="726" t="s">
        <v>0</v>
      </c>
      <c r="T51" s="727"/>
      <c r="U51" s="727"/>
      <c r="V51" s="1206" t="s">
        <v>76</v>
      </c>
      <c r="W51" s="595"/>
      <c r="X51" s="728"/>
      <c r="Y51" s="728"/>
      <c r="Z51" s="728"/>
      <c r="AA51" s="728"/>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c r="CS51" s="595"/>
      <c r="CT51" s="595"/>
      <c r="CU51" s="595"/>
      <c r="CV51" s="595"/>
      <c r="CW51" s="595"/>
      <c r="CX51" s="595"/>
      <c r="CY51" s="595"/>
      <c r="CZ51" s="595"/>
      <c r="DA51" s="595"/>
      <c r="DB51" s="595"/>
      <c r="DC51" s="595"/>
      <c r="DD51" s="595"/>
      <c r="DE51" s="595"/>
      <c r="DF51" s="595"/>
      <c r="DG51" s="595"/>
      <c r="DH51" s="595"/>
      <c r="DI51" s="595"/>
      <c r="DJ51" s="595"/>
      <c r="DK51" s="595"/>
      <c r="DL51" s="595"/>
      <c r="DM51" s="595"/>
      <c r="DN51" s="595"/>
      <c r="DO51" s="595"/>
      <c r="DP51" s="595"/>
      <c r="DQ51" s="595"/>
      <c r="DR51" s="595"/>
      <c r="DS51" s="595"/>
      <c r="DT51" s="595"/>
      <c r="DU51" s="595"/>
      <c r="DV51" s="595"/>
      <c r="DW51" s="595"/>
      <c r="DX51" s="595"/>
      <c r="DY51" s="595"/>
      <c r="DZ51" s="595"/>
      <c r="EA51" s="595"/>
      <c r="EB51" s="595"/>
      <c r="EC51" s="595"/>
      <c r="ED51" s="595"/>
      <c r="EE51" s="595"/>
      <c r="EF51" s="595"/>
      <c r="EG51" s="595"/>
      <c r="EH51" s="595"/>
      <c r="EI51" s="595"/>
      <c r="EJ51" s="595"/>
      <c r="EK51" s="595"/>
      <c r="EL51" s="595"/>
      <c r="EM51" s="595"/>
      <c r="EN51" s="595"/>
      <c r="EO51" s="595"/>
      <c r="EP51" s="595"/>
      <c r="EQ51" s="595"/>
      <c r="ER51" s="595"/>
      <c r="ES51" s="595"/>
      <c r="ET51" s="595"/>
      <c r="EU51" s="595"/>
      <c r="EV51" s="595"/>
      <c r="EW51" s="595"/>
      <c r="EX51" s="595"/>
      <c r="EY51" s="595"/>
      <c r="EZ51" s="595"/>
      <c r="FA51" s="595"/>
      <c r="FB51" s="595"/>
      <c r="FC51" s="595"/>
      <c r="FD51" s="595"/>
      <c r="FE51" s="595"/>
      <c r="FF51" s="595"/>
      <c r="FG51" s="595"/>
      <c r="FH51" s="595"/>
      <c r="FI51" s="595"/>
      <c r="FJ51" s="595"/>
      <c r="FK51" s="595"/>
      <c r="FL51" s="595"/>
      <c r="FM51" s="595"/>
      <c r="FN51" s="595"/>
      <c r="FO51" s="595"/>
      <c r="FP51" s="595"/>
      <c r="FQ51" s="595"/>
      <c r="FR51" s="595"/>
      <c r="FS51" s="595"/>
      <c r="FT51" s="595"/>
      <c r="FU51" s="595"/>
      <c r="FV51" s="595"/>
      <c r="FW51" s="595"/>
      <c r="FX51" s="595"/>
      <c r="FY51" s="595"/>
      <c r="FZ51" s="595"/>
      <c r="GA51" s="595"/>
      <c r="GB51" s="595"/>
      <c r="GC51" s="595"/>
      <c r="GD51" s="595"/>
      <c r="GE51" s="595"/>
      <c r="GF51" s="595"/>
      <c r="GG51" s="595"/>
      <c r="GH51" s="595"/>
      <c r="GI51" s="595"/>
      <c r="GJ51" s="595"/>
      <c r="GK51" s="595"/>
      <c r="GL51" s="595"/>
      <c r="GM51" s="595"/>
      <c r="GN51" s="595"/>
      <c r="GO51" s="595"/>
      <c r="GP51" s="595"/>
      <c r="GQ51" s="595"/>
      <c r="GR51" s="595"/>
      <c r="GS51" s="595"/>
      <c r="GT51" s="595"/>
      <c r="GU51" s="595"/>
      <c r="GV51" s="595"/>
      <c r="GW51" s="595"/>
      <c r="GX51" s="595"/>
      <c r="GY51" s="595"/>
      <c r="GZ51" s="595"/>
      <c r="HA51" s="595"/>
      <c r="HB51" s="595"/>
      <c r="HC51" s="595"/>
      <c r="HD51" s="595"/>
      <c r="HE51" s="595"/>
      <c r="HF51" s="595"/>
      <c r="HG51" s="595"/>
      <c r="HH51" s="595"/>
      <c r="HI51" s="595"/>
      <c r="HJ51" s="595"/>
      <c r="HK51" s="595"/>
      <c r="HL51" s="595"/>
      <c r="HM51" s="595"/>
      <c r="HN51" s="595"/>
      <c r="HO51" s="595"/>
      <c r="HP51" s="595"/>
      <c r="HQ51" s="595"/>
      <c r="HR51" s="595"/>
      <c r="HS51" s="595"/>
      <c r="HT51" s="595"/>
      <c r="HU51" s="595"/>
      <c r="HV51" s="595"/>
      <c r="HW51" s="595"/>
      <c r="HX51" s="595"/>
      <c r="HY51" s="595"/>
      <c r="HZ51" s="595"/>
      <c r="IA51" s="595"/>
      <c r="IB51" s="595"/>
      <c r="IC51" s="595"/>
      <c r="ID51" s="595"/>
      <c r="IE51" s="595"/>
    </row>
    <row r="52" spans="1:242" s="721" customFormat="1" ht="31.5" outlineLevel="1" x14ac:dyDescent="0.25">
      <c r="A52" s="684" t="s">
        <v>797</v>
      </c>
      <c r="B52" s="609"/>
      <c r="C52" s="652" t="s">
        <v>77</v>
      </c>
      <c r="D52" s="653" t="s">
        <v>78</v>
      </c>
      <c r="E52" s="653" t="s">
        <v>79</v>
      </c>
      <c r="F52" s="729"/>
      <c r="G52" s="621"/>
      <c r="H52" s="609"/>
      <c r="I52" s="652" t="s">
        <v>77</v>
      </c>
      <c r="J52" s="653" t="s">
        <v>78</v>
      </c>
      <c r="K52" s="715" t="s">
        <v>79</v>
      </c>
      <c r="L52" s="725"/>
      <c r="M52" s="725"/>
      <c r="N52" s="725"/>
      <c r="O52" s="623"/>
      <c r="P52" s="613"/>
      <c r="Q52" s="687" t="s">
        <v>77</v>
      </c>
      <c r="R52" s="730" t="s">
        <v>78</v>
      </c>
      <c r="S52" s="730" t="s">
        <v>79</v>
      </c>
      <c r="T52" s="731"/>
      <c r="U52" s="731"/>
      <c r="V52" s="1207"/>
      <c r="W52" s="595"/>
      <c r="X52" s="628"/>
      <c r="Y52" s="628"/>
      <c r="Z52" s="628"/>
      <c r="AA52" s="628"/>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X52" s="595"/>
      <c r="BY52" s="595"/>
      <c r="BZ52" s="595"/>
      <c r="CA52" s="595"/>
      <c r="CB52" s="595"/>
      <c r="CC52" s="595"/>
      <c r="CD52" s="595"/>
      <c r="CE52" s="595"/>
      <c r="CF52" s="595"/>
      <c r="CG52" s="595"/>
      <c r="CH52" s="595"/>
      <c r="CI52" s="595"/>
      <c r="CJ52" s="595"/>
      <c r="CK52" s="595"/>
      <c r="CL52" s="595"/>
      <c r="CM52" s="595"/>
      <c r="CN52" s="595"/>
      <c r="CO52" s="595"/>
      <c r="CP52" s="595"/>
      <c r="CQ52" s="595"/>
      <c r="CR52" s="595"/>
      <c r="CS52" s="595"/>
      <c r="CT52" s="595"/>
      <c r="CU52" s="595"/>
      <c r="CV52" s="595"/>
      <c r="CW52" s="595"/>
      <c r="CX52" s="595"/>
      <c r="CY52" s="595"/>
      <c r="CZ52" s="595"/>
      <c r="DA52" s="595"/>
      <c r="DB52" s="595"/>
      <c r="DC52" s="595"/>
      <c r="DD52" s="595"/>
      <c r="DE52" s="595"/>
      <c r="DF52" s="595"/>
      <c r="DG52" s="595"/>
      <c r="DH52" s="595"/>
      <c r="DI52" s="595"/>
      <c r="DJ52" s="595"/>
      <c r="DK52" s="595"/>
      <c r="DL52" s="595"/>
      <c r="DM52" s="595"/>
      <c r="DN52" s="595"/>
      <c r="DO52" s="595"/>
      <c r="DP52" s="595"/>
      <c r="DQ52" s="595"/>
      <c r="DR52" s="595"/>
      <c r="DS52" s="595"/>
      <c r="DT52" s="595"/>
      <c r="DU52" s="595"/>
      <c r="DV52" s="595"/>
      <c r="DW52" s="595"/>
      <c r="DX52" s="595"/>
      <c r="DY52" s="595"/>
      <c r="DZ52" s="595"/>
      <c r="EA52" s="595"/>
      <c r="EB52" s="595"/>
      <c r="EC52" s="595"/>
      <c r="ED52" s="595"/>
      <c r="EE52" s="595"/>
      <c r="EF52" s="595"/>
      <c r="EG52" s="595"/>
      <c r="EH52" s="595"/>
      <c r="EI52" s="595"/>
      <c r="EJ52" s="595"/>
      <c r="EK52" s="595"/>
      <c r="EL52" s="595"/>
      <c r="EM52" s="595"/>
      <c r="EN52" s="595"/>
      <c r="EO52" s="595"/>
      <c r="EP52" s="595"/>
      <c r="EQ52" s="595"/>
      <c r="ER52" s="595"/>
      <c r="ES52" s="595"/>
      <c r="ET52" s="595"/>
      <c r="EU52" s="595"/>
      <c r="EV52" s="595"/>
      <c r="EW52" s="595"/>
      <c r="EX52" s="595"/>
      <c r="EY52" s="595"/>
      <c r="EZ52" s="595"/>
      <c r="FA52" s="595"/>
      <c r="FB52" s="595"/>
      <c r="FC52" s="595"/>
      <c r="FD52" s="595"/>
      <c r="FE52" s="595"/>
      <c r="FF52" s="595"/>
      <c r="FG52" s="595"/>
      <c r="FH52" s="595"/>
      <c r="FI52" s="595"/>
      <c r="FJ52" s="595"/>
      <c r="FK52" s="595"/>
      <c r="FL52" s="595"/>
      <c r="FM52" s="595"/>
      <c r="FN52" s="595"/>
      <c r="FO52" s="595"/>
      <c r="FP52" s="595"/>
      <c r="FQ52" s="595"/>
      <c r="FR52" s="595"/>
      <c r="FS52" s="595"/>
      <c r="FT52" s="595"/>
      <c r="FU52" s="595"/>
      <c r="FV52" s="595"/>
      <c r="FW52" s="595"/>
      <c r="FX52" s="595"/>
      <c r="FY52" s="595"/>
      <c r="FZ52" s="595"/>
      <c r="GA52" s="595"/>
      <c r="GB52" s="595"/>
      <c r="GC52" s="595"/>
      <c r="GD52" s="595"/>
      <c r="GE52" s="595"/>
      <c r="GF52" s="595"/>
      <c r="GG52" s="595"/>
      <c r="GH52" s="595"/>
      <c r="GI52" s="595"/>
      <c r="GJ52" s="595"/>
      <c r="GK52" s="595"/>
      <c r="GL52" s="595"/>
      <c r="GM52" s="595"/>
      <c r="GN52" s="595"/>
      <c r="GO52" s="595"/>
      <c r="GP52" s="595"/>
      <c r="GQ52" s="595"/>
      <c r="GR52" s="595"/>
      <c r="GS52" s="595"/>
      <c r="GT52" s="595"/>
      <c r="GU52" s="595"/>
      <c r="GV52" s="595"/>
      <c r="GW52" s="595"/>
      <c r="GX52" s="595"/>
      <c r="GY52" s="595"/>
      <c r="GZ52" s="595"/>
      <c r="HA52" s="595"/>
      <c r="HB52" s="595"/>
      <c r="HC52" s="595"/>
      <c r="HD52" s="595"/>
      <c r="HE52" s="595"/>
      <c r="HF52" s="595"/>
      <c r="HG52" s="595"/>
      <c r="HH52" s="595"/>
      <c r="HI52" s="595"/>
      <c r="HJ52" s="595"/>
      <c r="HK52" s="595"/>
      <c r="HL52" s="595"/>
      <c r="HM52" s="595"/>
      <c r="HN52" s="595"/>
      <c r="HO52" s="595"/>
      <c r="HP52" s="595"/>
      <c r="HQ52" s="595"/>
      <c r="HR52" s="595"/>
      <c r="HS52" s="595"/>
      <c r="HT52" s="595"/>
      <c r="HU52" s="595"/>
      <c r="HV52" s="595"/>
      <c r="HW52" s="595"/>
      <c r="HX52" s="595"/>
      <c r="HY52" s="595"/>
      <c r="HZ52" s="595"/>
      <c r="IA52" s="595"/>
      <c r="IB52" s="595"/>
      <c r="IC52" s="595"/>
      <c r="ID52" s="595"/>
      <c r="IE52" s="595"/>
    </row>
    <row r="53" spans="1:242" s="721" customFormat="1" outlineLevel="1" x14ac:dyDescent="0.25">
      <c r="A53" s="650"/>
      <c r="B53" s="609"/>
      <c r="C53" s="652" t="s">
        <v>59</v>
      </c>
      <c r="D53" s="653" t="s">
        <v>59</v>
      </c>
      <c r="E53" s="653" t="s">
        <v>59</v>
      </c>
      <c r="F53" s="622"/>
      <c r="G53" s="621"/>
      <c r="H53" s="609"/>
      <c r="I53" s="652" t="s">
        <v>25</v>
      </c>
      <c r="J53" s="653" t="s">
        <v>25</v>
      </c>
      <c r="K53" s="653" t="s">
        <v>25</v>
      </c>
      <c r="L53" s="725"/>
      <c r="M53" s="725"/>
      <c r="N53" s="725"/>
      <c r="O53" s="623"/>
      <c r="P53" s="613"/>
      <c r="Q53" s="655" t="s">
        <v>43</v>
      </c>
      <c r="R53" s="732" t="s">
        <v>43</v>
      </c>
      <c r="S53" s="656" t="s">
        <v>43</v>
      </c>
      <c r="T53" s="615"/>
      <c r="U53" s="615"/>
      <c r="V53" s="690" t="s">
        <v>43</v>
      </c>
      <c r="W53" s="595"/>
      <c r="X53" s="654"/>
      <c r="Y53" s="654"/>
      <c r="Z53" s="654"/>
      <c r="AA53" s="654"/>
      <c r="AB53" s="595"/>
      <c r="AC53" s="595"/>
      <c r="AD53" s="595"/>
      <c r="AE53" s="595"/>
      <c r="AF53" s="595"/>
      <c r="AG53" s="595"/>
      <c r="AH53" s="595"/>
      <c r="AI53" s="595"/>
      <c r="AJ53" s="595"/>
      <c r="AK53" s="595"/>
      <c r="AL53" s="595"/>
      <c r="AM53" s="595"/>
      <c r="AN53" s="595"/>
      <c r="AO53" s="595"/>
      <c r="AP53" s="595"/>
      <c r="AQ53" s="595"/>
      <c r="AR53" s="595"/>
      <c r="AS53" s="595"/>
      <c r="AT53" s="595"/>
      <c r="AU53" s="595"/>
      <c r="AV53" s="595"/>
      <c r="AW53" s="595"/>
      <c r="AX53" s="595"/>
      <c r="AY53" s="595"/>
      <c r="AZ53" s="595"/>
      <c r="BA53" s="595"/>
      <c r="BB53" s="595"/>
      <c r="BC53" s="595"/>
      <c r="BD53" s="595"/>
      <c r="BE53" s="595"/>
      <c r="BF53" s="595"/>
      <c r="BG53" s="595"/>
      <c r="BH53" s="595"/>
      <c r="BI53" s="595"/>
      <c r="BJ53" s="595"/>
      <c r="BK53" s="595"/>
      <c r="BL53" s="595"/>
      <c r="BM53" s="595"/>
      <c r="BN53" s="595"/>
      <c r="BO53" s="595"/>
      <c r="BP53" s="595"/>
      <c r="BQ53" s="595"/>
      <c r="BR53" s="595"/>
      <c r="BS53" s="595"/>
      <c r="BT53" s="595"/>
      <c r="BU53" s="595"/>
      <c r="BV53" s="595"/>
      <c r="BW53" s="595"/>
      <c r="BX53" s="595"/>
      <c r="BY53" s="595"/>
      <c r="BZ53" s="595"/>
      <c r="CA53" s="595"/>
      <c r="CB53" s="595"/>
      <c r="CC53" s="595"/>
      <c r="CD53" s="595"/>
      <c r="CE53" s="595"/>
      <c r="CF53" s="595"/>
      <c r="CG53" s="595"/>
      <c r="CH53" s="595"/>
      <c r="CI53" s="595"/>
      <c r="CJ53" s="595"/>
      <c r="CK53" s="595"/>
      <c r="CL53" s="595"/>
      <c r="CM53" s="595"/>
      <c r="CN53" s="595"/>
      <c r="CO53" s="595"/>
      <c r="CP53" s="595"/>
      <c r="CQ53" s="595"/>
      <c r="CR53" s="595"/>
      <c r="CS53" s="595"/>
      <c r="CT53" s="595"/>
      <c r="CU53" s="595"/>
      <c r="CV53" s="595"/>
      <c r="CW53" s="595"/>
      <c r="CX53" s="595"/>
      <c r="CY53" s="595"/>
      <c r="CZ53" s="595"/>
      <c r="DA53" s="595"/>
      <c r="DB53" s="595"/>
      <c r="DC53" s="595"/>
      <c r="DD53" s="595"/>
      <c r="DE53" s="595"/>
      <c r="DF53" s="595"/>
      <c r="DG53" s="595"/>
      <c r="DH53" s="595"/>
      <c r="DI53" s="595"/>
      <c r="DJ53" s="595"/>
      <c r="DK53" s="595"/>
      <c r="DL53" s="595"/>
      <c r="DM53" s="595"/>
      <c r="DN53" s="595"/>
      <c r="DO53" s="595"/>
      <c r="DP53" s="595"/>
      <c r="DQ53" s="595"/>
      <c r="DR53" s="595"/>
      <c r="DS53" s="595"/>
      <c r="DT53" s="595"/>
      <c r="DU53" s="595"/>
      <c r="DV53" s="595"/>
      <c r="DW53" s="595"/>
      <c r="DX53" s="595"/>
      <c r="DY53" s="595"/>
      <c r="DZ53" s="595"/>
      <c r="EA53" s="595"/>
      <c r="EB53" s="595"/>
      <c r="EC53" s="595"/>
      <c r="ED53" s="595"/>
      <c r="EE53" s="595"/>
      <c r="EF53" s="595"/>
      <c r="EG53" s="595"/>
      <c r="EH53" s="595"/>
      <c r="EI53" s="595"/>
      <c r="EJ53" s="595"/>
      <c r="EK53" s="595"/>
      <c r="EL53" s="595"/>
      <c r="EM53" s="595"/>
      <c r="EN53" s="595"/>
      <c r="EO53" s="595"/>
      <c r="EP53" s="595"/>
      <c r="EQ53" s="595"/>
      <c r="ER53" s="595"/>
      <c r="ES53" s="595"/>
      <c r="ET53" s="595"/>
      <c r="EU53" s="595"/>
      <c r="EV53" s="595"/>
      <c r="EW53" s="595"/>
      <c r="EX53" s="595"/>
      <c r="EY53" s="595"/>
      <c r="EZ53" s="595"/>
      <c r="FA53" s="595"/>
      <c r="FB53" s="595"/>
      <c r="FC53" s="595"/>
      <c r="FD53" s="595"/>
      <c r="FE53" s="595"/>
      <c r="FF53" s="595"/>
      <c r="FG53" s="595"/>
      <c r="FH53" s="595"/>
      <c r="FI53" s="595"/>
      <c r="FJ53" s="595"/>
      <c r="FK53" s="595"/>
      <c r="FL53" s="595"/>
      <c r="FM53" s="595"/>
      <c r="FN53" s="595"/>
      <c r="FO53" s="595"/>
      <c r="FP53" s="595"/>
      <c r="FQ53" s="595"/>
      <c r="FR53" s="595"/>
      <c r="FS53" s="595"/>
      <c r="FT53" s="595"/>
      <c r="FU53" s="595"/>
      <c r="FV53" s="595"/>
      <c r="FW53" s="595"/>
      <c r="FX53" s="595"/>
      <c r="FY53" s="595"/>
      <c r="FZ53" s="595"/>
      <c r="GA53" s="595"/>
      <c r="GB53" s="595"/>
      <c r="GC53" s="595"/>
      <c r="GD53" s="595"/>
      <c r="GE53" s="595"/>
      <c r="GF53" s="595"/>
      <c r="GG53" s="595"/>
      <c r="GH53" s="595"/>
      <c r="GI53" s="595"/>
      <c r="GJ53" s="595"/>
      <c r="GK53" s="595"/>
      <c r="GL53" s="595"/>
      <c r="GM53" s="595"/>
      <c r="GN53" s="595"/>
      <c r="GO53" s="595"/>
      <c r="GP53" s="595"/>
      <c r="GQ53" s="595"/>
      <c r="GR53" s="595"/>
      <c r="GS53" s="595"/>
      <c r="GT53" s="595"/>
      <c r="GU53" s="595"/>
      <c r="GV53" s="595"/>
      <c r="GW53" s="595"/>
      <c r="GX53" s="595"/>
      <c r="GY53" s="595"/>
      <c r="GZ53" s="595"/>
      <c r="HA53" s="595"/>
      <c r="HB53" s="595"/>
      <c r="HC53" s="595"/>
      <c r="HD53" s="595"/>
      <c r="HE53" s="595"/>
      <c r="HF53" s="595"/>
      <c r="HG53" s="595"/>
      <c r="HH53" s="595"/>
      <c r="HI53" s="595"/>
      <c r="HJ53" s="595"/>
      <c r="HK53" s="595"/>
      <c r="HL53" s="595"/>
      <c r="HM53" s="595"/>
      <c r="HN53" s="595"/>
      <c r="HO53" s="595"/>
      <c r="HP53" s="595"/>
      <c r="HQ53" s="595"/>
      <c r="HR53" s="595"/>
      <c r="HS53" s="595"/>
      <c r="HT53" s="595"/>
      <c r="HU53" s="595"/>
      <c r="HV53" s="595"/>
      <c r="HW53" s="595"/>
      <c r="HX53" s="595"/>
      <c r="HY53" s="595"/>
      <c r="HZ53" s="595"/>
      <c r="IA53" s="595"/>
      <c r="IB53" s="595"/>
      <c r="IC53" s="595"/>
      <c r="ID53" s="595"/>
      <c r="IE53" s="595"/>
      <c r="IF53" s="595"/>
    </row>
    <row r="54" spans="1:242" s="721" customFormat="1" outlineLevel="1" x14ac:dyDescent="0.25">
      <c r="A54" s="659" t="s">
        <v>1</v>
      </c>
      <c r="B54" s="609"/>
      <c r="C54" s="660"/>
      <c r="D54" s="661"/>
      <c r="E54" s="661"/>
      <c r="F54" s="622"/>
      <c r="G54" s="621"/>
      <c r="H54" s="609"/>
      <c r="I54" s="718"/>
      <c r="J54" s="733"/>
      <c r="K54" s="733"/>
      <c r="L54" s="734"/>
      <c r="M54" s="609"/>
      <c r="N54" s="609"/>
      <c r="O54" s="623"/>
      <c r="P54" s="613"/>
      <c r="Q54" s="665">
        <f t="shared" ref="Q54:S60" si="3">IF(C54="-",0,(C54*I54))</f>
        <v>0</v>
      </c>
      <c r="R54" s="735">
        <f t="shared" si="3"/>
        <v>0</v>
      </c>
      <c r="S54" s="666">
        <f t="shared" si="3"/>
        <v>0</v>
      </c>
      <c r="T54" s="635"/>
      <c r="U54" s="635"/>
      <c r="V54" s="667">
        <f>SUM(Q54:S60)</f>
        <v>0</v>
      </c>
      <c r="W54" s="595"/>
      <c r="X54" s="694"/>
      <c r="Y54" s="694"/>
      <c r="Z54" s="694"/>
      <c r="AA54" s="694"/>
      <c r="AB54" s="595"/>
      <c r="AC54" s="595"/>
      <c r="AD54" s="595"/>
      <c r="AE54" s="595"/>
      <c r="AF54" s="595"/>
      <c r="AG54" s="595"/>
      <c r="AH54" s="595"/>
      <c r="AI54" s="595"/>
      <c r="AJ54" s="595"/>
      <c r="AK54" s="595"/>
      <c r="AL54" s="595"/>
      <c r="AM54" s="595"/>
      <c r="AN54" s="595"/>
      <c r="AO54" s="595"/>
      <c r="AP54" s="595"/>
      <c r="AQ54" s="595"/>
      <c r="AR54" s="595"/>
      <c r="AS54" s="595"/>
      <c r="AT54" s="595"/>
      <c r="AU54" s="595"/>
      <c r="AV54" s="595"/>
      <c r="AW54" s="595"/>
      <c r="AX54" s="595"/>
      <c r="AY54" s="595"/>
      <c r="AZ54" s="595"/>
      <c r="BA54" s="595"/>
      <c r="BB54" s="595"/>
      <c r="BC54" s="595"/>
      <c r="BD54" s="595"/>
      <c r="BE54" s="595"/>
      <c r="BF54" s="595"/>
      <c r="BG54" s="595"/>
      <c r="BH54" s="595"/>
      <c r="BI54" s="595"/>
      <c r="BJ54" s="595"/>
      <c r="BK54" s="595"/>
      <c r="BL54" s="595"/>
      <c r="BM54" s="595"/>
      <c r="BN54" s="595"/>
      <c r="BO54" s="595"/>
      <c r="BP54" s="595"/>
      <c r="BQ54" s="595"/>
      <c r="BR54" s="595"/>
      <c r="BS54" s="595"/>
      <c r="BT54" s="595"/>
      <c r="BU54" s="595"/>
      <c r="BV54" s="595"/>
      <c r="BW54" s="595"/>
      <c r="BX54" s="595"/>
      <c r="BY54" s="595"/>
      <c r="BZ54" s="595"/>
      <c r="CA54" s="595"/>
      <c r="CB54" s="595"/>
      <c r="CC54" s="595"/>
      <c r="CD54" s="595"/>
      <c r="CE54" s="595"/>
      <c r="CF54" s="595"/>
      <c r="CG54" s="595"/>
      <c r="CH54" s="595"/>
      <c r="CI54" s="595"/>
      <c r="CJ54" s="595"/>
      <c r="CK54" s="595"/>
      <c r="CL54" s="595"/>
      <c r="CM54" s="595"/>
      <c r="CN54" s="595"/>
      <c r="CO54" s="595"/>
      <c r="CP54" s="595"/>
      <c r="CQ54" s="595"/>
      <c r="CR54" s="595"/>
      <c r="CS54" s="595"/>
      <c r="CT54" s="595"/>
      <c r="CU54" s="595"/>
      <c r="CV54" s="595"/>
      <c r="CW54" s="595"/>
      <c r="CX54" s="595"/>
      <c r="CY54" s="595"/>
      <c r="CZ54" s="595"/>
      <c r="DA54" s="595"/>
      <c r="DB54" s="595"/>
      <c r="DC54" s="595"/>
      <c r="DD54" s="595"/>
      <c r="DE54" s="595"/>
      <c r="DF54" s="595"/>
      <c r="DG54" s="595"/>
      <c r="DH54" s="595"/>
      <c r="DI54" s="595"/>
      <c r="DJ54" s="595"/>
      <c r="DK54" s="595"/>
      <c r="DL54" s="595"/>
      <c r="DM54" s="595"/>
      <c r="DN54" s="595"/>
      <c r="DO54" s="595"/>
      <c r="DP54" s="595"/>
      <c r="DQ54" s="595"/>
      <c r="DR54" s="595"/>
      <c r="DS54" s="595"/>
      <c r="DT54" s="595"/>
      <c r="DU54" s="595"/>
      <c r="DV54" s="595"/>
      <c r="DW54" s="595"/>
      <c r="DX54" s="595"/>
      <c r="DY54" s="595"/>
      <c r="DZ54" s="595"/>
      <c r="EA54" s="595"/>
      <c r="EB54" s="595"/>
      <c r="EC54" s="595"/>
      <c r="ED54" s="595"/>
      <c r="EE54" s="595"/>
      <c r="EF54" s="595"/>
      <c r="EG54" s="595"/>
      <c r="EH54" s="595"/>
      <c r="EI54" s="595"/>
      <c r="EJ54" s="595"/>
      <c r="EK54" s="595"/>
      <c r="EL54" s="595"/>
      <c r="EM54" s="595"/>
      <c r="EN54" s="595"/>
      <c r="EO54" s="595"/>
      <c r="EP54" s="595"/>
      <c r="EQ54" s="595"/>
      <c r="ER54" s="595"/>
      <c r="ES54" s="595"/>
      <c r="ET54" s="595"/>
      <c r="EU54" s="595"/>
      <c r="EV54" s="595"/>
      <c r="EW54" s="595"/>
      <c r="EX54" s="595"/>
      <c r="EY54" s="595"/>
      <c r="EZ54" s="595"/>
      <c r="FA54" s="595"/>
      <c r="FB54" s="595"/>
      <c r="FC54" s="595"/>
      <c r="FD54" s="595"/>
      <c r="FE54" s="595"/>
      <c r="FF54" s="595"/>
      <c r="FG54" s="595"/>
      <c r="FH54" s="595"/>
      <c r="FI54" s="595"/>
      <c r="FJ54" s="595"/>
      <c r="FK54" s="595"/>
      <c r="FL54" s="595"/>
      <c r="FM54" s="595"/>
      <c r="FN54" s="595"/>
      <c r="FO54" s="595"/>
      <c r="FP54" s="595"/>
      <c r="FQ54" s="595"/>
      <c r="FR54" s="595"/>
      <c r="FS54" s="595"/>
      <c r="FT54" s="595"/>
      <c r="FU54" s="595"/>
      <c r="FV54" s="595"/>
      <c r="FW54" s="595"/>
      <c r="FX54" s="595"/>
      <c r="FY54" s="595"/>
      <c r="FZ54" s="595"/>
      <c r="GA54" s="595"/>
      <c r="GB54" s="595"/>
      <c r="GC54" s="595"/>
      <c r="GD54" s="595"/>
      <c r="GE54" s="595"/>
      <c r="GF54" s="595"/>
      <c r="GG54" s="595"/>
      <c r="GH54" s="595"/>
      <c r="GI54" s="595"/>
      <c r="GJ54" s="595"/>
      <c r="GK54" s="595"/>
      <c r="GL54" s="595"/>
      <c r="GM54" s="595"/>
      <c r="GN54" s="595"/>
      <c r="GO54" s="595"/>
      <c r="GP54" s="595"/>
      <c r="GQ54" s="595"/>
      <c r="GR54" s="595"/>
      <c r="GS54" s="595"/>
      <c r="GT54" s="595"/>
      <c r="GU54" s="595"/>
      <c r="GV54" s="595"/>
      <c r="GW54" s="595"/>
      <c r="GX54" s="595"/>
      <c r="GY54" s="595"/>
      <c r="GZ54" s="595"/>
      <c r="HA54" s="595"/>
      <c r="HB54" s="595"/>
      <c r="HC54" s="595"/>
      <c r="HD54" s="595"/>
      <c r="HE54" s="595"/>
      <c r="HF54" s="595"/>
      <c r="HG54" s="595"/>
      <c r="HH54" s="595"/>
      <c r="HI54" s="595"/>
      <c r="HJ54" s="595"/>
      <c r="HK54" s="595"/>
      <c r="HL54" s="595"/>
      <c r="HM54" s="595"/>
      <c r="HN54" s="595"/>
      <c r="HO54" s="595"/>
      <c r="HP54" s="595"/>
      <c r="HQ54" s="595"/>
      <c r="HR54" s="595"/>
      <c r="HS54" s="595"/>
      <c r="HT54" s="595"/>
      <c r="HU54" s="595"/>
      <c r="HV54" s="595"/>
      <c r="HW54" s="595"/>
      <c r="HX54" s="595"/>
      <c r="HY54" s="595"/>
      <c r="HZ54" s="595"/>
      <c r="IA54" s="595"/>
      <c r="IB54" s="595"/>
      <c r="IC54" s="595"/>
      <c r="ID54" s="595"/>
      <c r="IE54" s="595"/>
      <c r="IF54" s="595"/>
    </row>
    <row r="55" spans="1:242" s="721" customFormat="1" outlineLevel="1" x14ac:dyDescent="0.25">
      <c r="A55" s="668" t="s">
        <v>60</v>
      </c>
      <c r="B55" s="609"/>
      <c r="C55" s="660"/>
      <c r="D55" s="661"/>
      <c r="E55" s="661"/>
      <c r="F55" s="736"/>
      <c r="G55" s="621"/>
      <c r="H55" s="609"/>
      <c r="I55" s="718"/>
      <c r="J55" s="733"/>
      <c r="K55" s="733"/>
      <c r="L55" s="734"/>
      <c r="M55" s="609"/>
      <c r="N55" s="609"/>
      <c r="O55" s="623"/>
      <c r="P55" s="613"/>
      <c r="Q55" s="665">
        <f t="shared" si="3"/>
        <v>0</v>
      </c>
      <c r="R55" s="735">
        <f t="shared" si="3"/>
        <v>0</v>
      </c>
      <c r="S55" s="666">
        <f t="shared" si="3"/>
        <v>0</v>
      </c>
      <c r="T55" s="635"/>
      <c r="U55" s="635"/>
      <c r="V55" s="681"/>
      <c r="W55" s="595"/>
      <c r="X55" s="694"/>
      <c r="Y55" s="694"/>
      <c r="Z55" s="694"/>
      <c r="AA55" s="694"/>
      <c r="AB55" s="595"/>
      <c r="AC55" s="595"/>
      <c r="AD55" s="595"/>
      <c r="AE55" s="595"/>
      <c r="AF55" s="595"/>
      <c r="AG55" s="595"/>
      <c r="AH55" s="595"/>
      <c r="AI55" s="595"/>
      <c r="AJ55" s="595"/>
      <c r="AK55" s="595"/>
      <c r="AL55" s="595"/>
      <c r="AM55" s="595"/>
      <c r="AN55" s="595"/>
      <c r="AO55" s="595"/>
      <c r="AP55" s="595"/>
      <c r="AQ55" s="595"/>
      <c r="AR55" s="595"/>
      <c r="AS55" s="595"/>
      <c r="AT55" s="595"/>
      <c r="AU55" s="595"/>
      <c r="AV55" s="595"/>
      <c r="AW55" s="595"/>
      <c r="AX55" s="595"/>
      <c r="AY55" s="595"/>
      <c r="AZ55" s="595"/>
      <c r="BA55" s="595"/>
      <c r="BB55" s="595"/>
      <c r="BC55" s="595"/>
      <c r="BD55" s="595"/>
      <c r="BE55" s="595"/>
      <c r="BF55" s="595"/>
      <c r="BG55" s="595"/>
      <c r="BH55" s="595"/>
      <c r="BI55" s="595"/>
      <c r="BJ55" s="595"/>
      <c r="BK55" s="595"/>
      <c r="BL55" s="595"/>
      <c r="BM55" s="595"/>
      <c r="BN55" s="595"/>
      <c r="BO55" s="595"/>
      <c r="BP55" s="595"/>
      <c r="BQ55" s="595"/>
      <c r="BR55" s="595"/>
      <c r="BS55" s="595"/>
      <c r="BT55" s="595"/>
      <c r="BU55" s="595"/>
      <c r="BV55" s="595"/>
      <c r="BW55" s="595"/>
      <c r="BX55" s="595"/>
      <c r="BY55" s="595"/>
      <c r="BZ55" s="595"/>
      <c r="CA55" s="595"/>
      <c r="CB55" s="595"/>
      <c r="CC55" s="595"/>
      <c r="CD55" s="595"/>
      <c r="CE55" s="595"/>
      <c r="CF55" s="595"/>
      <c r="CG55" s="595"/>
      <c r="CH55" s="595"/>
      <c r="CI55" s="595"/>
      <c r="CJ55" s="595"/>
      <c r="CK55" s="595"/>
      <c r="CL55" s="595"/>
      <c r="CM55" s="595"/>
      <c r="CN55" s="595"/>
      <c r="CO55" s="595"/>
      <c r="CP55" s="595"/>
      <c r="CQ55" s="595"/>
      <c r="CR55" s="595"/>
      <c r="CS55" s="595"/>
      <c r="CT55" s="595"/>
      <c r="CU55" s="595"/>
      <c r="CV55" s="595"/>
      <c r="CW55" s="595"/>
      <c r="CX55" s="595"/>
      <c r="CY55" s="595"/>
      <c r="CZ55" s="595"/>
      <c r="DA55" s="595"/>
      <c r="DB55" s="595"/>
      <c r="DC55" s="595"/>
      <c r="DD55" s="595"/>
      <c r="DE55" s="595"/>
      <c r="DF55" s="595"/>
      <c r="DG55" s="595"/>
      <c r="DH55" s="595"/>
      <c r="DI55" s="595"/>
      <c r="DJ55" s="595"/>
      <c r="DK55" s="595"/>
      <c r="DL55" s="595"/>
      <c r="DM55" s="595"/>
      <c r="DN55" s="595"/>
      <c r="DO55" s="595"/>
      <c r="DP55" s="595"/>
      <c r="DQ55" s="595"/>
      <c r="DR55" s="595"/>
      <c r="DS55" s="595"/>
      <c r="DT55" s="595"/>
      <c r="DU55" s="595"/>
      <c r="DV55" s="595"/>
      <c r="DW55" s="595"/>
      <c r="DX55" s="595"/>
      <c r="DY55" s="595"/>
      <c r="DZ55" s="595"/>
      <c r="EA55" s="595"/>
      <c r="EB55" s="595"/>
      <c r="EC55" s="595"/>
      <c r="ED55" s="595"/>
      <c r="EE55" s="595"/>
      <c r="EF55" s="595"/>
      <c r="EG55" s="595"/>
      <c r="EH55" s="595"/>
      <c r="EI55" s="595"/>
      <c r="EJ55" s="595"/>
      <c r="EK55" s="595"/>
      <c r="EL55" s="595"/>
      <c r="EM55" s="595"/>
      <c r="EN55" s="595"/>
      <c r="EO55" s="595"/>
      <c r="EP55" s="595"/>
      <c r="EQ55" s="595"/>
      <c r="ER55" s="595"/>
      <c r="ES55" s="595"/>
      <c r="ET55" s="595"/>
      <c r="EU55" s="595"/>
      <c r="EV55" s="595"/>
      <c r="EW55" s="595"/>
      <c r="EX55" s="595"/>
      <c r="EY55" s="595"/>
      <c r="EZ55" s="595"/>
      <c r="FA55" s="595"/>
      <c r="FB55" s="595"/>
      <c r="FC55" s="595"/>
      <c r="FD55" s="595"/>
      <c r="FE55" s="595"/>
      <c r="FF55" s="595"/>
      <c r="FG55" s="595"/>
      <c r="FH55" s="595"/>
      <c r="FI55" s="595"/>
      <c r="FJ55" s="595"/>
      <c r="FK55" s="595"/>
      <c r="FL55" s="595"/>
      <c r="FM55" s="595"/>
      <c r="FN55" s="595"/>
      <c r="FO55" s="595"/>
      <c r="FP55" s="595"/>
      <c r="FQ55" s="595"/>
      <c r="FR55" s="595"/>
      <c r="FS55" s="595"/>
      <c r="FT55" s="595"/>
      <c r="FU55" s="595"/>
      <c r="FV55" s="595"/>
      <c r="FW55" s="595"/>
      <c r="FX55" s="595"/>
      <c r="FY55" s="595"/>
      <c r="FZ55" s="595"/>
      <c r="GA55" s="595"/>
      <c r="GB55" s="595"/>
      <c r="GC55" s="595"/>
      <c r="GD55" s="595"/>
      <c r="GE55" s="595"/>
      <c r="GF55" s="595"/>
      <c r="GG55" s="595"/>
      <c r="GH55" s="595"/>
      <c r="GI55" s="595"/>
      <c r="GJ55" s="595"/>
      <c r="GK55" s="595"/>
      <c r="GL55" s="595"/>
      <c r="GM55" s="595"/>
      <c r="GN55" s="595"/>
      <c r="GO55" s="595"/>
      <c r="GP55" s="595"/>
      <c r="GQ55" s="595"/>
      <c r="GR55" s="595"/>
      <c r="GS55" s="595"/>
      <c r="GT55" s="595"/>
      <c r="GU55" s="595"/>
      <c r="GV55" s="595"/>
      <c r="GW55" s="595"/>
      <c r="GX55" s="595"/>
      <c r="GY55" s="595"/>
      <c r="GZ55" s="595"/>
      <c r="HA55" s="595"/>
      <c r="HB55" s="595"/>
      <c r="HC55" s="595"/>
      <c r="HD55" s="595"/>
      <c r="HE55" s="595"/>
      <c r="HF55" s="595"/>
      <c r="HG55" s="595"/>
      <c r="HH55" s="595"/>
      <c r="HI55" s="595"/>
      <c r="HJ55" s="595"/>
      <c r="HK55" s="595"/>
      <c r="HL55" s="595"/>
      <c r="HM55" s="595"/>
      <c r="HN55" s="595"/>
      <c r="HO55" s="595"/>
      <c r="HP55" s="595"/>
      <c r="HQ55" s="595"/>
      <c r="HR55" s="595"/>
      <c r="HS55" s="595"/>
      <c r="HT55" s="595"/>
      <c r="HU55" s="595"/>
      <c r="HV55" s="595"/>
      <c r="HW55" s="595"/>
      <c r="HX55" s="595"/>
      <c r="HY55" s="595"/>
      <c r="HZ55" s="595"/>
      <c r="IA55" s="595"/>
      <c r="IB55" s="595"/>
      <c r="IC55" s="595"/>
      <c r="ID55" s="595"/>
      <c r="IE55" s="595"/>
      <c r="IF55" s="595"/>
    </row>
    <row r="56" spans="1:242" outlineLevel="1" x14ac:dyDescent="0.25">
      <c r="A56" s="670" t="s">
        <v>2</v>
      </c>
      <c r="B56" s="609"/>
      <c r="C56" s="660"/>
      <c r="D56" s="661"/>
      <c r="E56" s="661"/>
      <c r="F56" s="609"/>
      <c r="G56" s="611"/>
      <c r="H56" s="609"/>
      <c r="I56" s="718"/>
      <c r="J56" s="733"/>
      <c r="K56" s="733"/>
      <c r="L56" s="734"/>
      <c r="M56" s="609"/>
      <c r="N56" s="609"/>
      <c r="O56" s="612"/>
      <c r="P56" s="613"/>
      <c r="Q56" s="665">
        <f t="shared" si="3"/>
        <v>0</v>
      </c>
      <c r="R56" s="735">
        <f t="shared" si="3"/>
        <v>0</v>
      </c>
      <c r="S56" s="666">
        <f t="shared" si="3"/>
        <v>0</v>
      </c>
      <c r="T56" s="635"/>
      <c r="U56" s="635"/>
      <c r="V56" s="681"/>
      <c r="X56" s="694"/>
      <c r="Y56" s="694"/>
      <c r="Z56" s="694"/>
      <c r="AA56" s="694"/>
    </row>
    <row r="57" spans="1:242" s="721" customFormat="1" outlineLevel="1" x14ac:dyDescent="0.25">
      <c r="A57" s="670" t="s">
        <v>61</v>
      </c>
      <c r="B57" s="609"/>
      <c r="C57" s="660"/>
      <c r="D57" s="661"/>
      <c r="E57" s="661"/>
      <c r="F57" s="609"/>
      <c r="G57" s="621"/>
      <c r="H57" s="609"/>
      <c r="I57" s="718"/>
      <c r="J57" s="733"/>
      <c r="K57" s="733"/>
      <c r="L57" s="734"/>
      <c r="M57" s="609"/>
      <c r="N57" s="609"/>
      <c r="O57" s="623"/>
      <c r="P57" s="613"/>
      <c r="Q57" s="665">
        <f t="shared" si="3"/>
        <v>0</v>
      </c>
      <c r="R57" s="735">
        <f t="shared" si="3"/>
        <v>0</v>
      </c>
      <c r="S57" s="666">
        <f t="shared" si="3"/>
        <v>0</v>
      </c>
      <c r="T57" s="635"/>
      <c r="U57" s="635"/>
      <c r="V57" s="681"/>
      <c r="W57" s="595"/>
      <c r="X57" s="694"/>
      <c r="Y57" s="694"/>
      <c r="Z57" s="694"/>
      <c r="AA57" s="694"/>
      <c r="AB57" s="595"/>
      <c r="AC57" s="595"/>
      <c r="AD57" s="595"/>
      <c r="AE57" s="595"/>
      <c r="AF57" s="595"/>
      <c r="AG57" s="595"/>
      <c r="AH57" s="595"/>
      <c r="AI57" s="595"/>
      <c r="AJ57" s="595"/>
      <c r="AK57" s="595"/>
      <c r="AL57" s="595"/>
      <c r="AM57" s="595"/>
      <c r="AN57" s="595"/>
      <c r="AO57" s="595"/>
      <c r="AP57" s="595"/>
      <c r="AQ57" s="595"/>
      <c r="AR57" s="595"/>
      <c r="AS57" s="595"/>
      <c r="AT57" s="595"/>
      <c r="AU57" s="595"/>
      <c r="AV57" s="595"/>
      <c r="AW57" s="595"/>
      <c r="AX57" s="595"/>
      <c r="AY57" s="595"/>
      <c r="AZ57" s="595"/>
      <c r="BA57" s="595"/>
      <c r="BB57" s="595"/>
      <c r="BC57" s="595"/>
      <c r="BD57" s="595"/>
      <c r="BE57" s="595"/>
      <c r="BF57" s="595"/>
      <c r="BG57" s="595"/>
      <c r="BH57" s="595"/>
      <c r="BI57" s="595"/>
      <c r="BJ57" s="595"/>
      <c r="BK57" s="595"/>
      <c r="BL57" s="595"/>
      <c r="BM57" s="595"/>
      <c r="BN57" s="595"/>
      <c r="BO57" s="595"/>
      <c r="BP57" s="595"/>
      <c r="BQ57" s="595"/>
      <c r="BR57" s="595"/>
      <c r="BS57" s="595"/>
      <c r="BT57" s="595"/>
      <c r="BU57" s="595"/>
      <c r="BV57" s="595"/>
      <c r="BW57" s="595"/>
      <c r="BX57" s="595"/>
      <c r="BY57" s="595"/>
      <c r="BZ57" s="595"/>
      <c r="CA57" s="595"/>
      <c r="CB57" s="595"/>
      <c r="CC57" s="595"/>
      <c r="CD57" s="595"/>
      <c r="CE57" s="595"/>
      <c r="CF57" s="595"/>
      <c r="CG57" s="595"/>
      <c r="CH57" s="595"/>
      <c r="CI57" s="595"/>
      <c r="CJ57" s="595"/>
      <c r="CK57" s="595"/>
      <c r="CL57" s="595"/>
      <c r="CM57" s="595"/>
      <c r="CN57" s="595"/>
      <c r="CO57" s="595"/>
      <c r="CP57" s="595"/>
      <c r="CQ57" s="595"/>
      <c r="CR57" s="595"/>
      <c r="CS57" s="595"/>
      <c r="CT57" s="595"/>
      <c r="CU57" s="595"/>
      <c r="CV57" s="595"/>
      <c r="CW57" s="595"/>
      <c r="CX57" s="595"/>
      <c r="CY57" s="595"/>
      <c r="CZ57" s="595"/>
      <c r="DA57" s="595"/>
      <c r="DB57" s="595"/>
      <c r="DC57" s="595"/>
      <c r="DD57" s="595"/>
      <c r="DE57" s="595"/>
      <c r="DF57" s="595"/>
      <c r="DG57" s="595"/>
      <c r="DH57" s="595"/>
      <c r="DI57" s="595"/>
      <c r="DJ57" s="595"/>
      <c r="DK57" s="595"/>
      <c r="DL57" s="595"/>
      <c r="DM57" s="595"/>
      <c r="DN57" s="595"/>
      <c r="DO57" s="595"/>
      <c r="DP57" s="595"/>
      <c r="DQ57" s="595"/>
      <c r="DR57" s="595"/>
      <c r="DS57" s="595"/>
      <c r="DT57" s="595"/>
      <c r="DU57" s="595"/>
      <c r="DV57" s="595"/>
      <c r="DW57" s="595"/>
      <c r="DX57" s="595"/>
      <c r="DY57" s="595"/>
      <c r="DZ57" s="595"/>
      <c r="EA57" s="595"/>
      <c r="EB57" s="595"/>
      <c r="EC57" s="595"/>
      <c r="ED57" s="595"/>
      <c r="EE57" s="595"/>
      <c r="EF57" s="595"/>
      <c r="EG57" s="595"/>
      <c r="EH57" s="595"/>
      <c r="EI57" s="595"/>
      <c r="EJ57" s="595"/>
      <c r="EK57" s="595"/>
      <c r="EL57" s="595"/>
      <c r="EM57" s="595"/>
      <c r="EN57" s="595"/>
      <c r="EO57" s="595"/>
      <c r="EP57" s="595"/>
      <c r="EQ57" s="595"/>
      <c r="ER57" s="595"/>
      <c r="ES57" s="595"/>
      <c r="ET57" s="595"/>
      <c r="EU57" s="595"/>
      <c r="EV57" s="595"/>
      <c r="EW57" s="595"/>
      <c r="EX57" s="595"/>
      <c r="EY57" s="595"/>
      <c r="EZ57" s="595"/>
      <c r="FA57" s="595"/>
      <c r="FB57" s="595"/>
      <c r="FC57" s="595"/>
      <c r="FD57" s="595"/>
      <c r="FE57" s="595"/>
      <c r="FF57" s="595"/>
      <c r="FG57" s="595"/>
      <c r="FH57" s="595"/>
      <c r="FI57" s="595"/>
      <c r="FJ57" s="595"/>
      <c r="FK57" s="595"/>
      <c r="FL57" s="595"/>
      <c r="FM57" s="595"/>
      <c r="FN57" s="595"/>
      <c r="FO57" s="595"/>
      <c r="FP57" s="595"/>
      <c r="FQ57" s="595"/>
      <c r="FR57" s="595"/>
      <c r="FS57" s="595"/>
      <c r="FT57" s="595"/>
      <c r="FU57" s="595"/>
      <c r="FV57" s="595"/>
      <c r="FW57" s="595"/>
      <c r="FX57" s="595"/>
      <c r="FY57" s="595"/>
      <c r="FZ57" s="595"/>
      <c r="GA57" s="595"/>
      <c r="GB57" s="595"/>
      <c r="GC57" s="595"/>
      <c r="GD57" s="595"/>
      <c r="GE57" s="595"/>
      <c r="GF57" s="595"/>
      <c r="GG57" s="595"/>
      <c r="GH57" s="595"/>
      <c r="GI57" s="595"/>
      <c r="GJ57" s="595"/>
      <c r="GK57" s="595"/>
      <c r="GL57" s="595"/>
      <c r="GM57" s="595"/>
      <c r="GN57" s="595"/>
      <c r="GO57" s="595"/>
      <c r="GP57" s="595"/>
      <c r="GQ57" s="595"/>
      <c r="GR57" s="595"/>
      <c r="GS57" s="595"/>
      <c r="GT57" s="595"/>
      <c r="GU57" s="595"/>
      <c r="GV57" s="595"/>
      <c r="GW57" s="595"/>
      <c r="GX57" s="595"/>
      <c r="GY57" s="595"/>
      <c r="GZ57" s="595"/>
      <c r="HA57" s="595"/>
      <c r="HB57" s="595"/>
      <c r="HC57" s="595"/>
      <c r="HD57" s="595"/>
      <c r="HE57" s="595"/>
      <c r="HF57" s="595"/>
      <c r="HG57" s="595"/>
      <c r="HH57" s="595"/>
      <c r="HI57" s="595"/>
      <c r="HJ57" s="595"/>
      <c r="HK57" s="595"/>
      <c r="HL57" s="595"/>
      <c r="HM57" s="595"/>
      <c r="HN57" s="595"/>
      <c r="HO57" s="595"/>
      <c r="HP57" s="595"/>
      <c r="HQ57" s="595"/>
      <c r="HR57" s="595"/>
      <c r="HS57" s="595"/>
      <c r="HT57" s="595"/>
      <c r="HU57" s="595"/>
      <c r="HV57" s="595"/>
      <c r="HW57" s="595"/>
      <c r="HX57" s="595"/>
      <c r="HY57" s="595"/>
      <c r="HZ57" s="595"/>
      <c r="IA57" s="595"/>
      <c r="IB57" s="595"/>
      <c r="IC57" s="595"/>
      <c r="ID57" s="595"/>
      <c r="IE57" s="595"/>
      <c r="IF57" s="595"/>
    </row>
    <row r="58" spans="1:242" s="721" customFormat="1" outlineLevel="1" x14ac:dyDescent="0.25">
      <c r="A58" s="672" t="s">
        <v>3</v>
      </c>
      <c r="B58" s="609"/>
      <c r="C58" s="660"/>
      <c r="D58" s="661"/>
      <c r="E58" s="661"/>
      <c r="F58" s="609"/>
      <c r="G58" s="621"/>
      <c r="H58" s="609"/>
      <c r="I58" s="718"/>
      <c r="J58" s="733"/>
      <c r="K58" s="733"/>
      <c r="L58" s="609"/>
      <c r="M58" s="609"/>
      <c r="N58" s="609"/>
      <c r="O58" s="623"/>
      <c r="P58" s="613"/>
      <c r="Q58" s="665">
        <f t="shared" si="3"/>
        <v>0</v>
      </c>
      <c r="R58" s="735">
        <f t="shared" si="3"/>
        <v>0</v>
      </c>
      <c r="S58" s="666">
        <f t="shared" si="3"/>
        <v>0</v>
      </c>
      <c r="T58" s="635"/>
      <c r="U58" s="635"/>
      <c r="V58" s="681"/>
      <c r="W58" s="595"/>
      <c r="X58" s="694"/>
      <c r="Y58" s="694"/>
      <c r="Z58" s="694"/>
      <c r="AA58" s="694"/>
      <c r="AB58" s="595"/>
      <c r="AC58" s="595"/>
      <c r="AD58" s="595"/>
      <c r="AE58" s="595"/>
      <c r="AF58" s="595"/>
      <c r="AG58" s="595"/>
      <c r="AH58" s="595"/>
      <c r="AI58" s="595"/>
      <c r="AJ58" s="595"/>
      <c r="AK58" s="595"/>
      <c r="AL58" s="595"/>
      <c r="AM58" s="595"/>
      <c r="AN58" s="595"/>
      <c r="AO58" s="595"/>
      <c r="AP58" s="595"/>
      <c r="AQ58" s="595"/>
      <c r="AR58" s="595"/>
      <c r="AS58" s="595"/>
      <c r="AT58" s="595"/>
      <c r="AU58" s="595"/>
      <c r="AV58" s="595"/>
      <c r="AW58" s="595"/>
      <c r="AX58" s="595"/>
      <c r="AY58" s="595"/>
      <c r="AZ58" s="595"/>
      <c r="BA58" s="595"/>
      <c r="BB58" s="595"/>
      <c r="BC58" s="595"/>
      <c r="BD58" s="595"/>
      <c r="BE58" s="595"/>
      <c r="BF58" s="595"/>
      <c r="BG58" s="595"/>
      <c r="BH58" s="595"/>
      <c r="BI58" s="595"/>
      <c r="BJ58" s="595"/>
      <c r="BK58" s="595"/>
      <c r="BL58" s="595"/>
      <c r="BM58" s="595"/>
      <c r="BN58" s="595"/>
      <c r="BO58" s="595"/>
      <c r="BP58" s="595"/>
      <c r="BQ58" s="595"/>
      <c r="BR58" s="595"/>
      <c r="BS58" s="595"/>
      <c r="BT58" s="595"/>
      <c r="BU58" s="595"/>
      <c r="BV58" s="595"/>
      <c r="BW58" s="595"/>
      <c r="BX58" s="595"/>
      <c r="BY58" s="595"/>
      <c r="BZ58" s="595"/>
      <c r="CA58" s="595"/>
      <c r="CB58" s="595"/>
      <c r="CC58" s="595"/>
      <c r="CD58" s="595"/>
      <c r="CE58" s="595"/>
      <c r="CF58" s="595"/>
      <c r="CG58" s="595"/>
      <c r="CH58" s="595"/>
      <c r="CI58" s="595"/>
      <c r="CJ58" s="595"/>
      <c r="CK58" s="595"/>
      <c r="CL58" s="595"/>
      <c r="CM58" s="595"/>
      <c r="CN58" s="595"/>
      <c r="CO58" s="595"/>
      <c r="CP58" s="595"/>
      <c r="CQ58" s="595"/>
      <c r="CR58" s="595"/>
      <c r="CS58" s="595"/>
      <c r="CT58" s="595"/>
      <c r="CU58" s="595"/>
      <c r="CV58" s="595"/>
      <c r="CW58" s="595"/>
      <c r="CX58" s="595"/>
      <c r="CY58" s="595"/>
      <c r="CZ58" s="595"/>
      <c r="DA58" s="595"/>
      <c r="DB58" s="595"/>
      <c r="DC58" s="595"/>
      <c r="DD58" s="595"/>
      <c r="DE58" s="595"/>
      <c r="DF58" s="595"/>
      <c r="DG58" s="595"/>
      <c r="DH58" s="595"/>
      <c r="DI58" s="595"/>
      <c r="DJ58" s="595"/>
      <c r="DK58" s="595"/>
      <c r="DL58" s="595"/>
      <c r="DM58" s="595"/>
      <c r="DN58" s="595"/>
      <c r="DO58" s="595"/>
      <c r="DP58" s="595"/>
      <c r="DQ58" s="595"/>
      <c r="DR58" s="595"/>
      <c r="DS58" s="595"/>
      <c r="DT58" s="595"/>
      <c r="DU58" s="595"/>
      <c r="DV58" s="595"/>
      <c r="DW58" s="595"/>
      <c r="DX58" s="595"/>
      <c r="DY58" s="595"/>
      <c r="DZ58" s="595"/>
      <c r="EA58" s="595"/>
      <c r="EB58" s="595"/>
      <c r="EC58" s="595"/>
      <c r="ED58" s="595"/>
      <c r="EE58" s="595"/>
      <c r="EF58" s="595"/>
      <c r="EG58" s="595"/>
      <c r="EH58" s="595"/>
      <c r="EI58" s="595"/>
      <c r="EJ58" s="595"/>
      <c r="EK58" s="595"/>
      <c r="EL58" s="595"/>
      <c r="EM58" s="595"/>
      <c r="EN58" s="595"/>
      <c r="EO58" s="595"/>
      <c r="EP58" s="595"/>
      <c r="EQ58" s="595"/>
      <c r="ER58" s="595"/>
      <c r="ES58" s="595"/>
      <c r="ET58" s="595"/>
      <c r="EU58" s="595"/>
      <c r="EV58" s="595"/>
      <c r="EW58" s="595"/>
      <c r="EX58" s="595"/>
      <c r="EY58" s="595"/>
      <c r="EZ58" s="595"/>
      <c r="FA58" s="595"/>
      <c r="FB58" s="595"/>
      <c r="FC58" s="595"/>
      <c r="FD58" s="595"/>
      <c r="FE58" s="595"/>
      <c r="FF58" s="595"/>
      <c r="FG58" s="595"/>
      <c r="FH58" s="595"/>
      <c r="FI58" s="595"/>
      <c r="FJ58" s="595"/>
      <c r="FK58" s="595"/>
      <c r="FL58" s="595"/>
      <c r="FM58" s="595"/>
      <c r="FN58" s="595"/>
      <c r="FO58" s="595"/>
      <c r="FP58" s="595"/>
      <c r="FQ58" s="595"/>
      <c r="FR58" s="595"/>
      <c r="FS58" s="595"/>
      <c r="FT58" s="595"/>
      <c r="FU58" s="595"/>
      <c r="FV58" s="595"/>
      <c r="FW58" s="595"/>
      <c r="FX58" s="595"/>
      <c r="FY58" s="595"/>
      <c r="FZ58" s="595"/>
      <c r="GA58" s="595"/>
      <c r="GB58" s="595"/>
      <c r="GC58" s="595"/>
      <c r="GD58" s="595"/>
      <c r="GE58" s="595"/>
      <c r="GF58" s="595"/>
      <c r="GG58" s="595"/>
      <c r="GH58" s="595"/>
      <c r="GI58" s="595"/>
      <c r="GJ58" s="595"/>
      <c r="GK58" s="595"/>
      <c r="GL58" s="595"/>
      <c r="GM58" s="595"/>
      <c r="GN58" s="595"/>
      <c r="GO58" s="595"/>
      <c r="GP58" s="595"/>
      <c r="GQ58" s="595"/>
      <c r="GR58" s="595"/>
      <c r="GS58" s="595"/>
      <c r="GT58" s="595"/>
      <c r="GU58" s="595"/>
      <c r="GV58" s="595"/>
      <c r="GW58" s="595"/>
      <c r="GX58" s="595"/>
      <c r="GY58" s="595"/>
      <c r="GZ58" s="595"/>
      <c r="HA58" s="595"/>
      <c r="HB58" s="595"/>
      <c r="HC58" s="595"/>
      <c r="HD58" s="595"/>
      <c r="HE58" s="595"/>
      <c r="HF58" s="595"/>
      <c r="HG58" s="595"/>
      <c r="HH58" s="595"/>
      <c r="HI58" s="595"/>
      <c r="HJ58" s="595"/>
      <c r="HK58" s="595"/>
      <c r="HL58" s="595"/>
      <c r="HM58" s="595"/>
      <c r="HN58" s="595"/>
      <c r="HO58" s="595"/>
      <c r="HP58" s="595"/>
      <c r="HQ58" s="595"/>
      <c r="HR58" s="595"/>
      <c r="HS58" s="595"/>
      <c r="HT58" s="595"/>
      <c r="HU58" s="595"/>
      <c r="HV58" s="595"/>
      <c r="HW58" s="595"/>
      <c r="HX58" s="595"/>
      <c r="HY58" s="595"/>
      <c r="HZ58" s="595"/>
      <c r="IA58" s="595"/>
      <c r="IB58" s="595"/>
      <c r="IC58" s="595"/>
      <c r="ID58" s="595"/>
      <c r="IE58" s="595"/>
      <c r="IF58" s="595"/>
    </row>
    <row r="59" spans="1:242" s="721" customFormat="1" outlineLevel="1" x14ac:dyDescent="0.25">
      <c r="A59" s="672" t="s">
        <v>62</v>
      </c>
      <c r="B59" s="609"/>
      <c r="C59" s="660"/>
      <c r="D59" s="661"/>
      <c r="E59" s="661"/>
      <c r="F59" s="609"/>
      <c r="G59" s="621"/>
      <c r="H59" s="609"/>
      <c r="I59" s="718"/>
      <c r="J59" s="733"/>
      <c r="K59" s="733"/>
      <c r="L59" s="609"/>
      <c r="M59" s="609"/>
      <c r="N59" s="609"/>
      <c r="O59" s="623"/>
      <c r="P59" s="613"/>
      <c r="Q59" s="665">
        <f t="shared" si="3"/>
        <v>0</v>
      </c>
      <c r="R59" s="735">
        <f t="shared" si="3"/>
        <v>0</v>
      </c>
      <c r="S59" s="666">
        <f t="shared" si="3"/>
        <v>0</v>
      </c>
      <c r="T59" s="635"/>
      <c r="U59" s="635"/>
      <c r="V59" s="681"/>
      <c r="W59" s="595"/>
      <c r="X59" s="694"/>
      <c r="Y59" s="694"/>
      <c r="Z59" s="694"/>
      <c r="AA59" s="694"/>
      <c r="AB59" s="595"/>
      <c r="AC59" s="595"/>
      <c r="AD59" s="595"/>
      <c r="AE59" s="595"/>
      <c r="AF59" s="595"/>
      <c r="AG59" s="595"/>
      <c r="AH59" s="595"/>
      <c r="AI59" s="595"/>
      <c r="AJ59" s="595"/>
      <c r="AK59" s="595"/>
      <c r="AL59" s="595"/>
      <c r="AM59" s="595"/>
      <c r="AN59" s="595"/>
      <c r="AO59" s="595"/>
      <c r="AP59" s="595"/>
      <c r="AQ59" s="595"/>
      <c r="AR59" s="595"/>
      <c r="AS59" s="595"/>
      <c r="AT59" s="595"/>
      <c r="AU59" s="595"/>
      <c r="AV59" s="595"/>
      <c r="AW59" s="595"/>
      <c r="AX59" s="595"/>
      <c r="AY59" s="595"/>
      <c r="AZ59" s="595"/>
      <c r="BA59" s="595"/>
      <c r="BB59" s="595"/>
      <c r="BC59" s="595"/>
      <c r="BD59" s="595"/>
      <c r="BE59" s="595"/>
      <c r="BF59" s="595"/>
      <c r="BG59" s="595"/>
      <c r="BH59" s="595"/>
      <c r="BI59" s="595"/>
      <c r="BJ59" s="595"/>
      <c r="BK59" s="595"/>
      <c r="BL59" s="595"/>
      <c r="BM59" s="595"/>
      <c r="BN59" s="595"/>
      <c r="BO59" s="595"/>
      <c r="BP59" s="595"/>
      <c r="BQ59" s="595"/>
      <c r="BR59" s="595"/>
      <c r="BS59" s="595"/>
      <c r="BT59" s="595"/>
      <c r="BU59" s="595"/>
      <c r="BV59" s="595"/>
      <c r="BW59" s="595"/>
      <c r="BX59" s="595"/>
      <c r="BY59" s="595"/>
      <c r="BZ59" s="595"/>
      <c r="CA59" s="595"/>
      <c r="CB59" s="595"/>
      <c r="CC59" s="595"/>
      <c r="CD59" s="595"/>
      <c r="CE59" s="595"/>
      <c r="CF59" s="595"/>
      <c r="CG59" s="595"/>
      <c r="CH59" s="595"/>
      <c r="CI59" s="595"/>
      <c r="CJ59" s="595"/>
      <c r="CK59" s="595"/>
      <c r="CL59" s="595"/>
      <c r="CM59" s="595"/>
      <c r="CN59" s="595"/>
      <c r="CO59" s="595"/>
      <c r="CP59" s="595"/>
      <c r="CQ59" s="595"/>
      <c r="CR59" s="595"/>
      <c r="CS59" s="595"/>
      <c r="CT59" s="595"/>
      <c r="CU59" s="595"/>
      <c r="CV59" s="595"/>
      <c r="CW59" s="595"/>
      <c r="CX59" s="595"/>
      <c r="CY59" s="595"/>
      <c r="CZ59" s="595"/>
      <c r="DA59" s="595"/>
      <c r="DB59" s="595"/>
      <c r="DC59" s="595"/>
      <c r="DD59" s="595"/>
      <c r="DE59" s="595"/>
      <c r="DF59" s="595"/>
      <c r="DG59" s="595"/>
      <c r="DH59" s="595"/>
      <c r="DI59" s="595"/>
      <c r="DJ59" s="595"/>
      <c r="DK59" s="595"/>
      <c r="DL59" s="595"/>
      <c r="DM59" s="595"/>
      <c r="DN59" s="595"/>
      <c r="DO59" s="595"/>
      <c r="DP59" s="595"/>
      <c r="DQ59" s="595"/>
      <c r="DR59" s="595"/>
      <c r="DS59" s="595"/>
      <c r="DT59" s="595"/>
      <c r="DU59" s="595"/>
      <c r="DV59" s="595"/>
      <c r="DW59" s="595"/>
      <c r="DX59" s="595"/>
      <c r="DY59" s="595"/>
      <c r="DZ59" s="595"/>
      <c r="EA59" s="595"/>
      <c r="EB59" s="595"/>
      <c r="EC59" s="595"/>
      <c r="ED59" s="595"/>
      <c r="EE59" s="595"/>
      <c r="EF59" s="595"/>
      <c r="EG59" s="595"/>
      <c r="EH59" s="595"/>
      <c r="EI59" s="595"/>
      <c r="EJ59" s="595"/>
      <c r="EK59" s="595"/>
      <c r="EL59" s="595"/>
      <c r="EM59" s="595"/>
      <c r="EN59" s="595"/>
      <c r="EO59" s="595"/>
      <c r="EP59" s="595"/>
      <c r="EQ59" s="595"/>
      <c r="ER59" s="595"/>
      <c r="ES59" s="595"/>
      <c r="ET59" s="595"/>
      <c r="EU59" s="595"/>
      <c r="EV59" s="595"/>
      <c r="EW59" s="595"/>
      <c r="EX59" s="595"/>
      <c r="EY59" s="595"/>
      <c r="EZ59" s="595"/>
      <c r="FA59" s="595"/>
      <c r="FB59" s="595"/>
      <c r="FC59" s="595"/>
      <c r="FD59" s="595"/>
      <c r="FE59" s="595"/>
      <c r="FF59" s="595"/>
      <c r="FG59" s="595"/>
      <c r="FH59" s="595"/>
      <c r="FI59" s="595"/>
      <c r="FJ59" s="595"/>
      <c r="FK59" s="595"/>
      <c r="FL59" s="595"/>
      <c r="FM59" s="595"/>
      <c r="FN59" s="595"/>
      <c r="FO59" s="595"/>
      <c r="FP59" s="595"/>
      <c r="FQ59" s="595"/>
      <c r="FR59" s="595"/>
      <c r="FS59" s="595"/>
      <c r="FT59" s="595"/>
      <c r="FU59" s="595"/>
      <c r="FV59" s="595"/>
      <c r="FW59" s="595"/>
      <c r="FX59" s="595"/>
      <c r="FY59" s="595"/>
      <c r="FZ59" s="595"/>
      <c r="GA59" s="595"/>
      <c r="GB59" s="595"/>
      <c r="GC59" s="595"/>
      <c r="GD59" s="595"/>
      <c r="GE59" s="595"/>
      <c r="GF59" s="595"/>
      <c r="GG59" s="595"/>
      <c r="GH59" s="595"/>
      <c r="GI59" s="595"/>
      <c r="GJ59" s="595"/>
      <c r="GK59" s="595"/>
      <c r="GL59" s="595"/>
      <c r="GM59" s="595"/>
      <c r="GN59" s="595"/>
      <c r="GO59" s="595"/>
      <c r="GP59" s="595"/>
      <c r="GQ59" s="595"/>
      <c r="GR59" s="595"/>
      <c r="GS59" s="595"/>
      <c r="GT59" s="595"/>
      <c r="GU59" s="595"/>
      <c r="GV59" s="595"/>
      <c r="GW59" s="595"/>
      <c r="GX59" s="595"/>
      <c r="GY59" s="595"/>
      <c r="GZ59" s="595"/>
      <c r="HA59" s="595"/>
      <c r="HB59" s="595"/>
      <c r="HC59" s="595"/>
      <c r="HD59" s="595"/>
      <c r="HE59" s="595"/>
      <c r="HF59" s="595"/>
      <c r="HG59" s="595"/>
      <c r="HH59" s="595"/>
      <c r="HI59" s="595"/>
      <c r="HJ59" s="595"/>
      <c r="HK59" s="595"/>
      <c r="HL59" s="595"/>
      <c r="HM59" s="595"/>
      <c r="HN59" s="595"/>
      <c r="HO59" s="595"/>
      <c r="HP59" s="595"/>
      <c r="HQ59" s="595"/>
      <c r="HR59" s="595"/>
      <c r="HS59" s="595"/>
      <c r="HT59" s="595"/>
      <c r="HU59" s="595"/>
      <c r="HV59" s="595"/>
      <c r="HW59" s="595"/>
      <c r="HX59" s="595"/>
      <c r="HY59" s="595"/>
      <c r="HZ59" s="595"/>
      <c r="IA59" s="595"/>
      <c r="IB59" s="595"/>
      <c r="IC59" s="595"/>
      <c r="ID59" s="595"/>
      <c r="IE59" s="595"/>
      <c r="IF59" s="595"/>
    </row>
    <row r="60" spans="1:242" s="721" customFormat="1" outlineLevel="1" x14ac:dyDescent="0.25">
      <c r="A60" s="672" t="s">
        <v>4</v>
      </c>
      <c r="B60" s="609"/>
      <c r="C60" s="660"/>
      <c r="D60" s="661"/>
      <c r="E60" s="661"/>
      <c r="F60" s="609"/>
      <c r="G60" s="621"/>
      <c r="H60" s="609"/>
      <c r="I60" s="718"/>
      <c r="J60" s="733"/>
      <c r="K60" s="733"/>
      <c r="L60" s="609"/>
      <c r="M60" s="609"/>
      <c r="N60" s="609"/>
      <c r="O60" s="623"/>
      <c r="P60" s="613"/>
      <c r="Q60" s="665">
        <f t="shared" si="3"/>
        <v>0</v>
      </c>
      <c r="R60" s="735">
        <f t="shared" si="3"/>
        <v>0</v>
      </c>
      <c r="S60" s="666">
        <f t="shared" si="3"/>
        <v>0</v>
      </c>
      <c r="T60" s="635"/>
      <c r="U60" s="635"/>
      <c r="V60" s="681"/>
      <c r="W60" s="595"/>
      <c r="X60" s="694"/>
      <c r="Y60" s="694"/>
      <c r="Z60" s="694"/>
      <c r="AA60" s="694"/>
      <c r="AB60" s="595"/>
      <c r="AC60" s="595"/>
      <c r="AD60" s="595"/>
      <c r="AE60" s="595"/>
      <c r="AF60" s="595"/>
      <c r="AG60" s="595"/>
      <c r="AH60" s="595"/>
      <c r="AI60" s="595"/>
      <c r="AJ60" s="595"/>
      <c r="AK60" s="595"/>
      <c r="AL60" s="595"/>
      <c r="AM60" s="595"/>
      <c r="AN60" s="595"/>
      <c r="AO60" s="595"/>
      <c r="AP60" s="595"/>
      <c r="AQ60" s="595"/>
      <c r="AR60" s="595"/>
      <c r="AS60" s="595"/>
      <c r="AT60" s="595"/>
      <c r="AU60" s="595"/>
      <c r="AV60" s="595"/>
      <c r="AW60" s="595"/>
      <c r="AX60" s="595"/>
      <c r="AY60" s="595"/>
      <c r="AZ60" s="595"/>
      <c r="BA60" s="595"/>
      <c r="BB60" s="595"/>
      <c r="BC60" s="595"/>
      <c r="BD60" s="595"/>
      <c r="BE60" s="595"/>
      <c r="BF60" s="595"/>
      <c r="BG60" s="595"/>
      <c r="BH60" s="595"/>
      <c r="BI60" s="595"/>
      <c r="BJ60" s="595"/>
      <c r="BK60" s="595"/>
      <c r="BL60" s="595"/>
      <c r="BM60" s="595"/>
      <c r="BN60" s="595"/>
      <c r="BO60" s="595"/>
      <c r="BP60" s="595"/>
      <c r="BQ60" s="595"/>
      <c r="BR60" s="595"/>
      <c r="BS60" s="595"/>
      <c r="BT60" s="595"/>
      <c r="BU60" s="595"/>
      <c r="BV60" s="595"/>
      <c r="BW60" s="595"/>
      <c r="BX60" s="595"/>
      <c r="BY60" s="595"/>
      <c r="BZ60" s="595"/>
      <c r="CA60" s="595"/>
      <c r="CB60" s="595"/>
      <c r="CC60" s="595"/>
      <c r="CD60" s="595"/>
      <c r="CE60" s="595"/>
      <c r="CF60" s="595"/>
      <c r="CG60" s="595"/>
      <c r="CH60" s="595"/>
      <c r="CI60" s="595"/>
      <c r="CJ60" s="595"/>
      <c r="CK60" s="595"/>
      <c r="CL60" s="595"/>
      <c r="CM60" s="595"/>
      <c r="CN60" s="595"/>
      <c r="CO60" s="595"/>
      <c r="CP60" s="595"/>
      <c r="CQ60" s="595"/>
      <c r="CR60" s="595"/>
      <c r="CS60" s="595"/>
      <c r="CT60" s="595"/>
      <c r="CU60" s="595"/>
      <c r="CV60" s="595"/>
      <c r="CW60" s="595"/>
      <c r="CX60" s="595"/>
      <c r="CY60" s="595"/>
      <c r="CZ60" s="595"/>
      <c r="DA60" s="595"/>
      <c r="DB60" s="595"/>
      <c r="DC60" s="595"/>
      <c r="DD60" s="595"/>
      <c r="DE60" s="595"/>
      <c r="DF60" s="595"/>
      <c r="DG60" s="595"/>
      <c r="DH60" s="595"/>
      <c r="DI60" s="595"/>
      <c r="DJ60" s="595"/>
      <c r="DK60" s="595"/>
      <c r="DL60" s="595"/>
      <c r="DM60" s="595"/>
      <c r="DN60" s="595"/>
      <c r="DO60" s="595"/>
      <c r="DP60" s="595"/>
      <c r="DQ60" s="595"/>
      <c r="DR60" s="595"/>
      <c r="DS60" s="595"/>
      <c r="DT60" s="595"/>
      <c r="DU60" s="595"/>
      <c r="DV60" s="595"/>
      <c r="DW60" s="595"/>
      <c r="DX60" s="595"/>
      <c r="DY60" s="595"/>
      <c r="DZ60" s="595"/>
      <c r="EA60" s="595"/>
      <c r="EB60" s="595"/>
      <c r="EC60" s="595"/>
      <c r="ED60" s="595"/>
      <c r="EE60" s="595"/>
      <c r="EF60" s="595"/>
      <c r="EG60" s="595"/>
      <c r="EH60" s="595"/>
      <c r="EI60" s="595"/>
      <c r="EJ60" s="595"/>
      <c r="EK60" s="595"/>
      <c r="EL60" s="595"/>
      <c r="EM60" s="595"/>
      <c r="EN60" s="595"/>
      <c r="EO60" s="595"/>
      <c r="EP60" s="595"/>
      <c r="EQ60" s="595"/>
      <c r="ER60" s="595"/>
      <c r="ES60" s="595"/>
      <c r="ET60" s="595"/>
      <c r="EU60" s="595"/>
      <c r="EV60" s="595"/>
      <c r="EW60" s="595"/>
      <c r="EX60" s="595"/>
      <c r="EY60" s="595"/>
      <c r="EZ60" s="595"/>
      <c r="FA60" s="595"/>
      <c r="FB60" s="595"/>
      <c r="FC60" s="595"/>
      <c r="FD60" s="595"/>
      <c r="FE60" s="595"/>
      <c r="FF60" s="595"/>
      <c r="FG60" s="595"/>
      <c r="FH60" s="595"/>
      <c r="FI60" s="595"/>
      <c r="FJ60" s="595"/>
      <c r="FK60" s="595"/>
      <c r="FL60" s="595"/>
      <c r="FM60" s="595"/>
      <c r="FN60" s="595"/>
      <c r="FO60" s="595"/>
      <c r="FP60" s="595"/>
      <c r="FQ60" s="595"/>
      <c r="FR60" s="595"/>
      <c r="FS60" s="595"/>
      <c r="FT60" s="595"/>
      <c r="FU60" s="595"/>
      <c r="FV60" s="595"/>
      <c r="FW60" s="595"/>
      <c r="FX60" s="595"/>
      <c r="FY60" s="595"/>
      <c r="FZ60" s="595"/>
      <c r="GA60" s="595"/>
      <c r="GB60" s="595"/>
      <c r="GC60" s="595"/>
      <c r="GD60" s="595"/>
      <c r="GE60" s="595"/>
      <c r="GF60" s="595"/>
      <c r="GG60" s="595"/>
      <c r="GH60" s="595"/>
      <c r="GI60" s="595"/>
      <c r="GJ60" s="595"/>
      <c r="GK60" s="595"/>
      <c r="GL60" s="595"/>
      <c r="GM60" s="595"/>
      <c r="GN60" s="595"/>
      <c r="GO60" s="595"/>
      <c r="GP60" s="595"/>
      <c r="GQ60" s="595"/>
      <c r="GR60" s="595"/>
      <c r="GS60" s="595"/>
      <c r="GT60" s="595"/>
      <c r="GU60" s="595"/>
      <c r="GV60" s="595"/>
      <c r="GW60" s="595"/>
      <c r="GX60" s="595"/>
      <c r="GY60" s="595"/>
      <c r="GZ60" s="595"/>
      <c r="HA60" s="595"/>
      <c r="HB60" s="595"/>
      <c r="HC60" s="595"/>
      <c r="HD60" s="595"/>
      <c r="HE60" s="595"/>
      <c r="HF60" s="595"/>
      <c r="HG60" s="595"/>
      <c r="HH60" s="595"/>
      <c r="HI60" s="595"/>
      <c r="HJ60" s="595"/>
      <c r="HK60" s="595"/>
      <c r="HL60" s="595"/>
      <c r="HM60" s="595"/>
      <c r="HN60" s="595"/>
      <c r="HO60" s="595"/>
      <c r="HP60" s="595"/>
      <c r="HQ60" s="595"/>
      <c r="HR60" s="595"/>
      <c r="HS60" s="595"/>
      <c r="HT60" s="595"/>
      <c r="HU60" s="595"/>
      <c r="HV60" s="595"/>
      <c r="HW60" s="595"/>
      <c r="HX60" s="595"/>
      <c r="HY60" s="595"/>
      <c r="HZ60" s="595"/>
      <c r="IA60" s="595"/>
      <c r="IB60" s="595"/>
      <c r="IC60" s="595"/>
      <c r="ID60" s="595"/>
      <c r="IE60" s="595"/>
      <c r="IF60" s="595"/>
    </row>
    <row r="61" spans="1:242" s="629" customFormat="1" x14ac:dyDescent="0.25">
      <c r="A61" s="674"/>
      <c r="B61" s="609"/>
      <c r="C61" s="700"/>
      <c r="D61" s="651"/>
      <c r="E61" s="651"/>
      <c r="F61" s="609"/>
      <c r="G61" s="621"/>
      <c r="H61" s="609"/>
      <c r="I61" s="700"/>
      <c r="J61" s="651"/>
      <c r="K61" s="609"/>
      <c r="L61" s="609"/>
      <c r="M61" s="609"/>
      <c r="N61" s="609"/>
      <c r="O61" s="623"/>
      <c r="P61" s="613"/>
      <c r="Q61" s="737"/>
      <c r="R61" s="680"/>
      <c r="S61" s="680"/>
      <c r="T61" s="680"/>
      <c r="U61" s="680"/>
      <c r="V61" s="681"/>
      <c r="W61" s="595"/>
      <c r="X61" s="613"/>
      <c r="Y61" s="613"/>
      <c r="Z61" s="613"/>
      <c r="AA61" s="613"/>
      <c r="AB61" s="595"/>
      <c r="AC61" s="595"/>
      <c r="AD61" s="595"/>
      <c r="AE61" s="595"/>
      <c r="AF61" s="595"/>
      <c r="AG61" s="595"/>
      <c r="AH61" s="595"/>
      <c r="AI61" s="595"/>
      <c r="AJ61" s="595"/>
      <c r="AK61" s="595"/>
      <c r="AL61" s="595"/>
      <c r="AM61" s="595"/>
      <c r="AN61" s="595"/>
      <c r="AO61" s="595"/>
      <c r="AP61" s="595"/>
      <c r="AQ61" s="595"/>
      <c r="AR61" s="595"/>
      <c r="AS61" s="595"/>
      <c r="AT61" s="595"/>
      <c r="AU61" s="595"/>
      <c r="AV61" s="595"/>
      <c r="AW61" s="595"/>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595"/>
      <c r="BZ61" s="595"/>
      <c r="CA61" s="595"/>
      <c r="CB61" s="595"/>
      <c r="CC61" s="595"/>
      <c r="CD61" s="595"/>
      <c r="CE61" s="595"/>
      <c r="CF61" s="595"/>
      <c r="CG61" s="595"/>
      <c r="CH61" s="595"/>
      <c r="CI61" s="595"/>
      <c r="CJ61" s="595"/>
      <c r="CK61" s="595"/>
      <c r="CL61" s="595"/>
      <c r="CM61" s="595"/>
      <c r="CN61" s="595"/>
      <c r="CO61" s="595"/>
      <c r="CP61" s="595"/>
      <c r="CQ61" s="595"/>
      <c r="CR61" s="595"/>
      <c r="CS61" s="595"/>
      <c r="CT61" s="595"/>
      <c r="CU61" s="595"/>
      <c r="CV61" s="595"/>
      <c r="CW61" s="595"/>
      <c r="CX61" s="595"/>
      <c r="CY61" s="595"/>
      <c r="CZ61" s="595"/>
      <c r="DA61" s="595"/>
      <c r="DB61" s="595"/>
      <c r="DC61" s="595"/>
      <c r="DD61" s="595"/>
      <c r="DE61" s="595"/>
      <c r="DF61" s="595"/>
      <c r="DG61" s="595"/>
      <c r="DH61" s="595"/>
      <c r="DI61" s="595"/>
      <c r="DJ61" s="595"/>
      <c r="DK61" s="595"/>
      <c r="DL61" s="595"/>
      <c r="DM61" s="595"/>
      <c r="DN61" s="595"/>
      <c r="DO61" s="595"/>
      <c r="DP61" s="595"/>
      <c r="DQ61" s="595"/>
      <c r="DR61" s="595"/>
      <c r="DS61" s="595"/>
      <c r="DT61" s="595"/>
      <c r="DU61" s="595"/>
      <c r="DV61" s="595"/>
      <c r="DW61" s="595"/>
      <c r="DX61" s="595"/>
      <c r="DY61" s="595"/>
      <c r="DZ61" s="595"/>
      <c r="EA61" s="595"/>
      <c r="EB61" s="595"/>
      <c r="EC61" s="595"/>
      <c r="ED61" s="595"/>
      <c r="EE61" s="595"/>
      <c r="EF61" s="595"/>
      <c r="EG61" s="595"/>
      <c r="EH61" s="595"/>
      <c r="EI61" s="595"/>
      <c r="EJ61" s="595"/>
      <c r="EK61" s="595"/>
      <c r="EL61" s="595"/>
      <c r="EM61" s="595"/>
      <c r="EN61" s="595"/>
      <c r="EO61" s="595"/>
      <c r="EP61" s="595"/>
      <c r="EQ61" s="595"/>
      <c r="ER61" s="595"/>
      <c r="ES61" s="595"/>
      <c r="ET61" s="595"/>
      <c r="EU61" s="595"/>
      <c r="EV61" s="595"/>
      <c r="EW61" s="595"/>
      <c r="EX61" s="595"/>
      <c r="EY61" s="595"/>
      <c r="EZ61" s="595"/>
      <c r="FA61" s="595"/>
      <c r="FB61" s="595"/>
      <c r="FC61" s="595"/>
      <c r="FD61" s="595"/>
      <c r="FE61" s="595"/>
      <c r="FF61" s="595"/>
      <c r="FG61" s="595"/>
      <c r="FH61" s="595"/>
      <c r="FI61" s="595"/>
      <c r="FJ61" s="595"/>
      <c r="FK61" s="595"/>
      <c r="FL61" s="595"/>
      <c r="FM61" s="595"/>
      <c r="FN61" s="595"/>
      <c r="FO61" s="595"/>
      <c r="FP61" s="595"/>
      <c r="FQ61" s="595"/>
      <c r="FR61" s="595"/>
      <c r="FS61" s="595"/>
      <c r="FT61" s="595"/>
      <c r="FU61" s="595"/>
      <c r="FV61" s="595"/>
      <c r="FW61" s="595"/>
      <c r="FX61" s="595"/>
      <c r="FY61" s="595"/>
      <c r="FZ61" s="595"/>
      <c r="GA61" s="595"/>
      <c r="GB61" s="595"/>
      <c r="GC61" s="595"/>
      <c r="GD61" s="595"/>
      <c r="GE61" s="595"/>
      <c r="GF61" s="595"/>
      <c r="GG61" s="595"/>
      <c r="GH61" s="595"/>
      <c r="GI61" s="595"/>
      <c r="GJ61" s="595"/>
      <c r="GK61" s="595"/>
      <c r="GL61" s="595"/>
      <c r="GM61" s="595"/>
      <c r="GN61" s="595"/>
      <c r="GO61" s="595"/>
      <c r="GP61" s="595"/>
      <c r="GQ61" s="595"/>
      <c r="GR61" s="595"/>
      <c r="GS61" s="595"/>
      <c r="GT61" s="595"/>
      <c r="GU61" s="595"/>
      <c r="GV61" s="595"/>
      <c r="GW61" s="595"/>
      <c r="GX61" s="595"/>
      <c r="GY61" s="595"/>
      <c r="GZ61" s="595"/>
      <c r="HA61" s="595"/>
      <c r="HB61" s="595"/>
      <c r="HC61" s="595"/>
      <c r="HD61" s="595"/>
      <c r="HE61" s="595"/>
      <c r="HF61" s="595"/>
      <c r="HG61" s="595"/>
      <c r="HH61" s="595"/>
      <c r="HI61" s="595"/>
      <c r="HJ61" s="595"/>
      <c r="HK61" s="595"/>
      <c r="HL61" s="595"/>
      <c r="HM61" s="595"/>
      <c r="HN61" s="595"/>
      <c r="HO61" s="595"/>
      <c r="HP61" s="595"/>
      <c r="HQ61" s="595"/>
      <c r="HR61" s="595"/>
      <c r="HS61" s="595"/>
      <c r="HT61" s="595"/>
      <c r="HU61" s="595"/>
      <c r="HV61" s="595"/>
      <c r="HW61" s="595"/>
      <c r="HX61" s="595"/>
      <c r="HY61" s="595"/>
      <c r="HZ61" s="595"/>
      <c r="IA61" s="595"/>
      <c r="IB61" s="595"/>
      <c r="IC61" s="595"/>
      <c r="ID61" s="595"/>
      <c r="IE61" s="595"/>
      <c r="IF61" s="595"/>
      <c r="IG61" s="595"/>
      <c r="IH61" s="595"/>
    </row>
    <row r="62" spans="1:242" x14ac:dyDescent="0.25">
      <c r="A62" s="703"/>
      <c r="B62" s="609"/>
      <c r="C62" s="610"/>
      <c r="D62" s="609"/>
      <c r="E62" s="609"/>
      <c r="F62" s="609"/>
      <c r="G62" s="611"/>
      <c r="H62" s="609"/>
      <c r="I62" s="610"/>
      <c r="J62" s="609"/>
      <c r="K62" s="609"/>
      <c r="L62" s="609"/>
      <c r="M62" s="609"/>
      <c r="N62" s="609"/>
      <c r="O62" s="612"/>
      <c r="P62" s="613"/>
      <c r="Q62" s="679"/>
      <c r="R62" s="680"/>
      <c r="S62" s="680"/>
      <c r="T62" s="680"/>
      <c r="U62" s="680"/>
      <c r="V62" s="681"/>
      <c r="W62" s="636"/>
      <c r="X62" s="636"/>
      <c r="Y62" s="636"/>
      <c r="Z62" s="636"/>
    </row>
    <row r="63" spans="1:242" x14ac:dyDescent="0.25">
      <c r="A63" s="646"/>
      <c r="B63" s="609"/>
      <c r="C63" s="738"/>
      <c r="D63" s="739" t="s">
        <v>80</v>
      </c>
      <c r="E63" s="740"/>
      <c r="F63" s="741"/>
      <c r="G63" s="611"/>
      <c r="H63" s="609"/>
      <c r="I63" s="742" t="s">
        <v>81</v>
      </c>
      <c r="J63" s="743"/>
      <c r="K63" s="743"/>
      <c r="L63" s="609"/>
      <c r="M63" s="609"/>
      <c r="N63" s="609"/>
      <c r="O63" s="612"/>
      <c r="P63" s="613"/>
      <c r="Q63" s="1208"/>
      <c r="R63" s="1195" t="s">
        <v>180</v>
      </c>
      <c r="S63" s="1197"/>
      <c r="T63" s="680"/>
      <c r="U63" s="680"/>
      <c r="V63" s="1212"/>
      <c r="W63" s="636"/>
      <c r="X63" s="636"/>
      <c r="Y63" s="744"/>
      <c r="Z63" s="744"/>
      <c r="AA63" s="636"/>
    </row>
    <row r="64" spans="1:242" ht="31.5" x14ac:dyDescent="0.25">
      <c r="A64" s="684" t="s">
        <v>798</v>
      </c>
      <c r="B64" s="609"/>
      <c r="C64" s="1213" t="s">
        <v>173</v>
      </c>
      <c r="D64" s="1214"/>
      <c r="E64" s="1215"/>
      <c r="F64" s="609"/>
      <c r="G64" s="611"/>
      <c r="H64" s="609"/>
      <c r="I64" s="648"/>
      <c r="J64" s="649" t="s">
        <v>173</v>
      </c>
      <c r="K64" s="649"/>
      <c r="L64" s="609"/>
      <c r="M64" s="609"/>
      <c r="N64" s="609"/>
      <c r="O64" s="612"/>
      <c r="P64" s="613"/>
      <c r="Q64" s="1209"/>
      <c r="R64" s="1210"/>
      <c r="S64" s="1211"/>
      <c r="T64" s="680"/>
      <c r="U64" s="731"/>
      <c r="V64" s="1212"/>
      <c r="W64" s="636"/>
      <c r="X64" s="636"/>
      <c r="Y64" s="745"/>
      <c r="Z64" s="744"/>
      <c r="AA64" s="636"/>
    </row>
    <row r="65" spans="1:27" x14ac:dyDescent="0.25">
      <c r="A65" s="650"/>
      <c r="B65" s="609"/>
      <c r="C65" s="746"/>
      <c r="D65" s="653" t="s">
        <v>67</v>
      </c>
      <c r="E65" s="725"/>
      <c r="F65" s="609"/>
      <c r="G65" s="611"/>
      <c r="H65" s="609"/>
      <c r="I65" s="747"/>
      <c r="J65" s="653" t="s">
        <v>6</v>
      </c>
      <c r="K65" s="748"/>
      <c r="L65" s="609"/>
      <c r="M65" s="609"/>
      <c r="N65" s="609"/>
      <c r="O65" s="612"/>
      <c r="P65" s="613"/>
      <c r="Q65" s="614"/>
      <c r="R65" s="656" t="s">
        <v>43</v>
      </c>
      <c r="S65" s="615"/>
      <c r="T65" s="680"/>
      <c r="U65" s="657"/>
      <c r="V65" s="616"/>
      <c r="W65" s="636"/>
      <c r="X65" s="636"/>
      <c r="Y65" s="691"/>
      <c r="Z65" s="744"/>
      <c r="AA65" s="636"/>
    </row>
    <row r="66" spans="1:27" s="708" customFormat="1" x14ac:dyDescent="0.25">
      <c r="A66" s="749" t="s">
        <v>9</v>
      </c>
      <c r="B66" s="622"/>
      <c r="C66" s="750"/>
      <c r="D66" s="661"/>
      <c r="E66" s="751"/>
      <c r="F66" s="622"/>
      <c r="G66" s="611"/>
      <c r="H66" s="609"/>
      <c r="I66" s="752"/>
      <c r="J66" s="753"/>
      <c r="K66" s="754"/>
      <c r="L66" s="622"/>
      <c r="M66" s="622"/>
      <c r="N66" s="622"/>
      <c r="O66" s="612"/>
      <c r="P66" s="613"/>
      <c r="Q66" s="696"/>
      <c r="R66" s="666">
        <f>IF(D66="-",0,(D66*J66))</f>
        <v>0</v>
      </c>
      <c r="S66" s="635"/>
      <c r="T66" s="680"/>
      <c r="U66" s="657"/>
      <c r="V66" s="755"/>
      <c r="W66" s="636"/>
      <c r="X66" s="636"/>
      <c r="Y66" s="654"/>
      <c r="Z66" s="728"/>
      <c r="AA66" s="613"/>
    </row>
    <row r="67" spans="1:27" x14ac:dyDescent="0.25">
      <c r="A67" s="749" t="s">
        <v>42</v>
      </c>
      <c r="B67" s="609"/>
      <c r="C67" s="610"/>
      <c r="D67" s="661"/>
      <c r="E67" s="609"/>
      <c r="F67" s="609"/>
      <c r="G67" s="611"/>
      <c r="H67" s="609"/>
      <c r="I67" s="695"/>
      <c r="J67" s="753"/>
      <c r="K67" s="622"/>
      <c r="L67" s="609"/>
      <c r="M67" s="609"/>
      <c r="N67" s="609"/>
      <c r="O67" s="612"/>
      <c r="P67" s="613"/>
      <c r="Q67" s="679"/>
      <c r="R67" s="666">
        <f>IF(D67="-",0,(D67*J67)*-1)</f>
        <v>0</v>
      </c>
      <c r="S67" s="635"/>
      <c r="T67" s="680"/>
      <c r="U67" s="657"/>
      <c r="V67" s="681"/>
      <c r="W67" s="636"/>
      <c r="X67" s="636"/>
      <c r="Y67" s="691"/>
      <c r="Z67" s="744"/>
      <c r="AA67" s="636"/>
    </row>
    <row r="68" spans="1:27" s="708" customFormat="1" x14ac:dyDescent="0.25">
      <c r="A68" s="749"/>
      <c r="B68" s="622"/>
      <c r="C68" s="610"/>
      <c r="D68" s="609"/>
      <c r="E68" s="609"/>
      <c r="F68" s="622"/>
      <c r="G68" s="611"/>
      <c r="H68" s="609"/>
      <c r="I68" s="695"/>
      <c r="J68" s="756"/>
      <c r="K68" s="622"/>
      <c r="L68" s="622"/>
      <c r="M68" s="622"/>
      <c r="N68" s="622"/>
      <c r="O68" s="612"/>
      <c r="P68" s="613"/>
      <c r="Q68" s="679"/>
      <c r="R68" s="757"/>
      <c r="S68" s="635"/>
      <c r="T68" s="680"/>
      <c r="U68" s="657"/>
      <c r="V68" s="758" t="s">
        <v>0</v>
      </c>
      <c r="W68" s="636"/>
      <c r="X68" s="636"/>
      <c r="Y68" s="654"/>
      <c r="Z68" s="728"/>
      <c r="AA68" s="613"/>
    </row>
    <row r="69" spans="1:27" x14ac:dyDescent="0.25">
      <c r="A69" s="749" t="s">
        <v>10</v>
      </c>
      <c r="B69" s="609"/>
      <c r="C69" s="750"/>
      <c r="D69" s="661"/>
      <c r="E69" s="751"/>
      <c r="F69" s="609"/>
      <c r="G69" s="611"/>
      <c r="H69" s="609"/>
      <c r="I69" s="752"/>
      <c r="J69" s="753"/>
      <c r="K69" s="754"/>
      <c r="L69" s="609"/>
      <c r="M69" s="609"/>
      <c r="N69" s="609"/>
      <c r="O69" s="612"/>
      <c r="P69" s="613"/>
      <c r="Q69" s="696"/>
      <c r="R69" s="666">
        <f>IF(D69="-",0,(D69*J69))</f>
        <v>0</v>
      </c>
      <c r="S69" s="635"/>
      <c r="T69" s="680"/>
      <c r="U69" s="657"/>
      <c r="V69" s="759" t="s">
        <v>181</v>
      </c>
      <c r="W69" s="636"/>
      <c r="X69" s="636"/>
      <c r="Y69" s="691"/>
      <c r="Z69" s="744"/>
      <c r="AA69" s="636"/>
    </row>
    <row r="70" spans="1:27" s="708" customFormat="1" x14ac:dyDescent="0.25">
      <c r="A70" s="749" t="s">
        <v>42</v>
      </c>
      <c r="B70" s="622"/>
      <c r="C70" s="610"/>
      <c r="D70" s="661"/>
      <c r="E70" s="609"/>
      <c r="F70" s="622"/>
      <c r="G70" s="611"/>
      <c r="H70" s="609"/>
      <c r="I70" s="752"/>
      <c r="J70" s="753"/>
      <c r="K70" s="622"/>
      <c r="L70" s="622"/>
      <c r="M70" s="622"/>
      <c r="N70" s="622"/>
      <c r="O70" s="612"/>
      <c r="P70" s="613"/>
      <c r="Q70" s="679"/>
      <c r="R70" s="666">
        <f>IF(D70="-",0,(D70*J70)*-1)</f>
        <v>0</v>
      </c>
      <c r="S70" s="635"/>
      <c r="T70" s="680"/>
      <c r="U70" s="657"/>
      <c r="V70" s="760" t="s">
        <v>182</v>
      </c>
      <c r="W70" s="636"/>
      <c r="X70" s="636"/>
      <c r="Y70" s="654"/>
      <c r="Z70" s="728"/>
      <c r="AA70" s="613"/>
    </row>
    <row r="71" spans="1:27" x14ac:dyDescent="0.25">
      <c r="A71" s="761" t="s">
        <v>36</v>
      </c>
      <c r="B71" s="609"/>
      <c r="C71" s="610"/>
      <c r="D71" s="609"/>
      <c r="E71" s="609"/>
      <c r="F71" s="609"/>
      <c r="G71" s="611"/>
      <c r="H71" s="609"/>
      <c r="I71" s="695"/>
      <c r="J71" s="756"/>
      <c r="K71" s="622"/>
      <c r="L71" s="609"/>
      <c r="M71" s="609"/>
      <c r="N71" s="609"/>
      <c r="O71" s="612"/>
      <c r="P71" s="613"/>
      <c r="Q71" s="696"/>
      <c r="R71" s="762"/>
      <c r="S71" s="635"/>
      <c r="T71" s="680"/>
      <c r="U71" s="657"/>
      <c r="V71" s="658" t="s">
        <v>43</v>
      </c>
      <c r="W71" s="636"/>
      <c r="X71" s="636"/>
      <c r="Y71" s="691"/>
      <c r="Z71" s="744"/>
      <c r="AA71" s="636"/>
    </row>
    <row r="72" spans="1:27" x14ac:dyDescent="0.25">
      <c r="A72" s="749" t="s">
        <v>11</v>
      </c>
      <c r="B72" s="609"/>
      <c r="C72" s="750"/>
      <c r="D72" s="661"/>
      <c r="E72" s="751"/>
      <c r="F72" s="609"/>
      <c r="G72" s="611"/>
      <c r="H72" s="609"/>
      <c r="I72" s="752"/>
      <c r="J72" s="753"/>
      <c r="K72" s="754"/>
      <c r="L72" s="609"/>
      <c r="M72" s="609"/>
      <c r="N72" s="609"/>
      <c r="O72" s="612"/>
      <c r="P72" s="613"/>
      <c r="Q72" s="696"/>
      <c r="R72" s="666">
        <f>IF(D72="-",0,(D72*J72))</f>
        <v>0</v>
      </c>
      <c r="S72" s="635"/>
      <c r="T72" s="680"/>
      <c r="U72" s="657"/>
      <c r="V72" s="667">
        <f>SUM(R66:R111)</f>
        <v>0</v>
      </c>
      <c r="W72" s="636"/>
      <c r="X72" s="636"/>
      <c r="Y72" s="691"/>
      <c r="Z72" s="744"/>
      <c r="AA72" s="636"/>
    </row>
    <row r="73" spans="1:27" x14ac:dyDescent="0.25">
      <c r="A73" s="749" t="s">
        <v>42</v>
      </c>
      <c r="B73" s="609"/>
      <c r="C73" s="610"/>
      <c r="D73" s="661"/>
      <c r="E73" s="609"/>
      <c r="F73" s="609"/>
      <c r="G73" s="611"/>
      <c r="H73" s="609"/>
      <c r="I73" s="752"/>
      <c r="J73" s="753"/>
      <c r="K73" s="622"/>
      <c r="L73" s="609"/>
      <c r="M73" s="609"/>
      <c r="N73" s="609"/>
      <c r="O73" s="612"/>
      <c r="P73" s="613"/>
      <c r="Q73" s="679"/>
      <c r="R73" s="666">
        <f>IF(D73="-",0,(D73*J73)*-1)</f>
        <v>0</v>
      </c>
      <c r="S73" s="635"/>
      <c r="T73" s="680"/>
      <c r="U73" s="657"/>
      <c r="V73" s="755"/>
      <c r="W73" s="636"/>
      <c r="X73" s="636"/>
      <c r="Y73" s="691"/>
      <c r="Z73" s="744"/>
      <c r="AA73" s="636"/>
    </row>
    <row r="74" spans="1:27" x14ac:dyDescent="0.25">
      <c r="A74" s="749"/>
      <c r="B74" s="609"/>
      <c r="C74" s="610"/>
      <c r="D74" s="609"/>
      <c r="E74" s="609"/>
      <c r="F74" s="609"/>
      <c r="G74" s="611"/>
      <c r="H74" s="609"/>
      <c r="I74" s="695"/>
      <c r="J74" s="756"/>
      <c r="K74" s="622"/>
      <c r="L74" s="609"/>
      <c r="M74" s="609"/>
      <c r="N74" s="609"/>
      <c r="O74" s="612"/>
      <c r="P74" s="613"/>
      <c r="Q74" s="679"/>
      <c r="R74" s="763"/>
      <c r="S74" s="635"/>
      <c r="T74" s="680"/>
      <c r="U74" s="657"/>
      <c r="V74" s="681"/>
      <c r="W74" s="636"/>
      <c r="X74" s="636"/>
      <c r="Y74" s="691"/>
      <c r="Z74" s="744"/>
      <c r="AA74" s="636"/>
    </row>
    <row r="75" spans="1:27" s="708" customFormat="1" x14ac:dyDescent="0.25">
      <c r="A75" s="749" t="s">
        <v>37</v>
      </c>
      <c r="B75" s="622"/>
      <c r="C75" s="610"/>
      <c r="D75" s="609"/>
      <c r="E75" s="609"/>
      <c r="F75" s="622"/>
      <c r="G75" s="611"/>
      <c r="H75" s="609"/>
      <c r="I75" s="695"/>
      <c r="J75" s="756" t="s">
        <v>36</v>
      </c>
      <c r="K75" s="622" t="s">
        <v>36</v>
      </c>
      <c r="L75" s="622"/>
      <c r="M75" s="622"/>
      <c r="N75" s="622"/>
      <c r="O75" s="612"/>
      <c r="P75" s="613"/>
      <c r="Q75" s="679"/>
      <c r="R75" s="764" t="s">
        <v>36</v>
      </c>
      <c r="S75" s="635"/>
      <c r="T75" s="680"/>
      <c r="U75" s="657"/>
      <c r="V75" s="765"/>
      <c r="W75" s="636"/>
      <c r="X75" s="636"/>
      <c r="Y75" s="654"/>
      <c r="Z75" s="728"/>
      <c r="AA75" s="613"/>
    </row>
    <row r="76" spans="1:27" x14ac:dyDescent="0.25">
      <c r="A76" s="749" t="s">
        <v>83</v>
      </c>
      <c r="B76" s="609"/>
      <c r="C76" s="610"/>
      <c r="D76" s="661"/>
      <c r="E76" s="609"/>
      <c r="F76" s="609"/>
      <c r="G76" s="611"/>
      <c r="H76" s="609"/>
      <c r="I76" s="695"/>
      <c r="J76" s="753"/>
      <c r="K76" s="622"/>
      <c r="L76" s="609"/>
      <c r="M76" s="609"/>
      <c r="N76" s="609"/>
      <c r="O76" s="612"/>
      <c r="P76" s="613"/>
      <c r="Q76" s="696"/>
      <c r="R76" s="666">
        <f>IF(D76="-",0,(D76*J76)*-1)</f>
        <v>0</v>
      </c>
      <c r="S76" s="635"/>
      <c r="T76" s="680"/>
      <c r="U76" s="657"/>
      <c r="V76" s="765"/>
      <c r="W76" s="636"/>
      <c r="X76" s="636"/>
      <c r="Y76" s="691"/>
      <c r="Z76" s="744"/>
      <c r="AA76" s="636"/>
    </row>
    <row r="77" spans="1:27" x14ac:dyDescent="0.25">
      <c r="A77" s="749" t="s">
        <v>84</v>
      </c>
      <c r="B77" s="609"/>
      <c r="C77" s="750"/>
      <c r="D77" s="661"/>
      <c r="E77" s="609"/>
      <c r="F77" s="766"/>
      <c r="G77" s="767"/>
      <c r="H77" s="609"/>
      <c r="I77" s="695"/>
      <c r="J77" s="753"/>
      <c r="K77" s="622"/>
      <c r="L77" s="609"/>
      <c r="M77" s="609"/>
      <c r="N77" s="609"/>
      <c r="O77" s="612"/>
      <c r="P77" s="613"/>
      <c r="Q77" s="696"/>
      <c r="R77" s="768">
        <f>IF(D77="-",0,(D77*J77)*-1)</f>
        <v>0</v>
      </c>
      <c r="S77" s="635"/>
      <c r="T77" s="680"/>
      <c r="U77" s="657"/>
      <c r="V77" s="755"/>
      <c r="W77" s="636"/>
      <c r="X77" s="636"/>
      <c r="Y77" s="691"/>
      <c r="Z77" s="744"/>
      <c r="AA77" s="636"/>
    </row>
    <row r="78" spans="1:27" x14ac:dyDescent="0.25">
      <c r="A78" s="769" t="s">
        <v>198</v>
      </c>
      <c r="B78" s="609"/>
      <c r="C78" s="610"/>
      <c r="D78" s="609"/>
      <c r="E78" s="609"/>
      <c r="F78" s="770"/>
      <c r="G78" s="767"/>
      <c r="H78" s="609"/>
      <c r="I78" s="752"/>
      <c r="J78" s="756"/>
      <c r="K78" s="622"/>
      <c r="L78" s="609"/>
      <c r="M78" s="609"/>
      <c r="N78" s="609"/>
      <c r="O78" s="612"/>
      <c r="P78" s="613"/>
      <c r="Q78" s="696"/>
      <c r="R78" s="771"/>
      <c r="S78" s="635"/>
      <c r="T78" s="680"/>
      <c r="U78" s="657"/>
      <c r="V78" s="755"/>
      <c r="W78" s="636"/>
      <c r="X78" s="636"/>
      <c r="Y78" s="691"/>
      <c r="Z78" s="744"/>
      <c r="AA78" s="636"/>
    </row>
    <row r="79" spans="1:27" x14ac:dyDescent="0.25">
      <c r="A79" s="772" t="s">
        <v>69</v>
      </c>
      <c r="B79" s="609"/>
      <c r="C79" s="750"/>
      <c r="D79" s="661"/>
      <c r="E79" s="751"/>
      <c r="F79" s="770"/>
      <c r="G79" s="767"/>
      <c r="H79" s="609"/>
      <c r="I79" s="752"/>
      <c r="J79" s="753"/>
      <c r="K79" s="754"/>
      <c r="L79" s="609"/>
      <c r="M79" s="609"/>
      <c r="N79" s="609"/>
      <c r="O79" s="612"/>
      <c r="P79" s="613"/>
      <c r="Q79" s="696"/>
      <c r="R79" s="666">
        <f t="shared" ref="R79:R83" si="4">IF(D79="-",0,(D79*J79))</f>
        <v>0</v>
      </c>
      <c r="S79" s="635"/>
      <c r="T79" s="680"/>
      <c r="U79" s="657"/>
      <c r="V79" s="755"/>
      <c r="W79" s="636"/>
      <c r="X79" s="636"/>
      <c r="Y79" s="691"/>
      <c r="Z79" s="744"/>
      <c r="AA79" s="636"/>
    </row>
    <row r="80" spans="1:27" x14ac:dyDescent="0.25">
      <c r="A80" s="772" t="s">
        <v>69</v>
      </c>
      <c r="B80" s="609"/>
      <c r="C80" s="750"/>
      <c r="D80" s="661"/>
      <c r="E80" s="751"/>
      <c r="F80" s="609"/>
      <c r="G80" s="611"/>
      <c r="H80" s="609"/>
      <c r="I80" s="752"/>
      <c r="J80" s="753"/>
      <c r="K80" s="754"/>
      <c r="L80" s="609"/>
      <c r="M80" s="609"/>
      <c r="N80" s="609"/>
      <c r="O80" s="612"/>
      <c r="P80" s="613"/>
      <c r="Q80" s="696"/>
      <c r="R80" s="666">
        <f t="shared" si="4"/>
        <v>0</v>
      </c>
      <c r="S80" s="635"/>
      <c r="T80" s="680"/>
      <c r="U80" s="657"/>
      <c r="V80" s="755"/>
      <c r="W80" s="636"/>
      <c r="X80" s="636"/>
      <c r="Y80" s="691"/>
      <c r="Z80" s="744"/>
      <c r="AA80" s="636"/>
    </row>
    <row r="81" spans="1:27" x14ac:dyDescent="0.25">
      <c r="A81" s="772" t="s">
        <v>69</v>
      </c>
      <c r="B81" s="609"/>
      <c r="C81" s="750"/>
      <c r="D81" s="661"/>
      <c r="E81" s="751"/>
      <c r="F81" s="609"/>
      <c r="G81" s="611"/>
      <c r="H81" s="609"/>
      <c r="I81" s="752"/>
      <c r="J81" s="753"/>
      <c r="K81" s="754"/>
      <c r="L81" s="609"/>
      <c r="M81" s="609"/>
      <c r="N81" s="609"/>
      <c r="O81" s="612"/>
      <c r="P81" s="613"/>
      <c r="Q81" s="696"/>
      <c r="R81" s="666">
        <f t="shared" si="4"/>
        <v>0</v>
      </c>
      <c r="S81" s="635"/>
      <c r="T81" s="680"/>
      <c r="U81" s="657"/>
      <c r="V81" s="755"/>
      <c r="W81" s="636"/>
      <c r="X81" s="636"/>
      <c r="Y81" s="691"/>
      <c r="Z81" s="744"/>
      <c r="AA81" s="636"/>
    </row>
    <row r="82" spans="1:27" x14ac:dyDescent="0.25">
      <c r="A82" s="772" t="s">
        <v>69</v>
      </c>
      <c r="B82" s="609"/>
      <c r="C82" s="750"/>
      <c r="D82" s="661"/>
      <c r="E82" s="751"/>
      <c r="F82" s="609"/>
      <c r="G82" s="611"/>
      <c r="H82" s="609"/>
      <c r="I82" s="752"/>
      <c r="J82" s="753"/>
      <c r="K82" s="754"/>
      <c r="L82" s="609"/>
      <c r="M82" s="609"/>
      <c r="N82" s="609"/>
      <c r="O82" s="612"/>
      <c r="P82" s="613"/>
      <c r="Q82" s="696"/>
      <c r="R82" s="666">
        <f t="shared" si="4"/>
        <v>0</v>
      </c>
      <c r="S82" s="635"/>
      <c r="T82" s="680"/>
      <c r="U82" s="657"/>
      <c r="V82" s="755"/>
      <c r="W82" s="636"/>
      <c r="X82" s="636"/>
      <c r="Y82" s="691"/>
      <c r="Z82" s="744"/>
      <c r="AA82" s="636"/>
    </row>
    <row r="83" spans="1:27" x14ac:dyDescent="0.25">
      <c r="A83" s="772" t="s">
        <v>69</v>
      </c>
      <c r="B83" s="609"/>
      <c r="C83" s="750"/>
      <c r="D83" s="661"/>
      <c r="E83" s="751"/>
      <c r="F83" s="609"/>
      <c r="G83" s="611"/>
      <c r="H83" s="609"/>
      <c r="I83" s="752"/>
      <c r="J83" s="753"/>
      <c r="K83" s="754"/>
      <c r="L83" s="609"/>
      <c r="M83" s="609"/>
      <c r="N83" s="609"/>
      <c r="O83" s="612"/>
      <c r="P83" s="613"/>
      <c r="Q83" s="696"/>
      <c r="R83" s="666">
        <f t="shared" si="4"/>
        <v>0</v>
      </c>
      <c r="S83" s="635"/>
      <c r="T83" s="680"/>
      <c r="U83" s="657"/>
      <c r="V83" s="681"/>
      <c r="W83" s="636"/>
      <c r="X83" s="636"/>
      <c r="Y83" s="691"/>
      <c r="Z83" s="744"/>
      <c r="AA83" s="636"/>
    </row>
    <row r="84" spans="1:27" s="708" customFormat="1" x14ac:dyDescent="0.25">
      <c r="A84" s="773"/>
      <c r="B84" s="622"/>
      <c r="C84" s="750"/>
      <c r="D84" s="751"/>
      <c r="E84" s="751"/>
      <c r="F84" s="622"/>
      <c r="G84" s="611"/>
      <c r="H84" s="622"/>
      <c r="I84" s="752"/>
      <c r="J84" s="622"/>
      <c r="K84" s="774"/>
      <c r="L84" s="622"/>
      <c r="M84" s="622"/>
      <c r="N84" s="622"/>
      <c r="O84" s="612"/>
      <c r="P84" s="613"/>
      <c r="Q84" s="696"/>
      <c r="R84" s="635"/>
      <c r="S84" s="635"/>
      <c r="T84" s="635"/>
      <c r="U84" s="657"/>
      <c r="V84" s="755"/>
      <c r="W84" s="613"/>
      <c r="X84" s="613"/>
      <c r="Y84" s="654"/>
      <c r="Z84" s="728"/>
      <c r="AA84" s="613"/>
    </row>
    <row r="85" spans="1:27" s="708" customFormat="1" x14ac:dyDescent="0.25">
      <c r="A85" s="773"/>
      <c r="B85" s="622"/>
      <c r="C85" s="750"/>
      <c r="D85" s="751"/>
      <c r="E85" s="751"/>
      <c r="F85" s="622"/>
      <c r="G85" s="611"/>
      <c r="H85" s="622"/>
      <c r="I85" s="752"/>
      <c r="J85" s="622"/>
      <c r="K85" s="774"/>
      <c r="L85" s="622"/>
      <c r="M85" s="622"/>
      <c r="N85" s="622"/>
      <c r="O85" s="612"/>
      <c r="P85" s="613"/>
      <c r="Q85" s="696"/>
      <c r="R85" s="635"/>
      <c r="S85" s="635"/>
      <c r="T85" s="635"/>
      <c r="U85" s="657"/>
      <c r="V85" s="755"/>
      <c r="W85" s="613"/>
      <c r="X85" s="613"/>
      <c r="Y85" s="654"/>
      <c r="Z85" s="728"/>
      <c r="AA85" s="613"/>
    </row>
    <row r="86" spans="1:27" x14ac:dyDescent="0.25">
      <c r="A86" s="775"/>
      <c r="B86" s="609"/>
      <c r="C86" s="610"/>
      <c r="D86" s="609"/>
      <c r="E86" s="609"/>
      <c r="F86" s="609"/>
      <c r="G86" s="611"/>
      <c r="H86" s="609"/>
      <c r="I86" s="610"/>
      <c r="J86" s="609"/>
      <c r="K86" s="609"/>
      <c r="L86" s="609"/>
      <c r="M86" s="622"/>
      <c r="N86" s="609"/>
      <c r="O86" s="612"/>
      <c r="P86" s="613"/>
      <c r="Q86" s="679"/>
      <c r="R86" s="635"/>
      <c r="S86" s="635"/>
      <c r="T86" s="680"/>
      <c r="U86" s="657"/>
      <c r="V86" s="755"/>
      <c r="W86" s="636"/>
      <c r="X86" s="636"/>
      <c r="Y86" s="691"/>
      <c r="Z86" s="744"/>
      <c r="AA86" s="636"/>
    </row>
    <row r="87" spans="1:27" x14ac:dyDescent="0.25">
      <c r="A87" s="646"/>
      <c r="B87" s="609"/>
      <c r="C87" s="738"/>
      <c r="D87" s="776"/>
      <c r="E87" s="776"/>
      <c r="F87" s="776"/>
      <c r="G87" s="777"/>
      <c r="H87" s="609"/>
      <c r="I87" s="1189" t="s">
        <v>81</v>
      </c>
      <c r="J87" s="1190"/>
      <c r="K87" s="1190"/>
      <c r="L87" s="1191"/>
      <c r="M87" s="609"/>
      <c r="N87" s="778"/>
      <c r="O87" s="779"/>
      <c r="P87" s="613"/>
      <c r="Q87" s="679"/>
      <c r="R87" s="680"/>
      <c r="S87" s="680"/>
      <c r="T87" s="680"/>
      <c r="U87" s="657"/>
      <c r="V87" s="755"/>
      <c r="W87" s="636"/>
      <c r="X87" s="636"/>
      <c r="Y87" s="691"/>
      <c r="Z87" s="744"/>
      <c r="AA87" s="636"/>
    </row>
    <row r="88" spans="1:27" ht="31.5" x14ac:dyDescent="0.25">
      <c r="A88" s="684" t="s">
        <v>799</v>
      </c>
      <c r="B88" s="609"/>
      <c r="C88" s="780" t="s">
        <v>173</v>
      </c>
      <c r="D88" s="781"/>
      <c r="E88" s="781"/>
      <c r="F88" s="781"/>
      <c r="G88" s="782"/>
      <c r="H88" s="609"/>
      <c r="I88" s="1192" t="s">
        <v>82</v>
      </c>
      <c r="J88" s="1193"/>
      <c r="K88" s="1193"/>
      <c r="L88" s="1194"/>
      <c r="M88" s="609"/>
      <c r="N88" s="783"/>
      <c r="O88" s="784"/>
      <c r="P88" s="613"/>
      <c r="Q88" s="679"/>
      <c r="R88" s="1195" t="s">
        <v>176</v>
      </c>
      <c r="S88" s="1197"/>
      <c r="T88" s="680"/>
      <c r="U88" s="731"/>
      <c r="V88" s="681"/>
      <c r="W88" s="636"/>
      <c r="X88" s="636"/>
      <c r="Y88" s="745"/>
      <c r="Z88" s="744"/>
      <c r="AA88" s="636"/>
    </row>
    <row r="89" spans="1:27" ht="47.25" x14ac:dyDescent="0.25">
      <c r="A89" s="684"/>
      <c r="B89" s="609"/>
      <c r="C89" s="785" t="s">
        <v>86</v>
      </c>
      <c r="D89" s="786" t="s">
        <v>87</v>
      </c>
      <c r="E89" s="786" t="s">
        <v>88</v>
      </c>
      <c r="F89" s="786" t="s">
        <v>89</v>
      </c>
      <c r="G89" s="787"/>
      <c r="H89" s="609"/>
      <c r="I89" s="785" t="s">
        <v>86</v>
      </c>
      <c r="J89" s="786" t="s">
        <v>87</v>
      </c>
      <c r="K89" s="786" t="s">
        <v>88</v>
      </c>
      <c r="L89" s="788" t="s">
        <v>89</v>
      </c>
      <c r="M89" s="609"/>
      <c r="N89" s="789"/>
      <c r="O89" s="790"/>
      <c r="P89" s="613"/>
      <c r="Q89" s="679"/>
      <c r="R89" s="1196"/>
      <c r="S89" s="1197"/>
      <c r="T89" s="680"/>
      <c r="U89" s="731"/>
      <c r="V89" s="681"/>
      <c r="W89" s="636"/>
      <c r="X89" s="636"/>
      <c r="Y89" s="745"/>
      <c r="Z89" s="744"/>
      <c r="AA89" s="636"/>
    </row>
    <row r="90" spans="1:27" x14ac:dyDescent="0.25">
      <c r="A90" s="650"/>
      <c r="B90" s="609"/>
      <c r="C90" s="791" t="s">
        <v>67</v>
      </c>
      <c r="D90" s="715" t="s">
        <v>67</v>
      </c>
      <c r="E90" s="715" t="s">
        <v>67</v>
      </c>
      <c r="F90" s="715" t="s">
        <v>67</v>
      </c>
      <c r="G90" s="792"/>
      <c r="H90" s="609"/>
      <c r="I90" s="793" t="s">
        <v>6</v>
      </c>
      <c r="J90" s="653" t="s">
        <v>6</v>
      </c>
      <c r="K90" s="653" t="s">
        <v>6</v>
      </c>
      <c r="L90" s="653" t="s">
        <v>6</v>
      </c>
      <c r="M90" s="794"/>
      <c r="N90" s="794"/>
      <c r="O90" s="795"/>
      <c r="P90" s="613"/>
      <c r="Q90" s="679"/>
      <c r="R90" s="656" t="s">
        <v>43</v>
      </c>
      <c r="S90" s="615"/>
      <c r="T90" s="680"/>
      <c r="U90" s="657"/>
      <c r="V90" s="681"/>
      <c r="W90" s="636"/>
      <c r="X90" s="636"/>
      <c r="Y90" s="691"/>
      <c r="Z90" s="744"/>
      <c r="AA90" s="636"/>
    </row>
    <row r="91" spans="1:27" x14ac:dyDescent="0.25">
      <c r="A91" s="769" t="s">
        <v>12</v>
      </c>
      <c r="B91" s="609"/>
      <c r="C91" s="660"/>
      <c r="D91" s="796"/>
      <c r="E91" s="796"/>
      <c r="F91" s="796"/>
      <c r="G91" s="797"/>
      <c r="H91" s="609"/>
      <c r="I91" s="798"/>
      <c r="J91" s="799"/>
      <c r="K91" s="799"/>
      <c r="L91" s="753"/>
      <c r="M91" s="754"/>
      <c r="N91" s="754"/>
      <c r="O91" s="800"/>
      <c r="P91" s="613"/>
      <c r="Q91" s="679"/>
      <c r="R91" s="666">
        <f t="shared" ref="R91:R105" si="5">IF(C91="-",0,(C91*I91+D91*J91+E91*K91+F91*L91))</f>
        <v>0</v>
      </c>
      <c r="S91" s="635"/>
      <c r="T91" s="680"/>
      <c r="U91" s="657"/>
      <c r="V91" s="681"/>
      <c r="W91" s="636"/>
      <c r="X91" s="636"/>
      <c r="Y91" s="691"/>
      <c r="Z91" s="744"/>
      <c r="AA91" s="636"/>
    </row>
    <row r="92" spans="1:27" x14ac:dyDescent="0.25">
      <c r="A92" s="769" t="s">
        <v>13</v>
      </c>
      <c r="B92" s="609"/>
      <c r="C92" s="660"/>
      <c r="D92" s="796"/>
      <c r="E92" s="796"/>
      <c r="F92" s="796"/>
      <c r="G92" s="797"/>
      <c r="H92" s="609"/>
      <c r="I92" s="798"/>
      <c r="J92" s="799"/>
      <c r="K92" s="799"/>
      <c r="L92" s="753"/>
      <c r="M92" s="754"/>
      <c r="N92" s="754"/>
      <c r="O92" s="800"/>
      <c r="P92" s="613"/>
      <c r="Q92" s="679"/>
      <c r="R92" s="666">
        <f t="shared" si="5"/>
        <v>0</v>
      </c>
      <c r="S92" s="635"/>
      <c r="T92" s="680"/>
      <c r="U92" s="657"/>
      <c r="V92" s="681"/>
      <c r="W92" s="636"/>
      <c r="X92" s="636"/>
      <c r="Y92" s="691"/>
      <c r="Z92" s="744"/>
      <c r="AA92" s="636"/>
    </row>
    <row r="93" spans="1:27" x14ac:dyDescent="0.25">
      <c r="A93" s="769" t="s">
        <v>14</v>
      </c>
      <c r="B93" s="609"/>
      <c r="C93" s="801"/>
      <c r="D93" s="802"/>
      <c r="E93" s="661"/>
      <c r="F93" s="661"/>
      <c r="G93" s="797"/>
      <c r="H93" s="609"/>
      <c r="I93" s="798"/>
      <c r="J93" s="799"/>
      <c r="K93" s="799"/>
      <c r="L93" s="753"/>
      <c r="M93" s="754"/>
      <c r="N93" s="754"/>
      <c r="O93" s="800"/>
      <c r="P93" s="613"/>
      <c r="Q93" s="679"/>
      <c r="R93" s="666">
        <f t="shared" si="5"/>
        <v>0</v>
      </c>
      <c r="S93" s="635"/>
      <c r="T93" s="680"/>
      <c r="U93" s="657"/>
      <c r="V93" s="681"/>
      <c r="W93" s="636"/>
      <c r="X93" s="636"/>
      <c r="Y93" s="691"/>
      <c r="Z93" s="744"/>
      <c r="AA93" s="636"/>
    </row>
    <row r="94" spans="1:27" x14ac:dyDescent="0.25">
      <c r="A94" s="769" t="s">
        <v>15</v>
      </c>
      <c r="B94" s="609"/>
      <c r="C94" s="801"/>
      <c r="D94" s="802"/>
      <c r="E94" s="661"/>
      <c r="F94" s="661"/>
      <c r="G94" s="797"/>
      <c r="H94" s="609"/>
      <c r="I94" s="798"/>
      <c r="J94" s="799"/>
      <c r="K94" s="799"/>
      <c r="L94" s="753"/>
      <c r="M94" s="754"/>
      <c r="N94" s="754"/>
      <c r="O94" s="800"/>
      <c r="P94" s="613"/>
      <c r="Q94" s="679"/>
      <c r="R94" s="666">
        <f t="shared" si="5"/>
        <v>0</v>
      </c>
      <c r="S94" s="635"/>
      <c r="T94" s="680"/>
      <c r="U94" s="657"/>
      <c r="V94" s="681"/>
      <c r="W94" s="636"/>
      <c r="X94" s="636"/>
      <c r="Y94" s="691"/>
      <c r="Z94" s="744"/>
      <c r="AA94" s="636"/>
    </row>
    <row r="95" spans="1:27" x14ac:dyDescent="0.25">
      <c r="A95" s="769" t="s">
        <v>16</v>
      </c>
      <c r="B95" s="609"/>
      <c r="C95" s="801"/>
      <c r="D95" s="802"/>
      <c r="E95" s="661"/>
      <c r="F95" s="661"/>
      <c r="G95" s="797"/>
      <c r="H95" s="609"/>
      <c r="I95" s="798"/>
      <c r="J95" s="799"/>
      <c r="K95" s="799"/>
      <c r="L95" s="753"/>
      <c r="M95" s="754"/>
      <c r="N95" s="754"/>
      <c r="O95" s="800"/>
      <c r="P95" s="613"/>
      <c r="Q95" s="679"/>
      <c r="R95" s="666">
        <f t="shared" si="5"/>
        <v>0</v>
      </c>
      <c r="S95" s="635"/>
      <c r="T95" s="680"/>
      <c r="U95" s="657"/>
      <c r="V95" s="681"/>
      <c r="W95" s="636"/>
      <c r="X95" s="636"/>
      <c r="Y95" s="691"/>
      <c r="Z95" s="744"/>
      <c r="AA95" s="636"/>
    </row>
    <row r="96" spans="1:27" x14ac:dyDescent="0.25">
      <c r="A96" s="769" t="s">
        <v>17</v>
      </c>
      <c r="B96" s="609"/>
      <c r="C96" s="801"/>
      <c r="D96" s="802"/>
      <c r="E96" s="661"/>
      <c r="F96" s="661"/>
      <c r="G96" s="797"/>
      <c r="H96" s="609"/>
      <c r="I96" s="798"/>
      <c r="J96" s="799"/>
      <c r="K96" s="799"/>
      <c r="L96" s="753"/>
      <c r="M96" s="754"/>
      <c r="N96" s="754"/>
      <c r="O96" s="800"/>
      <c r="P96" s="613"/>
      <c r="Q96" s="679"/>
      <c r="R96" s="666">
        <f t="shared" si="5"/>
        <v>0</v>
      </c>
      <c r="S96" s="635"/>
      <c r="T96" s="680"/>
      <c r="U96" s="657"/>
      <c r="V96" s="755"/>
      <c r="W96" s="636"/>
      <c r="X96" s="636"/>
      <c r="Y96" s="691"/>
      <c r="Z96" s="744"/>
      <c r="AA96" s="636"/>
    </row>
    <row r="97" spans="1:242" x14ac:dyDescent="0.25">
      <c r="A97" s="769" t="s">
        <v>18</v>
      </c>
      <c r="B97" s="609"/>
      <c r="C97" s="801"/>
      <c r="D97" s="802"/>
      <c r="E97" s="661"/>
      <c r="F97" s="661"/>
      <c r="G97" s="797"/>
      <c r="H97" s="609"/>
      <c r="I97" s="798"/>
      <c r="J97" s="799"/>
      <c r="K97" s="799"/>
      <c r="L97" s="753"/>
      <c r="M97" s="754"/>
      <c r="N97" s="754"/>
      <c r="O97" s="800"/>
      <c r="P97" s="613"/>
      <c r="Q97" s="679"/>
      <c r="R97" s="666">
        <f t="shared" si="5"/>
        <v>0</v>
      </c>
      <c r="S97" s="635"/>
      <c r="T97" s="680"/>
      <c r="U97" s="657"/>
      <c r="V97" s="755"/>
      <c r="W97" s="636"/>
      <c r="X97" s="636"/>
      <c r="Y97" s="691"/>
      <c r="Z97" s="744"/>
      <c r="AA97" s="636"/>
    </row>
    <row r="98" spans="1:242" s="596" customFormat="1" x14ac:dyDescent="0.25">
      <c r="A98" s="803" t="s">
        <v>90</v>
      </c>
      <c r="B98" s="767"/>
      <c r="C98" s="801"/>
      <c r="D98" s="802"/>
      <c r="E98" s="661"/>
      <c r="F98" s="661"/>
      <c r="G98" s="797"/>
      <c r="H98" s="767"/>
      <c r="I98" s="804"/>
      <c r="J98" s="805"/>
      <c r="K98" s="806"/>
      <c r="L98" s="806"/>
      <c r="M98" s="807"/>
      <c r="N98" s="807"/>
      <c r="O98" s="808"/>
      <c r="P98" s="809"/>
      <c r="Q98" s="810"/>
      <c r="R98" s="666">
        <f t="shared" si="5"/>
        <v>0</v>
      </c>
      <c r="S98" s="635"/>
      <c r="T98" s="811"/>
      <c r="U98" s="812"/>
      <c r="V98" s="813"/>
      <c r="W98" s="809"/>
      <c r="X98" s="809"/>
      <c r="Y98" s="814"/>
      <c r="Z98" s="815"/>
      <c r="AA98" s="809"/>
    </row>
    <row r="99" spans="1:242" s="596" customFormat="1" ht="31.5" x14ac:dyDescent="0.25">
      <c r="A99" s="816" t="s">
        <v>170</v>
      </c>
      <c r="B99" s="767"/>
      <c r="C99" s="660"/>
      <c r="D99" s="661"/>
      <c r="E99" s="661"/>
      <c r="F99" s="661"/>
      <c r="G99" s="797"/>
      <c r="H99" s="767"/>
      <c r="I99" s="804"/>
      <c r="J99" s="805"/>
      <c r="K99" s="806"/>
      <c r="L99" s="806"/>
      <c r="M99" s="807"/>
      <c r="N99" s="807"/>
      <c r="O99" s="808"/>
      <c r="P99" s="809"/>
      <c r="Q99" s="810"/>
      <c r="R99" s="666">
        <f t="shared" si="5"/>
        <v>0</v>
      </c>
      <c r="S99" s="635"/>
      <c r="T99" s="811"/>
      <c r="U99" s="812"/>
      <c r="V99" s="813"/>
      <c r="W99" s="809"/>
      <c r="X99" s="809"/>
      <c r="Y99" s="814"/>
      <c r="Z99" s="815"/>
      <c r="AA99" s="809"/>
    </row>
    <row r="100" spans="1:242" s="596" customFormat="1" ht="31.5" x14ac:dyDescent="0.25">
      <c r="A100" s="816" t="s">
        <v>171</v>
      </c>
      <c r="B100" s="767"/>
      <c r="C100" s="660"/>
      <c r="D100" s="661"/>
      <c r="E100" s="802"/>
      <c r="F100" s="817"/>
      <c r="G100" s="818"/>
      <c r="H100" s="767"/>
      <c r="I100" s="804"/>
      <c r="J100" s="805"/>
      <c r="K100" s="806"/>
      <c r="L100" s="806"/>
      <c r="M100" s="807"/>
      <c r="N100" s="807"/>
      <c r="O100" s="808"/>
      <c r="P100" s="809"/>
      <c r="Q100" s="810"/>
      <c r="R100" s="666">
        <f t="shared" si="5"/>
        <v>0</v>
      </c>
      <c r="S100" s="635"/>
      <c r="T100" s="811"/>
      <c r="U100" s="812"/>
      <c r="V100" s="813"/>
      <c r="W100" s="809"/>
      <c r="X100" s="809"/>
      <c r="Y100" s="814"/>
      <c r="Z100" s="815"/>
      <c r="AA100" s="809"/>
    </row>
    <row r="101" spans="1:242" x14ac:dyDescent="0.25">
      <c r="A101" s="769" t="s">
        <v>19</v>
      </c>
      <c r="B101" s="609"/>
      <c r="C101" s="660"/>
      <c r="D101" s="661"/>
      <c r="E101" s="802"/>
      <c r="F101" s="817"/>
      <c r="G101" s="818"/>
      <c r="H101" s="609"/>
      <c r="I101" s="819"/>
      <c r="J101" s="820"/>
      <c r="K101" s="821"/>
      <c r="L101" s="821"/>
      <c r="M101" s="622"/>
      <c r="N101" s="622"/>
      <c r="O101" s="808"/>
      <c r="P101" s="613"/>
      <c r="Q101" s="679"/>
      <c r="R101" s="666">
        <f t="shared" si="5"/>
        <v>0</v>
      </c>
      <c r="S101" s="635"/>
      <c r="T101" s="680"/>
      <c r="U101" s="657"/>
      <c r="V101" s="755"/>
      <c r="W101" s="636"/>
      <c r="X101" s="636"/>
      <c r="Y101" s="691"/>
      <c r="Z101" s="744"/>
      <c r="AA101" s="636"/>
    </row>
    <row r="102" spans="1:242" x14ac:dyDescent="0.25">
      <c r="A102" s="769" t="s">
        <v>38</v>
      </c>
      <c r="B102" s="609"/>
      <c r="C102" s="660"/>
      <c r="D102" s="661"/>
      <c r="E102" s="802"/>
      <c r="F102" s="817"/>
      <c r="G102" s="767"/>
      <c r="H102" s="609"/>
      <c r="I102" s="804"/>
      <c r="J102" s="805"/>
      <c r="K102" s="805"/>
      <c r="L102" s="805"/>
      <c r="M102" s="754"/>
      <c r="N102" s="754"/>
      <c r="O102" s="822"/>
      <c r="P102" s="613"/>
      <c r="Q102" s="679"/>
      <c r="R102" s="666">
        <f t="shared" si="5"/>
        <v>0</v>
      </c>
      <c r="S102" s="635"/>
      <c r="T102" s="680"/>
      <c r="U102" s="657"/>
      <c r="V102" s="755"/>
      <c r="W102" s="636"/>
      <c r="X102" s="636"/>
      <c r="Y102" s="691"/>
      <c r="Z102" s="744"/>
      <c r="AA102" s="636"/>
    </row>
    <row r="103" spans="1:242" ht="15.75" customHeight="1" x14ac:dyDescent="0.25">
      <c r="A103" s="769" t="s">
        <v>39</v>
      </c>
      <c r="B103" s="609"/>
      <c r="C103" s="660"/>
      <c r="D103" s="661"/>
      <c r="E103" s="802"/>
      <c r="F103" s="817"/>
      <c r="G103" s="767"/>
      <c r="H103" s="609"/>
      <c r="I103" s="804"/>
      <c r="J103" s="805"/>
      <c r="K103" s="805"/>
      <c r="L103" s="805"/>
      <c r="M103" s="754"/>
      <c r="N103" s="754"/>
      <c r="O103" s="822"/>
      <c r="P103" s="613"/>
      <c r="Q103" s="679"/>
      <c r="R103" s="666">
        <f t="shared" si="5"/>
        <v>0</v>
      </c>
      <c r="S103" s="680"/>
      <c r="T103" s="680"/>
      <c r="U103" s="657"/>
      <c r="V103" s="681"/>
      <c r="W103" s="636"/>
      <c r="X103" s="636"/>
      <c r="Y103" s="691"/>
      <c r="Z103" s="744"/>
      <c r="AA103" s="636"/>
    </row>
    <row r="104" spans="1:242" x14ac:dyDescent="0.25">
      <c r="A104" s="769" t="s">
        <v>40</v>
      </c>
      <c r="B104" s="609"/>
      <c r="C104" s="660"/>
      <c r="D104" s="661"/>
      <c r="E104" s="802"/>
      <c r="F104" s="817"/>
      <c r="G104" s="767"/>
      <c r="H104" s="609"/>
      <c r="I104" s="804"/>
      <c r="J104" s="805"/>
      <c r="K104" s="805"/>
      <c r="L104" s="805"/>
      <c r="M104" s="754"/>
      <c r="N104" s="754"/>
      <c r="O104" s="822"/>
      <c r="P104" s="613"/>
      <c r="Q104" s="679"/>
      <c r="R104" s="666">
        <f t="shared" si="5"/>
        <v>0</v>
      </c>
      <c r="S104" s="680"/>
      <c r="T104" s="680"/>
      <c r="U104" s="657"/>
      <c r="V104" s="681"/>
      <c r="W104" s="636"/>
      <c r="X104" s="636"/>
      <c r="Y104" s="691"/>
      <c r="Z104" s="744"/>
      <c r="AA104" s="636"/>
    </row>
    <row r="105" spans="1:242" x14ac:dyDescent="0.25">
      <c r="A105" s="769" t="s">
        <v>41</v>
      </c>
      <c r="B105" s="609"/>
      <c r="C105" s="660"/>
      <c r="D105" s="661"/>
      <c r="E105" s="802"/>
      <c r="F105" s="817"/>
      <c r="G105" s="767"/>
      <c r="H105" s="609"/>
      <c r="I105" s="804"/>
      <c r="J105" s="805"/>
      <c r="K105" s="805"/>
      <c r="L105" s="805"/>
      <c r="M105" s="754"/>
      <c r="N105" s="754"/>
      <c r="O105" s="822"/>
      <c r="P105" s="613"/>
      <c r="Q105" s="679"/>
      <c r="R105" s="666">
        <f t="shared" si="5"/>
        <v>0</v>
      </c>
      <c r="S105" s="680"/>
      <c r="T105" s="680"/>
      <c r="U105" s="657"/>
      <c r="V105" s="681"/>
      <c r="W105" s="636"/>
      <c r="X105" s="636"/>
      <c r="Y105" s="691"/>
      <c r="Z105" s="744"/>
      <c r="AA105" s="636"/>
    </row>
    <row r="106" spans="1:242" ht="31.5" x14ac:dyDescent="0.25">
      <c r="A106" s="823" t="s">
        <v>197</v>
      </c>
      <c r="B106" s="609"/>
      <c r="C106" s="824"/>
      <c r="D106" s="609"/>
      <c r="E106" s="609"/>
      <c r="F106" s="825"/>
      <c r="G106" s="767"/>
      <c r="H106" s="609"/>
      <c r="I106" s="826"/>
      <c r="J106" s="827"/>
      <c r="K106" s="827"/>
      <c r="L106" s="827"/>
      <c r="M106" s="609"/>
      <c r="N106" s="767"/>
      <c r="O106" s="822"/>
      <c r="P106" s="613"/>
      <c r="Q106" s="679"/>
      <c r="R106" s="828"/>
      <c r="S106" s="680"/>
      <c r="T106" s="680"/>
      <c r="U106" s="657"/>
      <c r="V106" s="681"/>
      <c r="W106" s="636"/>
      <c r="X106" s="636"/>
      <c r="Y106" s="691"/>
      <c r="Z106" s="744"/>
      <c r="AA106" s="636"/>
    </row>
    <row r="107" spans="1:242" x14ac:dyDescent="0.25">
      <c r="A107" s="772" t="s">
        <v>69</v>
      </c>
      <c r="B107" s="609"/>
      <c r="C107" s="660"/>
      <c r="D107" s="796"/>
      <c r="E107" s="796"/>
      <c r="F107" s="796"/>
      <c r="G107" s="797"/>
      <c r="H107" s="609"/>
      <c r="I107" s="798"/>
      <c r="J107" s="799"/>
      <c r="K107" s="799"/>
      <c r="L107" s="799"/>
      <c r="M107" s="609"/>
      <c r="N107" s="754"/>
      <c r="O107" s="800"/>
      <c r="P107" s="613"/>
      <c r="Q107" s="679"/>
      <c r="R107" s="666">
        <f>IF(C107="-",0,(C107*I107+D107*J107+E107*K107+F107*L107))</f>
        <v>0</v>
      </c>
      <c r="S107" s="635"/>
      <c r="T107" s="680"/>
      <c r="U107" s="657"/>
      <c r="V107" s="681"/>
      <c r="W107" s="636"/>
      <c r="X107" s="636"/>
      <c r="Y107" s="691"/>
      <c r="Z107" s="744"/>
      <c r="AA107" s="636"/>
    </row>
    <row r="108" spans="1:242" x14ac:dyDescent="0.25">
      <c r="A108" s="772" t="s">
        <v>69</v>
      </c>
      <c r="B108" s="609"/>
      <c r="C108" s="660"/>
      <c r="D108" s="796"/>
      <c r="E108" s="796"/>
      <c r="F108" s="796"/>
      <c r="G108" s="797"/>
      <c r="H108" s="609"/>
      <c r="I108" s="798"/>
      <c r="J108" s="799"/>
      <c r="K108" s="799"/>
      <c r="L108" s="799"/>
      <c r="M108" s="609"/>
      <c r="N108" s="754"/>
      <c r="O108" s="800"/>
      <c r="P108" s="613"/>
      <c r="Q108" s="679"/>
      <c r="R108" s="666">
        <f>IF(C108="-",0,(C108*I108+D108*J108+E108*K108+F108*L108))</f>
        <v>0</v>
      </c>
      <c r="S108" s="635"/>
      <c r="T108" s="680"/>
      <c r="U108" s="657"/>
      <c r="V108" s="681"/>
      <c r="W108" s="636"/>
      <c r="X108" s="636"/>
      <c r="Y108" s="691"/>
      <c r="Z108" s="744"/>
      <c r="AA108" s="636"/>
    </row>
    <row r="109" spans="1:242" x14ac:dyDescent="0.25">
      <c r="A109" s="772" t="s">
        <v>69</v>
      </c>
      <c r="B109" s="609"/>
      <c r="C109" s="660"/>
      <c r="D109" s="796"/>
      <c r="E109" s="796"/>
      <c r="F109" s="796"/>
      <c r="G109" s="797"/>
      <c r="H109" s="609"/>
      <c r="I109" s="798"/>
      <c r="J109" s="799"/>
      <c r="K109" s="799"/>
      <c r="L109" s="799"/>
      <c r="M109" s="609"/>
      <c r="N109" s="754"/>
      <c r="O109" s="800"/>
      <c r="P109" s="613"/>
      <c r="Q109" s="679"/>
      <c r="R109" s="666">
        <f>IF(C109="-",0,(C109*I109+D109*J109+E109*K109+F109*L109))</f>
        <v>0</v>
      </c>
      <c r="S109" s="635"/>
      <c r="T109" s="680"/>
      <c r="U109" s="657"/>
      <c r="V109" s="681"/>
      <c r="W109" s="636"/>
      <c r="X109" s="636"/>
      <c r="Y109" s="691"/>
      <c r="Z109" s="744"/>
      <c r="AA109" s="636"/>
    </row>
    <row r="110" spans="1:242" x14ac:dyDescent="0.25">
      <c r="A110" s="772" t="s">
        <v>69</v>
      </c>
      <c r="B110" s="609"/>
      <c r="C110" s="660"/>
      <c r="D110" s="796"/>
      <c r="E110" s="796"/>
      <c r="F110" s="796"/>
      <c r="G110" s="797"/>
      <c r="H110" s="609"/>
      <c r="I110" s="798"/>
      <c r="J110" s="799"/>
      <c r="K110" s="799"/>
      <c r="L110" s="799"/>
      <c r="M110" s="609"/>
      <c r="N110" s="754"/>
      <c r="O110" s="800"/>
      <c r="P110" s="613"/>
      <c r="Q110" s="679"/>
      <c r="R110" s="666">
        <f>IF(C110="-",0,(C110*I110+D110*J110+E110*K110+F110*L110))</f>
        <v>0</v>
      </c>
      <c r="S110" s="635"/>
      <c r="T110" s="680"/>
      <c r="U110" s="657"/>
      <c r="V110" s="681"/>
      <c r="W110" s="636"/>
      <c r="X110" s="636"/>
      <c r="Y110" s="691"/>
      <c r="Z110" s="744"/>
      <c r="AA110" s="636"/>
    </row>
    <row r="111" spans="1:242" x14ac:dyDescent="0.25">
      <c r="A111" s="772" t="s">
        <v>69</v>
      </c>
      <c r="B111" s="609"/>
      <c r="C111" s="660"/>
      <c r="D111" s="796"/>
      <c r="E111" s="796"/>
      <c r="F111" s="796"/>
      <c r="G111" s="797"/>
      <c r="H111" s="609"/>
      <c r="I111" s="798"/>
      <c r="J111" s="799"/>
      <c r="K111" s="799"/>
      <c r="L111" s="799"/>
      <c r="M111" s="609"/>
      <c r="N111" s="754"/>
      <c r="O111" s="800"/>
      <c r="P111" s="613"/>
      <c r="Q111" s="679"/>
      <c r="R111" s="666">
        <f>IF(C111="-",0,(C111*I111+D111*J111+E111*K111+F111*L111))</f>
        <v>0</v>
      </c>
      <c r="S111" s="635"/>
      <c r="T111" s="680"/>
      <c r="U111" s="657"/>
      <c r="V111" s="681"/>
      <c r="W111" s="636"/>
      <c r="X111" s="636"/>
      <c r="Y111" s="691"/>
      <c r="Z111" s="744"/>
      <c r="AA111" s="636"/>
    </row>
    <row r="112" spans="1:242" s="629" customFormat="1" x14ac:dyDescent="0.25">
      <c r="A112" s="674"/>
      <c r="B112" s="651"/>
      <c r="C112" s="700"/>
      <c r="D112" s="651"/>
      <c r="E112" s="651"/>
      <c r="F112" s="651"/>
      <c r="G112" s="621"/>
      <c r="H112" s="609"/>
      <c r="I112" s="700"/>
      <c r="J112" s="651"/>
      <c r="K112" s="651"/>
      <c r="L112" s="651"/>
      <c r="M112" s="609"/>
      <c r="N112" s="651"/>
      <c r="O112" s="612"/>
      <c r="P112" s="613"/>
      <c r="Q112" s="679"/>
      <c r="R112" s="680"/>
      <c r="S112" s="680"/>
      <c r="T112" s="680"/>
      <c r="U112" s="680"/>
      <c r="V112" s="681"/>
      <c r="W112" s="595"/>
      <c r="X112" s="636"/>
      <c r="Y112" s="613"/>
      <c r="Z112" s="613"/>
      <c r="AA112" s="613"/>
      <c r="AB112" s="595"/>
      <c r="AC112" s="595"/>
      <c r="AD112" s="595"/>
      <c r="AE112" s="595"/>
      <c r="AF112" s="595"/>
      <c r="AG112" s="595"/>
      <c r="AH112" s="595"/>
      <c r="AI112" s="595"/>
      <c r="AJ112" s="595"/>
      <c r="AK112" s="595"/>
      <c r="AL112" s="595"/>
      <c r="AM112" s="595"/>
      <c r="AN112" s="595"/>
      <c r="AO112" s="595"/>
      <c r="AP112" s="595"/>
      <c r="AQ112" s="595"/>
      <c r="AR112" s="595"/>
      <c r="AS112" s="595"/>
      <c r="AT112" s="595"/>
      <c r="AU112" s="595"/>
      <c r="AV112" s="595"/>
      <c r="AW112" s="595"/>
      <c r="AX112" s="595"/>
      <c r="AY112" s="595"/>
      <c r="AZ112" s="595"/>
      <c r="BA112" s="595"/>
      <c r="BB112" s="595"/>
      <c r="BC112" s="595"/>
      <c r="BD112" s="595"/>
      <c r="BE112" s="595"/>
      <c r="BF112" s="595"/>
      <c r="BG112" s="595"/>
      <c r="BH112" s="595"/>
      <c r="BI112" s="595"/>
      <c r="BJ112" s="595"/>
      <c r="BK112" s="595"/>
      <c r="BL112" s="595"/>
      <c r="BM112" s="595"/>
      <c r="BN112" s="595"/>
      <c r="BO112" s="595"/>
      <c r="BP112" s="595"/>
      <c r="BQ112" s="595"/>
      <c r="BR112" s="595"/>
      <c r="BS112" s="595"/>
      <c r="BT112" s="595"/>
      <c r="BU112" s="595"/>
      <c r="BV112" s="595"/>
      <c r="BW112" s="595"/>
      <c r="BX112" s="595"/>
      <c r="BY112" s="595"/>
      <c r="BZ112" s="595"/>
      <c r="CA112" s="595"/>
      <c r="CB112" s="595"/>
      <c r="CC112" s="595"/>
      <c r="CD112" s="595"/>
      <c r="CE112" s="595"/>
      <c r="CF112" s="595"/>
      <c r="CG112" s="595"/>
      <c r="CH112" s="595"/>
      <c r="CI112" s="595"/>
      <c r="CJ112" s="595"/>
      <c r="CK112" s="595"/>
      <c r="CL112" s="595"/>
      <c r="CM112" s="595"/>
      <c r="CN112" s="595"/>
      <c r="CO112" s="595"/>
      <c r="CP112" s="595"/>
      <c r="CQ112" s="595"/>
      <c r="CR112" s="595"/>
      <c r="CS112" s="595"/>
      <c r="CT112" s="595"/>
      <c r="CU112" s="595"/>
      <c r="CV112" s="595"/>
      <c r="CW112" s="595"/>
      <c r="CX112" s="595"/>
      <c r="CY112" s="595"/>
      <c r="CZ112" s="595"/>
      <c r="DA112" s="595"/>
      <c r="DB112" s="595"/>
      <c r="DC112" s="595"/>
      <c r="DD112" s="595"/>
      <c r="DE112" s="595"/>
      <c r="DF112" s="595"/>
      <c r="DG112" s="595"/>
      <c r="DH112" s="595"/>
      <c r="DI112" s="595"/>
      <c r="DJ112" s="595"/>
      <c r="DK112" s="595"/>
      <c r="DL112" s="595"/>
      <c r="DM112" s="595"/>
      <c r="DN112" s="595"/>
      <c r="DO112" s="595"/>
      <c r="DP112" s="595"/>
      <c r="DQ112" s="595"/>
      <c r="DR112" s="595"/>
      <c r="DS112" s="595"/>
      <c r="DT112" s="595"/>
      <c r="DU112" s="595"/>
      <c r="DV112" s="595"/>
      <c r="DW112" s="595"/>
      <c r="DX112" s="595"/>
      <c r="DY112" s="595"/>
      <c r="DZ112" s="595"/>
      <c r="EA112" s="595"/>
      <c r="EB112" s="595"/>
      <c r="EC112" s="595"/>
      <c r="ED112" s="595"/>
      <c r="EE112" s="595"/>
      <c r="EF112" s="595"/>
      <c r="EG112" s="595"/>
      <c r="EH112" s="595"/>
      <c r="EI112" s="595"/>
      <c r="EJ112" s="595"/>
      <c r="EK112" s="595"/>
      <c r="EL112" s="595"/>
      <c r="EM112" s="595"/>
      <c r="EN112" s="595"/>
      <c r="EO112" s="595"/>
      <c r="EP112" s="595"/>
      <c r="EQ112" s="595"/>
      <c r="ER112" s="595"/>
      <c r="ES112" s="595"/>
      <c r="ET112" s="595"/>
      <c r="EU112" s="595"/>
      <c r="EV112" s="595"/>
      <c r="EW112" s="595"/>
      <c r="EX112" s="595"/>
      <c r="EY112" s="595"/>
      <c r="EZ112" s="595"/>
      <c r="FA112" s="595"/>
      <c r="FB112" s="595"/>
      <c r="FC112" s="595"/>
      <c r="FD112" s="595"/>
      <c r="FE112" s="595"/>
      <c r="FF112" s="595"/>
      <c r="FG112" s="595"/>
      <c r="FH112" s="595"/>
      <c r="FI112" s="595"/>
      <c r="FJ112" s="595"/>
      <c r="FK112" s="595"/>
      <c r="FL112" s="595"/>
      <c r="FM112" s="595"/>
      <c r="FN112" s="595"/>
      <c r="FO112" s="595"/>
      <c r="FP112" s="595"/>
      <c r="FQ112" s="595"/>
      <c r="FR112" s="595"/>
      <c r="FS112" s="595"/>
      <c r="FT112" s="595"/>
      <c r="FU112" s="595"/>
      <c r="FV112" s="595"/>
      <c r="FW112" s="595"/>
      <c r="FX112" s="595"/>
      <c r="FY112" s="595"/>
      <c r="FZ112" s="595"/>
      <c r="GA112" s="595"/>
      <c r="GB112" s="595"/>
      <c r="GC112" s="595"/>
      <c r="GD112" s="595"/>
      <c r="GE112" s="595"/>
      <c r="GF112" s="595"/>
      <c r="GG112" s="595"/>
      <c r="GH112" s="595"/>
      <c r="GI112" s="595"/>
      <c r="GJ112" s="595"/>
      <c r="GK112" s="595"/>
      <c r="GL112" s="595"/>
      <c r="GM112" s="595"/>
      <c r="GN112" s="595"/>
      <c r="GO112" s="595"/>
      <c r="GP112" s="595"/>
      <c r="GQ112" s="595"/>
      <c r="GR112" s="595"/>
      <c r="GS112" s="595"/>
      <c r="GT112" s="595"/>
      <c r="GU112" s="595"/>
      <c r="GV112" s="595"/>
      <c r="GW112" s="595"/>
      <c r="GX112" s="595"/>
      <c r="GY112" s="595"/>
      <c r="GZ112" s="595"/>
      <c r="HA112" s="595"/>
      <c r="HB112" s="595"/>
      <c r="HC112" s="595"/>
      <c r="HD112" s="595"/>
      <c r="HE112" s="595"/>
      <c r="HF112" s="595"/>
      <c r="HG112" s="595"/>
      <c r="HH112" s="595"/>
      <c r="HI112" s="595"/>
      <c r="HJ112" s="595"/>
      <c r="HK112" s="595"/>
      <c r="HL112" s="595"/>
      <c r="HM112" s="595"/>
      <c r="HN112" s="595"/>
      <c r="HO112" s="595"/>
      <c r="HP112" s="595"/>
      <c r="HQ112" s="595"/>
      <c r="HR112" s="595"/>
      <c r="HS112" s="595"/>
      <c r="HT112" s="595"/>
      <c r="HU112" s="595"/>
      <c r="HV112" s="595"/>
      <c r="HW112" s="595"/>
      <c r="HX112" s="595"/>
      <c r="HY112" s="595"/>
      <c r="HZ112" s="595"/>
      <c r="IA112" s="595"/>
      <c r="IB112" s="595"/>
      <c r="IC112" s="595"/>
      <c r="ID112" s="595"/>
      <c r="IE112" s="595"/>
      <c r="IF112" s="595"/>
      <c r="IG112" s="595"/>
      <c r="IH112" s="595"/>
    </row>
    <row r="113" spans="1:26" x14ac:dyDescent="0.25">
      <c r="A113" s="703"/>
      <c r="B113" s="651"/>
      <c r="C113" s="700"/>
      <c r="D113" s="651"/>
      <c r="E113" s="651"/>
      <c r="F113" s="651"/>
      <c r="G113" s="611"/>
      <c r="H113" s="609"/>
      <c r="I113" s="610"/>
      <c r="J113" s="609"/>
      <c r="K113" s="609"/>
      <c r="L113" s="609"/>
      <c r="M113" s="609"/>
      <c r="N113" s="609"/>
      <c r="O113" s="612"/>
      <c r="P113" s="613"/>
      <c r="Q113" s="829"/>
      <c r="R113" s="680"/>
      <c r="S113" s="680"/>
      <c r="T113" s="680"/>
      <c r="U113" s="680"/>
      <c r="V113" s="681"/>
      <c r="W113" s="636"/>
      <c r="X113" s="636"/>
      <c r="Y113" s="636"/>
      <c r="Z113" s="636"/>
    </row>
    <row r="114" spans="1:26" outlineLevel="1" x14ac:dyDescent="0.25">
      <c r="A114" s="646"/>
      <c r="B114" s="609"/>
      <c r="C114" s="830" t="s">
        <v>20</v>
      </c>
      <c r="D114" s="831"/>
      <c r="E114" s="831"/>
      <c r="F114" s="832"/>
      <c r="G114" s="610"/>
      <c r="H114" s="609"/>
      <c r="I114" s="830" t="s">
        <v>20</v>
      </c>
      <c r="J114" s="831"/>
      <c r="K114" s="831"/>
      <c r="L114" s="832"/>
      <c r="M114" s="609"/>
      <c r="N114" s="609"/>
      <c r="O114" s="612"/>
      <c r="P114" s="613"/>
      <c r="Q114" s="833" t="s">
        <v>91</v>
      </c>
      <c r="R114" s="834"/>
      <c r="S114" s="834"/>
      <c r="T114" s="835"/>
      <c r="U114" s="836"/>
      <c r="V114" s="837" t="s">
        <v>0</v>
      </c>
      <c r="W114" s="609"/>
      <c r="X114" s="838"/>
      <c r="Y114" s="636"/>
      <c r="Z114" s="636"/>
    </row>
    <row r="115" spans="1:26" outlineLevel="1" x14ac:dyDescent="0.25">
      <c r="A115" s="630" t="s">
        <v>184</v>
      </c>
      <c r="B115" s="622"/>
      <c r="C115" s="839" t="s">
        <v>92</v>
      </c>
      <c r="D115" s="840" t="s">
        <v>93</v>
      </c>
      <c r="E115" s="840" t="s">
        <v>94</v>
      </c>
      <c r="F115" s="840" t="s">
        <v>95</v>
      </c>
      <c r="G115" s="610"/>
      <c r="H115" s="609"/>
      <c r="I115" s="839" t="s">
        <v>92</v>
      </c>
      <c r="J115" s="840" t="s">
        <v>93</v>
      </c>
      <c r="K115" s="840" t="s">
        <v>94</v>
      </c>
      <c r="L115" s="840" t="s">
        <v>95</v>
      </c>
      <c r="M115" s="609"/>
      <c r="N115" s="609"/>
      <c r="O115" s="612"/>
      <c r="P115" s="613"/>
      <c r="Q115" s="841" t="s">
        <v>92</v>
      </c>
      <c r="R115" s="842" t="s">
        <v>93</v>
      </c>
      <c r="S115" s="842" t="s">
        <v>94</v>
      </c>
      <c r="T115" s="842" t="s">
        <v>95</v>
      </c>
      <c r="U115" s="843"/>
      <c r="V115" s="844" t="s">
        <v>20</v>
      </c>
      <c r="W115" s="636"/>
      <c r="X115" s="838"/>
      <c r="Y115" s="636"/>
      <c r="Z115" s="636"/>
    </row>
    <row r="116" spans="1:26" ht="15.75" customHeight="1" outlineLevel="1" x14ac:dyDescent="0.25">
      <c r="A116" s="713"/>
      <c r="B116" s="609"/>
      <c r="C116" s="845" t="s">
        <v>96</v>
      </c>
      <c r="D116" s="846" t="s">
        <v>96</v>
      </c>
      <c r="E116" s="846" t="s">
        <v>96</v>
      </c>
      <c r="F116" s="846" t="s">
        <v>96</v>
      </c>
      <c r="G116" s="610"/>
      <c r="H116" s="609"/>
      <c r="I116" s="845" t="s">
        <v>97</v>
      </c>
      <c r="J116" s="846" t="s">
        <v>97</v>
      </c>
      <c r="K116" s="846" t="s">
        <v>97</v>
      </c>
      <c r="L116" s="846" t="s">
        <v>97</v>
      </c>
      <c r="M116" s="609"/>
      <c r="N116" s="609"/>
      <c r="O116" s="612"/>
      <c r="P116" s="613"/>
      <c r="Q116" s="655" t="s">
        <v>43</v>
      </c>
      <c r="R116" s="656" t="s">
        <v>43</v>
      </c>
      <c r="S116" s="732" t="s">
        <v>43</v>
      </c>
      <c r="T116" s="656" t="s">
        <v>43</v>
      </c>
      <c r="U116" s="615"/>
      <c r="V116" s="690" t="s">
        <v>43</v>
      </c>
      <c r="W116" s="636"/>
      <c r="X116" s="691"/>
      <c r="Y116" s="636"/>
    </row>
    <row r="117" spans="1:26" outlineLevel="1" x14ac:dyDescent="0.25">
      <c r="A117" s="847" t="s">
        <v>98</v>
      </c>
      <c r="B117" s="622"/>
      <c r="C117" s="660"/>
      <c r="D117" s="661"/>
      <c r="E117" s="661"/>
      <c r="F117" s="661"/>
      <c r="G117" s="610"/>
      <c r="H117" s="609"/>
      <c r="I117" s="718"/>
      <c r="J117" s="733"/>
      <c r="K117" s="733"/>
      <c r="L117" s="733"/>
      <c r="M117" s="609"/>
      <c r="N117" s="609"/>
      <c r="O117" s="612"/>
      <c r="P117" s="613"/>
      <c r="Q117" s="848"/>
      <c r="R117" s="849"/>
      <c r="S117" s="850"/>
      <c r="T117" s="849"/>
      <c r="U117" s="851"/>
      <c r="V117" s="667">
        <f>SUM(Q119:T125)</f>
        <v>0</v>
      </c>
      <c r="W117" s="636"/>
      <c r="X117" s="691"/>
      <c r="Y117" s="636"/>
    </row>
    <row r="118" spans="1:26" outlineLevel="1" x14ac:dyDescent="0.25">
      <c r="A118" s="852"/>
      <c r="B118" s="609"/>
      <c r="C118" s="610"/>
      <c r="D118" s="609"/>
      <c r="E118" s="609"/>
      <c r="F118" s="609"/>
      <c r="G118" s="610"/>
      <c r="H118" s="609"/>
      <c r="I118" s="610"/>
      <c r="J118" s="609"/>
      <c r="K118" s="609"/>
      <c r="L118" s="853"/>
      <c r="M118" s="609"/>
      <c r="N118" s="609"/>
      <c r="O118" s="612"/>
      <c r="P118" s="613"/>
      <c r="Q118" s="655"/>
      <c r="R118" s="656"/>
      <c r="S118" s="732"/>
      <c r="T118" s="656"/>
      <c r="U118" s="615"/>
      <c r="V118" s="681"/>
      <c r="W118" s="636"/>
      <c r="X118" s="691"/>
      <c r="Y118" s="636"/>
    </row>
    <row r="119" spans="1:26" outlineLevel="1" x14ac:dyDescent="0.25">
      <c r="A119" s="659" t="s">
        <v>1</v>
      </c>
      <c r="B119" s="609"/>
      <c r="C119" s="660"/>
      <c r="D119" s="661"/>
      <c r="E119" s="661"/>
      <c r="F119" s="661"/>
      <c r="G119" s="610"/>
      <c r="H119" s="609"/>
      <c r="I119" s="718"/>
      <c r="J119" s="733"/>
      <c r="K119" s="733"/>
      <c r="L119" s="733"/>
      <c r="M119" s="609"/>
      <c r="N119" s="609"/>
      <c r="O119" s="612"/>
      <c r="P119" s="613"/>
      <c r="Q119" s="665">
        <f t="shared" ref="Q119:T125" si="6">IF(C119="-",0,(C119*I119/100))</f>
        <v>0</v>
      </c>
      <c r="R119" s="666">
        <f t="shared" si="6"/>
        <v>0</v>
      </c>
      <c r="S119" s="735">
        <f t="shared" si="6"/>
        <v>0</v>
      </c>
      <c r="T119" s="666">
        <f t="shared" si="6"/>
        <v>0</v>
      </c>
      <c r="U119" s="635"/>
      <c r="V119" s="681"/>
      <c r="W119" s="636"/>
      <c r="X119" s="654"/>
      <c r="Y119" s="636"/>
    </row>
    <row r="120" spans="1:26" outlineLevel="1" x14ac:dyDescent="0.25">
      <c r="A120" s="668" t="s">
        <v>60</v>
      </c>
      <c r="B120" s="609"/>
      <c r="C120" s="660"/>
      <c r="D120" s="661"/>
      <c r="E120" s="661"/>
      <c r="F120" s="661"/>
      <c r="G120" s="610"/>
      <c r="H120" s="609"/>
      <c r="I120" s="718"/>
      <c r="J120" s="733"/>
      <c r="K120" s="733"/>
      <c r="L120" s="733"/>
      <c r="M120" s="609"/>
      <c r="N120" s="609"/>
      <c r="O120" s="612"/>
      <c r="P120" s="613"/>
      <c r="Q120" s="665">
        <f t="shared" si="6"/>
        <v>0</v>
      </c>
      <c r="R120" s="666">
        <f t="shared" si="6"/>
        <v>0</v>
      </c>
      <c r="S120" s="735">
        <f t="shared" si="6"/>
        <v>0</v>
      </c>
      <c r="T120" s="666">
        <f t="shared" si="6"/>
        <v>0</v>
      </c>
      <c r="U120" s="635"/>
      <c r="V120" s="681"/>
      <c r="W120" s="636"/>
      <c r="X120" s="654"/>
      <c r="Y120" s="636"/>
    </row>
    <row r="121" spans="1:26" outlineLevel="1" x14ac:dyDescent="0.25">
      <c r="A121" s="670" t="s">
        <v>2</v>
      </c>
      <c r="B121" s="609"/>
      <c r="C121" s="660"/>
      <c r="D121" s="661"/>
      <c r="E121" s="661"/>
      <c r="F121" s="661"/>
      <c r="G121" s="610"/>
      <c r="H121" s="609"/>
      <c r="I121" s="718"/>
      <c r="J121" s="733"/>
      <c r="K121" s="733"/>
      <c r="L121" s="733"/>
      <c r="M121" s="609"/>
      <c r="N121" s="609"/>
      <c r="O121" s="612"/>
      <c r="P121" s="613"/>
      <c r="Q121" s="665">
        <f t="shared" si="6"/>
        <v>0</v>
      </c>
      <c r="R121" s="666">
        <f t="shared" si="6"/>
        <v>0</v>
      </c>
      <c r="S121" s="735">
        <f t="shared" si="6"/>
        <v>0</v>
      </c>
      <c r="T121" s="666">
        <f t="shared" si="6"/>
        <v>0</v>
      </c>
      <c r="U121" s="635"/>
      <c r="V121" s="681"/>
      <c r="W121" s="636"/>
      <c r="X121" s="654"/>
      <c r="Y121" s="636"/>
    </row>
    <row r="122" spans="1:26" outlineLevel="1" x14ac:dyDescent="0.25">
      <c r="A122" s="670" t="s">
        <v>61</v>
      </c>
      <c r="B122" s="609"/>
      <c r="C122" s="660"/>
      <c r="D122" s="661"/>
      <c r="E122" s="661"/>
      <c r="F122" s="661"/>
      <c r="G122" s="610"/>
      <c r="H122" s="609"/>
      <c r="I122" s="718"/>
      <c r="J122" s="733"/>
      <c r="K122" s="733"/>
      <c r="L122" s="733"/>
      <c r="M122" s="609"/>
      <c r="N122" s="609"/>
      <c r="O122" s="612"/>
      <c r="P122" s="613"/>
      <c r="Q122" s="665">
        <f t="shared" si="6"/>
        <v>0</v>
      </c>
      <c r="R122" s="666">
        <f t="shared" si="6"/>
        <v>0</v>
      </c>
      <c r="S122" s="735">
        <f t="shared" si="6"/>
        <v>0</v>
      </c>
      <c r="T122" s="666">
        <f t="shared" si="6"/>
        <v>0</v>
      </c>
      <c r="U122" s="635"/>
      <c r="V122" s="681"/>
      <c r="W122" s="636"/>
      <c r="X122" s="654"/>
      <c r="Y122" s="636"/>
    </row>
    <row r="123" spans="1:26" outlineLevel="1" x14ac:dyDescent="0.25">
      <c r="A123" s="672" t="s">
        <v>3</v>
      </c>
      <c r="B123" s="609"/>
      <c r="C123" s="660"/>
      <c r="D123" s="661"/>
      <c r="E123" s="661"/>
      <c r="F123" s="661"/>
      <c r="G123" s="610"/>
      <c r="H123" s="609"/>
      <c r="I123" s="718"/>
      <c r="J123" s="733"/>
      <c r="K123" s="733"/>
      <c r="L123" s="733"/>
      <c r="M123" s="609"/>
      <c r="N123" s="609"/>
      <c r="O123" s="612"/>
      <c r="P123" s="613"/>
      <c r="Q123" s="665">
        <f t="shared" si="6"/>
        <v>0</v>
      </c>
      <c r="R123" s="666">
        <f t="shared" si="6"/>
        <v>0</v>
      </c>
      <c r="S123" s="735">
        <f t="shared" si="6"/>
        <v>0</v>
      </c>
      <c r="T123" s="666">
        <f t="shared" si="6"/>
        <v>0</v>
      </c>
      <c r="U123" s="635"/>
      <c r="V123" s="681"/>
      <c r="W123" s="636"/>
      <c r="X123" s="654"/>
      <c r="Y123" s="636"/>
    </row>
    <row r="124" spans="1:26" outlineLevel="1" x14ac:dyDescent="0.25">
      <c r="A124" s="672" t="s">
        <v>62</v>
      </c>
      <c r="B124" s="609"/>
      <c r="C124" s="660"/>
      <c r="D124" s="661"/>
      <c r="E124" s="661"/>
      <c r="F124" s="661"/>
      <c r="G124" s="610"/>
      <c r="H124" s="609"/>
      <c r="I124" s="718"/>
      <c r="J124" s="733"/>
      <c r="K124" s="733"/>
      <c r="L124" s="733"/>
      <c r="M124" s="609"/>
      <c r="N124" s="609"/>
      <c r="O124" s="612"/>
      <c r="P124" s="613"/>
      <c r="Q124" s="665">
        <f t="shared" si="6"/>
        <v>0</v>
      </c>
      <c r="R124" s="666">
        <f t="shared" si="6"/>
        <v>0</v>
      </c>
      <c r="S124" s="735">
        <f t="shared" si="6"/>
        <v>0</v>
      </c>
      <c r="T124" s="666">
        <f t="shared" si="6"/>
        <v>0</v>
      </c>
      <c r="U124" s="635"/>
      <c r="V124" s="681"/>
      <c r="W124" s="636"/>
      <c r="X124" s="654"/>
      <c r="Y124" s="636"/>
    </row>
    <row r="125" spans="1:26" outlineLevel="1" x14ac:dyDescent="0.25">
      <c r="A125" s="672" t="s">
        <v>4</v>
      </c>
      <c r="B125" s="609"/>
      <c r="C125" s="660"/>
      <c r="D125" s="661"/>
      <c r="E125" s="661"/>
      <c r="F125" s="661"/>
      <c r="G125" s="610"/>
      <c r="H125" s="609"/>
      <c r="I125" s="718"/>
      <c r="J125" s="733"/>
      <c r="K125" s="733"/>
      <c r="L125" s="733"/>
      <c r="M125" s="609"/>
      <c r="N125" s="609"/>
      <c r="O125" s="612"/>
      <c r="P125" s="613"/>
      <c r="Q125" s="665">
        <f t="shared" si="6"/>
        <v>0</v>
      </c>
      <c r="R125" s="666">
        <f t="shared" si="6"/>
        <v>0</v>
      </c>
      <c r="S125" s="735">
        <f t="shared" si="6"/>
        <v>0</v>
      </c>
      <c r="T125" s="666">
        <f t="shared" si="6"/>
        <v>0</v>
      </c>
      <c r="U125" s="635"/>
      <c r="V125" s="681"/>
      <c r="W125" s="636"/>
      <c r="X125" s="654"/>
      <c r="Y125" s="636"/>
    </row>
    <row r="126" spans="1:26" x14ac:dyDescent="0.25">
      <c r="A126" s="854"/>
      <c r="B126" s="609"/>
      <c r="C126" s="610"/>
      <c r="D126" s="609"/>
      <c r="E126" s="609"/>
      <c r="F126" s="609"/>
      <c r="G126" s="610"/>
      <c r="H126" s="609"/>
      <c r="I126" s="610"/>
      <c r="J126" s="609"/>
      <c r="K126" s="609"/>
      <c r="L126" s="609"/>
      <c r="M126" s="609"/>
      <c r="N126" s="609"/>
      <c r="O126" s="612"/>
      <c r="P126" s="613"/>
      <c r="Q126" s="679"/>
      <c r="R126" s="680"/>
      <c r="S126" s="680"/>
      <c r="T126" s="680"/>
      <c r="U126" s="680"/>
      <c r="V126" s="681"/>
      <c r="W126" s="636"/>
      <c r="X126" s="636"/>
      <c r="Y126" s="636"/>
    </row>
    <row r="127" spans="1:26" x14ac:dyDescent="0.25">
      <c r="A127" s="854"/>
      <c r="B127" s="609"/>
      <c r="C127" s="610"/>
      <c r="D127" s="609"/>
      <c r="E127" s="609"/>
      <c r="F127" s="609"/>
      <c r="G127" s="610"/>
      <c r="H127" s="609"/>
      <c r="I127" s="610"/>
      <c r="J127" s="609"/>
      <c r="K127" s="609"/>
      <c r="L127" s="609"/>
      <c r="M127" s="609"/>
      <c r="N127" s="609"/>
      <c r="O127" s="612"/>
      <c r="P127" s="613"/>
      <c r="Q127" s="679"/>
      <c r="R127" s="680"/>
      <c r="S127" s="680"/>
      <c r="T127" s="680"/>
      <c r="U127" s="680"/>
      <c r="V127" s="681"/>
      <c r="W127" s="636"/>
      <c r="X127" s="636"/>
      <c r="Y127" s="636"/>
    </row>
    <row r="128" spans="1:26" ht="18.75" customHeight="1" x14ac:dyDescent="0.25">
      <c r="A128" s="855"/>
      <c r="B128" s="609"/>
      <c r="C128" s="856" t="s">
        <v>800</v>
      </c>
      <c r="D128" s="857"/>
      <c r="E128" s="858" t="s">
        <v>801</v>
      </c>
      <c r="F128" s="857"/>
      <c r="G128" s="610"/>
      <c r="H128" s="609"/>
      <c r="I128" s="1198" t="s">
        <v>800</v>
      </c>
      <c r="J128" s="1199"/>
      <c r="K128" s="1199"/>
      <c r="L128" s="1199" t="s">
        <v>801</v>
      </c>
      <c r="M128" s="1199"/>
      <c r="N128" s="1199"/>
      <c r="O128" s="612"/>
      <c r="P128" s="613"/>
      <c r="Q128" s="1200" t="s">
        <v>802</v>
      </c>
      <c r="R128" s="680"/>
      <c r="S128" s="680"/>
      <c r="T128" s="680"/>
      <c r="U128" s="680"/>
      <c r="V128" s="681"/>
      <c r="W128" s="636"/>
      <c r="X128" s="636"/>
      <c r="Y128" s="636"/>
    </row>
    <row r="129" spans="1:25" ht="48.75" customHeight="1" outlineLevel="1" x14ac:dyDescent="0.25">
      <c r="A129" s="859" t="s">
        <v>99</v>
      </c>
      <c r="B129" s="609"/>
      <c r="C129" s="860" t="s">
        <v>803</v>
      </c>
      <c r="D129" s="861" t="s">
        <v>804</v>
      </c>
      <c r="E129" s="862" t="s">
        <v>805</v>
      </c>
      <c r="F129" s="861" t="s">
        <v>806</v>
      </c>
      <c r="G129" s="610"/>
      <c r="H129" s="609"/>
      <c r="I129" s="863" t="s">
        <v>807</v>
      </c>
      <c r="J129" s="864" t="s">
        <v>808</v>
      </c>
      <c r="K129" s="864" t="s">
        <v>809</v>
      </c>
      <c r="L129" s="865" t="s">
        <v>807</v>
      </c>
      <c r="M129" s="866" t="s">
        <v>808</v>
      </c>
      <c r="N129" s="866" t="s">
        <v>809</v>
      </c>
      <c r="O129" s="612"/>
      <c r="P129" s="613"/>
      <c r="Q129" s="1201"/>
      <c r="R129" s="680"/>
      <c r="S129" s="680"/>
      <c r="T129" s="680"/>
      <c r="U129" s="680"/>
      <c r="V129" s="837" t="s">
        <v>810</v>
      </c>
      <c r="W129" s="636"/>
      <c r="X129" s="636"/>
      <c r="Y129" s="636"/>
    </row>
    <row r="130" spans="1:25" ht="15.75" customHeight="1" outlineLevel="1" x14ac:dyDescent="0.25">
      <c r="A130" s="867" t="s">
        <v>811</v>
      </c>
      <c r="B130" s="609"/>
      <c r="C130" s="868"/>
      <c r="D130" s="869"/>
      <c r="E130" s="869"/>
      <c r="F130" s="869"/>
      <c r="G130" s="610"/>
      <c r="H130" s="609"/>
      <c r="I130" s="718"/>
      <c r="J130" s="733"/>
      <c r="K130" s="733"/>
      <c r="L130" s="870"/>
      <c r="M130" s="870"/>
      <c r="N130" s="870"/>
      <c r="O130" s="612"/>
      <c r="P130" s="613"/>
      <c r="Q130" s="871">
        <f>((C130*J130)+(D130*K130/100))+((E130*M130)+(F130*N130/100))</f>
        <v>0</v>
      </c>
      <c r="R130" s="680"/>
      <c r="S130" s="680"/>
      <c r="T130" s="680"/>
      <c r="U130" s="680"/>
      <c r="V130" s="872" t="s">
        <v>43</v>
      </c>
      <c r="W130" s="636"/>
      <c r="X130" s="636"/>
      <c r="Y130" s="636"/>
    </row>
    <row r="131" spans="1:25" ht="15.75" customHeight="1" outlineLevel="1" x14ac:dyDescent="0.25">
      <c r="A131" s="867" t="s">
        <v>812</v>
      </c>
      <c r="B131" s="609"/>
      <c r="C131" s="868"/>
      <c r="D131" s="869"/>
      <c r="E131" s="873"/>
      <c r="F131" s="873"/>
      <c r="G131" s="610"/>
      <c r="H131" s="609"/>
      <c r="I131" s="718"/>
      <c r="J131" s="874"/>
      <c r="K131" s="733"/>
      <c r="L131" s="874"/>
      <c r="M131" s="874"/>
      <c r="N131" s="875"/>
      <c r="O131" s="612"/>
      <c r="P131" s="613"/>
      <c r="Q131" s="871">
        <f>((C131*I131)+(D131*K131/100))</f>
        <v>0</v>
      </c>
      <c r="R131" s="680"/>
      <c r="S131" s="680"/>
      <c r="T131" s="680"/>
      <c r="U131" s="680"/>
      <c r="V131" s="667">
        <f>SUM(Q130:Q204)</f>
        <v>0</v>
      </c>
      <c r="W131" s="636"/>
      <c r="X131" s="636"/>
      <c r="Y131" s="636"/>
    </row>
    <row r="132" spans="1:25" ht="15.75" customHeight="1" outlineLevel="1" x14ac:dyDescent="0.25">
      <c r="A132" s="867" t="s">
        <v>813</v>
      </c>
      <c r="B132" s="609"/>
      <c r="C132" s="868"/>
      <c r="D132" s="869"/>
      <c r="E132" s="873"/>
      <c r="F132" s="873"/>
      <c r="G132" s="610"/>
      <c r="H132" s="609"/>
      <c r="I132" s="718"/>
      <c r="J132" s="874"/>
      <c r="K132" s="733"/>
      <c r="L132" s="874"/>
      <c r="M132" s="874"/>
      <c r="N132" s="875"/>
      <c r="O132" s="612"/>
      <c r="P132" s="613"/>
      <c r="Q132" s="871">
        <f t="shared" ref="Q132:Q133" si="7">((C132*I132)+(D132*K132/100))</f>
        <v>0</v>
      </c>
      <c r="R132" s="680"/>
      <c r="S132" s="680"/>
      <c r="T132" s="680"/>
      <c r="U132" s="680"/>
      <c r="V132" s="681"/>
      <c r="W132" s="636"/>
      <c r="X132" s="636"/>
      <c r="Y132" s="636"/>
    </row>
    <row r="133" spans="1:25" ht="15.75" customHeight="1" outlineLevel="1" x14ac:dyDescent="0.25">
      <c r="A133" s="867" t="s">
        <v>814</v>
      </c>
      <c r="B133" s="609"/>
      <c r="C133" s="868"/>
      <c r="D133" s="869"/>
      <c r="E133" s="873"/>
      <c r="F133" s="873"/>
      <c r="G133" s="610"/>
      <c r="H133" s="609"/>
      <c r="I133" s="718"/>
      <c r="J133" s="874"/>
      <c r="K133" s="733"/>
      <c r="L133" s="874"/>
      <c r="M133" s="874"/>
      <c r="N133" s="875"/>
      <c r="O133" s="612"/>
      <c r="P133" s="613"/>
      <c r="Q133" s="871">
        <f t="shared" si="7"/>
        <v>0</v>
      </c>
      <c r="R133" s="680"/>
      <c r="S133" s="680"/>
      <c r="T133" s="680"/>
      <c r="U133" s="680"/>
      <c r="V133" s="681"/>
      <c r="W133" s="636"/>
      <c r="X133" s="636"/>
      <c r="Y133" s="636"/>
    </row>
    <row r="134" spans="1:25" ht="15" customHeight="1" outlineLevel="1" x14ac:dyDescent="0.25">
      <c r="A134" s="854"/>
      <c r="B134" s="609"/>
      <c r="C134" s="876"/>
      <c r="D134" s="873"/>
      <c r="E134" s="873"/>
      <c r="F134" s="873"/>
      <c r="G134" s="610"/>
      <c r="H134" s="609"/>
      <c r="I134" s="877"/>
      <c r="J134" s="878"/>
      <c r="K134" s="874"/>
      <c r="L134" s="874"/>
      <c r="M134" s="875"/>
      <c r="N134" s="875"/>
      <c r="O134" s="612"/>
      <c r="P134" s="613"/>
      <c r="Q134" s="879"/>
      <c r="R134" s="680"/>
      <c r="S134" s="680"/>
      <c r="T134" s="680"/>
      <c r="U134" s="680"/>
      <c r="V134" s="681"/>
      <c r="W134" s="636"/>
      <c r="X134" s="636"/>
      <c r="Y134" s="636"/>
    </row>
    <row r="135" spans="1:25" ht="15" customHeight="1" x14ac:dyDescent="0.25">
      <c r="A135" s="854"/>
      <c r="B135" s="609"/>
      <c r="C135" s="876"/>
      <c r="D135" s="873"/>
      <c r="E135" s="873"/>
      <c r="F135" s="873"/>
      <c r="G135" s="610"/>
      <c r="H135" s="609"/>
      <c r="I135" s="877"/>
      <c r="J135" s="878"/>
      <c r="K135" s="874"/>
      <c r="L135" s="874"/>
      <c r="M135" s="875"/>
      <c r="N135" s="875"/>
      <c r="O135" s="612"/>
      <c r="P135" s="613"/>
      <c r="Q135" s="879"/>
      <c r="R135" s="680"/>
      <c r="S135" s="680"/>
      <c r="T135" s="680"/>
      <c r="U135" s="680"/>
      <c r="V135" s="681"/>
      <c r="W135" s="636"/>
      <c r="X135" s="636"/>
      <c r="Y135" s="636"/>
    </row>
    <row r="136" spans="1:25" ht="52.5" customHeight="1" outlineLevel="1" x14ac:dyDescent="0.25">
      <c r="A136" s="1177" t="s">
        <v>183</v>
      </c>
      <c r="B136" s="609"/>
      <c r="C136" s="860" t="s">
        <v>805</v>
      </c>
      <c r="D136" s="861" t="s">
        <v>804</v>
      </c>
      <c r="E136" s="862" t="s">
        <v>805</v>
      </c>
      <c r="F136" s="861" t="s">
        <v>806</v>
      </c>
      <c r="G136" s="610"/>
      <c r="H136" s="609"/>
      <c r="I136" s="863" t="s">
        <v>807</v>
      </c>
      <c r="J136" s="864" t="s">
        <v>808</v>
      </c>
      <c r="K136" s="864" t="s">
        <v>809</v>
      </c>
      <c r="L136" s="865" t="s">
        <v>807</v>
      </c>
      <c r="M136" s="866" t="s">
        <v>808</v>
      </c>
      <c r="N136" s="866" t="s">
        <v>809</v>
      </c>
      <c r="O136" s="612"/>
      <c r="P136" s="613"/>
      <c r="Q136" s="697" t="s">
        <v>85</v>
      </c>
      <c r="R136" s="680"/>
      <c r="S136" s="680"/>
      <c r="T136" s="680"/>
      <c r="U136" s="680"/>
      <c r="V136" s="681"/>
      <c r="W136" s="636"/>
      <c r="X136" s="636"/>
      <c r="Y136" s="636"/>
    </row>
    <row r="137" spans="1:25" outlineLevel="1" x14ac:dyDescent="0.25">
      <c r="A137" s="1178"/>
      <c r="B137" s="609"/>
      <c r="C137" s="880"/>
      <c r="D137" s="881"/>
      <c r="E137" s="881"/>
      <c r="F137" s="881"/>
      <c r="G137" s="610"/>
      <c r="H137" s="609"/>
      <c r="I137" s="718"/>
      <c r="J137" s="733"/>
      <c r="K137" s="733"/>
      <c r="L137" s="882"/>
      <c r="M137" s="882"/>
      <c r="N137" s="883"/>
      <c r="O137" s="612"/>
      <c r="P137" s="613"/>
      <c r="Q137" s="655" t="s">
        <v>43</v>
      </c>
      <c r="R137" s="680"/>
      <c r="S137" s="680"/>
      <c r="T137" s="680"/>
      <c r="U137" s="680"/>
      <c r="V137" s="681"/>
      <c r="W137" s="636"/>
      <c r="X137" s="636"/>
      <c r="Y137" s="636"/>
    </row>
    <row r="138" spans="1:25" ht="15" customHeight="1" outlineLevel="1" x14ac:dyDescent="0.25">
      <c r="A138" s="854"/>
      <c r="B138" s="609"/>
      <c r="C138" s="876"/>
      <c r="D138" s="873"/>
      <c r="E138" s="873"/>
      <c r="F138" s="873"/>
      <c r="G138" s="610"/>
      <c r="H138" s="609"/>
      <c r="I138" s="877"/>
      <c r="J138" s="878"/>
      <c r="K138" s="874"/>
      <c r="L138" s="874"/>
      <c r="M138" s="875"/>
      <c r="N138" s="875"/>
      <c r="O138" s="612"/>
      <c r="P138" s="613"/>
      <c r="Q138" s="871">
        <f>((C137*J137)+(D137*K137/100))+((E137*M137)+(F137*N137/100))</f>
        <v>0</v>
      </c>
      <c r="R138" s="680"/>
      <c r="S138" s="680"/>
      <c r="T138" s="680"/>
      <c r="U138" s="680"/>
      <c r="V138" s="681"/>
      <c r="W138" s="636"/>
      <c r="X138" s="636"/>
      <c r="Y138" s="636"/>
    </row>
    <row r="139" spans="1:25" ht="15" customHeight="1" x14ac:dyDescent="0.25">
      <c r="A139" s="854"/>
      <c r="B139" s="609"/>
      <c r="C139" s="876"/>
      <c r="D139" s="873"/>
      <c r="E139" s="873"/>
      <c r="F139" s="873"/>
      <c r="G139" s="610"/>
      <c r="H139" s="609"/>
      <c r="I139" s="877"/>
      <c r="J139" s="878"/>
      <c r="K139" s="874"/>
      <c r="L139" s="874"/>
      <c r="M139" s="875"/>
      <c r="N139" s="875"/>
      <c r="O139" s="612"/>
      <c r="P139" s="613"/>
      <c r="Q139" s="879"/>
      <c r="R139" s="680"/>
      <c r="S139" s="680"/>
      <c r="T139" s="680"/>
      <c r="U139" s="680"/>
      <c r="V139" s="681"/>
      <c r="W139" s="636"/>
      <c r="X139" s="636"/>
      <c r="Y139" s="636"/>
    </row>
    <row r="140" spans="1:25" ht="15" customHeight="1" x14ac:dyDescent="0.25">
      <c r="A140" s="854"/>
      <c r="B140" s="609"/>
      <c r="C140" s="876"/>
      <c r="D140" s="873"/>
      <c r="E140" s="873"/>
      <c r="F140" s="873"/>
      <c r="G140" s="610"/>
      <c r="H140" s="609"/>
      <c r="I140" s="877"/>
      <c r="J140" s="878"/>
      <c r="K140" s="874"/>
      <c r="L140" s="874"/>
      <c r="M140" s="875"/>
      <c r="N140" s="875"/>
      <c r="O140" s="612"/>
      <c r="P140" s="613"/>
      <c r="Q140" s="879"/>
      <c r="R140" s="680"/>
      <c r="S140" s="680"/>
      <c r="T140" s="680"/>
      <c r="U140" s="680"/>
      <c r="V140" s="681"/>
      <c r="W140" s="636"/>
      <c r="X140" s="636"/>
      <c r="Y140" s="636"/>
    </row>
    <row r="141" spans="1:25" ht="35.1" customHeight="1" outlineLevel="1" x14ac:dyDescent="0.25">
      <c r="A141" s="859" t="s">
        <v>235</v>
      </c>
      <c r="B141" s="609"/>
      <c r="C141" s="884" t="s">
        <v>802</v>
      </c>
      <c r="D141" s="875"/>
      <c r="E141" s="875"/>
      <c r="F141" s="875"/>
      <c r="G141" s="610"/>
      <c r="H141" s="609"/>
      <c r="I141" s="877"/>
      <c r="J141" s="878"/>
      <c r="K141" s="874"/>
      <c r="L141" s="878"/>
      <c r="M141" s="885"/>
      <c r="N141" s="886"/>
      <c r="O141" s="612"/>
      <c r="P141" s="613"/>
      <c r="Q141" s="884" t="s">
        <v>802</v>
      </c>
      <c r="R141" s="680"/>
      <c r="S141" s="680"/>
      <c r="T141" s="680"/>
      <c r="U141" s="680"/>
      <c r="V141" s="681"/>
      <c r="W141" s="636"/>
      <c r="X141" s="636"/>
      <c r="Y141" s="636"/>
    </row>
    <row r="142" spans="1:25" ht="15.75" customHeight="1" outlineLevel="1" x14ac:dyDescent="0.25">
      <c r="A142" s="887" t="s">
        <v>1</v>
      </c>
      <c r="B142" s="609"/>
      <c r="C142" s="868"/>
      <c r="D142" s="875"/>
      <c r="E142" s="875"/>
      <c r="F142" s="875"/>
      <c r="G142" s="610"/>
      <c r="H142" s="609"/>
      <c r="I142" s="877"/>
      <c r="J142" s="878"/>
      <c r="K142" s="874"/>
      <c r="L142" s="878"/>
      <c r="M142" s="885"/>
      <c r="N142" s="886"/>
      <c r="O142" s="612"/>
      <c r="P142" s="613"/>
      <c r="Q142" s="871">
        <f>C142</f>
        <v>0</v>
      </c>
      <c r="R142" s="680"/>
      <c r="S142" s="680"/>
      <c r="T142" s="680"/>
      <c r="U142" s="680"/>
      <c r="V142" s="681"/>
      <c r="W142" s="636"/>
      <c r="X142" s="636"/>
      <c r="Y142" s="636"/>
    </row>
    <row r="143" spans="1:25" ht="15.75" customHeight="1" outlineLevel="1" x14ac:dyDescent="0.25">
      <c r="A143" s="888" t="s">
        <v>60</v>
      </c>
      <c r="B143" s="609"/>
      <c r="C143" s="868"/>
      <c r="D143" s="875"/>
      <c r="E143" s="875"/>
      <c r="F143" s="875"/>
      <c r="G143" s="610"/>
      <c r="H143" s="609"/>
      <c r="I143" s="877"/>
      <c r="J143" s="878"/>
      <c r="K143" s="874"/>
      <c r="L143" s="878"/>
      <c r="M143" s="885"/>
      <c r="N143" s="886"/>
      <c r="O143" s="612"/>
      <c r="P143" s="613"/>
      <c r="Q143" s="871">
        <f t="shared" ref="Q143:Q148" si="8">C143</f>
        <v>0</v>
      </c>
      <c r="R143" s="680"/>
      <c r="S143" s="680"/>
      <c r="T143" s="680"/>
      <c r="U143" s="680"/>
      <c r="V143" s="681"/>
      <c r="W143" s="636"/>
      <c r="X143" s="636"/>
      <c r="Y143" s="636"/>
    </row>
    <row r="144" spans="1:25" ht="15.75" customHeight="1" outlineLevel="1" x14ac:dyDescent="0.25">
      <c r="A144" s="888" t="s">
        <v>2</v>
      </c>
      <c r="B144" s="609"/>
      <c r="C144" s="868"/>
      <c r="D144" s="875"/>
      <c r="E144" s="875"/>
      <c r="F144" s="875"/>
      <c r="G144" s="610"/>
      <c r="H144" s="609"/>
      <c r="I144" s="877"/>
      <c r="J144" s="878"/>
      <c r="K144" s="874"/>
      <c r="L144" s="878"/>
      <c r="M144" s="885"/>
      <c r="N144" s="886"/>
      <c r="O144" s="612"/>
      <c r="P144" s="613"/>
      <c r="Q144" s="871">
        <f t="shared" si="8"/>
        <v>0</v>
      </c>
      <c r="R144" s="680"/>
      <c r="S144" s="680"/>
      <c r="T144" s="680"/>
      <c r="U144" s="680"/>
      <c r="V144" s="681"/>
      <c r="W144" s="636"/>
      <c r="X144" s="636"/>
      <c r="Y144" s="636"/>
    </row>
    <row r="145" spans="1:25" ht="15.75" customHeight="1" outlineLevel="1" x14ac:dyDescent="0.25">
      <c r="A145" s="888" t="s">
        <v>61</v>
      </c>
      <c r="B145" s="609"/>
      <c r="C145" s="868"/>
      <c r="D145" s="875"/>
      <c r="E145" s="875"/>
      <c r="F145" s="875"/>
      <c r="G145" s="610"/>
      <c r="H145" s="609"/>
      <c r="I145" s="877"/>
      <c r="J145" s="878"/>
      <c r="K145" s="874"/>
      <c r="L145" s="878"/>
      <c r="M145" s="885"/>
      <c r="N145" s="886"/>
      <c r="O145" s="612"/>
      <c r="P145" s="613"/>
      <c r="Q145" s="871">
        <f t="shared" si="8"/>
        <v>0</v>
      </c>
      <c r="R145" s="680"/>
      <c r="S145" s="680"/>
      <c r="T145" s="680"/>
      <c r="U145" s="680"/>
      <c r="V145" s="681"/>
      <c r="W145" s="636"/>
      <c r="X145" s="636"/>
      <c r="Y145" s="636"/>
    </row>
    <row r="146" spans="1:25" ht="15.75" customHeight="1" outlineLevel="1" x14ac:dyDescent="0.25">
      <c r="A146" s="867" t="s">
        <v>3</v>
      </c>
      <c r="B146" s="609"/>
      <c r="C146" s="868"/>
      <c r="D146" s="875"/>
      <c r="E146" s="875"/>
      <c r="F146" s="875"/>
      <c r="G146" s="610"/>
      <c r="H146" s="609"/>
      <c r="I146" s="877"/>
      <c r="J146" s="878"/>
      <c r="K146" s="874"/>
      <c r="L146" s="878"/>
      <c r="M146" s="885"/>
      <c r="N146" s="886"/>
      <c r="O146" s="612"/>
      <c r="P146" s="613"/>
      <c r="Q146" s="871">
        <f t="shared" si="8"/>
        <v>0</v>
      </c>
      <c r="R146" s="680"/>
      <c r="S146" s="680"/>
      <c r="T146" s="680"/>
      <c r="U146" s="680"/>
      <c r="V146" s="681"/>
      <c r="W146" s="636"/>
      <c r="X146" s="636"/>
      <c r="Y146" s="636"/>
    </row>
    <row r="147" spans="1:25" ht="15.75" customHeight="1" outlineLevel="1" x14ac:dyDescent="0.25">
      <c r="A147" s="867" t="s">
        <v>62</v>
      </c>
      <c r="B147" s="609"/>
      <c r="C147" s="868"/>
      <c r="D147" s="875"/>
      <c r="E147" s="875"/>
      <c r="F147" s="875"/>
      <c r="G147" s="610"/>
      <c r="H147" s="609"/>
      <c r="I147" s="877"/>
      <c r="J147" s="878"/>
      <c r="K147" s="874"/>
      <c r="L147" s="878"/>
      <c r="M147" s="885"/>
      <c r="N147" s="886"/>
      <c r="O147" s="612"/>
      <c r="P147" s="613"/>
      <c r="Q147" s="871">
        <f t="shared" si="8"/>
        <v>0</v>
      </c>
      <c r="R147" s="680"/>
      <c r="S147" s="680"/>
      <c r="T147" s="680"/>
      <c r="U147" s="680"/>
      <c r="V147" s="681"/>
      <c r="W147" s="636"/>
      <c r="X147" s="636"/>
      <c r="Y147" s="636"/>
    </row>
    <row r="148" spans="1:25" ht="15.75" customHeight="1" outlineLevel="1" x14ac:dyDescent="0.25">
      <c r="A148" s="867" t="s">
        <v>4</v>
      </c>
      <c r="B148" s="609"/>
      <c r="C148" s="868"/>
      <c r="D148" s="875"/>
      <c r="E148" s="875"/>
      <c r="F148" s="875"/>
      <c r="G148" s="610"/>
      <c r="H148" s="609"/>
      <c r="I148" s="877"/>
      <c r="J148" s="878"/>
      <c r="K148" s="874"/>
      <c r="L148" s="878"/>
      <c r="M148" s="885"/>
      <c r="N148" s="886"/>
      <c r="O148" s="612"/>
      <c r="P148" s="613"/>
      <c r="Q148" s="871">
        <f t="shared" si="8"/>
        <v>0</v>
      </c>
      <c r="R148" s="680"/>
      <c r="S148" s="680"/>
      <c r="T148" s="680"/>
      <c r="U148" s="680"/>
      <c r="V148" s="681"/>
      <c r="W148" s="636"/>
      <c r="X148" s="636"/>
      <c r="Y148" s="636"/>
    </row>
    <row r="149" spans="1:25" ht="15" customHeight="1" outlineLevel="1" x14ac:dyDescent="0.25">
      <c r="A149" s="854"/>
      <c r="B149" s="609"/>
      <c r="C149" s="876"/>
      <c r="D149" s="873"/>
      <c r="E149" s="873"/>
      <c r="F149" s="873"/>
      <c r="G149" s="610"/>
      <c r="H149" s="609"/>
      <c r="I149" s="877"/>
      <c r="J149" s="878"/>
      <c r="K149" s="874"/>
      <c r="L149" s="874"/>
      <c r="M149" s="875"/>
      <c r="N149" s="875"/>
      <c r="O149" s="612"/>
      <c r="P149" s="613"/>
      <c r="Q149" s="879"/>
      <c r="R149" s="680"/>
      <c r="S149" s="680"/>
      <c r="T149" s="680"/>
      <c r="U149" s="680"/>
      <c r="V149" s="681"/>
      <c r="W149" s="636"/>
      <c r="X149" s="636"/>
      <c r="Y149" s="636"/>
    </row>
    <row r="150" spans="1:25" ht="15" customHeight="1" x14ac:dyDescent="0.25">
      <c r="A150" s="854"/>
      <c r="B150" s="609"/>
      <c r="C150" s="876"/>
      <c r="D150" s="873"/>
      <c r="E150" s="873"/>
      <c r="F150" s="873"/>
      <c r="G150" s="610"/>
      <c r="H150" s="609"/>
      <c r="I150" s="877"/>
      <c r="J150" s="878"/>
      <c r="K150" s="874"/>
      <c r="L150" s="874"/>
      <c r="M150" s="875"/>
      <c r="N150" s="875"/>
      <c r="O150" s="612"/>
      <c r="P150" s="613"/>
      <c r="Q150" s="879"/>
      <c r="R150" s="680"/>
      <c r="S150" s="680"/>
      <c r="T150" s="680"/>
      <c r="U150" s="680"/>
      <c r="V150" s="681"/>
      <c r="W150" s="636"/>
      <c r="X150" s="636"/>
      <c r="Y150" s="636"/>
    </row>
    <row r="151" spans="1:25" ht="35.1" customHeight="1" outlineLevel="1" x14ac:dyDescent="0.25">
      <c r="A151" s="859" t="s">
        <v>100</v>
      </c>
      <c r="B151" s="609"/>
      <c r="C151" s="884" t="s">
        <v>802</v>
      </c>
      <c r="D151" s="875"/>
      <c r="E151" s="875"/>
      <c r="F151" s="875"/>
      <c r="G151" s="610"/>
      <c r="H151" s="609"/>
      <c r="I151" s="863" t="s">
        <v>807</v>
      </c>
      <c r="J151" s="878"/>
      <c r="K151" s="874"/>
      <c r="L151" s="874"/>
      <c r="M151" s="885"/>
      <c r="N151" s="886"/>
      <c r="O151" s="612"/>
      <c r="P151" s="613"/>
      <c r="Q151" s="884" t="s">
        <v>802</v>
      </c>
      <c r="R151" s="680"/>
      <c r="S151" s="680"/>
      <c r="T151" s="680"/>
      <c r="U151" s="680"/>
      <c r="V151" s="681"/>
      <c r="W151" s="636"/>
      <c r="X151" s="636"/>
      <c r="Y151" s="636"/>
    </row>
    <row r="152" spans="1:25" ht="15.75" customHeight="1" outlineLevel="1" x14ac:dyDescent="0.25">
      <c r="A152" s="887" t="s">
        <v>1</v>
      </c>
      <c r="B152" s="609"/>
      <c r="C152" s="868"/>
      <c r="D152" s="875"/>
      <c r="E152" s="875"/>
      <c r="F152" s="875"/>
      <c r="G152" s="610"/>
      <c r="H152" s="609"/>
      <c r="I152" s="718"/>
      <c r="J152" s="878"/>
      <c r="K152" s="874"/>
      <c r="L152" s="874"/>
      <c r="M152" s="885"/>
      <c r="N152" s="886"/>
      <c r="O152" s="612"/>
      <c r="P152" s="613"/>
      <c r="Q152" s="871">
        <f>C152</f>
        <v>0</v>
      </c>
      <c r="R152" s="680"/>
      <c r="S152" s="680"/>
      <c r="T152" s="680"/>
      <c r="U152" s="680"/>
      <c r="V152" s="681"/>
      <c r="W152" s="636"/>
      <c r="X152" s="636"/>
      <c r="Y152" s="636"/>
    </row>
    <row r="153" spans="1:25" ht="15.75" customHeight="1" outlineLevel="1" x14ac:dyDescent="0.25">
      <c r="A153" s="888" t="s">
        <v>60</v>
      </c>
      <c r="B153" s="609"/>
      <c r="C153" s="868"/>
      <c r="D153" s="875"/>
      <c r="E153" s="875"/>
      <c r="F153" s="875"/>
      <c r="G153" s="610"/>
      <c r="H153" s="609"/>
      <c r="I153" s="718"/>
      <c r="J153" s="878"/>
      <c r="K153" s="874"/>
      <c r="L153" s="874"/>
      <c r="M153" s="885"/>
      <c r="N153" s="886"/>
      <c r="O153" s="612"/>
      <c r="P153" s="613"/>
      <c r="Q153" s="871">
        <f t="shared" ref="Q153:Q158" si="9">C153</f>
        <v>0</v>
      </c>
      <c r="R153" s="680"/>
      <c r="S153" s="680"/>
      <c r="T153" s="680"/>
      <c r="U153" s="680"/>
      <c r="V153" s="681"/>
      <c r="W153" s="636"/>
      <c r="X153" s="636"/>
      <c r="Y153" s="636"/>
    </row>
    <row r="154" spans="1:25" ht="15.75" customHeight="1" outlineLevel="1" x14ac:dyDescent="0.25">
      <c r="A154" s="888" t="s">
        <v>2</v>
      </c>
      <c r="B154" s="609"/>
      <c r="C154" s="868"/>
      <c r="D154" s="875"/>
      <c r="E154" s="875"/>
      <c r="F154" s="875"/>
      <c r="G154" s="610"/>
      <c r="H154" s="609"/>
      <c r="I154" s="718"/>
      <c r="J154" s="878"/>
      <c r="K154" s="874"/>
      <c r="L154" s="874"/>
      <c r="M154" s="885"/>
      <c r="N154" s="886"/>
      <c r="O154" s="612"/>
      <c r="P154" s="613"/>
      <c r="Q154" s="871">
        <f t="shared" si="9"/>
        <v>0</v>
      </c>
      <c r="R154" s="680"/>
      <c r="S154" s="680"/>
      <c r="T154" s="680"/>
      <c r="U154" s="680"/>
      <c r="V154" s="681"/>
      <c r="W154" s="636"/>
      <c r="X154" s="636"/>
      <c r="Y154" s="636"/>
    </row>
    <row r="155" spans="1:25" ht="15.75" customHeight="1" outlineLevel="1" x14ac:dyDescent="0.25">
      <c r="A155" s="888" t="s">
        <v>61</v>
      </c>
      <c r="B155" s="609"/>
      <c r="C155" s="868"/>
      <c r="D155" s="875"/>
      <c r="E155" s="875"/>
      <c r="F155" s="875"/>
      <c r="G155" s="610"/>
      <c r="H155" s="609"/>
      <c r="I155" s="718"/>
      <c r="J155" s="878"/>
      <c r="K155" s="874"/>
      <c r="L155" s="874"/>
      <c r="M155" s="885"/>
      <c r="N155" s="886"/>
      <c r="O155" s="612"/>
      <c r="P155" s="613"/>
      <c r="Q155" s="871">
        <f t="shared" si="9"/>
        <v>0</v>
      </c>
      <c r="R155" s="680"/>
      <c r="S155" s="680"/>
      <c r="T155" s="680"/>
      <c r="U155" s="680"/>
      <c r="V155" s="681"/>
      <c r="W155" s="636"/>
      <c r="X155" s="636"/>
      <c r="Y155" s="636"/>
    </row>
    <row r="156" spans="1:25" ht="15.75" customHeight="1" outlineLevel="1" x14ac:dyDescent="0.25">
      <c r="A156" s="867" t="s">
        <v>3</v>
      </c>
      <c r="B156" s="609"/>
      <c r="C156" s="868"/>
      <c r="D156" s="875"/>
      <c r="E156" s="875"/>
      <c r="F156" s="875"/>
      <c r="G156" s="610"/>
      <c r="H156" s="609"/>
      <c r="I156" s="718"/>
      <c r="J156" s="878"/>
      <c r="K156" s="874"/>
      <c r="L156" s="874"/>
      <c r="M156" s="885"/>
      <c r="N156" s="886"/>
      <c r="O156" s="612"/>
      <c r="P156" s="613"/>
      <c r="Q156" s="871">
        <f t="shared" si="9"/>
        <v>0</v>
      </c>
      <c r="R156" s="680"/>
      <c r="S156" s="680"/>
      <c r="T156" s="680"/>
      <c r="U156" s="680"/>
      <c r="V156" s="681"/>
      <c r="W156" s="636"/>
      <c r="X156" s="636"/>
      <c r="Y156" s="636"/>
    </row>
    <row r="157" spans="1:25" ht="15.75" customHeight="1" outlineLevel="1" x14ac:dyDescent="0.25">
      <c r="A157" s="867" t="s">
        <v>62</v>
      </c>
      <c r="B157" s="609"/>
      <c r="C157" s="868"/>
      <c r="D157" s="875"/>
      <c r="E157" s="875"/>
      <c r="F157" s="875"/>
      <c r="G157" s="610"/>
      <c r="H157" s="609"/>
      <c r="I157" s="718"/>
      <c r="J157" s="878"/>
      <c r="K157" s="874"/>
      <c r="L157" s="874"/>
      <c r="M157" s="885"/>
      <c r="N157" s="886"/>
      <c r="O157" s="612"/>
      <c r="P157" s="613"/>
      <c r="Q157" s="871">
        <f t="shared" si="9"/>
        <v>0</v>
      </c>
      <c r="R157" s="680"/>
      <c r="S157" s="680"/>
      <c r="T157" s="680"/>
      <c r="U157" s="680"/>
      <c r="V157" s="681"/>
      <c r="W157" s="636"/>
      <c r="X157" s="636"/>
      <c r="Y157" s="636"/>
    </row>
    <row r="158" spans="1:25" ht="15.75" customHeight="1" outlineLevel="1" x14ac:dyDescent="0.25">
      <c r="A158" s="867" t="s">
        <v>4</v>
      </c>
      <c r="B158" s="609"/>
      <c r="C158" s="868"/>
      <c r="D158" s="875"/>
      <c r="E158" s="875"/>
      <c r="F158" s="875"/>
      <c r="G158" s="610"/>
      <c r="H158" s="609"/>
      <c r="I158" s="718"/>
      <c r="J158" s="878"/>
      <c r="K158" s="874"/>
      <c r="L158" s="874"/>
      <c r="M158" s="885"/>
      <c r="N158" s="886"/>
      <c r="O158" s="612"/>
      <c r="P158" s="613"/>
      <c r="Q158" s="871">
        <f t="shared" si="9"/>
        <v>0</v>
      </c>
      <c r="R158" s="680"/>
      <c r="S158" s="680"/>
      <c r="T158" s="680"/>
      <c r="U158" s="680"/>
      <c r="V158" s="681"/>
      <c r="W158" s="636"/>
      <c r="X158" s="636"/>
      <c r="Y158" s="636"/>
    </row>
    <row r="159" spans="1:25" ht="15" customHeight="1" outlineLevel="1" x14ac:dyDescent="0.25">
      <c r="A159" s="854"/>
      <c r="B159" s="609"/>
      <c r="C159" s="876"/>
      <c r="D159" s="873"/>
      <c r="E159" s="873"/>
      <c r="F159" s="873"/>
      <c r="G159" s="610"/>
      <c r="H159" s="609"/>
      <c r="I159" s="877"/>
      <c r="J159" s="878"/>
      <c r="K159" s="874"/>
      <c r="L159" s="874"/>
      <c r="M159" s="875"/>
      <c r="N159" s="875"/>
      <c r="O159" s="612"/>
      <c r="P159" s="613"/>
      <c r="Q159" s="879"/>
      <c r="R159" s="680"/>
      <c r="S159" s="680"/>
      <c r="T159" s="680"/>
      <c r="U159" s="680"/>
      <c r="V159" s="681"/>
      <c r="W159" s="636"/>
      <c r="X159" s="636"/>
      <c r="Y159" s="636"/>
    </row>
    <row r="160" spans="1:25" ht="15" customHeight="1" x14ac:dyDescent="0.25">
      <c r="A160" s="854"/>
      <c r="B160" s="609"/>
      <c r="C160" s="876"/>
      <c r="D160" s="873"/>
      <c r="E160" s="873"/>
      <c r="F160" s="873"/>
      <c r="G160" s="610"/>
      <c r="H160" s="609"/>
      <c r="I160" s="877"/>
      <c r="J160" s="878"/>
      <c r="K160" s="874"/>
      <c r="L160" s="874"/>
      <c r="M160" s="875"/>
      <c r="N160" s="875"/>
      <c r="O160" s="612"/>
      <c r="P160" s="613"/>
      <c r="Q160" s="879"/>
      <c r="R160" s="680"/>
      <c r="S160" s="680"/>
      <c r="T160" s="680"/>
      <c r="U160" s="680"/>
      <c r="V160" s="681"/>
      <c r="W160" s="636"/>
      <c r="X160" s="636"/>
      <c r="Y160" s="636"/>
    </row>
    <row r="161" spans="1:25" ht="35.1" customHeight="1" outlineLevel="1" x14ac:dyDescent="0.25">
      <c r="A161" s="859" t="s">
        <v>101</v>
      </c>
      <c r="B161" s="609"/>
      <c r="C161" s="884" t="s">
        <v>802</v>
      </c>
      <c r="D161" s="875"/>
      <c r="E161" s="875"/>
      <c r="F161" s="875"/>
      <c r="G161" s="610"/>
      <c r="H161" s="609"/>
      <c r="I161" s="863" t="s">
        <v>807</v>
      </c>
      <c r="J161" s="878"/>
      <c r="K161" s="874"/>
      <c r="L161" s="874"/>
      <c r="M161" s="885"/>
      <c r="N161" s="886"/>
      <c r="O161" s="612"/>
      <c r="P161" s="613"/>
      <c r="Q161" s="884" t="s">
        <v>802</v>
      </c>
      <c r="R161" s="680"/>
      <c r="S161" s="680"/>
      <c r="T161" s="680"/>
      <c r="U161" s="680"/>
      <c r="V161" s="681"/>
      <c r="W161" s="636"/>
      <c r="X161" s="636"/>
      <c r="Y161" s="636"/>
    </row>
    <row r="162" spans="1:25" ht="15.75" customHeight="1" outlineLevel="1" x14ac:dyDescent="0.25">
      <c r="A162" s="887" t="s">
        <v>1</v>
      </c>
      <c r="B162" s="609"/>
      <c r="C162" s="868"/>
      <c r="D162" s="875"/>
      <c r="E162" s="875"/>
      <c r="F162" s="875"/>
      <c r="G162" s="610"/>
      <c r="H162" s="609"/>
      <c r="I162" s="718"/>
      <c r="J162" s="878"/>
      <c r="K162" s="874"/>
      <c r="L162" s="874"/>
      <c r="M162" s="885"/>
      <c r="N162" s="886"/>
      <c r="O162" s="612"/>
      <c r="P162" s="613"/>
      <c r="Q162" s="871">
        <f>C162</f>
        <v>0</v>
      </c>
      <c r="R162" s="680"/>
      <c r="S162" s="680"/>
      <c r="T162" s="680"/>
      <c r="U162" s="680"/>
      <c r="V162" s="681"/>
      <c r="W162" s="636"/>
      <c r="X162" s="636"/>
      <c r="Y162" s="636"/>
    </row>
    <row r="163" spans="1:25" ht="15.75" customHeight="1" outlineLevel="1" x14ac:dyDescent="0.25">
      <c r="A163" s="888" t="s">
        <v>60</v>
      </c>
      <c r="B163" s="609"/>
      <c r="C163" s="868"/>
      <c r="D163" s="875"/>
      <c r="E163" s="875"/>
      <c r="F163" s="875"/>
      <c r="G163" s="610"/>
      <c r="H163" s="609"/>
      <c r="I163" s="718"/>
      <c r="J163" s="878"/>
      <c r="K163" s="874"/>
      <c r="L163" s="874"/>
      <c r="M163" s="885"/>
      <c r="N163" s="886"/>
      <c r="O163" s="612"/>
      <c r="P163" s="613"/>
      <c r="Q163" s="871">
        <f t="shared" ref="Q163:Q168" si="10">C163</f>
        <v>0</v>
      </c>
      <c r="R163" s="680"/>
      <c r="S163" s="680"/>
      <c r="T163" s="680"/>
      <c r="U163" s="680"/>
      <c r="V163" s="681"/>
      <c r="W163" s="636"/>
      <c r="X163" s="636"/>
      <c r="Y163" s="636"/>
    </row>
    <row r="164" spans="1:25" ht="15.75" customHeight="1" outlineLevel="1" x14ac:dyDescent="0.25">
      <c r="A164" s="888" t="s">
        <v>2</v>
      </c>
      <c r="B164" s="609"/>
      <c r="C164" s="868"/>
      <c r="D164" s="875"/>
      <c r="E164" s="875"/>
      <c r="F164" s="875"/>
      <c r="G164" s="610"/>
      <c r="H164" s="609"/>
      <c r="I164" s="718"/>
      <c r="J164" s="878"/>
      <c r="K164" s="874"/>
      <c r="L164" s="874"/>
      <c r="M164" s="885"/>
      <c r="N164" s="886"/>
      <c r="O164" s="612"/>
      <c r="P164" s="613"/>
      <c r="Q164" s="871">
        <f t="shared" si="10"/>
        <v>0</v>
      </c>
      <c r="R164" s="680"/>
      <c r="S164" s="680"/>
      <c r="T164" s="680"/>
      <c r="U164" s="680"/>
      <c r="V164" s="681"/>
      <c r="W164" s="636"/>
      <c r="X164" s="636"/>
      <c r="Y164" s="636"/>
    </row>
    <row r="165" spans="1:25" ht="15.75" customHeight="1" outlineLevel="1" x14ac:dyDescent="0.25">
      <c r="A165" s="888" t="s">
        <v>61</v>
      </c>
      <c r="B165" s="609"/>
      <c r="C165" s="868"/>
      <c r="D165" s="875"/>
      <c r="E165" s="875"/>
      <c r="F165" s="875"/>
      <c r="G165" s="610"/>
      <c r="H165" s="609"/>
      <c r="I165" s="718"/>
      <c r="J165" s="878"/>
      <c r="K165" s="874"/>
      <c r="L165" s="874"/>
      <c r="M165" s="885"/>
      <c r="N165" s="886"/>
      <c r="O165" s="612"/>
      <c r="P165" s="613"/>
      <c r="Q165" s="871">
        <f t="shared" si="10"/>
        <v>0</v>
      </c>
      <c r="R165" s="680"/>
      <c r="S165" s="680"/>
      <c r="T165" s="680"/>
      <c r="U165" s="680"/>
      <c r="V165" s="681"/>
      <c r="W165" s="636"/>
      <c r="X165" s="636"/>
      <c r="Y165" s="636"/>
    </row>
    <row r="166" spans="1:25" ht="15.75" customHeight="1" outlineLevel="1" x14ac:dyDescent="0.25">
      <c r="A166" s="867" t="s">
        <v>3</v>
      </c>
      <c r="B166" s="609"/>
      <c r="C166" s="868"/>
      <c r="D166" s="875"/>
      <c r="E166" s="875"/>
      <c r="F166" s="875"/>
      <c r="G166" s="610"/>
      <c r="H166" s="609"/>
      <c r="I166" s="718"/>
      <c r="J166" s="878"/>
      <c r="K166" s="874"/>
      <c r="L166" s="874"/>
      <c r="M166" s="885"/>
      <c r="N166" s="886"/>
      <c r="O166" s="612"/>
      <c r="P166" s="613"/>
      <c r="Q166" s="871">
        <f t="shared" si="10"/>
        <v>0</v>
      </c>
      <c r="R166" s="680"/>
      <c r="S166" s="680"/>
      <c r="T166" s="680"/>
      <c r="U166" s="680"/>
      <c r="V166" s="681"/>
      <c r="W166" s="636"/>
      <c r="X166" s="636"/>
      <c r="Y166" s="636"/>
    </row>
    <row r="167" spans="1:25" ht="15.75" customHeight="1" outlineLevel="1" x14ac:dyDescent="0.25">
      <c r="A167" s="867" t="s">
        <v>62</v>
      </c>
      <c r="B167" s="609"/>
      <c r="C167" s="868"/>
      <c r="D167" s="875"/>
      <c r="E167" s="875"/>
      <c r="F167" s="875"/>
      <c r="G167" s="610"/>
      <c r="H167" s="609"/>
      <c r="I167" s="718"/>
      <c r="J167" s="878"/>
      <c r="K167" s="874"/>
      <c r="L167" s="874"/>
      <c r="M167" s="885"/>
      <c r="N167" s="886"/>
      <c r="O167" s="612"/>
      <c r="P167" s="613"/>
      <c r="Q167" s="871">
        <f t="shared" si="10"/>
        <v>0</v>
      </c>
      <c r="R167" s="680"/>
      <c r="S167" s="680"/>
      <c r="T167" s="680"/>
      <c r="U167" s="680"/>
      <c r="V167" s="681"/>
      <c r="W167" s="636"/>
      <c r="X167" s="636"/>
      <c r="Y167" s="636"/>
    </row>
    <row r="168" spans="1:25" ht="15.75" customHeight="1" outlineLevel="1" x14ac:dyDescent="0.25">
      <c r="A168" s="867" t="s">
        <v>4</v>
      </c>
      <c r="B168" s="609"/>
      <c r="C168" s="868"/>
      <c r="D168" s="875"/>
      <c r="E168" s="875"/>
      <c r="F168" s="875"/>
      <c r="G168" s="610"/>
      <c r="H168" s="609"/>
      <c r="I168" s="718"/>
      <c r="J168" s="878"/>
      <c r="K168" s="874"/>
      <c r="L168" s="874"/>
      <c r="M168" s="885"/>
      <c r="N168" s="886"/>
      <c r="O168" s="612"/>
      <c r="P168" s="613"/>
      <c r="Q168" s="871">
        <f t="shared" si="10"/>
        <v>0</v>
      </c>
      <c r="R168" s="680"/>
      <c r="S168" s="680"/>
      <c r="T168" s="680"/>
      <c r="U168" s="680"/>
      <c r="V168" s="681"/>
      <c r="W168" s="636"/>
      <c r="X168" s="636"/>
      <c r="Y168" s="636"/>
    </row>
    <row r="169" spans="1:25" ht="15" customHeight="1" outlineLevel="1" x14ac:dyDescent="0.25">
      <c r="A169" s="854"/>
      <c r="B169" s="609"/>
      <c r="C169" s="876"/>
      <c r="D169" s="873"/>
      <c r="E169" s="873"/>
      <c r="F169" s="873"/>
      <c r="G169" s="610"/>
      <c r="H169" s="609"/>
      <c r="I169" s="877"/>
      <c r="J169" s="878"/>
      <c r="K169" s="874"/>
      <c r="L169" s="874"/>
      <c r="M169" s="875"/>
      <c r="N169" s="875"/>
      <c r="O169" s="612"/>
      <c r="P169" s="613"/>
      <c r="Q169" s="879"/>
      <c r="R169" s="680"/>
      <c r="S169" s="680"/>
      <c r="T169" s="680"/>
      <c r="U169" s="680"/>
      <c r="V169" s="681"/>
      <c r="W169" s="636"/>
      <c r="X169" s="636"/>
      <c r="Y169" s="636"/>
    </row>
    <row r="170" spans="1:25" ht="15" customHeight="1" x14ac:dyDescent="0.25">
      <c r="A170" s="854"/>
      <c r="B170" s="609"/>
      <c r="C170" s="876"/>
      <c r="D170" s="873"/>
      <c r="E170" s="873"/>
      <c r="F170" s="873"/>
      <c r="G170" s="610"/>
      <c r="H170" s="609"/>
      <c r="I170" s="877"/>
      <c r="J170" s="878"/>
      <c r="K170" s="874"/>
      <c r="L170" s="874"/>
      <c r="M170" s="875"/>
      <c r="N170" s="875"/>
      <c r="O170" s="612"/>
      <c r="P170" s="613"/>
      <c r="Q170" s="879"/>
      <c r="R170" s="680"/>
      <c r="S170" s="680"/>
      <c r="T170" s="680"/>
      <c r="U170" s="680"/>
      <c r="V170" s="681"/>
      <c r="W170" s="636"/>
      <c r="X170" s="636"/>
      <c r="Y170" s="636"/>
    </row>
    <row r="171" spans="1:25" ht="35.1" customHeight="1" outlineLevel="1" x14ac:dyDescent="0.25">
      <c r="A171" s="889" t="s">
        <v>815</v>
      </c>
      <c r="B171" s="609"/>
      <c r="C171" s="884" t="s">
        <v>802</v>
      </c>
      <c r="D171" s="875"/>
      <c r="E171" s="875"/>
      <c r="F171" s="875"/>
      <c r="G171" s="610"/>
      <c r="H171" s="609"/>
      <c r="I171" s="863" t="s">
        <v>807</v>
      </c>
      <c r="J171" s="878"/>
      <c r="K171" s="874"/>
      <c r="L171" s="878"/>
      <c r="M171" s="885"/>
      <c r="N171" s="886"/>
      <c r="O171" s="612"/>
      <c r="P171" s="613"/>
      <c r="Q171" s="884" t="s">
        <v>802</v>
      </c>
      <c r="R171" s="680"/>
      <c r="S171" s="680"/>
      <c r="T171" s="680"/>
      <c r="U171" s="680"/>
      <c r="V171" s="681"/>
      <c r="W171" s="636"/>
      <c r="X171" s="636"/>
      <c r="Y171" s="636"/>
    </row>
    <row r="172" spans="1:25" ht="15.75" customHeight="1" outlineLevel="1" x14ac:dyDescent="0.25">
      <c r="A172" s="888" t="s">
        <v>60</v>
      </c>
      <c r="B172" s="609"/>
      <c r="C172" s="868"/>
      <c r="D172" s="875"/>
      <c r="E172" s="875"/>
      <c r="F172" s="875"/>
      <c r="G172" s="610"/>
      <c r="H172" s="609"/>
      <c r="I172" s="718"/>
      <c r="J172" s="878"/>
      <c r="K172" s="874"/>
      <c r="L172" s="878"/>
      <c r="M172" s="885"/>
      <c r="N172" s="886"/>
      <c r="O172" s="612"/>
      <c r="P172" s="613"/>
      <c r="Q172" s="871">
        <f>C172</f>
        <v>0</v>
      </c>
      <c r="R172" s="680"/>
      <c r="S172" s="680"/>
      <c r="T172" s="680"/>
      <c r="U172" s="680"/>
      <c r="V172" s="681"/>
      <c r="W172" s="636"/>
      <c r="X172" s="636"/>
      <c r="Y172" s="636"/>
    </row>
    <row r="173" spans="1:25" ht="15.75" customHeight="1" outlineLevel="1" x14ac:dyDescent="0.25">
      <c r="A173" s="888" t="s">
        <v>2</v>
      </c>
      <c r="B173" s="609"/>
      <c r="C173" s="868"/>
      <c r="D173" s="875"/>
      <c r="E173" s="875"/>
      <c r="F173" s="875"/>
      <c r="G173" s="610"/>
      <c r="H173" s="609"/>
      <c r="I173" s="718"/>
      <c r="J173" s="878"/>
      <c r="K173" s="874"/>
      <c r="L173" s="878"/>
      <c r="M173" s="885"/>
      <c r="N173" s="886"/>
      <c r="O173" s="612"/>
      <c r="P173" s="613"/>
      <c r="Q173" s="871">
        <f t="shared" ref="Q173:Q177" si="11">C173</f>
        <v>0</v>
      </c>
      <c r="R173" s="680"/>
      <c r="S173" s="680"/>
      <c r="T173" s="680"/>
      <c r="U173" s="680"/>
      <c r="V173" s="681"/>
      <c r="W173" s="636"/>
      <c r="X173" s="636"/>
      <c r="Y173" s="636"/>
    </row>
    <row r="174" spans="1:25" ht="15.75" customHeight="1" outlineLevel="1" x14ac:dyDescent="0.25">
      <c r="A174" s="888" t="s">
        <v>61</v>
      </c>
      <c r="B174" s="609"/>
      <c r="C174" s="868"/>
      <c r="D174" s="875"/>
      <c r="E174" s="875"/>
      <c r="F174" s="875"/>
      <c r="G174" s="610"/>
      <c r="H174" s="609"/>
      <c r="I174" s="718"/>
      <c r="J174" s="878"/>
      <c r="K174" s="874"/>
      <c r="L174" s="878"/>
      <c r="M174" s="885"/>
      <c r="N174" s="886"/>
      <c r="O174" s="612"/>
      <c r="P174" s="613"/>
      <c r="Q174" s="871">
        <f t="shared" si="11"/>
        <v>0</v>
      </c>
      <c r="R174" s="680"/>
      <c r="S174" s="680"/>
      <c r="T174" s="680"/>
      <c r="U174" s="680"/>
      <c r="V174" s="681"/>
      <c r="W174" s="636"/>
      <c r="X174" s="636"/>
      <c r="Y174" s="636"/>
    </row>
    <row r="175" spans="1:25" ht="15.75" customHeight="1" outlineLevel="1" x14ac:dyDescent="0.25">
      <c r="A175" s="867" t="s">
        <v>3</v>
      </c>
      <c r="B175" s="609"/>
      <c r="C175" s="868"/>
      <c r="D175" s="875"/>
      <c r="E175" s="875"/>
      <c r="F175" s="875"/>
      <c r="G175" s="610"/>
      <c r="H175" s="609"/>
      <c r="I175" s="718"/>
      <c r="J175" s="878"/>
      <c r="K175" s="874"/>
      <c r="L175" s="878"/>
      <c r="M175" s="885"/>
      <c r="N175" s="886"/>
      <c r="O175" s="612"/>
      <c r="P175" s="613"/>
      <c r="Q175" s="871">
        <f t="shared" si="11"/>
        <v>0</v>
      </c>
      <c r="R175" s="680"/>
      <c r="S175" s="680"/>
      <c r="T175" s="680"/>
      <c r="U175" s="680"/>
      <c r="V175" s="681"/>
      <c r="W175" s="636"/>
      <c r="X175" s="636"/>
      <c r="Y175" s="636"/>
    </row>
    <row r="176" spans="1:25" ht="15.75" customHeight="1" outlineLevel="1" x14ac:dyDescent="0.25">
      <c r="A176" s="867" t="s">
        <v>62</v>
      </c>
      <c r="B176" s="609"/>
      <c r="C176" s="868"/>
      <c r="D176" s="875"/>
      <c r="E176" s="875"/>
      <c r="F176" s="875"/>
      <c r="G176" s="610"/>
      <c r="H176" s="609"/>
      <c r="I176" s="718"/>
      <c r="J176" s="878"/>
      <c r="K176" s="874"/>
      <c r="L176" s="878"/>
      <c r="M176" s="885"/>
      <c r="N176" s="886"/>
      <c r="O176" s="612"/>
      <c r="P176" s="613"/>
      <c r="Q176" s="871">
        <f t="shared" si="11"/>
        <v>0</v>
      </c>
      <c r="R176" s="680"/>
      <c r="S176" s="680"/>
      <c r="T176" s="680"/>
      <c r="U176" s="680"/>
      <c r="V176" s="681"/>
      <c r="W176" s="636"/>
      <c r="X176" s="636"/>
      <c r="Y176" s="636"/>
    </row>
    <row r="177" spans="1:26" ht="15.75" customHeight="1" outlineLevel="1" x14ac:dyDescent="0.25">
      <c r="A177" s="867" t="s">
        <v>4</v>
      </c>
      <c r="B177" s="609"/>
      <c r="C177" s="868"/>
      <c r="D177" s="875"/>
      <c r="E177" s="875"/>
      <c r="F177" s="875"/>
      <c r="G177" s="610"/>
      <c r="H177" s="609"/>
      <c r="I177" s="718"/>
      <c r="J177" s="878"/>
      <c r="K177" s="874"/>
      <c r="L177" s="878"/>
      <c r="M177" s="885"/>
      <c r="N177" s="886"/>
      <c r="O177" s="612"/>
      <c r="P177" s="613"/>
      <c r="Q177" s="871">
        <f t="shared" si="11"/>
        <v>0</v>
      </c>
      <c r="R177" s="680"/>
      <c r="S177" s="680"/>
      <c r="T177" s="680"/>
      <c r="U177" s="680"/>
      <c r="V177" s="681"/>
      <c r="W177" s="636"/>
      <c r="X177" s="636"/>
      <c r="Y177" s="636"/>
    </row>
    <row r="178" spans="1:26" ht="15" customHeight="1" outlineLevel="1" x14ac:dyDescent="0.25">
      <c r="A178" s="854"/>
      <c r="B178" s="609"/>
      <c r="C178" s="876"/>
      <c r="D178" s="873"/>
      <c r="E178" s="873"/>
      <c r="F178" s="873"/>
      <c r="G178" s="610"/>
      <c r="H178" s="609"/>
      <c r="I178" s="877"/>
      <c r="J178" s="878"/>
      <c r="K178" s="874"/>
      <c r="L178" s="874"/>
      <c r="M178" s="875"/>
      <c r="N178" s="875"/>
      <c r="O178" s="612"/>
      <c r="P178" s="613"/>
      <c r="Q178" s="879"/>
      <c r="R178" s="680"/>
      <c r="S178" s="680"/>
      <c r="T178" s="680"/>
      <c r="U178" s="680"/>
      <c r="V178" s="681"/>
      <c r="W178" s="636"/>
      <c r="X178" s="636"/>
      <c r="Y178" s="636"/>
    </row>
    <row r="179" spans="1:26" ht="15" customHeight="1" x14ac:dyDescent="0.25">
      <c r="A179" s="854"/>
      <c r="B179" s="609"/>
      <c r="C179" s="876"/>
      <c r="D179" s="873"/>
      <c r="E179" s="873"/>
      <c r="F179" s="873"/>
      <c r="G179" s="610"/>
      <c r="H179" s="609"/>
      <c r="I179" s="877"/>
      <c r="J179" s="878"/>
      <c r="K179" s="874"/>
      <c r="L179" s="874"/>
      <c r="M179" s="875"/>
      <c r="N179" s="875"/>
      <c r="O179" s="612"/>
      <c r="P179" s="613"/>
      <c r="Q179" s="879"/>
      <c r="R179" s="680"/>
      <c r="S179" s="680"/>
      <c r="T179" s="680"/>
      <c r="U179" s="680"/>
      <c r="V179" s="681"/>
      <c r="W179" s="636"/>
      <c r="X179" s="636"/>
      <c r="Y179" s="636"/>
    </row>
    <row r="180" spans="1:26" ht="35.1" customHeight="1" outlineLevel="1" x14ac:dyDescent="0.25">
      <c r="A180" s="859" t="s">
        <v>172</v>
      </c>
      <c r="B180" s="609"/>
      <c r="C180" s="884" t="s">
        <v>802</v>
      </c>
      <c r="D180" s="875"/>
      <c r="E180" s="875"/>
      <c r="F180" s="875"/>
      <c r="G180" s="610"/>
      <c r="H180" s="609"/>
      <c r="I180" s="863" t="s">
        <v>807</v>
      </c>
      <c r="J180" s="878"/>
      <c r="K180" s="874"/>
      <c r="L180" s="874"/>
      <c r="M180" s="885"/>
      <c r="N180" s="886"/>
      <c r="O180" s="612"/>
      <c r="P180" s="613"/>
      <c r="Q180" s="884" t="s">
        <v>802</v>
      </c>
      <c r="R180" s="680"/>
      <c r="S180" s="680"/>
      <c r="T180" s="680"/>
      <c r="U180" s="680"/>
      <c r="V180" s="681"/>
      <c r="W180" s="636"/>
      <c r="X180" s="636"/>
      <c r="Y180" s="636"/>
    </row>
    <row r="181" spans="1:26" ht="15.75" customHeight="1" outlineLevel="1" x14ac:dyDescent="0.25">
      <c r="A181" s="887" t="s">
        <v>1</v>
      </c>
      <c r="B181" s="609"/>
      <c r="C181" s="868"/>
      <c r="D181" s="875"/>
      <c r="E181" s="875"/>
      <c r="F181" s="875"/>
      <c r="G181" s="610"/>
      <c r="H181" s="609"/>
      <c r="I181" s="718"/>
      <c r="J181" s="878"/>
      <c r="K181" s="874"/>
      <c r="L181" s="874"/>
      <c r="M181" s="885"/>
      <c r="N181" s="886"/>
      <c r="O181" s="612"/>
      <c r="P181" s="613"/>
      <c r="Q181" s="871">
        <f>C181</f>
        <v>0</v>
      </c>
      <c r="R181" s="680"/>
      <c r="S181" s="680"/>
      <c r="T181" s="680"/>
      <c r="U181" s="680"/>
      <c r="V181" s="681"/>
      <c r="W181" s="636"/>
      <c r="X181" s="636"/>
      <c r="Y181" s="636"/>
    </row>
    <row r="182" spans="1:26" ht="15.75" customHeight="1" outlineLevel="1" x14ac:dyDescent="0.25">
      <c r="A182" s="888" t="s">
        <v>60</v>
      </c>
      <c r="B182" s="609"/>
      <c r="C182" s="868"/>
      <c r="D182" s="875"/>
      <c r="E182" s="875"/>
      <c r="F182" s="875"/>
      <c r="G182" s="610"/>
      <c r="H182" s="609"/>
      <c r="I182" s="718"/>
      <c r="J182" s="878"/>
      <c r="K182" s="874"/>
      <c r="L182" s="874"/>
      <c r="M182" s="885"/>
      <c r="N182" s="886"/>
      <c r="O182" s="612"/>
      <c r="P182" s="613"/>
      <c r="Q182" s="871">
        <f t="shared" ref="Q182:Q187" si="12">C182</f>
        <v>0</v>
      </c>
      <c r="R182" s="680"/>
      <c r="S182" s="680"/>
      <c r="T182" s="680"/>
      <c r="U182" s="680"/>
      <c r="V182" s="681"/>
      <c r="W182" s="636"/>
      <c r="X182" s="636"/>
      <c r="Y182" s="636"/>
    </row>
    <row r="183" spans="1:26" ht="15.75" customHeight="1" outlineLevel="1" x14ac:dyDescent="0.25">
      <c r="A183" s="888" t="s">
        <v>2</v>
      </c>
      <c r="B183" s="609"/>
      <c r="C183" s="868"/>
      <c r="D183" s="875"/>
      <c r="E183" s="875"/>
      <c r="F183" s="875"/>
      <c r="G183" s="610"/>
      <c r="H183" s="609"/>
      <c r="I183" s="718"/>
      <c r="J183" s="878"/>
      <c r="K183" s="874"/>
      <c r="L183" s="874"/>
      <c r="M183" s="885"/>
      <c r="N183" s="886"/>
      <c r="O183" s="612"/>
      <c r="P183" s="613"/>
      <c r="Q183" s="871">
        <f t="shared" si="12"/>
        <v>0</v>
      </c>
      <c r="R183" s="680"/>
      <c r="S183" s="680"/>
      <c r="T183" s="680"/>
      <c r="U183" s="680"/>
      <c r="V183" s="681"/>
      <c r="W183" s="636"/>
      <c r="X183" s="636"/>
      <c r="Y183" s="636"/>
    </row>
    <row r="184" spans="1:26" ht="15.75" customHeight="1" outlineLevel="1" x14ac:dyDescent="0.25">
      <c r="A184" s="888" t="s">
        <v>61</v>
      </c>
      <c r="B184" s="609"/>
      <c r="C184" s="868"/>
      <c r="D184" s="875"/>
      <c r="E184" s="875"/>
      <c r="F184" s="875"/>
      <c r="G184" s="610"/>
      <c r="H184" s="609"/>
      <c r="I184" s="718"/>
      <c r="J184" s="878"/>
      <c r="K184" s="874"/>
      <c r="L184" s="874"/>
      <c r="M184" s="885"/>
      <c r="N184" s="886"/>
      <c r="O184" s="612"/>
      <c r="P184" s="613"/>
      <c r="Q184" s="871">
        <f t="shared" si="12"/>
        <v>0</v>
      </c>
      <c r="R184" s="680"/>
      <c r="S184" s="680"/>
      <c r="T184" s="680"/>
      <c r="U184" s="680"/>
      <c r="V184" s="681"/>
      <c r="W184" s="636"/>
      <c r="X184" s="636"/>
      <c r="Y184" s="636"/>
    </row>
    <row r="185" spans="1:26" ht="15.75" customHeight="1" outlineLevel="1" x14ac:dyDescent="0.25">
      <c r="A185" s="867" t="s">
        <v>3</v>
      </c>
      <c r="B185" s="609"/>
      <c r="C185" s="868"/>
      <c r="D185" s="875"/>
      <c r="E185" s="875"/>
      <c r="F185" s="875"/>
      <c r="G185" s="610"/>
      <c r="H185" s="609"/>
      <c r="I185" s="718"/>
      <c r="J185" s="878"/>
      <c r="K185" s="874"/>
      <c r="L185" s="874"/>
      <c r="M185" s="885"/>
      <c r="N185" s="886"/>
      <c r="O185" s="612"/>
      <c r="P185" s="613"/>
      <c r="Q185" s="871">
        <f t="shared" si="12"/>
        <v>0</v>
      </c>
      <c r="R185" s="680"/>
      <c r="S185" s="680"/>
      <c r="T185" s="680"/>
      <c r="U185" s="680"/>
      <c r="V185" s="681"/>
      <c r="W185" s="636"/>
      <c r="X185" s="636"/>
      <c r="Y185" s="636"/>
    </row>
    <row r="186" spans="1:26" ht="15.75" customHeight="1" outlineLevel="1" x14ac:dyDescent="0.25">
      <c r="A186" s="867" t="s">
        <v>62</v>
      </c>
      <c r="B186" s="609"/>
      <c r="C186" s="868"/>
      <c r="D186" s="875"/>
      <c r="E186" s="875"/>
      <c r="F186" s="875"/>
      <c r="G186" s="610"/>
      <c r="H186" s="609"/>
      <c r="I186" s="718"/>
      <c r="J186" s="878"/>
      <c r="K186" s="874"/>
      <c r="L186" s="874"/>
      <c r="M186" s="885"/>
      <c r="N186" s="886"/>
      <c r="O186" s="612"/>
      <c r="P186" s="613"/>
      <c r="Q186" s="871">
        <f t="shared" si="12"/>
        <v>0</v>
      </c>
      <c r="R186" s="680"/>
      <c r="S186" s="680"/>
      <c r="T186" s="680"/>
      <c r="U186" s="680"/>
      <c r="V186" s="681"/>
      <c r="W186" s="636"/>
      <c r="X186" s="636"/>
      <c r="Y186" s="636"/>
    </row>
    <row r="187" spans="1:26" ht="15.75" customHeight="1" outlineLevel="1" x14ac:dyDescent="0.25">
      <c r="A187" s="867" t="s">
        <v>4</v>
      </c>
      <c r="B187" s="609"/>
      <c r="C187" s="868"/>
      <c r="D187" s="875"/>
      <c r="E187" s="875"/>
      <c r="F187" s="875"/>
      <c r="G187" s="610"/>
      <c r="H187" s="609"/>
      <c r="I187" s="718"/>
      <c r="J187" s="878"/>
      <c r="K187" s="874"/>
      <c r="L187" s="874"/>
      <c r="M187" s="885"/>
      <c r="N187" s="886"/>
      <c r="O187" s="612"/>
      <c r="P187" s="613"/>
      <c r="Q187" s="871">
        <f t="shared" si="12"/>
        <v>0</v>
      </c>
      <c r="R187" s="680"/>
      <c r="S187" s="680"/>
      <c r="T187" s="680"/>
      <c r="U187" s="680"/>
      <c r="V187" s="681"/>
      <c r="W187" s="636"/>
      <c r="X187" s="636"/>
      <c r="Y187" s="636"/>
    </row>
    <row r="188" spans="1:26" outlineLevel="1" x14ac:dyDescent="0.25">
      <c r="A188" s="854"/>
      <c r="B188" s="609"/>
      <c r="C188" s="611"/>
      <c r="D188" s="609"/>
      <c r="E188" s="609"/>
      <c r="F188" s="609"/>
      <c r="G188" s="610"/>
      <c r="H188" s="609"/>
      <c r="I188" s="610"/>
      <c r="J188" s="609"/>
      <c r="K188" s="609"/>
      <c r="L188" s="609"/>
      <c r="M188" s="609"/>
      <c r="N188" s="609"/>
      <c r="O188" s="612"/>
      <c r="P188" s="613"/>
      <c r="Q188" s="679"/>
      <c r="R188" s="680"/>
      <c r="S188" s="680"/>
      <c r="T188" s="680"/>
      <c r="U188" s="680"/>
      <c r="V188" s="681"/>
      <c r="W188" s="636"/>
      <c r="X188" s="636"/>
      <c r="Y188" s="636"/>
    </row>
    <row r="189" spans="1:26" x14ac:dyDescent="0.25">
      <c r="A189" s="703"/>
      <c r="B189" s="609"/>
      <c r="C189" s="890"/>
      <c r="D189" s="609"/>
      <c r="E189" s="609"/>
      <c r="F189" s="609"/>
      <c r="G189" s="610"/>
      <c r="H189" s="609"/>
      <c r="I189" s="610"/>
      <c r="J189" s="609"/>
      <c r="K189" s="609"/>
      <c r="L189" s="609"/>
      <c r="M189" s="609"/>
      <c r="N189" s="609"/>
      <c r="O189" s="612"/>
      <c r="P189" s="613"/>
      <c r="Q189" s="679"/>
      <c r="R189" s="680"/>
      <c r="S189" s="680"/>
      <c r="T189" s="680"/>
      <c r="U189" s="680"/>
      <c r="V189" s="681"/>
    </row>
    <row r="190" spans="1:26" s="896" customFormat="1" ht="15.75" customHeight="1" outlineLevel="1" x14ac:dyDescent="0.25">
      <c r="A190" s="682" t="s">
        <v>816</v>
      </c>
      <c r="B190" s="891"/>
      <c r="C190" s="1179" t="s">
        <v>802</v>
      </c>
      <c r="D190" s="1181" t="s">
        <v>484</v>
      </c>
      <c r="E190" s="1182"/>
      <c r="F190" s="609"/>
      <c r="G190" s="892"/>
      <c r="H190" s="893"/>
      <c r="I190" s="1183" t="s">
        <v>807</v>
      </c>
      <c r="J190" s="609"/>
      <c r="K190" s="609"/>
      <c r="L190" s="609"/>
      <c r="M190" s="893"/>
      <c r="N190" s="893"/>
      <c r="O190" s="894"/>
      <c r="P190" s="895"/>
      <c r="Q190" s="683" t="s">
        <v>0</v>
      </c>
      <c r="T190" s="897"/>
      <c r="U190" s="897"/>
      <c r="V190" s="898"/>
      <c r="X190" s="899"/>
      <c r="Y190" s="895"/>
      <c r="Z190" s="895"/>
    </row>
    <row r="191" spans="1:26" s="903" customFormat="1" outlineLevel="1" x14ac:dyDescent="0.25">
      <c r="A191" s="900" t="s">
        <v>817</v>
      </c>
      <c r="B191" s="893"/>
      <c r="C191" s="1180"/>
      <c r="D191" s="1185" t="s">
        <v>818</v>
      </c>
      <c r="E191" s="1186"/>
      <c r="F191" s="609"/>
      <c r="G191" s="901"/>
      <c r="H191" s="893"/>
      <c r="I191" s="1184"/>
      <c r="J191" s="609"/>
      <c r="K191" s="609"/>
      <c r="L191" s="609"/>
      <c r="M191" s="893"/>
      <c r="N191" s="893"/>
      <c r="O191" s="894"/>
      <c r="P191" s="895"/>
      <c r="Q191" s="902" t="s">
        <v>43</v>
      </c>
      <c r="T191" s="897"/>
      <c r="U191" s="897"/>
      <c r="V191" s="904"/>
      <c r="X191" s="905"/>
      <c r="Y191" s="905"/>
      <c r="Z191" s="905"/>
    </row>
    <row r="192" spans="1:26" s="903" customFormat="1" ht="7.5" customHeight="1" outlineLevel="1" x14ac:dyDescent="0.25">
      <c r="A192" s="852"/>
      <c r="B192" s="893"/>
      <c r="C192" s="906"/>
      <c r="D192" s="1187"/>
      <c r="E192" s="1188"/>
      <c r="F192" s="609"/>
      <c r="G192" s="901"/>
      <c r="H192" s="893"/>
      <c r="I192" s="907"/>
      <c r="J192" s="609"/>
      <c r="K192" s="609"/>
      <c r="L192" s="609"/>
      <c r="M192" s="893"/>
      <c r="N192" s="893"/>
      <c r="O192" s="894"/>
      <c r="P192" s="895"/>
      <c r="Q192" s="908"/>
      <c r="T192" s="897"/>
      <c r="U192" s="897"/>
      <c r="V192" s="904"/>
      <c r="X192" s="905"/>
      <c r="Y192" s="905"/>
      <c r="Z192" s="905"/>
    </row>
    <row r="193" spans="1:26" s="903" customFormat="1" ht="15.75" customHeight="1" outlineLevel="1" x14ac:dyDescent="0.25">
      <c r="A193" s="659" t="s">
        <v>1</v>
      </c>
      <c r="B193" s="893"/>
      <c r="C193" s="868"/>
      <c r="D193" s="1175"/>
      <c r="E193" s="1175"/>
      <c r="F193" s="609"/>
      <c r="G193" s="901"/>
      <c r="H193" s="893"/>
      <c r="I193" s="718"/>
      <c r="J193" s="609"/>
      <c r="K193" s="609"/>
      <c r="L193" s="609"/>
      <c r="M193" s="893"/>
      <c r="N193" s="893"/>
      <c r="O193" s="894"/>
      <c r="P193" s="895"/>
      <c r="Q193" s="871">
        <f>C193</f>
        <v>0</v>
      </c>
      <c r="T193" s="897"/>
      <c r="U193" s="897"/>
      <c r="V193" s="904"/>
      <c r="X193" s="905"/>
      <c r="Y193" s="905"/>
      <c r="Z193" s="905"/>
    </row>
    <row r="194" spans="1:26" s="903" customFormat="1" ht="15.75" customHeight="1" outlineLevel="1" x14ac:dyDescent="0.25">
      <c r="A194" s="668" t="s">
        <v>60</v>
      </c>
      <c r="B194" s="893"/>
      <c r="C194" s="868"/>
      <c r="D194" s="1175"/>
      <c r="E194" s="1175"/>
      <c r="F194" s="609"/>
      <c r="G194" s="901"/>
      <c r="H194" s="893"/>
      <c r="I194" s="718"/>
      <c r="J194" s="609"/>
      <c r="K194" s="609"/>
      <c r="L194" s="609"/>
      <c r="M194" s="893"/>
      <c r="N194" s="893"/>
      <c r="O194" s="894"/>
      <c r="P194" s="895"/>
      <c r="Q194" s="871">
        <f t="shared" ref="Q194:Q204" si="13">C194</f>
        <v>0</v>
      </c>
      <c r="T194" s="897"/>
      <c r="U194" s="897"/>
      <c r="V194" s="909"/>
      <c r="X194" s="905"/>
      <c r="Y194" s="905"/>
      <c r="Z194" s="905"/>
    </row>
    <row r="195" spans="1:26" s="903" customFormat="1" ht="15.75" customHeight="1" outlineLevel="1" x14ac:dyDescent="0.25">
      <c r="A195" s="670" t="s">
        <v>2</v>
      </c>
      <c r="B195" s="893"/>
      <c r="C195" s="868"/>
      <c r="D195" s="1175"/>
      <c r="E195" s="1175"/>
      <c r="F195" s="609"/>
      <c r="G195" s="901"/>
      <c r="H195" s="893"/>
      <c r="I195" s="718"/>
      <c r="J195" s="609"/>
      <c r="K195" s="609"/>
      <c r="L195" s="609"/>
      <c r="M195" s="893"/>
      <c r="N195" s="893"/>
      <c r="O195" s="894"/>
      <c r="P195" s="895"/>
      <c r="Q195" s="871">
        <f t="shared" si="13"/>
        <v>0</v>
      </c>
      <c r="T195" s="897"/>
      <c r="U195" s="897"/>
      <c r="V195" s="909"/>
      <c r="X195" s="905"/>
      <c r="Y195" s="905"/>
      <c r="Z195" s="905"/>
    </row>
    <row r="196" spans="1:26" s="903" customFormat="1" ht="15.75" customHeight="1" outlineLevel="1" x14ac:dyDescent="0.25">
      <c r="A196" s="670" t="s">
        <v>61</v>
      </c>
      <c r="B196" s="893"/>
      <c r="C196" s="868"/>
      <c r="D196" s="1175"/>
      <c r="E196" s="1175"/>
      <c r="F196" s="609"/>
      <c r="G196" s="901"/>
      <c r="H196" s="893"/>
      <c r="I196" s="718"/>
      <c r="J196" s="609"/>
      <c r="K196" s="609"/>
      <c r="L196" s="609"/>
      <c r="M196" s="893"/>
      <c r="N196" s="893"/>
      <c r="O196" s="894"/>
      <c r="P196" s="895"/>
      <c r="Q196" s="871">
        <f t="shared" si="13"/>
        <v>0</v>
      </c>
      <c r="T196" s="897"/>
      <c r="U196" s="897"/>
      <c r="V196" s="909"/>
      <c r="X196" s="905"/>
      <c r="Y196" s="905"/>
      <c r="Z196" s="905"/>
    </row>
    <row r="197" spans="1:26" s="903" customFormat="1" ht="15.75" customHeight="1" outlineLevel="1" x14ac:dyDescent="0.25">
      <c r="A197" s="672" t="s">
        <v>3</v>
      </c>
      <c r="B197" s="893"/>
      <c r="C197" s="868"/>
      <c r="D197" s="1175"/>
      <c r="E197" s="1175"/>
      <c r="F197" s="609"/>
      <c r="G197" s="901"/>
      <c r="H197" s="893"/>
      <c r="I197" s="718"/>
      <c r="J197" s="609"/>
      <c r="K197" s="609"/>
      <c r="L197" s="609"/>
      <c r="M197" s="893"/>
      <c r="N197" s="893"/>
      <c r="O197" s="894"/>
      <c r="P197" s="895"/>
      <c r="Q197" s="871">
        <f t="shared" si="13"/>
        <v>0</v>
      </c>
      <c r="T197" s="897"/>
      <c r="U197" s="897"/>
      <c r="V197" s="909"/>
      <c r="X197" s="905"/>
      <c r="Y197" s="905"/>
      <c r="Z197" s="905"/>
    </row>
    <row r="198" spans="1:26" s="903" customFormat="1" ht="15.75" customHeight="1" outlineLevel="1" x14ac:dyDescent="0.25">
      <c r="A198" s="672" t="s">
        <v>62</v>
      </c>
      <c r="B198" s="893"/>
      <c r="C198" s="868"/>
      <c r="D198" s="1175"/>
      <c r="E198" s="1175"/>
      <c r="F198" s="609"/>
      <c r="G198" s="901"/>
      <c r="H198" s="893"/>
      <c r="I198" s="718"/>
      <c r="J198" s="609"/>
      <c r="K198" s="609"/>
      <c r="L198" s="609"/>
      <c r="M198" s="893"/>
      <c r="N198" s="893"/>
      <c r="O198" s="894"/>
      <c r="P198" s="895"/>
      <c r="Q198" s="871">
        <f t="shared" si="13"/>
        <v>0</v>
      </c>
      <c r="T198" s="897"/>
      <c r="U198" s="897"/>
      <c r="V198" s="909"/>
      <c r="X198" s="905"/>
      <c r="Y198" s="905"/>
      <c r="Z198" s="905"/>
    </row>
    <row r="199" spans="1:26" s="903" customFormat="1" ht="15.75" customHeight="1" outlineLevel="1" x14ac:dyDescent="0.25">
      <c r="A199" s="672" t="s">
        <v>4</v>
      </c>
      <c r="B199" s="893"/>
      <c r="C199" s="868"/>
      <c r="D199" s="1175"/>
      <c r="E199" s="1175"/>
      <c r="F199" s="609"/>
      <c r="G199" s="901"/>
      <c r="H199" s="893"/>
      <c r="I199" s="718"/>
      <c r="J199" s="609"/>
      <c r="K199" s="609"/>
      <c r="L199" s="609"/>
      <c r="M199" s="893"/>
      <c r="N199" s="893"/>
      <c r="O199" s="894"/>
      <c r="P199" s="895"/>
      <c r="Q199" s="871">
        <f t="shared" si="13"/>
        <v>0</v>
      </c>
      <c r="T199" s="897"/>
      <c r="U199" s="897"/>
      <c r="V199" s="909"/>
      <c r="X199" s="905"/>
      <c r="Y199" s="905"/>
      <c r="Z199" s="905"/>
    </row>
    <row r="200" spans="1:26" s="903" customFormat="1" ht="15.75" customHeight="1" outlineLevel="1" x14ac:dyDescent="0.25">
      <c r="A200" s="910" t="s">
        <v>69</v>
      </c>
      <c r="B200" s="893"/>
      <c r="C200" s="868"/>
      <c r="D200" s="1175"/>
      <c r="E200" s="1175"/>
      <c r="F200" s="609"/>
      <c r="G200" s="901"/>
      <c r="H200" s="893"/>
      <c r="I200" s="718"/>
      <c r="J200" s="609"/>
      <c r="K200" s="609"/>
      <c r="L200" s="609"/>
      <c r="M200" s="893"/>
      <c r="N200" s="893"/>
      <c r="O200" s="894"/>
      <c r="P200" s="895"/>
      <c r="Q200" s="871">
        <f t="shared" si="13"/>
        <v>0</v>
      </c>
      <c r="T200" s="897"/>
      <c r="U200" s="897"/>
      <c r="V200" s="911"/>
      <c r="X200" s="899"/>
      <c r="Z200" s="905"/>
    </row>
    <row r="201" spans="1:26" s="903" customFormat="1" ht="15.75" customHeight="1" outlineLevel="1" x14ac:dyDescent="0.25">
      <c r="A201" s="910" t="s">
        <v>69</v>
      </c>
      <c r="B201" s="893"/>
      <c r="C201" s="868"/>
      <c r="D201" s="1175"/>
      <c r="E201" s="1175"/>
      <c r="F201" s="609"/>
      <c r="G201" s="901"/>
      <c r="H201" s="893"/>
      <c r="I201" s="718"/>
      <c r="J201" s="609"/>
      <c r="K201" s="609"/>
      <c r="L201" s="609"/>
      <c r="M201" s="893"/>
      <c r="N201" s="893"/>
      <c r="O201" s="894"/>
      <c r="P201" s="895"/>
      <c r="Q201" s="871">
        <f t="shared" si="13"/>
        <v>0</v>
      </c>
      <c r="T201" s="897"/>
      <c r="U201" s="897"/>
      <c r="V201" s="911"/>
      <c r="X201" s="899"/>
      <c r="Z201" s="905"/>
    </row>
    <row r="202" spans="1:26" s="903" customFormat="1" ht="15.75" customHeight="1" outlineLevel="1" x14ac:dyDescent="0.25">
      <c r="A202" s="910" t="s">
        <v>69</v>
      </c>
      <c r="B202" s="893"/>
      <c r="C202" s="868"/>
      <c r="D202" s="1175"/>
      <c r="E202" s="1175"/>
      <c r="F202" s="609"/>
      <c r="G202" s="901"/>
      <c r="H202" s="893"/>
      <c r="I202" s="718"/>
      <c r="J202" s="609"/>
      <c r="K202" s="609"/>
      <c r="L202" s="609"/>
      <c r="M202" s="893"/>
      <c r="N202" s="893"/>
      <c r="O202" s="894"/>
      <c r="P202" s="895"/>
      <c r="Q202" s="871">
        <f t="shared" si="13"/>
        <v>0</v>
      </c>
      <c r="T202" s="897"/>
      <c r="U202" s="897"/>
      <c r="V202" s="911"/>
      <c r="X202" s="899"/>
      <c r="Z202" s="905"/>
    </row>
    <row r="203" spans="1:26" s="903" customFormat="1" ht="15.75" customHeight="1" outlineLevel="1" x14ac:dyDescent="0.25">
      <c r="A203" s="910" t="s">
        <v>69</v>
      </c>
      <c r="B203" s="893"/>
      <c r="C203" s="868"/>
      <c r="D203" s="1175"/>
      <c r="E203" s="1175"/>
      <c r="F203" s="770"/>
      <c r="G203" s="901"/>
      <c r="H203" s="893"/>
      <c r="I203" s="718"/>
      <c r="J203" s="609"/>
      <c r="K203" s="609"/>
      <c r="L203" s="609"/>
      <c r="M203" s="893"/>
      <c r="N203" s="893"/>
      <c r="O203" s="894"/>
      <c r="P203" s="895"/>
      <c r="Q203" s="871">
        <f t="shared" si="13"/>
        <v>0</v>
      </c>
      <c r="T203" s="897"/>
      <c r="U203" s="897"/>
      <c r="V203" s="911"/>
      <c r="X203" s="899"/>
      <c r="Z203" s="905"/>
    </row>
    <row r="204" spans="1:26" s="903" customFormat="1" ht="15.75" customHeight="1" outlineLevel="1" thickBot="1" x14ac:dyDescent="0.3">
      <c r="A204" s="912" t="s">
        <v>69</v>
      </c>
      <c r="B204" s="913"/>
      <c r="C204" s="914"/>
      <c r="D204" s="1176"/>
      <c r="E204" s="1176"/>
      <c r="F204" s="915"/>
      <c r="G204" s="916"/>
      <c r="H204" s="913"/>
      <c r="I204" s="718"/>
      <c r="J204" s="917"/>
      <c r="K204" s="918"/>
      <c r="L204" s="917"/>
      <c r="M204" s="919"/>
      <c r="N204" s="920"/>
      <c r="O204" s="921"/>
      <c r="P204" s="922"/>
      <c r="Q204" s="923">
        <f t="shared" si="13"/>
        <v>0</v>
      </c>
      <c r="R204" s="924"/>
      <c r="S204" s="922"/>
      <c r="T204" s="925"/>
      <c r="U204" s="925"/>
      <c r="V204" s="926"/>
      <c r="X204" s="905"/>
      <c r="Y204" s="905"/>
      <c r="Z204" s="905"/>
    </row>
    <row r="205" spans="1:26" s="636" customFormat="1" x14ac:dyDescent="0.25">
      <c r="A205" s="595"/>
      <c r="C205" s="609"/>
      <c r="D205" s="609"/>
      <c r="E205" s="609"/>
      <c r="F205" s="609"/>
      <c r="O205" s="809"/>
      <c r="Q205" s="680"/>
      <c r="R205" s="680"/>
      <c r="S205" s="680"/>
      <c r="T205" s="680"/>
      <c r="U205" s="680"/>
      <c r="V205" s="927"/>
    </row>
    <row r="206" spans="1:26" s="931" customFormat="1" ht="18" customHeight="1" x14ac:dyDescent="0.3">
      <c r="A206" s="928"/>
      <c r="B206" s="929"/>
      <c r="C206" s="609"/>
      <c r="D206" s="609"/>
      <c r="E206" s="609"/>
      <c r="F206" s="609"/>
      <c r="G206" s="929"/>
      <c r="H206" s="929"/>
      <c r="I206" s="929"/>
      <c r="J206" s="929"/>
      <c r="K206" s="929"/>
      <c r="L206" s="929"/>
      <c r="M206" s="929"/>
      <c r="N206" s="929"/>
      <c r="O206" s="930"/>
      <c r="Q206" s="932"/>
      <c r="R206" s="932"/>
      <c r="S206" s="932"/>
      <c r="T206" s="932"/>
      <c r="U206" s="933" t="s">
        <v>102</v>
      </c>
      <c r="V206" s="932"/>
    </row>
    <row r="207" spans="1:26" ht="5.25" customHeight="1" x14ac:dyDescent="0.25">
      <c r="A207" s="928"/>
      <c r="B207" s="929"/>
      <c r="C207" s="929"/>
      <c r="D207" s="929"/>
      <c r="E207" s="929"/>
      <c r="F207" s="929"/>
      <c r="G207" s="929"/>
      <c r="H207" s="929"/>
      <c r="I207" s="929"/>
      <c r="J207" s="929"/>
      <c r="K207" s="929"/>
      <c r="L207" s="929"/>
      <c r="M207" s="929"/>
      <c r="N207" s="929"/>
      <c r="V207" s="597"/>
    </row>
    <row r="208" spans="1:26" ht="15" customHeight="1" x14ac:dyDescent="0.25">
      <c r="A208" s="1174"/>
      <c r="B208" s="1174"/>
      <c r="C208" s="1174"/>
      <c r="D208" s="1174"/>
      <c r="E208" s="1174"/>
      <c r="F208" s="1174"/>
      <c r="G208" s="1174"/>
      <c r="H208" s="1174"/>
      <c r="I208" s="1174"/>
      <c r="J208" s="1174"/>
      <c r="K208" s="1174"/>
      <c r="L208" s="1174"/>
      <c r="M208" s="1174"/>
      <c r="N208" s="934"/>
      <c r="U208" s="935"/>
      <c r="V208" s="936" t="s">
        <v>150</v>
      </c>
    </row>
    <row r="209" spans="1:24" ht="15" customHeight="1" x14ac:dyDescent="0.25">
      <c r="A209" s="934"/>
      <c r="B209" s="934"/>
      <c r="C209" s="934"/>
      <c r="D209" s="934"/>
      <c r="E209" s="934"/>
      <c r="F209" s="934"/>
      <c r="G209" s="934"/>
      <c r="H209" s="934"/>
      <c r="I209" s="934"/>
      <c r="J209" s="934"/>
      <c r="K209" s="934"/>
      <c r="L209" s="934"/>
      <c r="M209" s="934"/>
      <c r="N209" s="934"/>
      <c r="U209" s="680"/>
      <c r="V209" s="936">
        <v>2021</v>
      </c>
    </row>
    <row r="210" spans="1:24" x14ac:dyDescent="0.25">
      <c r="A210" s="937"/>
      <c r="B210" s="937"/>
      <c r="C210" s="937"/>
      <c r="D210" s="937"/>
      <c r="E210" s="937"/>
      <c r="F210" s="937"/>
      <c r="G210" s="937"/>
      <c r="H210" s="937"/>
      <c r="I210" s="937"/>
      <c r="J210" s="937"/>
      <c r="K210" s="937"/>
      <c r="L210" s="937"/>
      <c r="M210" s="937"/>
      <c r="N210" s="937"/>
      <c r="V210" s="938">
        <f>V10+V22+V27+V34+V42+V54+V117+V131</f>
        <v>0</v>
      </c>
      <c r="W210" s="939" t="s">
        <v>103</v>
      </c>
    </row>
    <row r="211" spans="1:24" ht="31.5" x14ac:dyDescent="0.25">
      <c r="V211" s="940">
        <f>V72</f>
        <v>0</v>
      </c>
      <c r="W211" s="941" t="s">
        <v>819</v>
      </c>
      <c r="X211" s="597"/>
    </row>
    <row r="212" spans="1:24" x14ac:dyDescent="0.25">
      <c r="V212" s="942">
        <f>SUM(V210:V211)</f>
        <v>0</v>
      </c>
      <c r="W212" s="943" t="s">
        <v>21</v>
      </c>
    </row>
    <row r="213" spans="1:24" x14ac:dyDescent="0.25">
      <c r="Q213" s="944"/>
      <c r="R213" s="944"/>
      <c r="S213" s="944"/>
      <c r="T213" s="945"/>
      <c r="U213" s="946"/>
      <c r="V213" s="947"/>
    </row>
    <row r="214" spans="1:24" x14ac:dyDescent="0.25">
      <c r="Q214" s="944"/>
      <c r="R214" s="944"/>
      <c r="S214" s="944"/>
      <c r="T214" s="944"/>
      <c r="U214" s="944"/>
      <c r="V214" s="947"/>
    </row>
  </sheetData>
  <sheetProtection formatColumns="0" formatRows="0"/>
  <mergeCells count="40">
    <mergeCell ref="A25:A26"/>
    <mergeCell ref="C3:F3"/>
    <mergeCell ref="I3:M3"/>
    <mergeCell ref="Q3:V3"/>
    <mergeCell ref="V5:V8"/>
    <mergeCell ref="V19:V20"/>
    <mergeCell ref="A32:A33"/>
    <mergeCell ref="V39:V40"/>
    <mergeCell ref="V51:V52"/>
    <mergeCell ref="Q63:Q64"/>
    <mergeCell ref="R63:R64"/>
    <mergeCell ref="S63:S64"/>
    <mergeCell ref="V63:V64"/>
    <mergeCell ref="C64:E64"/>
    <mergeCell ref="I87:L87"/>
    <mergeCell ref="I88:L88"/>
    <mergeCell ref="R88:R89"/>
    <mergeCell ref="S88:S89"/>
    <mergeCell ref="I128:K128"/>
    <mergeCell ref="L128:N128"/>
    <mergeCell ref="Q128:Q129"/>
    <mergeCell ref="D198:E198"/>
    <mergeCell ref="A136:A137"/>
    <mergeCell ref="C190:C191"/>
    <mergeCell ref="D190:E190"/>
    <mergeCell ref="I190:I191"/>
    <mergeCell ref="D191:E191"/>
    <mergeCell ref="D192:E192"/>
    <mergeCell ref="D193:E193"/>
    <mergeCell ref="D194:E194"/>
    <mergeCell ref="D195:E195"/>
    <mergeCell ref="D196:E196"/>
    <mergeCell ref="D197:E197"/>
    <mergeCell ref="A208:M208"/>
    <mergeCell ref="D199:E199"/>
    <mergeCell ref="D200:E200"/>
    <mergeCell ref="D201:E201"/>
    <mergeCell ref="D202:E202"/>
    <mergeCell ref="D203:E203"/>
    <mergeCell ref="D204:E204"/>
  </mergeCells>
  <conditionalFormatting sqref="C130:F130 C131:D131 D132:D133 C142:C148 C172:C177 C137:F137">
    <cfRule type="cellIs" dxfId="329" priority="9" operator="notEqual">
      <formula>ROUND(C130,2)</formula>
    </cfRule>
  </conditionalFormatting>
  <conditionalFormatting sqref="C181:C187">
    <cfRule type="cellIs" dxfId="328" priority="8" operator="notEqual">
      <formula>ROUND(C181,2)</formula>
    </cfRule>
  </conditionalFormatting>
  <conditionalFormatting sqref="C152:C158">
    <cfRule type="cellIs" dxfId="327" priority="7" operator="notEqual">
      <formula>ROUND(C152,2)</formula>
    </cfRule>
  </conditionalFormatting>
  <conditionalFormatting sqref="C162:C168">
    <cfRule type="cellIs" dxfId="326" priority="6" operator="notEqual">
      <formula>ROUND(C162,2)</formula>
    </cfRule>
  </conditionalFormatting>
  <conditionalFormatting sqref="C193:C199">
    <cfRule type="cellIs" dxfId="325" priority="5" operator="notEqual">
      <formula>ROUND(C193,2)</formula>
    </cfRule>
  </conditionalFormatting>
  <conditionalFormatting sqref="C203:C204">
    <cfRule type="cellIs" dxfId="324" priority="2" operator="notEqual">
      <formula>ROUND(C203,2)</formula>
    </cfRule>
  </conditionalFormatting>
  <conditionalFormatting sqref="C200:C201">
    <cfRule type="cellIs" dxfId="323" priority="4" operator="notEqual">
      <formula>ROUND(C200,2)</formula>
    </cfRule>
  </conditionalFormatting>
  <conditionalFormatting sqref="C202">
    <cfRule type="cellIs" dxfId="322" priority="3" operator="notEqual">
      <formula>ROUND(C202,2)</formula>
    </cfRule>
  </conditionalFormatting>
  <conditionalFormatting sqref="C132:C133">
    <cfRule type="cellIs" dxfId="321" priority="1" operator="notEqual">
      <formula>ROUND(C132,2)</formula>
    </cfRule>
  </conditionalFormatting>
  <dataValidations count="1">
    <dataValidation type="custom" allowBlank="1" showInputMessage="1" showErrorMessage="1" errorTitle="Unzulässige Eingabe!" error="Die rabattierten Mengen (positives Vorzeichen) sind anzugeben, zugleich sind diese aber in den Absatzzahlen oben enthalten." sqref="I192:I204 L130:N130 I172:I178 I181:I187 I152:I160 I162:I170 I130:K135 I137:N140">
      <formula1>I130&gt;0</formula1>
    </dataValidation>
  </dataValidations>
  <printOptions horizontalCentered="1"/>
  <pageMargins left="0.78740157480314965" right="0.94488188976377963" top="0.51181102362204722" bottom="0.31496062992125984" header="0.15748031496062992" footer="0.15748031496062992"/>
  <pageSetup paperSize="8" scale="21" orientation="landscape" r:id="rId1"/>
  <headerFooter alignWithMargins="0">
    <oddFooter>&amp;L&amp;8&amp;D&amp;R&amp;8&amp;A - &amp;F</oddFooter>
  </headerFooter>
  <colBreaks count="1" manualBreakCount="1">
    <brk id="7" max="15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H214"/>
  <sheetViews>
    <sheetView showGridLines="0" zoomScale="70" zoomScaleNormal="70" workbookViewId="0"/>
  </sheetViews>
  <sheetFormatPr baseColWidth="10" defaultColWidth="12.5703125" defaultRowHeight="15.75" outlineLevelRow="1" x14ac:dyDescent="0.25"/>
  <cols>
    <col min="1" max="1" width="80.28515625" style="595" customWidth="1"/>
    <col min="2" max="2" width="4.140625" style="595" customWidth="1"/>
    <col min="3" max="6" width="23.5703125" style="595" customWidth="1"/>
    <col min="7" max="8" width="4.140625" style="595" customWidth="1"/>
    <col min="9" max="14" width="25.28515625" style="595" customWidth="1"/>
    <col min="15" max="15" width="4.140625" style="596" customWidth="1"/>
    <col min="16" max="16" width="4.140625" style="595" customWidth="1"/>
    <col min="17" max="17" width="25.28515625" style="597" customWidth="1"/>
    <col min="18" max="18" width="26.42578125" style="597" customWidth="1"/>
    <col min="19" max="19" width="26.7109375" style="597" customWidth="1"/>
    <col min="20" max="20" width="25.28515625" style="597" customWidth="1"/>
    <col min="21" max="21" width="3.140625" style="597" customWidth="1"/>
    <col min="22" max="22" width="25.7109375" style="598" customWidth="1"/>
    <col min="23" max="23" width="25.7109375" style="595" customWidth="1"/>
    <col min="24" max="24" width="20.7109375" style="595" customWidth="1"/>
    <col min="25" max="16384" width="12.5703125" style="595"/>
  </cols>
  <sheetData>
    <row r="1" spans="1:242" ht="21" x14ac:dyDescent="0.35">
      <c r="A1" s="594" t="s">
        <v>903</v>
      </c>
    </row>
    <row r="2" spans="1:242" ht="48" customHeight="1" thickBot="1" x14ac:dyDescent="0.3">
      <c r="G2" s="599"/>
    </row>
    <row r="3" spans="1:242" s="606" customFormat="1" ht="41.25" customHeight="1" x14ac:dyDescent="0.2">
      <c r="A3" s="600"/>
      <c r="B3" s="601"/>
      <c r="C3" s="1216" t="s">
        <v>820</v>
      </c>
      <c r="D3" s="1217"/>
      <c r="E3" s="1217"/>
      <c r="F3" s="1217"/>
      <c r="G3" s="602"/>
      <c r="H3" s="601"/>
      <c r="I3" s="1224" t="s">
        <v>901</v>
      </c>
      <c r="J3" s="1225"/>
      <c r="K3" s="1225"/>
      <c r="L3" s="1225"/>
      <c r="M3" s="1225"/>
      <c r="N3" s="1042"/>
      <c r="O3" s="604"/>
      <c r="P3" s="605"/>
      <c r="Q3" s="1226" t="s">
        <v>904</v>
      </c>
      <c r="R3" s="1227"/>
      <c r="S3" s="1227"/>
      <c r="T3" s="1227"/>
      <c r="U3" s="1227"/>
      <c r="V3" s="1228"/>
      <c r="X3" s="607"/>
      <c r="Y3" s="607"/>
      <c r="Z3" s="607"/>
      <c r="AA3" s="607"/>
    </row>
    <row r="4" spans="1:242" x14ac:dyDescent="0.25">
      <c r="A4" s="608"/>
      <c r="B4" s="609"/>
      <c r="C4" s="610"/>
      <c r="D4" s="609"/>
      <c r="E4" s="609"/>
      <c r="F4" s="609"/>
      <c r="G4" s="611"/>
      <c r="H4" s="609"/>
      <c r="I4" s="610"/>
      <c r="J4" s="609"/>
      <c r="K4" s="609"/>
      <c r="L4" s="609"/>
      <c r="M4" s="609"/>
      <c r="N4" s="609"/>
      <c r="O4" s="612"/>
      <c r="P4" s="613"/>
      <c r="Q4" s="614"/>
      <c r="R4" s="615"/>
      <c r="S4" s="615"/>
      <c r="T4" s="615"/>
      <c r="U4" s="615"/>
      <c r="V4" s="616"/>
    </row>
    <row r="5" spans="1:242" s="629" customFormat="1" ht="15.75" customHeight="1" x14ac:dyDescent="0.25">
      <c r="A5" s="617"/>
      <c r="B5" s="609"/>
      <c r="C5" s="618" t="s">
        <v>49</v>
      </c>
      <c r="D5" s="619"/>
      <c r="E5" s="619"/>
      <c r="F5" s="620"/>
      <c r="G5" s="621"/>
      <c r="H5" s="609"/>
      <c r="I5" s="618" t="s">
        <v>49</v>
      </c>
      <c r="J5" s="619"/>
      <c r="K5" s="619"/>
      <c r="L5" s="620"/>
      <c r="M5" s="622"/>
      <c r="N5" s="622"/>
      <c r="O5" s="623"/>
      <c r="P5" s="613"/>
      <c r="Q5" s="624" t="s">
        <v>49</v>
      </c>
      <c r="R5" s="625"/>
      <c r="S5" s="626"/>
      <c r="T5" s="626"/>
      <c r="U5" s="626"/>
      <c r="V5" s="1206" t="s">
        <v>50</v>
      </c>
      <c r="W5" s="595"/>
      <c r="X5" s="627"/>
      <c r="Y5" s="628"/>
      <c r="Z5" s="627"/>
      <c r="AA5" s="595"/>
      <c r="AB5" s="595"/>
      <c r="AC5" s="595"/>
      <c r="AD5" s="595"/>
      <c r="AE5" s="595"/>
      <c r="AF5" s="595"/>
      <c r="AG5" s="595"/>
      <c r="AH5" s="595"/>
      <c r="AI5" s="595"/>
      <c r="AJ5" s="595"/>
      <c r="AK5" s="595"/>
      <c r="AL5" s="595"/>
      <c r="AM5" s="595"/>
      <c r="AN5" s="595"/>
      <c r="AO5" s="595"/>
      <c r="AP5" s="595"/>
      <c r="AQ5" s="595"/>
      <c r="AR5" s="595"/>
      <c r="AS5" s="595"/>
      <c r="AT5" s="595"/>
      <c r="AU5" s="595"/>
      <c r="AV5" s="595"/>
      <c r="AW5" s="595"/>
      <c r="AX5" s="595"/>
      <c r="AY5" s="595"/>
      <c r="AZ5" s="595"/>
      <c r="BA5" s="595"/>
      <c r="BB5" s="595"/>
      <c r="BC5" s="595"/>
      <c r="BD5" s="595"/>
      <c r="BE5" s="595"/>
      <c r="BF5" s="595"/>
      <c r="BG5" s="595"/>
      <c r="BH5" s="595"/>
      <c r="BI5" s="595"/>
      <c r="BJ5" s="595"/>
      <c r="BK5" s="595"/>
      <c r="BL5" s="595"/>
      <c r="BM5" s="595"/>
      <c r="BN5" s="595"/>
      <c r="BO5" s="595"/>
      <c r="BP5" s="595"/>
      <c r="BQ5" s="595"/>
      <c r="BR5" s="595"/>
      <c r="BS5" s="595"/>
      <c r="BT5" s="595"/>
      <c r="BU5" s="595"/>
      <c r="BV5" s="595"/>
      <c r="BW5" s="595"/>
      <c r="BX5" s="595"/>
      <c r="BY5" s="595"/>
      <c r="BZ5" s="595"/>
      <c r="CA5" s="595"/>
      <c r="CB5" s="595"/>
      <c r="CC5" s="595"/>
      <c r="CD5" s="595"/>
      <c r="CE5" s="595"/>
      <c r="CF5" s="595"/>
      <c r="CG5" s="595"/>
      <c r="CH5" s="595"/>
      <c r="CI5" s="595"/>
      <c r="CJ5" s="595"/>
      <c r="CK5" s="595"/>
      <c r="CL5" s="595"/>
      <c r="CM5" s="595"/>
      <c r="CN5" s="595"/>
      <c r="CO5" s="595"/>
      <c r="CP5" s="595"/>
      <c r="CQ5" s="595"/>
      <c r="CR5" s="595"/>
      <c r="CS5" s="595"/>
      <c r="CT5" s="595"/>
      <c r="CU5" s="595"/>
      <c r="CV5" s="595"/>
      <c r="CW5" s="595"/>
      <c r="CX5" s="595"/>
      <c r="CY5" s="595"/>
      <c r="CZ5" s="595"/>
      <c r="DA5" s="595"/>
      <c r="DB5" s="595"/>
      <c r="DC5" s="595"/>
      <c r="DD5" s="595"/>
      <c r="DE5" s="595"/>
      <c r="DF5" s="595"/>
      <c r="DG5" s="595"/>
      <c r="DH5" s="595"/>
      <c r="DI5" s="595"/>
      <c r="DJ5" s="595"/>
      <c r="DK5" s="595"/>
      <c r="DL5" s="595"/>
      <c r="DM5" s="595"/>
      <c r="DN5" s="595"/>
      <c r="DO5" s="595"/>
      <c r="DP5" s="595"/>
      <c r="DQ5" s="595"/>
      <c r="DR5" s="595"/>
      <c r="DS5" s="595"/>
      <c r="DT5" s="595"/>
      <c r="DU5" s="595"/>
      <c r="DV5" s="595"/>
      <c r="DW5" s="595"/>
      <c r="DX5" s="595"/>
      <c r="DY5" s="595"/>
      <c r="DZ5" s="595"/>
      <c r="EA5" s="595"/>
      <c r="EB5" s="595"/>
      <c r="EC5" s="595"/>
      <c r="ED5" s="595"/>
      <c r="EE5" s="595"/>
      <c r="EF5" s="595"/>
      <c r="EG5" s="595"/>
      <c r="EH5" s="595"/>
      <c r="EI5" s="595"/>
      <c r="EJ5" s="595"/>
      <c r="EK5" s="595"/>
      <c r="EL5" s="595"/>
      <c r="EM5" s="595"/>
      <c r="EN5" s="595"/>
      <c r="EO5" s="595"/>
      <c r="EP5" s="595"/>
      <c r="EQ5" s="595"/>
      <c r="ER5" s="595"/>
      <c r="ES5" s="595"/>
      <c r="ET5" s="595"/>
      <c r="EU5" s="595"/>
      <c r="EV5" s="595"/>
      <c r="EW5" s="595"/>
      <c r="EX5" s="595"/>
      <c r="EY5" s="595"/>
      <c r="EZ5" s="595"/>
      <c r="FA5" s="595"/>
      <c r="FB5" s="595"/>
      <c r="FC5" s="595"/>
      <c r="FD5" s="595"/>
      <c r="FE5" s="595"/>
      <c r="FF5" s="595"/>
      <c r="FG5" s="595"/>
      <c r="FH5" s="595"/>
      <c r="FI5" s="595"/>
      <c r="FJ5" s="595"/>
      <c r="FK5" s="595"/>
      <c r="FL5" s="595"/>
      <c r="FM5" s="595"/>
      <c r="FN5" s="595"/>
      <c r="FO5" s="595"/>
      <c r="FP5" s="595"/>
      <c r="FQ5" s="595"/>
      <c r="FR5" s="595"/>
      <c r="FS5" s="595"/>
      <c r="FT5" s="595"/>
      <c r="FU5" s="595"/>
      <c r="FV5" s="595"/>
      <c r="FW5" s="595"/>
      <c r="FX5" s="595"/>
      <c r="FY5" s="595"/>
      <c r="FZ5" s="595"/>
      <c r="GA5" s="595"/>
      <c r="GB5" s="595"/>
      <c r="GC5" s="595"/>
      <c r="GD5" s="595"/>
      <c r="GE5" s="595"/>
      <c r="GF5" s="595"/>
      <c r="GG5" s="595"/>
      <c r="GH5" s="595"/>
      <c r="GI5" s="595"/>
      <c r="GJ5" s="595"/>
      <c r="GK5" s="595"/>
      <c r="GL5" s="595"/>
      <c r="GM5" s="595"/>
      <c r="GN5" s="595"/>
      <c r="GO5" s="595"/>
      <c r="GP5" s="595"/>
      <c r="GQ5" s="595"/>
      <c r="GR5" s="595"/>
      <c r="GS5" s="595"/>
      <c r="GT5" s="595"/>
      <c r="GU5" s="595"/>
      <c r="GV5" s="595"/>
      <c r="GW5" s="595"/>
      <c r="GX5" s="595"/>
      <c r="GY5" s="595"/>
      <c r="GZ5" s="595"/>
      <c r="HA5" s="595"/>
      <c r="HB5" s="595"/>
      <c r="HC5" s="595"/>
      <c r="HD5" s="595"/>
      <c r="HE5" s="595"/>
      <c r="HF5" s="595"/>
      <c r="HG5" s="595"/>
      <c r="HH5" s="595"/>
      <c r="HI5" s="595"/>
      <c r="HJ5" s="595"/>
      <c r="HK5" s="595"/>
      <c r="HL5" s="595"/>
      <c r="HM5" s="595"/>
      <c r="HN5" s="595"/>
      <c r="HO5" s="595"/>
      <c r="HP5" s="595"/>
      <c r="HQ5" s="595"/>
      <c r="HR5" s="595"/>
      <c r="HS5" s="595"/>
      <c r="HT5" s="595"/>
      <c r="HU5" s="595"/>
      <c r="HV5" s="595"/>
      <c r="HW5" s="595"/>
      <c r="HX5" s="595"/>
      <c r="HY5" s="595"/>
      <c r="HZ5" s="595"/>
      <c r="IA5" s="595"/>
      <c r="IB5" s="595"/>
      <c r="IC5" s="595"/>
      <c r="ID5" s="595"/>
      <c r="IE5" s="595"/>
      <c r="IF5" s="595"/>
      <c r="IG5" s="595"/>
      <c r="IH5" s="595"/>
    </row>
    <row r="6" spans="1:242" s="636" customFormat="1" ht="18.75" customHeight="1" x14ac:dyDescent="0.25">
      <c r="A6" s="630" t="s">
        <v>792</v>
      </c>
      <c r="B6" s="609"/>
      <c r="C6" s="618" t="s">
        <v>51</v>
      </c>
      <c r="D6" s="620"/>
      <c r="E6" s="631" t="s">
        <v>51</v>
      </c>
      <c r="F6" s="632"/>
      <c r="G6" s="611"/>
      <c r="H6" s="609"/>
      <c r="I6" s="618" t="s">
        <v>51</v>
      </c>
      <c r="J6" s="619"/>
      <c r="K6" s="633" t="s">
        <v>51</v>
      </c>
      <c r="L6" s="620"/>
      <c r="M6" s="622"/>
      <c r="N6" s="622"/>
      <c r="O6" s="612"/>
      <c r="P6" s="634"/>
      <c r="Q6" s="624" t="s">
        <v>51</v>
      </c>
      <c r="R6" s="625"/>
      <c r="S6" s="635"/>
      <c r="T6" s="635"/>
      <c r="U6" s="635"/>
      <c r="V6" s="1223"/>
      <c r="X6" s="613"/>
      <c r="Y6" s="628"/>
      <c r="Z6" s="613"/>
    </row>
    <row r="7" spans="1:242" s="636" customFormat="1" x14ac:dyDescent="0.25">
      <c r="A7" s="637"/>
      <c r="B7" s="609"/>
      <c r="C7" s="638" t="s">
        <v>52</v>
      </c>
      <c r="D7" s="639"/>
      <c r="E7" s="639" t="s">
        <v>53</v>
      </c>
      <c r="F7" s="639"/>
      <c r="G7" s="611"/>
      <c r="H7" s="609"/>
      <c r="I7" s="638" t="s">
        <v>52</v>
      </c>
      <c r="J7" s="640"/>
      <c r="K7" s="639" t="s">
        <v>52</v>
      </c>
      <c r="L7" s="639"/>
      <c r="M7" s="622"/>
      <c r="N7" s="622"/>
      <c r="O7" s="612"/>
      <c r="P7" s="641"/>
      <c r="Q7" s="642" t="s">
        <v>54</v>
      </c>
      <c r="R7" s="643" t="s">
        <v>53</v>
      </c>
      <c r="S7" s="644"/>
      <c r="T7" s="644"/>
      <c r="U7" s="644"/>
      <c r="V7" s="1223"/>
      <c r="X7" s="613"/>
      <c r="Y7" s="645"/>
      <c r="Z7" s="613"/>
    </row>
    <row r="8" spans="1:242" x14ac:dyDescent="0.25">
      <c r="A8" s="646"/>
      <c r="B8" s="647"/>
      <c r="C8" s="648" t="s">
        <v>55</v>
      </c>
      <c r="D8" s="649" t="s">
        <v>56</v>
      </c>
      <c r="E8" s="649" t="s">
        <v>55</v>
      </c>
      <c r="F8" s="649" t="s">
        <v>56</v>
      </c>
      <c r="G8" s="611"/>
      <c r="H8" s="609"/>
      <c r="I8" s="648" t="s">
        <v>57</v>
      </c>
      <c r="J8" s="649" t="s">
        <v>58</v>
      </c>
      <c r="K8" s="649" t="s">
        <v>57</v>
      </c>
      <c r="L8" s="649" t="s">
        <v>58</v>
      </c>
      <c r="M8" s="622"/>
      <c r="N8" s="622"/>
      <c r="O8" s="612"/>
      <c r="P8" s="634"/>
      <c r="Q8" s="642" t="s">
        <v>0</v>
      </c>
      <c r="R8" s="643" t="s">
        <v>0</v>
      </c>
      <c r="S8" s="644"/>
      <c r="T8" s="644"/>
      <c r="U8" s="644"/>
      <c r="V8" s="1207"/>
      <c r="X8" s="613"/>
      <c r="Y8" s="634"/>
      <c r="Z8" s="613"/>
    </row>
    <row r="9" spans="1:242" x14ac:dyDescent="0.25">
      <c r="A9" s="650"/>
      <c r="B9" s="651"/>
      <c r="C9" s="652" t="s">
        <v>59</v>
      </c>
      <c r="D9" s="653" t="s">
        <v>32</v>
      </c>
      <c r="E9" s="653" t="s">
        <v>59</v>
      </c>
      <c r="F9" s="653" t="s">
        <v>32</v>
      </c>
      <c r="G9" s="611"/>
      <c r="H9" s="609"/>
      <c r="I9" s="652" t="s">
        <v>25</v>
      </c>
      <c r="J9" s="653" t="s">
        <v>31</v>
      </c>
      <c r="K9" s="653" t="s">
        <v>25</v>
      </c>
      <c r="L9" s="653" t="s">
        <v>31</v>
      </c>
      <c r="M9" s="622"/>
      <c r="N9" s="622"/>
      <c r="O9" s="612"/>
      <c r="P9" s="654"/>
      <c r="Q9" s="655" t="s">
        <v>43</v>
      </c>
      <c r="R9" s="656" t="s">
        <v>43</v>
      </c>
      <c r="S9" s="657"/>
      <c r="T9" s="657"/>
      <c r="U9" s="657"/>
      <c r="V9" s="658" t="s">
        <v>43</v>
      </c>
      <c r="X9" s="613"/>
      <c r="Y9" s="654"/>
      <c r="Z9" s="613"/>
    </row>
    <row r="10" spans="1:242" x14ac:dyDescent="0.25">
      <c r="A10" s="659" t="s">
        <v>1</v>
      </c>
      <c r="B10" s="609"/>
      <c r="C10" s="660"/>
      <c r="D10" s="661"/>
      <c r="E10" s="661"/>
      <c r="F10" s="661"/>
      <c r="G10" s="611"/>
      <c r="H10" s="609"/>
      <c r="I10" s="1043"/>
      <c r="J10" s="1044"/>
      <c r="K10" s="1044"/>
      <c r="L10" s="1044"/>
      <c r="M10" s="622"/>
      <c r="N10" s="622"/>
      <c r="O10" s="612"/>
      <c r="P10" s="664"/>
      <c r="Q10" s="1066">
        <f t="shared" ref="Q10:Q16" si="0">IF(D10="-",0,(C10*I10)+(D10*J10/100))</f>
        <v>0</v>
      </c>
      <c r="R10" s="1067">
        <f t="shared" ref="R10:R16" si="1">IF(F10="-",0,(E10*K10)+(F10*L10/100))</f>
        <v>0</v>
      </c>
      <c r="S10" s="635"/>
      <c r="T10" s="635"/>
      <c r="U10" s="635"/>
      <c r="V10" s="1065">
        <f>SUM(Q10:R16)</f>
        <v>0</v>
      </c>
      <c r="X10" s="613"/>
      <c r="Y10" s="627"/>
      <c r="Z10" s="613"/>
    </row>
    <row r="11" spans="1:242" s="629" customFormat="1" x14ac:dyDescent="0.25">
      <c r="A11" s="668" t="s">
        <v>60</v>
      </c>
      <c r="B11" s="609"/>
      <c r="C11" s="660"/>
      <c r="D11" s="661"/>
      <c r="E11" s="661"/>
      <c r="F11" s="661"/>
      <c r="G11" s="621"/>
      <c r="H11" s="609"/>
      <c r="I11" s="1043"/>
      <c r="J11" s="1044"/>
      <c r="K11" s="1044"/>
      <c r="L11" s="1044"/>
      <c r="M11" s="622"/>
      <c r="N11" s="622"/>
      <c r="O11" s="623"/>
      <c r="P11" s="664"/>
      <c r="Q11" s="1066">
        <f t="shared" si="0"/>
        <v>0</v>
      </c>
      <c r="R11" s="1067">
        <f t="shared" si="1"/>
        <v>0</v>
      </c>
      <c r="S11" s="635"/>
      <c r="T11" s="635"/>
      <c r="U11" s="635"/>
      <c r="V11" s="669"/>
      <c r="W11" s="595"/>
      <c r="X11" s="627"/>
      <c r="Y11" s="627"/>
      <c r="Z11" s="627"/>
      <c r="AA11" s="595"/>
      <c r="AB11" s="595"/>
      <c r="AC11" s="595"/>
      <c r="AD11" s="595"/>
      <c r="AE11" s="595"/>
      <c r="AF11" s="595"/>
      <c r="AG11" s="595"/>
      <c r="AH11" s="595"/>
      <c r="AI11" s="595"/>
      <c r="AJ11" s="595"/>
      <c r="AK11" s="595"/>
      <c r="AL11" s="595"/>
      <c r="AM11" s="595"/>
      <c r="AN11" s="595"/>
      <c r="AO11" s="595"/>
      <c r="AP11" s="595"/>
      <c r="AQ11" s="595"/>
      <c r="AR11" s="595"/>
      <c r="AS11" s="595"/>
      <c r="AT11" s="595"/>
      <c r="AU11" s="595"/>
      <c r="AV11" s="595"/>
      <c r="AW11" s="595"/>
      <c r="AX11" s="595"/>
      <c r="AY11" s="595"/>
      <c r="AZ11" s="595"/>
      <c r="BA11" s="595"/>
      <c r="BB11" s="595"/>
      <c r="BC11" s="595"/>
      <c r="BD11" s="595"/>
      <c r="BE11" s="595"/>
      <c r="BF11" s="595"/>
      <c r="BG11" s="595"/>
      <c r="BH11" s="595"/>
      <c r="BI11" s="595"/>
      <c r="BJ11" s="595"/>
      <c r="BK11" s="595"/>
      <c r="BL11" s="595"/>
      <c r="BM11" s="595"/>
      <c r="BN11" s="595"/>
      <c r="BO11" s="595"/>
      <c r="BP11" s="595"/>
      <c r="BQ11" s="595"/>
      <c r="BR11" s="595"/>
      <c r="BS11" s="595"/>
      <c r="BT11" s="595"/>
      <c r="BU11" s="595"/>
      <c r="BV11" s="595"/>
      <c r="BW11" s="595"/>
      <c r="BX11" s="595"/>
      <c r="BY11" s="595"/>
      <c r="BZ11" s="595"/>
      <c r="CA11" s="595"/>
      <c r="CB11" s="595"/>
      <c r="CC11" s="595"/>
      <c r="CD11" s="595"/>
      <c r="CE11" s="595"/>
      <c r="CF11" s="595"/>
      <c r="CG11" s="595"/>
      <c r="CH11" s="595"/>
      <c r="CI11" s="595"/>
      <c r="CJ11" s="595"/>
      <c r="CK11" s="595"/>
      <c r="CL11" s="595"/>
      <c r="CM11" s="595"/>
      <c r="CN11" s="595"/>
      <c r="CO11" s="595"/>
      <c r="CP11" s="595"/>
      <c r="CQ11" s="595"/>
      <c r="CR11" s="595"/>
      <c r="CS11" s="595"/>
      <c r="CT11" s="595"/>
      <c r="CU11" s="595"/>
      <c r="CV11" s="595"/>
      <c r="CW11" s="595"/>
      <c r="CX11" s="595"/>
      <c r="CY11" s="595"/>
      <c r="CZ11" s="595"/>
      <c r="DA11" s="595"/>
      <c r="DB11" s="595"/>
      <c r="DC11" s="595"/>
      <c r="DD11" s="595"/>
      <c r="DE11" s="595"/>
      <c r="DF11" s="595"/>
      <c r="DG11" s="595"/>
      <c r="DH11" s="595"/>
      <c r="DI11" s="595"/>
      <c r="DJ11" s="595"/>
      <c r="DK11" s="595"/>
      <c r="DL11" s="595"/>
      <c r="DM11" s="595"/>
      <c r="DN11" s="595"/>
      <c r="DO11" s="595"/>
      <c r="DP11" s="595"/>
      <c r="DQ11" s="595"/>
      <c r="DR11" s="595"/>
      <c r="DS11" s="595"/>
      <c r="DT11" s="595"/>
      <c r="DU11" s="595"/>
      <c r="DV11" s="595"/>
      <c r="DW11" s="595"/>
      <c r="DX11" s="595"/>
      <c r="DY11" s="595"/>
      <c r="DZ11" s="595"/>
      <c r="EA11" s="595"/>
      <c r="EB11" s="595"/>
      <c r="EC11" s="595"/>
      <c r="ED11" s="595"/>
      <c r="EE11" s="595"/>
      <c r="EF11" s="595"/>
      <c r="EG11" s="595"/>
      <c r="EH11" s="595"/>
      <c r="EI11" s="595"/>
      <c r="EJ11" s="595"/>
      <c r="EK11" s="595"/>
      <c r="EL11" s="595"/>
      <c r="EM11" s="595"/>
      <c r="EN11" s="595"/>
      <c r="EO11" s="595"/>
      <c r="EP11" s="595"/>
      <c r="EQ11" s="595"/>
      <c r="ER11" s="595"/>
      <c r="ES11" s="595"/>
      <c r="ET11" s="595"/>
      <c r="EU11" s="595"/>
      <c r="EV11" s="595"/>
      <c r="EW11" s="595"/>
      <c r="EX11" s="595"/>
      <c r="EY11" s="595"/>
      <c r="EZ11" s="595"/>
      <c r="FA11" s="595"/>
      <c r="FB11" s="595"/>
      <c r="FC11" s="595"/>
      <c r="FD11" s="595"/>
      <c r="FE11" s="595"/>
      <c r="FF11" s="595"/>
      <c r="FG11" s="595"/>
      <c r="FH11" s="595"/>
      <c r="FI11" s="595"/>
      <c r="FJ11" s="595"/>
      <c r="FK11" s="595"/>
      <c r="FL11" s="595"/>
      <c r="FM11" s="595"/>
      <c r="FN11" s="595"/>
      <c r="FO11" s="595"/>
      <c r="FP11" s="595"/>
      <c r="FQ11" s="595"/>
      <c r="FR11" s="595"/>
      <c r="FS11" s="595"/>
      <c r="FT11" s="595"/>
      <c r="FU11" s="595"/>
      <c r="FV11" s="595"/>
      <c r="FW11" s="595"/>
      <c r="FX11" s="595"/>
      <c r="FY11" s="595"/>
      <c r="FZ11" s="595"/>
      <c r="GA11" s="595"/>
      <c r="GB11" s="595"/>
      <c r="GC11" s="595"/>
      <c r="GD11" s="595"/>
      <c r="GE11" s="595"/>
      <c r="GF11" s="595"/>
      <c r="GG11" s="595"/>
      <c r="GH11" s="595"/>
      <c r="GI11" s="595"/>
      <c r="GJ11" s="595"/>
      <c r="GK11" s="595"/>
      <c r="GL11" s="595"/>
      <c r="GM11" s="595"/>
      <c r="GN11" s="595"/>
      <c r="GO11" s="595"/>
      <c r="GP11" s="595"/>
      <c r="GQ11" s="595"/>
      <c r="GR11" s="595"/>
      <c r="GS11" s="595"/>
      <c r="GT11" s="595"/>
      <c r="GU11" s="595"/>
      <c r="GV11" s="595"/>
      <c r="GW11" s="595"/>
      <c r="GX11" s="595"/>
      <c r="GY11" s="595"/>
      <c r="GZ11" s="595"/>
      <c r="HA11" s="595"/>
      <c r="HB11" s="595"/>
      <c r="HC11" s="595"/>
      <c r="HD11" s="595"/>
      <c r="HE11" s="595"/>
      <c r="HF11" s="595"/>
      <c r="HG11" s="595"/>
      <c r="HH11" s="595"/>
      <c r="HI11" s="595"/>
      <c r="HJ11" s="595"/>
      <c r="HK11" s="595"/>
      <c r="HL11" s="595"/>
      <c r="HM11" s="595"/>
      <c r="HN11" s="595"/>
      <c r="HO11" s="595"/>
      <c r="HP11" s="595"/>
      <c r="HQ11" s="595"/>
      <c r="HR11" s="595"/>
      <c r="HS11" s="595"/>
      <c r="HT11" s="595"/>
      <c r="HU11" s="595"/>
      <c r="HV11" s="595"/>
      <c r="HW11" s="595"/>
      <c r="HX11" s="595"/>
      <c r="HY11" s="595"/>
      <c r="HZ11" s="595"/>
      <c r="IA11" s="595"/>
      <c r="IB11" s="595"/>
      <c r="IC11" s="595"/>
      <c r="ID11" s="595"/>
      <c r="IE11" s="595"/>
      <c r="IF11" s="595"/>
      <c r="IG11" s="595"/>
      <c r="IH11" s="595"/>
    </row>
    <row r="12" spans="1:242" s="629" customFormat="1" x14ac:dyDescent="0.25">
      <c r="A12" s="670" t="s">
        <v>2</v>
      </c>
      <c r="B12" s="609"/>
      <c r="C12" s="660"/>
      <c r="D12" s="661"/>
      <c r="E12" s="661"/>
      <c r="F12" s="661"/>
      <c r="G12" s="621"/>
      <c r="H12" s="609"/>
      <c r="I12" s="1043"/>
      <c r="J12" s="1044"/>
      <c r="K12" s="1044"/>
      <c r="L12" s="1044"/>
      <c r="M12" s="622"/>
      <c r="N12" s="622"/>
      <c r="O12" s="623"/>
      <c r="P12" s="671"/>
      <c r="Q12" s="1066">
        <f t="shared" si="0"/>
        <v>0</v>
      </c>
      <c r="R12" s="1067">
        <f t="shared" si="1"/>
        <v>0</v>
      </c>
      <c r="S12" s="635"/>
      <c r="T12" s="635"/>
      <c r="U12" s="635"/>
      <c r="V12" s="669"/>
      <c r="W12" s="595"/>
      <c r="X12" s="627"/>
      <c r="Y12" s="627"/>
      <c r="Z12" s="627"/>
      <c r="AA12" s="595"/>
      <c r="AB12" s="595"/>
      <c r="AC12" s="595"/>
      <c r="AD12" s="595"/>
      <c r="AE12" s="595"/>
      <c r="AF12" s="595"/>
      <c r="AG12" s="595"/>
      <c r="AH12" s="595"/>
      <c r="AI12" s="595"/>
      <c r="AJ12" s="595"/>
      <c r="AK12" s="595"/>
      <c r="AL12" s="595"/>
      <c r="AM12" s="595"/>
      <c r="AN12" s="595"/>
      <c r="AO12" s="595"/>
      <c r="AP12" s="595"/>
      <c r="AQ12" s="595"/>
      <c r="AR12" s="595"/>
      <c r="AS12" s="595"/>
      <c r="AT12" s="595"/>
      <c r="AU12" s="595"/>
      <c r="AV12" s="595"/>
      <c r="AW12" s="595"/>
      <c r="AX12" s="595"/>
      <c r="AY12" s="595"/>
      <c r="AZ12" s="595"/>
      <c r="BA12" s="595"/>
      <c r="BB12" s="595"/>
      <c r="BC12" s="595"/>
      <c r="BD12" s="595"/>
      <c r="BE12" s="595"/>
      <c r="BF12" s="595"/>
      <c r="BG12" s="595"/>
      <c r="BH12" s="595"/>
      <c r="BI12" s="595"/>
      <c r="BJ12" s="595"/>
      <c r="BK12" s="595"/>
      <c r="BL12" s="595"/>
      <c r="BM12" s="595"/>
      <c r="BN12" s="595"/>
      <c r="BO12" s="595"/>
      <c r="BP12" s="595"/>
      <c r="BQ12" s="595"/>
      <c r="BR12" s="595"/>
      <c r="BS12" s="595"/>
      <c r="BT12" s="595"/>
      <c r="BU12" s="595"/>
      <c r="BV12" s="595"/>
      <c r="BW12" s="595"/>
      <c r="BX12" s="595"/>
      <c r="BY12" s="595"/>
      <c r="BZ12" s="595"/>
      <c r="CA12" s="595"/>
      <c r="CB12" s="595"/>
      <c r="CC12" s="595"/>
      <c r="CD12" s="595"/>
      <c r="CE12" s="595"/>
      <c r="CF12" s="595"/>
      <c r="CG12" s="595"/>
      <c r="CH12" s="595"/>
      <c r="CI12" s="595"/>
      <c r="CJ12" s="595"/>
      <c r="CK12" s="595"/>
      <c r="CL12" s="595"/>
      <c r="CM12" s="595"/>
      <c r="CN12" s="595"/>
      <c r="CO12" s="595"/>
      <c r="CP12" s="595"/>
      <c r="CQ12" s="595"/>
      <c r="CR12" s="595"/>
      <c r="CS12" s="595"/>
      <c r="CT12" s="595"/>
      <c r="CU12" s="595"/>
      <c r="CV12" s="595"/>
      <c r="CW12" s="595"/>
      <c r="CX12" s="595"/>
      <c r="CY12" s="595"/>
      <c r="CZ12" s="595"/>
      <c r="DA12" s="595"/>
      <c r="DB12" s="595"/>
      <c r="DC12" s="595"/>
      <c r="DD12" s="595"/>
      <c r="DE12" s="595"/>
      <c r="DF12" s="595"/>
      <c r="DG12" s="595"/>
      <c r="DH12" s="595"/>
      <c r="DI12" s="595"/>
      <c r="DJ12" s="595"/>
      <c r="DK12" s="595"/>
      <c r="DL12" s="595"/>
      <c r="DM12" s="595"/>
      <c r="DN12" s="595"/>
      <c r="DO12" s="595"/>
      <c r="DP12" s="595"/>
      <c r="DQ12" s="595"/>
      <c r="DR12" s="595"/>
      <c r="DS12" s="595"/>
      <c r="DT12" s="595"/>
      <c r="DU12" s="595"/>
      <c r="DV12" s="595"/>
      <c r="DW12" s="595"/>
      <c r="DX12" s="595"/>
      <c r="DY12" s="595"/>
      <c r="DZ12" s="595"/>
      <c r="EA12" s="595"/>
      <c r="EB12" s="595"/>
      <c r="EC12" s="595"/>
      <c r="ED12" s="595"/>
      <c r="EE12" s="595"/>
      <c r="EF12" s="595"/>
      <c r="EG12" s="595"/>
      <c r="EH12" s="595"/>
      <c r="EI12" s="595"/>
      <c r="EJ12" s="595"/>
      <c r="EK12" s="595"/>
      <c r="EL12" s="595"/>
      <c r="EM12" s="595"/>
      <c r="EN12" s="595"/>
      <c r="EO12" s="595"/>
      <c r="EP12" s="595"/>
      <c r="EQ12" s="595"/>
      <c r="ER12" s="595"/>
      <c r="ES12" s="595"/>
      <c r="ET12" s="595"/>
      <c r="EU12" s="595"/>
      <c r="EV12" s="595"/>
      <c r="EW12" s="595"/>
      <c r="EX12" s="595"/>
      <c r="EY12" s="595"/>
      <c r="EZ12" s="595"/>
      <c r="FA12" s="595"/>
      <c r="FB12" s="595"/>
      <c r="FC12" s="595"/>
      <c r="FD12" s="595"/>
      <c r="FE12" s="595"/>
      <c r="FF12" s="595"/>
      <c r="FG12" s="595"/>
      <c r="FH12" s="595"/>
      <c r="FI12" s="595"/>
      <c r="FJ12" s="595"/>
      <c r="FK12" s="595"/>
      <c r="FL12" s="595"/>
      <c r="FM12" s="595"/>
      <c r="FN12" s="595"/>
      <c r="FO12" s="595"/>
      <c r="FP12" s="595"/>
      <c r="FQ12" s="595"/>
      <c r="FR12" s="595"/>
      <c r="FS12" s="595"/>
      <c r="FT12" s="595"/>
      <c r="FU12" s="595"/>
      <c r="FV12" s="595"/>
      <c r="FW12" s="595"/>
      <c r="FX12" s="595"/>
      <c r="FY12" s="595"/>
      <c r="FZ12" s="595"/>
      <c r="GA12" s="595"/>
      <c r="GB12" s="595"/>
      <c r="GC12" s="595"/>
      <c r="GD12" s="595"/>
      <c r="GE12" s="595"/>
      <c r="GF12" s="595"/>
      <c r="GG12" s="595"/>
      <c r="GH12" s="595"/>
      <c r="GI12" s="595"/>
      <c r="GJ12" s="595"/>
      <c r="GK12" s="595"/>
      <c r="GL12" s="595"/>
      <c r="GM12" s="595"/>
      <c r="GN12" s="595"/>
      <c r="GO12" s="595"/>
      <c r="GP12" s="595"/>
      <c r="GQ12" s="595"/>
      <c r="GR12" s="595"/>
      <c r="GS12" s="595"/>
      <c r="GT12" s="595"/>
      <c r="GU12" s="595"/>
      <c r="GV12" s="595"/>
      <c r="GW12" s="595"/>
      <c r="GX12" s="595"/>
      <c r="GY12" s="595"/>
      <c r="GZ12" s="595"/>
      <c r="HA12" s="595"/>
      <c r="HB12" s="595"/>
      <c r="HC12" s="595"/>
      <c r="HD12" s="595"/>
      <c r="HE12" s="595"/>
      <c r="HF12" s="595"/>
      <c r="HG12" s="595"/>
      <c r="HH12" s="595"/>
      <c r="HI12" s="595"/>
      <c r="HJ12" s="595"/>
      <c r="HK12" s="595"/>
      <c r="HL12" s="595"/>
      <c r="HM12" s="595"/>
      <c r="HN12" s="595"/>
      <c r="HO12" s="595"/>
      <c r="HP12" s="595"/>
      <c r="HQ12" s="595"/>
      <c r="HR12" s="595"/>
      <c r="HS12" s="595"/>
      <c r="HT12" s="595"/>
      <c r="HU12" s="595"/>
      <c r="HV12" s="595"/>
      <c r="HW12" s="595"/>
      <c r="HX12" s="595"/>
      <c r="HY12" s="595"/>
      <c r="HZ12" s="595"/>
      <c r="IA12" s="595"/>
      <c r="IB12" s="595"/>
      <c r="IC12" s="595"/>
      <c r="ID12" s="595"/>
      <c r="IE12" s="595"/>
      <c r="IF12" s="595"/>
      <c r="IG12" s="595"/>
      <c r="IH12" s="595"/>
    </row>
    <row r="13" spans="1:242" s="629" customFormat="1" x14ac:dyDescent="0.25">
      <c r="A13" s="670" t="s">
        <v>61</v>
      </c>
      <c r="B13" s="609"/>
      <c r="C13" s="660"/>
      <c r="D13" s="661"/>
      <c r="E13" s="661"/>
      <c r="F13" s="661"/>
      <c r="G13" s="621"/>
      <c r="H13" s="609"/>
      <c r="I13" s="1043"/>
      <c r="J13" s="1044"/>
      <c r="K13" s="1044"/>
      <c r="L13" s="1044"/>
      <c r="M13" s="622"/>
      <c r="N13" s="622"/>
      <c r="O13" s="623"/>
      <c r="P13" s="671"/>
      <c r="Q13" s="1066">
        <f t="shared" si="0"/>
        <v>0</v>
      </c>
      <c r="R13" s="1067">
        <f t="shared" si="1"/>
        <v>0</v>
      </c>
      <c r="S13" s="635"/>
      <c r="T13" s="635"/>
      <c r="U13" s="635"/>
      <c r="V13" s="669"/>
      <c r="W13" s="595"/>
      <c r="X13" s="627"/>
      <c r="Y13" s="627"/>
      <c r="Z13" s="627"/>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5"/>
      <c r="AZ13" s="595"/>
      <c r="BA13" s="595"/>
      <c r="BB13" s="595"/>
      <c r="BC13" s="595"/>
      <c r="BD13" s="595"/>
      <c r="BE13" s="595"/>
      <c r="BF13" s="595"/>
      <c r="BG13" s="595"/>
      <c r="BH13" s="595"/>
      <c r="BI13" s="595"/>
      <c r="BJ13" s="595"/>
      <c r="BK13" s="595"/>
      <c r="BL13" s="595"/>
      <c r="BM13" s="595"/>
      <c r="BN13" s="595"/>
      <c r="BO13" s="595"/>
      <c r="BP13" s="595"/>
      <c r="BQ13" s="595"/>
      <c r="BR13" s="595"/>
      <c r="BS13" s="595"/>
      <c r="BT13" s="595"/>
      <c r="BU13" s="595"/>
      <c r="BV13" s="595"/>
      <c r="BW13" s="595"/>
      <c r="BX13" s="595"/>
      <c r="BY13" s="595"/>
      <c r="BZ13" s="595"/>
      <c r="CA13" s="595"/>
      <c r="CB13" s="595"/>
      <c r="CC13" s="595"/>
      <c r="CD13" s="595"/>
      <c r="CE13" s="595"/>
      <c r="CF13" s="595"/>
      <c r="CG13" s="595"/>
      <c r="CH13" s="595"/>
      <c r="CI13" s="595"/>
      <c r="CJ13" s="595"/>
      <c r="CK13" s="595"/>
      <c r="CL13" s="595"/>
      <c r="CM13" s="595"/>
      <c r="CN13" s="595"/>
      <c r="CO13" s="595"/>
      <c r="CP13" s="595"/>
      <c r="CQ13" s="595"/>
      <c r="CR13" s="595"/>
      <c r="CS13" s="595"/>
      <c r="CT13" s="595"/>
      <c r="CU13" s="595"/>
      <c r="CV13" s="595"/>
      <c r="CW13" s="595"/>
      <c r="CX13" s="595"/>
      <c r="CY13" s="595"/>
      <c r="CZ13" s="595"/>
      <c r="DA13" s="595"/>
      <c r="DB13" s="595"/>
      <c r="DC13" s="595"/>
      <c r="DD13" s="595"/>
      <c r="DE13" s="595"/>
      <c r="DF13" s="595"/>
      <c r="DG13" s="595"/>
      <c r="DH13" s="595"/>
      <c r="DI13" s="595"/>
      <c r="DJ13" s="595"/>
      <c r="DK13" s="595"/>
      <c r="DL13" s="595"/>
      <c r="DM13" s="595"/>
      <c r="DN13" s="595"/>
      <c r="DO13" s="595"/>
      <c r="DP13" s="595"/>
      <c r="DQ13" s="595"/>
      <c r="DR13" s="595"/>
      <c r="DS13" s="595"/>
      <c r="DT13" s="595"/>
      <c r="DU13" s="595"/>
      <c r="DV13" s="595"/>
      <c r="DW13" s="595"/>
      <c r="DX13" s="595"/>
      <c r="DY13" s="595"/>
      <c r="DZ13" s="595"/>
      <c r="EA13" s="595"/>
      <c r="EB13" s="595"/>
      <c r="EC13" s="595"/>
      <c r="ED13" s="595"/>
      <c r="EE13" s="595"/>
      <c r="EF13" s="595"/>
      <c r="EG13" s="595"/>
      <c r="EH13" s="595"/>
      <c r="EI13" s="595"/>
      <c r="EJ13" s="595"/>
      <c r="EK13" s="595"/>
      <c r="EL13" s="595"/>
      <c r="EM13" s="595"/>
      <c r="EN13" s="595"/>
      <c r="EO13" s="595"/>
      <c r="EP13" s="595"/>
      <c r="EQ13" s="595"/>
      <c r="ER13" s="595"/>
      <c r="ES13" s="595"/>
      <c r="ET13" s="595"/>
      <c r="EU13" s="595"/>
      <c r="EV13" s="595"/>
      <c r="EW13" s="595"/>
      <c r="EX13" s="595"/>
      <c r="EY13" s="595"/>
      <c r="EZ13" s="595"/>
      <c r="FA13" s="595"/>
      <c r="FB13" s="595"/>
      <c r="FC13" s="595"/>
      <c r="FD13" s="595"/>
      <c r="FE13" s="595"/>
      <c r="FF13" s="595"/>
      <c r="FG13" s="595"/>
      <c r="FH13" s="595"/>
      <c r="FI13" s="595"/>
      <c r="FJ13" s="595"/>
      <c r="FK13" s="595"/>
      <c r="FL13" s="595"/>
      <c r="FM13" s="595"/>
      <c r="FN13" s="595"/>
      <c r="FO13" s="595"/>
      <c r="FP13" s="595"/>
      <c r="FQ13" s="595"/>
      <c r="FR13" s="595"/>
      <c r="FS13" s="595"/>
      <c r="FT13" s="595"/>
      <c r="FU13" s="595"/>
      <c r="FV13" s="595"/>
      <c r="FW13" s="595"/>
      <c r="FX13" s="595"/>
      <c r="FY13" s="595"/>
      <c r="FZ13" s="595"/>
      <c r="GA13" s="595"/>
      <c r="GB13" s="595"/>
      <c r="GC13" s="595"/>
      <c r="GD13" s="595"/>
      <c r="GE13" s="595"/>
      <c r="GF13" s="595"/>
      <c r="GG13" s="595"/>
      <c r="GH13" s="595"/>
      <c r="GI13" s="595"/>
      <c r="GJ13" s="595"/>
      <c r="GK13" s="595"/>
      <c r="GL13" s="595"/>
      <c r="GM13" s="595"/>
      <c r="GN13" s="595"/>
      <c r="GO13" s="595"/>
      <c r="GP13" s="595"/>
      <c r="GQ13" s="595"/>
      <c r="GR13" s="595"/>
      <c r="GS13" s="595"/>
      <c r="GT13" s="595"/>
      <c r="GU13" s="595"/>
      <c r="GV13" s="595"/>
      <c r="GW13" s="595"/>
      <c r="GX13" s="595"/>
      <c r="GY13" s="595"/>
      <c r="GZ13" s="595"/>
      <c r="HA13" s="595"/>
      <c r="HB13" s="595"/>
      <c r="HC13" s="595"/>
      <c r="HD13" s="595"/>
      <c r="HE13" s="595"/>
      <c r="HF13" s="595"/>
      <c r="HG13" s="595"/>
      <c r="HH13" s="595"/>
      <c r="HI13" s="595"/>
      <c r="HJ13" s="595"/>
      <c r="HK13" s="595"/>
      <c r="HL13" s="595"/>
      <c r="HM13" s="595"/>
      <c r="HN13" s="595"/>
      <c r="HO13" s="595"/>
      <c r="HP13" s="595"/>
      <c r="HQ13" s="595"/>
      <c r="HR13" s="595"/>
      <c r="HS13" s="595"/>
      <c r="HT13" s="595"/>
      <c r="HU13" s="595"/>
      <c r="HV13" s="595"/>
      <c r="HW13" s="595"/>
      <c r="HX13" s="595"/>
      <c r="HY13" s="595"/>
      <c r="HZ13" s="595"/>
      <c r="IA13" s="595"/>
      <c r="IB13" s="595"/>
      <c r="IC13" s="595"/>
      <c r="ID13" s="595"/>
      <c r="IE13" s="595"/>
      <c r="IF13" s="595"/>
      <c r="IG13" s="595"/>
      <c r="IH13" s="595"/>
    </row>
    <row r="14" spans="1:242" s="629" customFormat="1" x14ac:dyDescent="0.25">
      <c r="A14" s="672" t="s">
        <v>3</v>
      </c>
      <c r="B14" s="609"/>
      <c r="C14" s="660"/>
      <c r="D14" s="661"/>
      <c r="E14" s="661"/>
      <c r="F14" s="661"/>
      <c r="G14" s="621"/>
      <c r="H14" s="609"/>
      <c r="I14" s="1043"/>
      <c r="J14" s="1044"/>
      <c r="K14" s="1044"/>
      <c r="L14" s="1044"/>
      <c r="M14" s="622"/>
      <c r="N14" s="622"/>
      <c r="O14" s="623"/>
      <c r="P14" s="673"/>
      <c r="Q14" s="1066">
        <f t="shared" si="0"/>
        <v>0</v>
      </c>
      <c r="R14" s="1067">
        <f t="shared" si="1"/>
        <v>0</v>
      </c>
      <c r="S14" s="635"/>
      <c r="T14" s="635"/>
      <c r="U14" s="635"/>
      <c r="V14" s="669"/>
      <c r="W14" s="595"/>
      <c r="X14" s="627"/>
      <c r="Y14" s="627"/>
      <c r="Z14" s="627"/>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595"/>
      <c r="AW14" s="595"/>
      <c r="AX14" s="595"/>
      <c r="AY14" s="595"/>
      <c r="AZ14" s="595"/>
      <c r="BA14" s="595"/>
      <c r="BB14" s="595"/>
      <c r="BC14" s="595"/>
      <c r="BD14" s="595"/>
      <c r="BE14" s="595"/>
      <c r="BF14" s="595"/>
      <c r="BG14" s="595"/>
      <c r="BH14" s="595"/>
      <c r="BI14" s="595"/>
      <c r="BJ14" s="595"/>
      <c r="BK14" s="595"/>
      <c r="BL14" s="595"/>
      <c r="BM14" s="595"/>
      <c r="BN14" s="595"/>
      <c r="BO14" s="595"/>
      <c r="BP14" s="595"/>
      <c r="BQ14" s="595"/>
      <c r="BR14" s="595"/>
      <c r="BS14" s="595"/>
      <c r="BT14" s="595"/>
      <c r="BU14" s="595"/>
      <c r="BV14" s="595"/>
      <c r="BW14" s="595"/>
      <c r="BX14" s="595"/>
      <c r="BY14" s="595"/>
      <c r="BZ14" s="595"/>
      <c r="CA14" s="595"/>
      <c r="CB14" s="595"/>
      <c r="CC14" s="595"/>
      <c r="CD14" s="595"/>
      <c r="CE14" s="595"/>
      <c r="CF14" s="595"/>
      <c r="CG14" s="595"/>
      <c r="CH14" s="595"/>
      <c r="CI14" s="595"/>
      <c r="CJ14" s="595"/>
      <c r="CK14" s="595"/>
      <c r="CL14" s="595"/>
      <c r="CM14" s="595"/>
      <c r="CN14" s="595"/>
      <c r="CO14" s="595"/>
      <c r="CP14" s="595"/>
      <c r="CQ14" s="595"/>
      <c r="CR14" s="595"/>
      <c r="CS14" s="595"/>
      <c r="CT14" s="595"/>
      <c r="CU14" s="595"/>
      <c r="CV14" s="595"/>
      <c r="CW14" s="595"/>
      <c r="CX14" s="595"/>
      <c r="CY14" s="595"/>
      <c r="CZ14" s="595"/>
      <c r="DA14" s="595"/>
      <c r="DB14" s="595"/>
      <c r="DC14" s="595"/>
      <c r="DD14" s="595"/>
      <c r="DE14" s="595"/>
      <c r="DF14" s="595"/>
      <c r="DG14" s="595"/>
      <c r="DH14" s="595"/>
      <c r="DI14" s="595"/>
      <c r="DJ14" s="595"/>
      <c r="DK14" s="595"/>
      <c r="DL14" s="595"/>
      <c r="DM14" s="595"/>
      <c r="DN14" s="595"/>
      <c r="DO14" s="595"/>
      <c r="DP14" s="595"/>
      <c r="DQ14" s="595"/>
      <c r="DR14" s="595"/>
      <c r="DS14" s="595"/>
      <c r="DT14" s="595"/>
      <c r="DU14" s="595"/>
      <c r="DV14" s="595"/>
      <c r="DW14" s="595"/>
      <c r="DX14" s="595"/>
      <c r="DY14" s="595"/>
      <c r="DZ14" s="595"/>
      <c r="EA14" s="595"/>
      <c r="EB14" s="595"/>
      <c r="EC14" s="595"/>
      <c r="ED14" s="595"/>
      <c r="EE14" s="595"/>
      <c r="EF14" s="595"/>
      <c r="EG14" s="595"/>
      <c r="EH14" s="595"/>
      <c r="EI14" s="595"/>
      <c r="EJ14" s="595"/>
      <c r="EK14" s="595"/>
      <c r="EL14" s="595"/>
      <c r="EM14" s="595"/>
      <c r="EN14" s="595"/>
      <c r="EO14" s="595"/>
      <c r="EP14" s="595"/>
      <c r="EQ14" s="595"/>
      <c r="ER14" s="595"/>
      <c r="ES14" s="595"/>
      <c r="ET14" s="595"/>
      <c r="EU14" s="595"/>
      <c r="EV14" s="595"/>
      <c r="EW14" s="595"/>
      <c r="EX14" s="595"/>
      <c r="EY14" s="595"/>
      <c r="EZ14" s="595"/>
      <c r="FA14" s="595"/>
      <c r="FB14" s="595"/>
      <c r="FC14" s="595"/>
      <c r="FD14" s="595"/>
      <c r="FE14" s="595"/>
      <c r="FF14" s="595"/>
      <c r="FG14" s="595"/>
      <c r="FH14" s="595"/>
      <c r="FI14" s="595"/>
      <c r="FJ14" s="595"/>
      <c r="FK14" s="595"/>
      <c r="FL14" s="595"/>
      <c r="FM14" s="595"/>
      <c r="FN14" s="595"/>
      <c r="FO14" s="595"/>
      <c r="FP14" s="595"/>
      <c r="FQ14" s="595"/>
      <c r="FR14" s="595"/>
      <c r="FS14" s="595"/>
      <c r="FT14" s="595"/>
      <c r="FU14" s="595"/>
      <c r="FV14" s="595"/>
      <c r="FW14" s="595"/>
      <c r="FX14" s="595"/>
      <c r="FY14" s="595"/>
      <c r="FZ14" s="595"/>
      <c r="GA14" s="595"/>
      <c r="GB14" s="595"/>
      <c r="GC14" s="595"/>
      <c r="GD14" s="595"/>
      <c r="GE14" s="595"/>
      <c r="GF14" s="595"/>
      <c r="GG14" s="595"/>
      <c r="GH14" s="595"/>
      <c r="GI14" s="595"/>
      <c r="GJ14" s="595"/>
      <c r="GK14" s="595"/>
      <c r="GL14" s="595"/>
      <c r="GM14" s="595"/>
      <c r="GN14" s="595"/>
      <c r="GO14" s="595"/>
      <c r="GP14" s="595"/>
      <c r="GQ14" s="595"/>
      <c r="GR14" s="595"/>
      <c r="GS14" s="595"/>
      <c r="GT14" s="595"/>
      <c r="GU14" s="595"/>
      <c r="GV14" s="595"/>
      <c r="GW14" s="595"/>
      <c r="GX14" s="595"/>
      <c r="GY14" s="595"/>
      <c r="GZ14" s="595"/>
      <c r="HA14" s="595"/>
      <c r="HB14" s="595"/>
      <c r="HC14" s="595"/>
      <c r="HD14" s="595"/>
      <c r="HE14" s="595"/>
      <c r="HF14" s="595"/>
      <c r="HG14" s="595"/>
      <c r="HH14" s="595"/>
      <c r="HI14" s="595"/>
      <c r="HJ14" s="595"/>
      <c r="HK14" s="595"/>
      <c r="HL14" s="595"/>
      <c r="HM14" s="595"/>
      <c r="HN14" s="595"/>
      <c r="HO14" s="595"/>
      <c r="HP14" s="595"/>
      <c r="HQ14" s="595"/>
      <c r="HR14" s="595"/>
      <c r="HS14" s="595"/>
      <c r="HT14" s="595"/>
      <c r="HU14" s="595"/>
      <c r="HV14" s="595"/>
      <c r="HW14" s="595"/>
      <c r="HX14" s="595"/>
      <c r="HY14" s="595"/>
      <c r="HZ14" s="595"/>
      <c r="IA14" s="595"/>
      <c r="IB14" s="595"/>
      <c r="IC14" s="595"/>
      <c r="ID14" s="595"/>
      <c r="IE14" s="595"/>
      <c r="IF14" s="595"/>
      <c r="IG14" s="595"/>
      <c r="IH14" s="595"/>
    </row>
    <row r="15" spans="1:242" s="629" customFormat="1" x14ac:dyDescent="0.25">
      <c r="A15" s="672" t="s">
        <v>62</v>
      </c>
      <c r="B15" s="609"/>
      <c r="C15" s="660"/>
      <c r="D15" s="661"/>
      <c r="E15" s="661"/>
      <c r="F15" s="661"/>
      <c r="G15" s="621"/>
      <c r="H15" s="609"/>
      <c r="I15" s="1043"/>
      <c r="J15" s="1044"/>
      <c r="K15" s="1044"/>
      <c r="L15" s="1044"/>
      <c r="M15" s="622"/>
      <c r="N15" s="622"/>
      <c r="O15" s="623"/>
      <c r="P15" s="673"/>
      <c r="Q15" s="1066">
        <f t="shared" si="0"/>
        <v>0</v>
      </c>
      <c r="R15" s="1067">
        <f t="shared" si="1"/>
        <v>0</v>
      </c>
      <c r="S15" s="635"/>
      <c r="T15" s="635"/>
      <c r="U15" s="635"/>
      <c r="V15" s="669"/>
      <c r="W15" s="595"/>
      <c r="X15" s="627"/>
      <c r="Y15" s="627"/>
      <c r="Z15" s="627"/>
      <c r="AA15" s="595"/>
      <c r="AB15" s="595"/>
      <c r="AC15" s="595"/>
      <c r="AD15" s="595"/>
      <c r="AE15" s="595"/>
      <c r="AF15" s="595"/>
      <c r="AG15" s="595"/>
      <c r="AH15" s="595"/>
      <c r="AI15" s="595"/>
      <c r="AJ15" s="595"/>
      <c r="AK15" s="595"/>
      <c r="AL15" s="595"/>
      <c r="AM15" s="595"/>
      <c r="AN15" s="595"/>
      <c r="AO15" s="595"/>
      <c r="AP15" s="595"/>
      <c r="AQ15" s="595"/>
      <c r="AR15" s="595"/>
      <c r="AS15" s="595"/>
      <c r="AT15" s="595"/>
      <c r="AU15" s="595"/>
      <c r="AV15" s="595"/>
      <c r="AW15" s="595"/>
      <c r="AX15" s="595"/>
      <c r="AY15" s="595"/>
      <c r="AZ15" s="595"/>
      <c r="BA15" s="595"/>
      <c r="BB15" s="595"/>
      <c r="BC15" s="595"/>
      <c r="BD15" s="595"/>
      <c r="BE15" s="595"/>
      <c r="BF15" s="595"/>
      <c r="BG15" s="595"/>
      <c r="BH15" s="595"/>
      <c r="BI15" s="595"/>
      <c r="BJ15" s="595"/>
      <c r="BK15" s="595"/>
      <c r="BL15" s="595"/>
      <c r="BM15" s="595"/>
      <c r="BN15" s="595"/>
      <c r="BO15" s="595"/>
      <c r="BP15" s="595"/>
      <c r="BQ15" s="595"/>
      <c r="BR15" s="595"/>
      <c r="BS15" s="595"/>
      <c r="BT15" s="595"/>
      <c r="BU15" s="595"/>
      <c r="BV15" s="595"/>
      <c r="BW15" s="595"/>
      <c r="BX15" s="595"/>
      <c r="BY15" s="595"/>
      <c r="BZ15" s="595"/>
      <c r="CA15" s="595"/>
      <c r="CB15" s="595"/>
      <c r="CC15" s="595"/>
      <c r="CD15" s="595"/>
      <c r="CE15" s="595"/>
      <c r="CF15" s="595"/>
      <c r="CG15" s="595"/>
      <c r="CH15" s="595"/>
      <c r="CI15" s="595"/>
      <c r="CJ15" s="595"/>
      <c r="CK15" s="595"/>
      <c r="CL15" s="595"/>
      <c r="CM15" s="595"/>
      <c r="CN15" s="595"/>
      <c r="CO15" s="595"/>
      <c r="CP15" s="595"/>
      <c r="CQ15" s="595"/>
      <c r="CR15" s="595"/>
      <c r="CS15" s="595"/>
      <c r="CT15" s="595"/>
      <c r="CU15" s="595"/>
      <c r="CV15" s="595"/>
      <c r="CW15" s="595"/>
      <c r="CX15" s="595"/>
      <c r="CY15" s="595"/>
      <c r="CZ15" s="595"/>
      <c r="DA15" s="595"/>
      <c r="DB15" s="595"/>
      <c r="DC15" s="595"/>
      <c r="DD15" s="595"/>
      <c r="DE15" s="595"/>
      <c r="DF15" s="595"/>
      <c r="DG15" s="595"/>
      <c r="DH15" s="595"/>
      <c r="DI15" s="595"/>
      <c r="DJ15" s="595"/>
      <c r="DK15" s="595"/>
      <c r="DL15" s="595"/>
      <c r="DM15" s="595"/>
      <c r="DN15" s="595"/>
      <c r="DO15" s="595"/>
      <c r="DP15" s="595"/>
      <c r="DQ15" s="595"/>
      <c r="DR15" s="595"/>
      <c r="DS15" s="595"/>
      <c r="DT15" s="595"/>
      <c r="DU15" s="595"/>
      <c r="DV15" s="595"/>
      <c r="DW15" s="595"/>
      <c r="DX15" s="595"/>
      <c r="DY15" s="595"/>
      <c r="DZ15" s="595"/>
      <c r="EA15" s="595"/>
      <c r="EB15" s="595"/>
      <c r="EC15" s="595"/>
      <c r="ED15" s="595"/>
      <c r="EE15" s="595"/>
      <c r="EF15" s="595"/>
      <c r="EG15" s="595"/>
      <c r="EH15" s="595"/>
      <c r="EI15" s="595"/>
      <c r="EJ15" s="595"/>
      <c r="EK15" s="595"/>
      <c r="EL15" s="595"/>
      <c r="EM15" s="595"/>
      <c r="EN15" s="595"/>
      <c r="EO15" s="595"/>
      <c r="EP15" s="595"/>
      <c r="EQ15" s="595"/>
      <c r="ER15" s="595"/>
      <c r="ES15" s="595"/>
      <c r="ET15" s="595"/>
      <c r="EU15" s="595"/>
      <c r="EV15" s="595"/>
      <c r="EW15" s="595"/>
      <c r="EX15" s="595"/>
      <c r="EY15" s="595"/>
      <c r="EZ15" s="595"/>
      <c r="FA15" s="595"/>
      <c r="FB15" s="595"/>
      <c r="FC15" s="595"/>
      <c r="FD15" s="595"/>
      <c r="FE15" s="595"/>
      <c r="FF15" s="595"/>
      <c r="FG15" s="595"/>
      <c r="FH15" s="595"/>
      <c r="FI15" s="595"/>
      <c r="FJ15" s="595"/>
      <c r="FK15" s="595"/>
      <c r="FL15" s="595"/>
      <c r="FM15" s="595"/>
      <c r="FN15" s="595"/>
      <c r="FO15" s="595"/>
      <c r="FP15" s="595"/>
      <c r="FQ15" s="595"/>
      <c r="FR15" s="595"/>
      <c r="FS15" s="595"/>
      <c r="FT15" s="595"/>
      <c r="FU15" s="595"/>
      <c r="FV15" s="595"/>
      <c r="FW15" s="595"/>
      <c r="FX15" s="595"/>
      <c r="FY15" s="595"/>
      <c r="FZ15" s="595"/>
      <c r="GA15" s="595"/>
      <c r="GB15" s="595"/>
      <c r="GC15" s="595"/>
      <c r="GD15" s="595"/>
      <c r="GE15" s="595"/>
      <c r="GF15" s="595"/>
      <c r="GG15" s="595"/>
      <c r="GH15" s="595"/>
      <c r="GI15" s="595"/>
      <c r="GJ15" s="595"/>
      <c r="GK15" s="595"/>
      <c r="GL15" s="595"/>
      <c r="GM15" s="595"/>
      <c r="GN15" s="595"/>
      <c r="GO15" s="595"/>
      <c r="GP15" s="595"/>
      <c r="GQ15" s="595"/>
      <c r="GR15" s="595"/>
      <c r="GS15" s="595"/>
      <c r="GT15" s="595"/>
      <c r="GU15" s="595"/>
      <c r="GV15" s="595"/>
      <c r="GW15" s="595"/>
      <c r="GX15" s="595"/>
      <c r="GY15" s="595"/>
      <c r="GZ15" s="595"/>
      <c r="HA15" s="595"/>
      <c r="HB15" s="595"/>
      <c r="HC15" s="595"/>
      <c r="HD15" s="595"/>
      <c r="HE15" s="595"/>
      <c r="HF15" s="595"/>
      <c r="HG15" s="595"/>
      <c r="HH15" s="595"/>
      <c r="HI15" s="595"/>
      <c r="HJ15" s="595"/>
      <c r="HK15" s="595"/>
      <c r="HL15" s="595"/>
      <c r="HM15" s="595"/>
      <c r="HN15" s="595"/>
      <c r="HO15" s="595"/>
      <c r="HP15" s="595"/>
      <c r="HQ15" s="595"/>
      <c r="HR15" s="595"/>
      <c r="HS15" s="595"/>
      <c r="HT15" s="595"/>
      <c r="HU15" s="595"/>
      <c r="HV15" s="595"/>
      <c r="HW15" s="595"/>
      <c r="HX15" s="595"/>
      <c r="HY15" s="595"/>
      <c r="HZ15" s="595"/>
      <c r="IA15" s="595"/>
      <c r="IB15" s="595"/>
      <c r="IC15" s="595"/>
      <c r="ID15" s="595"/>
      <c r="IE15" s="595"/>
      <c r="IF15" s="595"/>
      <c r="IG15" s="595"/>
      <c r="IH15" s="595"/>
    </row>
    <row r="16" spans="1:242" s="629" customFormat="1" x14ac:dyDescent="0.25">
      <c r="A16" s="672" t="s">
        <v>4</v>
      </c>
      <c r="B16" s="609"/>
      <c r="C16" s="660"/>
      <c r="D16" s="661"/>
      <c r="E16" s="661"/>
      <c r="F16" s="661"/>
      <c r="G16" s="621"/>
      <c r="H16" s="609"/>
      <c r="I16" s="1043"/>
      <c r="J16" s="1044"/>
      <c r="K16" s="1044"/>
      <c r="L16" s="1044"/>
      <c r="M16" s="622"/>
      <c r="N16" s="622"/>
      <c r="O16" s="623"/>
      <c r="P16" s="673"/>
      <c r="Q16" s="1066">
        <f t="shared" si="0"/>
        <v>0</v>
      </c>
      <c r="R16" s="1067">
        <f t="shared" si="1"/>
        <v>0</v>
      </c>
      <c r="S16" s="635"/>
      <c r="T16" s="635"/>
      <c r="U16" s="635"/>
      <c r="V16" s="669"/>
      <c r="W16" s="595"/>
      <c r="X16" s="627"/>
      <c r="Y16" s="627"/>
      <c r="Z16" s="627"/>
      <c r="AA16" s="595"/>
      <c r="AB16" s="595"/>
      <c r="AC16" s="595"/>
      <c r="AD16" s="595"/>
      <c r="AE16" s="595"/>
      <c r="AF16" s="595"/>
      <c r="AG16" s="595"/>
      <c r="AH16" s="595"/>
      <c r="AI16" s="595"/>
      <c r="AJ16" s="595"/>
      <c r="AK16" s="595"/>
      <c r="AL16" s="595"/>
      <c r="AM16" s="595"/>
      <c r="AN16" s="595"/>
      <c r="AO16" s="595"/>
      <c r="AP16" s="595"/>
      <c r="AQ16" s="595"/>
      <c r="AR16" s="595"/>
      <c r="AS16" s="595"/>
      <c r="AT16" s="595"/>
      <c r="AU16" s="595"/>
      <c r="AV16" s="595"/>
      <c r="AW16" s="595"/>
      <c r="AX16" s="595"/>
      <c r="AY16" s="595"/>
      <c r="AZ16" s="595"/>
      <c r="BA16" s="595"/>
      <c r="BB16" s="595"/>
      <c r="BC16" s="595"/>
      <c r="BD16" s="595"/>
      <c r="BE16" s="595"/>
      <c r="BF16" s="595"/>
      <c r="BG16" s="595"/>
      <c r="BH16" s="595"/>
      <c r="BI16" s="595"/>
      <c r="BJ16" s="595"/>
      <c r="BK16" s="595"/>
      <c r="BL16" s="595"/>
      <c r="BM16" s="595"/>
      <c r="BN16" s="595"/>
      <c r="BO16" s="595"/>
      <c r="BP16" s="595"/>
      <c r="BQ16" s="595"/>
      <c r="BR16" s="595"/>
      <c r="BS16" s="595"/>
      <c r="BT16" s="595"/>
      <c r="BU16" s="595"/>
      <c r="BV16" s="595"/>
      <c r="BW16" s="595"/>
      <c r="BX16" s="595"/>
      <c r="BY16" s="595"/>
      <c r="BZ16" s="595"/>
      <c r="CA16" s="595"/>
      <c r="CB16" s="595"/>
      <c r="CC16" s="595"/>
      <c r="CD16" s="595"/>
      <c r="CE16" s="595"/>
      <c r="CF16" s="595"/>
      <c r="CG16" s="595"/>
      <c r="CH16" s="595"/>
      <c r="CI16" s="595"/>
      <c r="CJ16" s="595"/>
      <c r="CK16" s="595"/>
      <c r="CL16" s="595"/>
      <c r="CM16" s="595"/>
      <c r="CN16" s="595"/>
      <c r="CO16" s="595"/>
      <c r="CP16" s="595"/>
      <c r="CQ16" s="595"/>
      <c r="CR16" s="595"/>
      <c r="CS16" s="595"/>
      <c r="CT16" s="595"/>
      <c r="CU16" s="595"/>
      <c r="CV16" s="595"/>
      <c r="CW16" s="595"/>
      <c r="CX16" s="595"/>
      <c r="CY16" s="595"/>
      <c r="CZ16" s="595"/>
      <c r="DA16" s="595"/>
      <c r="DB16" s="595"/>
      <c r="DC16" s="595"/>
      <c r="DD16" s="595"/>
      <c r="DE16" s="595"/>
      <c r="DF16" s="595"/>
      <c r="DG16" s="595"/>
      <c r="DH16" s="595"/>
      <c r="DI16" s="595"/>
      <c r="DJ16" s="595"/>
      <c r="DK16" s="595"/>
      <c r="DL16" s="595"/>
      <c r="DM16" s="595"/>
      <c r="DN16" s="595"/>
      <c r="DO16" s="595"/>
      <c r="DP16" s="595"/>
      <c r="DQ16" s="595"/>
      <c r="DR16" s="595"/>
      <c r="DS16" s="595"/>
      <c r="DT16" s="595"/>
      <c r="DU16" s="595"/>
      <c r="DV16" s="595"/>
      <c r="DW16" s="595"/>
      <c r="DX16" s="595"/>
      <c r="DY16" s="595"/>
      <c r="DZ16" s="595"/>
      <c r="EA16" s="595"/>
      <c r="EB16" s="595"/>
      <c r="EC16" s="595"/>
      <c r="ED16" s="595"/>
      <c r="EE16" s="595"/>
      <c r="EF16" s="595"/>
      <c r="EG16" s="595"/>
      <c r="EH16" s="595"/>
      <c r="EI16" s="595"/>
      <c r="EJ16" s="595"/>
      <c r="EK16" s="595"/>
      <c r="EL16" s="595"/>
      <c r="EM16" s="595"/>
      <c r="EN16" s="595"/>
      <c r="EO16" s="595"/>
      <c r="EP16" s="595"/>
      <c r="EQ16" s="595"/>
      <c r="ER16" s="595"/>
      <c r="ES16" s="595"/>
      <c r="ET16" s="595"/>
      <c r="EU16" s="595"/>
      <c r="EV16" s="595"/>
      <c r="EW16" s="595"/>
      <c r="EX16" s="595"/>
      <c r="EY16" s="595"/>
      <c r="EZ16" s="595"/>
      <c r="FA16" s="595"/>
      <c r="FB16" s="595"/>
      <c r="FC16" s="595"/>
      <c r="FD16" s="595"/>
      <c r="FE16" s="595"/>
      <c r="FF16" s="595"/>
      <c r="FG16" s="595"/>
      <c r="FH16" s="595"/>
      <c r="FI16" s="595"/>
      <c r="FJ16" s="595"/>
      <c r="FK16" s="595"/>
      <c r="FL16" s="595"/>
      <c r="FM16" s="595"/>
      <c r="FN16" s="595"/>
      <c r="FO16" s="595"/>
      <c r="FP16" s="595"/>
      <c r="FQ16" s="595"/>
      <c r="FR16" s="595"/>
      <c r="FS16" s="595"/>
      <c r="FT16" s="595"/>
      <c r="FU16" s="595"/>
      <c r="FV16" s="595"/>
      <c r="FW16" s="595"/>
      <c r="FX16" s="595"/>
      <c r="FY16" s="595"/>
      <c r="FZ16" s="595"/>
      <c r="GA16" s="595"/>
      <c r="GB16" s="595"/>
      <c r="GC16" s="595"/>
      <c r="GD16" s="595"/>
      <c r="GE16" s="595"/>
      <c r="GF16" s="595"/>
      <c r="GG16" s="595"/>
      <c r="GH16" s="595"/>
      <c r="GI16" s="595"/>
      <c r="GJ16" s="595"/>
      <c r="GK16" s="595"/>
      <c r="GL16" s="595"/>
      <c r="GM16" s="595"/>
      <c r="GN16" s="595"/>
      <c r="GO16" s="595"/>
      <c r="GP16" s="595"/>
      <c r="GQ16" s="595"/>
      <c r="GR16" s="595"/>
      <c r="GS16" s="595"/>
      <c r="GT16" s="595"/>
      <c r="GU16" s="595"/>
      <c r="GV16" s="595"/>
      <c r="GW16" s="595"/>
      <c r="GX16" s="595"/>
      <c r="GY16" s="595"/>
      <c r="GZ16" s="595"/>
      <c r="HA16" s="595"/>
      <c r="HB16" s="595"/>
      <c r="HC16" s="595"/>
      <c r="HD16" s="595"/>
      <c r="HE16" s="595"/>
      <c r="HF16" s="595"/>
      <c r="HG16" s="595"/>
      <c r="HH16" s="595"/>
      <c r="HI16" s="595"/>
      <c r="HJ16" s="595"/>
      <c r="HK16" s="595"/>
      <c r="HL16" s="595"/>
      <c r="HM16" s="595"/>
      <c r="HN16" s="595"/>
      <c r="HO16" s="595"/>
      <c r="HP16" s="595"/>
      <c r="HQ16" s="595"/>
      <c r="HR16" s="595"/>
      <c r="HS16" s="595"/>
      <c r="HT16" s="595"/>
      <c r="HU16" s="595"/>
      <c r="HV16" s="595"/>
      <c r="HW16" s="595"/>
      <c r="HX16" s="595"/>
      <c r="HY16" s="595"/>
      <c r="HZ16" s="595"/>
      <c r="IA16" s="595"/>
      <c r="IB16" s="595"/>
      <c r="IC16" s="595"/>
      <c r="ID16" s="595"/>
      <c r="IE16" s="595"/>
      <c r="IF16" s="595"/>
      <c r="IG16" s="595"/>
      <c r="IH16" s="595"/>
    </row>
    <row r="17" spans="1:242" s="629" customFormat="1" x14ac:dyDescent="0.25">
      <c r="A17" s="674"/>
      <c r="B17" s="609"/>
      <c r="C17" s="675"/>
      <c r="D17" s="676"/>
      <c r="E17" s="677"/>
      <c r="F17" s="678"/>
      <c r="G17" s="621"/>
      <c r="H17" s="609"/>
      <c r="I17" s="610"/>
      <c r="J17" s="609"/>
      <c r="K17" s="609"/>
      <c r="L17" s="609"/>
      <c r="M17" s="622"/>
      <c r="N17" s="622"/>
      <c r="O17" s="623"/>
      <c r="P17" s="613"/>
      <c r="Q17" s="679"/>
      <c r="R17" s="680"/>
      <c r="S17" s="635"/>
      <c r="T17" s="635"/>
      <c r="U17" s="635"/>
      <c r="V17" s="669"/>
      <c r="W17" s="595"/>
      <c r="X17" s="613"/>
      <c r="Y17" s="613"/>
      <c r="Z17" s="613"/>
      <c r="AA17" s="595"/>
      <c r="AB17" s="595"/>
      <c r="AC17" s="595"/>
      <c r="AD17" s="595"/>
      <c r="AE17" s="595"/>
      <c r="AF17" s="595"/>
      <c r="AG17" s="595"/>
      <c r="AH17" s="595"/>
      <c r="AI17" s="595"/>
      <c r="AJ17" s="595"/>
      <c r="AK17" s="595"/>
      <c r="AL17" s="595"/>
      <c r="AM17" s="595"/>
      <c r="AN17" s="595"/>
      <c r="AO17" s="595"/>
      <c r="AP17" s="595"/>
      <c r="AQ17" s="595"/>
      <c r="AR17" s="595"/>
      <c r="AS17" s="595"/>
      <c r="AT17" s="595"/>
      <c r="AU17" s="595"/>
      <c r="AV17" s="595"/>
      <c r="AW17" s="595"/>
      <c r="AX17" s="595"/>
      <c r="AY17" s="595"/>
      <c r="AZ17" s="595"/>
      <c r="BA17" s="595"/>
      <c r="BB17" s="595"/>
      <c r="BC17" s="595"/>
      <c r="BD17" s="595"/>
      <c r="BE17" s="595"/>
      <c r="BF17" s="595"/>
      <c r="BG17" s="595"/>
      <c r="BH17" s="595"/>
      <c r="BI17" s="595"/>
      <c r="BJ17" s="595"/>
      <c r="BK17" s="595"/>
      <c r="BL17" s="595"/>
      <c r="BM17" s="595"/>
      <c r="BN17" s="595"/>
      <c r="BO17" s="595"/>
      <c r="BP17" s="595"/>
      <c r="BQ17" s="595"/>
      <c r="BR17" s="595"/>
      <c r="BS17" s="595"/>
      <c r="BT17" s="595"/>
      <c r="BU17" s="595"/>
      <c r="BV17" s="595"/>
      <c r="BW17" s="595"/>
      <c r="BX17" s="595"/>
      <c r="BY17" s="595"/>
      <c r="BZ17" s="595"/>
      <c r="CA17" s="595"/>
      <c r="CB17" s="595"/>
      <c r="CC17" s="595"/>
      <c r="CD17" s="595"/>
      <c r="CE17" s="595"/>
      <c r="CF17" s="595"/>
      <c r="CG17" s="595"/>
      <c r="CH17" s="595"/>
      <c r="CI17" s="595"/>
      <c r="CJ17" s="595"/>
      <c r="CK17" s="595"/>
      <c r="CL17" s="595"/>
      <c r="CM17" s="595"/>
      <c r="CN17" s="595"/>
      <c r="CO17" s="595"/>
      <c r="CP17" s="595"/>
      <c r="CQ17" s="595"/>
      <c r="CR17" s="595"/>
      <c r="CS17" s="595"/>
      <c r="CT17" s="595"/>
      <c r="CU17" s="595"/>
      <c r="CV17" s="595"/>
      <c r="CW17" s="595"/>
      <c r="CX17" s="595"/>
      <c r="CY17" s="595"/>
      <c r="CZ17" s="595"/>
      <c r="DA17" s="595"/>
      <c r="DB17" s="595"/>
      <c r="DC17" s="595"/>
      <c r="DD17" s="595"/>
      <c r="DE17" s="595"/>
      <c r="DF17" s="595"/>
      <c r="DG17" s="595"/>
      <c r="DH17" s="595"/>
      <c r="DI17" s="595"/>
      <c r="DJ17" s="595"/>
      <c r="DK17" s="595"/>
      <c r="DL17" s="595"/>
      <c r="DM17" s="595"/>
      <c r="DN17" s="595"/>
      <c r="DO17" s="595"/>
      <c r="DP17" s="595"/>
      <c r="DQ17" s="595"/>
      <c r="DR17" s="595"/>
      <c r="DS17" s="595"/>
      <c r="DT17" s="595"/>
      <c r="DU17" s="595"/>
      <c r="DV17" s="595"/>
      <c r="DW17" s="595"/>
      <c r="DX17" s="595"/>
      <c r="DY17" s="595"/>
      <c r="DZ17" s="595"/>
      <c r="EA17" s="595"/>
      <c r="EB17" s="595"/>
      <c r="EC17" s="595"/>
      <c r="ED17" s="595"/>
      <c r="EE17" s="595"/>
      <c r="EF17" s="595"/>
      <c r="EG17" s="595"/>
      <c r="EH17" s="595"/>
      <c r="EI17" s="595"/>
      <c r="EJ17" s="595"/>
      <c r="EK17" s="595"/>
      <c r="EL17" s="595"/>
      <c r="EM17" s="595"/>
      <c r="EN17" s="595"/>
      <c r="EO17" s="595"/>
      <c r="EP17" s="595"/>
      <c r="EQ17" s="595"/>
      <c r="ER17" s="595"/>
      <c r="ES17" s="595"/>
      <c r="ET17" s="595"/>
      <c r="EU17" s="595"/>
      <c r="EV17" s="595"/>
      <c r="EW17" s="595"/>
      <c r="EX17" s="595"/>
      <c r="EY17" s="595"/>
      <c r="EZ17" s="595"/>
      <c r="FA17" s="595"/>
      <c r="FB17" s="595"/>
      <c r="FC17" s="595"/>
      <c r="FD17" s="595"/>
      <c r="FE17" s="595"/>
      <c r="FF17" s="595"/>
      <c r="FG17" s="595"/>
      <c r="FH17" s="595"/>
      <c r="FI17" s="595"/>
      <c r="FJ17" s="595"/>
      <c r="FK17" s="595"/>
      <c r="FL17" s="595"/>
      <c r="FM17" s="595"/>
      <c r="FN17" s="595"/>
      <c r="FO17" s="595"/>
      <c r="FP17" s="595"/>
      <c r="FQ17" s="595"/>
      <c r="FR17" s="595"/>
      <c r="FS17" s="595"/>
      <c r="FT17" s="595"/>
      <c r="FU17" s="595"/>
      <c r="FV17" s="595"/>
      <c r="FW17" s="595"/>
      <c r="FX17" s="595"/>
      <c r="FY17" s="595"/>
      <c r="FZ17" s="595"/>
      <c r="GA17" s="595"/>
      <c r="GB17" s="595"/>
      <c r="GC17" s="595"/>
      <c r="GD17" s="595"/>
      <c r="GE17" s="595"/>
      <c r="GF17" s="595"/>
      <c r="GG17" s="595"/>
      <c r="GH17" s="595"/>
      <c r="GI17" s="595"/>
      <c r="GJ17" s="595"/>
      <c r="GK17" s="595"/>
      <c r="GL17" s="595"/>
      <c r="GM17" s="595"/>
      <c r="GN17" s="595"/>
      <c r="GO17" s="595"/>
      <c r="GP17" s="595"/>
      <c r="GQ17" s="595"/>
      <c r="GR17" s="595"/>
      <c r="GS17" s="595"/>
      <c r="GT17" s="595"/>
      <c r="GU17" s="595"/>
      <c r="GV17" s="595"/>
      <c r="GW17" s="595"/>
      <c r="GX17" s="595"/>
      <c r="GY17" s="595"/>
      <c r="GZ17" s="595"/>
      <c r="HA17" s="595"/>
      <c r="HB17" s="595"/>
      <c r="HC17" s="595"/>
      <c r="HD17" s="595"/>
      <c r="HE17" s="595"/>
      <c r="HF17" s="595"/>
      <c r="HG17" s="595"/>
      <c r="HH17" s="595"/>
      <c r="HI17" s="595"/>
      <c r="HJ17" s="595"/>
      <c r="HK17" s="595"/>
      <c r="HL17" s="595"/>
      <c r="HM17" s="595"/>
      <c r="HN17" s="595"/>
      <c r="HO17" s="595"/>
      <c r="HP17" s="595"/>
      <c r="HQ17" s="595"/>
      <c r="HR17" s="595"/>
      <c r="HS17" s="595"/>
      <c r="HT17" s="595"/>
      <c r="HU17" s="595"/>
      <c r="HV17" s="595"/>
      <c r="HW17" s="595"/>
      <c r="HX17" s="595"/>
      <c r="HY17" s="595"/>
      <c r="HZ17" s="595"/>
      <c r="IA17" s="595"/>
      <c r="IB17" s="595"/>
      <c r="IC17" s="595"/>
      <c r="ID17" s="595"/>
      <c r="IE17" s="595"/>
      <c r="IF17" s="595"/>
      <c r="IG17" s="595"/>
      <c r="IH17" s="595"/>
    </row>
    <row r="18" spans="1:242" s="629" customFormat="1" x14ac:dyDescent="0.25">
      <c r="A18" s="674"/>
      <c r="B18" s="609"/>
      <c r="C18" s="675"/>
      <c r="D18" s="676"/>
      <c r="E18" s="677"/>
      <c r="F18" s="678"/>
      <c r="G18" s="621"/>
      <c r="H18" s="609"/>
      <c r="I18" s="610"/>
      <c r="J18" s="609"/>
      <c r="K18" s="609"/>
      <c r="L18" s="609"/>
      <c r="M18" s="622"/>
      <c r="N18" s="622"/>
      <c r="O18" s="623"/>
      <c r="P18" s="613"/>
      <c r="Q18" s="679"/>
      <c r="R18" s="680"/>
      <c r="S18" s="680"/>
      <c r="T18" s="680"/>
      <c r="U18" s="680"/>
      <c r="V18" s="681"/>
      <c r="W18" s="636"/>
      <c r="X18" s="613"/>
      <c r="Y18" s="613"/>
      <c r="Z18" s="613"/>
      <c r="AA18" s="595"/>
      <c r="AB18" s="595"/>
      <c r="AC18" s="595"/>
      <c r="AD18" s="595"/>
      <c r="AE18" s="595"/>
      <c r="AF18" s="595"/>
      <c r="AG18" s="595"/>
      <c r="AH18" s="595"/>
      <c r="AI18" s="595"/>
      <c r="AJ18" s="595"/>
      <c r="AK18" s="595"/>
      <c r="AL18" s="595"/>
      <c r="AM18" s="595"/>
      <c r="AN18" s="595"/>
      <c r="AO18" s="595"/>
      <c r="AP18" s="595"/>
      <c r="AQ18" s="595"/>
      <c r="AR18" s="595"/>
      <c r="AS18" s="595"/>
      <c r="AT18" s="595"/>
      <c r="AU18" s="595"/>
      <c r="AV18" s="595"/>
      <c r="AW18" s="595"/>
      <c r="AX18" s="595"/>
      <c r="AY18" s="595"/>
      <c r="AZ18" s="595"/>
      <c r="BA18" s="595"/>
      <c r="BB18" s="595"/>
      <c r="BC18" s="595"/>
      <c r="BD18" s="595"/>
      <c r="BE18" s="595"/>
      <c r="BF18" s="595"/>
      <c r="BG18" s="595"/>
      <c r="BH18" s="595"/>
      <c r="BI18" s="595"/>
      <c r="BJ18" s="595"/>
      <c r="BK18" s="595"/>
      <c r="BL18" s="595"/>
      <c r="BM18" s="595"/>
      <c r="BN18" s="595"/>
      <c r="BO18" s="595"/>
      <c r="BP18" s="595"/>
      <c r="BQ18" s="595"/>
      <c r="BR18" s="595"/>
      <c r="BS18" s="595"/>
      <c r="BT18" s="595"/>
      <c r="BU18" s="595"/>
      <c r="BV18" s="595"/>
      <c r="BW18" s="595"/>
      <c r="BX18" s="595"/>
      <c r="BY18" s="595"/>
      <c r="BZ18" s="595"/>
      <c r="CA18" s="595"/>
      <c r="CB18" s="595"/>
      <c r="CC18" s="595"/>
      <c r="CD18" s="595"/>
      <c r="CE18" s="595"/>
      <c r="CF18" s="595"/>
      <c r="CG18" s="595"/>
      <c r="CH18" s="595"/>
      <c r="CI18" s="595"/>
      <c r="CJ18" s="595"/>
      <c r="CK18" s="595"/>
      <c r="CL18" s="595"/>
      <c r="CM18" s="595"/>
      <c r="CN18" s="595"/>
      <c r="CO18" s="595"/>
      <c r="CP18" s="595"/>
      <c r="CQ18" s="595"/>
      <c r="CR18" s="595"/>
      <c r="CS18" s="595"/>
      <c r="CT18" s="595"/>
      <c r="CU18" s="595"/>
      <c r="CV18" s="595"/>
      <c r="CW18" s="595"/>
      <c r="CX18" s="595"/>
      <c r="CY18" s="595"/>
      <c r="CZ18" s="595"/>
      <c r="DA18" s="595"/>
      <c r="DB18" s="595"/>
      <c r="DC18" s="595"/>
      <c r="DD18" s="595"/>
      <c r="DE18" s="595"/>
      <c r="DF18" s="595"/>
      <c r="DG18" s="595"/>
      <c r="DH18" s="595"/>
      <c r="DI18" s="595"/>
      <c r="DJ18" s="595"/>
      <c r="DK18" s="595"/>
      <c r="DL18" s="595"/>
      <c r="DM18" s="595"/>
      <c r="DN18" s="595"/>
      <c r="DO18" s="595"/>
      <c r="DP18" s="595"/>
      <c r="DQ18" s="595"/>
      <c r="DR18" s="595"/>
      <c r="DS18" s="595"/>
      <c r="DT18" s="595"/>
      <c r="DU18" s="595"/>
      <c r="DV18" s="595"/>
      <c r="DW18" s="595"/>
      <c r="DX18" s="595"/>
      <c r="DY18" s="595"/>
      <c r="DZ18" s="595"/>
      <c r="EA18" s="595"/>
      <c r="EB18" s="595"/>
      <c r="EC18" s="595"/>
      <c r="ED18" s="595"/>
      <c r="EE18" s="595"/>
      <c r="EF18" s="595"/>
      <c r="EG18" s="595"/>
      <c r="EH18" s="595"/>
      <c r="EI18" s="595"/>
      <c r="EJ18" s="595"/>
      <c r="EK18" s="595"/>
      <c r="EL18" s="595"/>
      <c r="EM18" s="595"/>
      <c r="EN18" s="595"/>
      <c r="EO18" s="595"/>
      <c r="EP18" s="595"/>
      <c r="EQ18" s="595"/>
      <c r="ER18" s="595"/>
      <c r="ES18" s="595"/>
      <c r="ET18" s="595"/>
      <c r="EU18" s="595"/>
      <c r="EV18" s="595"/>
      <c r="EW18" s="595"/>
      <c r="EX18" s="595"/>
      <c r="EY18" s="595"/>
      <c r="EZ18" s="595"/>
      <c r="FA18" s="595"/>
      <c r="FB18" s="595"/>
      <c r="FC18" s="595"/>
      <c r="FD18" s="595"/>
      <c r="FE18" s="595"/>
      <c r="FF18" s="595"/>
      <c r="FG18" s="595"/>
      <c r="FH18" s="595"/>
      <c r="FI18" s="595"/>
      <c r="FJ18" s="595"/>
      <c r="FK18" s="595"/>
      <c r="FL18" s="595"/>
      <c r="FM18" s="595"/>
      <c r="FN18" s="595"/>
      <c r="FO18" s="595"/>
      <c r="FP18" s="595"/>
      <c r="FQ18" s="595"/>
      <c r="FR18" s="595"/>
      <c r="FS18" s="595"/>
      <c r="FT18" s="595"/>
      <c r="FU18" s="595"/>
      <c r="FV18" s="595"/>
      <c r="FW18" s="595"/>
      <c r="FX18" s="595"/>
      <c r="FY18" s="595"/>
      <c r="FZ18" s="595"/>
      <c r="GA18" s="595"/>
      <c r="GB18" s="595"/>
      <c r="GC18" s="595"/>
      <c r="GD18" s="595"/>
      <c r="GE18" s="595"/>
      <c r="GF18" s="595"/>
      <c r="GG18" s="595"/>
      <c r="GH18" s="595"/>
      <c r="GI18" s="595"/>
      <c r="GJ18" s="595"/>
      <c r="GK18" s="595"/>
      <c r="GL18" s="595"/>
      <c r="GM18" s="595"/>
      <c r="GN18" s="595"/>
      <c r="GO18" s="595"/>
      <c r="GP18" s="595"/>
      <c r="GQ18" s="595"/>
      <c r="GR18" s="595"/>
      <c r="GS18" s="595"/>
      <c r="GT18" s="595"/>
      <c r="GU18" s="595"/>
      <c r="GV18" s="595"/>
      <c r="GW18" s="595"/>
      <c r="GX18" s="595"/>
      <c r="GY18" s="595"/>
      <c r="GZ18" s="595"/>
      <c r="HA18" s="595"/>
      <c r="HB18" s="595"/>
      <c r="HC18" s="595"/>
      <c r="HD18" s="595"/>
      <c r="HE18" s="595"/>
      <c r="HF18" s="595"/>
      <c r="HG18" s="595"/>
      <c r="HH18" s="595"/>
      <c r="HI18" s="595"/>
      <c r="HJ18" s="595"/>
      <c r="HK18" s="595"/>
      <c r="HL18" s="595"/>
      <c r="HM18" s="595"/>
      <c r="HN18" s="595"/>
      <c r="HO18" s="595"/>
      <c r="HP18" s="595"/>
      <c r="HQ18" s="595"/>
      <c r="HR18" s="595"/>
      <c r="HS18" s="595"/>
      <c r="HT18" s="595"/>
      <c r="HU18" s="595"/>
      <c r="HV18" s="595"/>
      <c r="HW18" s="595"/>
      <c r="HX18" s="595"/>
      <c r="HY18" s="595"/>
      <c r="HZ18" s="595"/>
      <c r="IA18" s="595"/>
      <c r="IB18" s="595"/>
      <c r="IC18" s="595"/>
      <c r="ID18" s="595"/>
      <c r="IE18" s="595"/>
      <c r="IF18" s="595"/>
      <c r="IG18" s="595"/>
      <c r="IH18" s="595"/>
    </row>
    <row r="19" spans="1:242" s="629" customFormat="1" x14ac:dyDescent="0.25">
      <c r="A19" s="682"/>
      <c r="B19" s="622"/>
      <c r="C19" s="618" t="s">
        <v>63</v>
      </c>
      <c r="D19" s="620"/>
      <c r="E19" s="677"/>
      <c r="F19" s="678"/>
      <c r="G19" s="621"/>
      <c r="H19" s="609"/>
      <c r="I19" s="618" t="s">
        <v>63</v>
      </c>
      <c r="J19" s="620"/>
      <c r="K19" s="622"/>
      <c r="L19" s="622"/>
      <c r="M19" s="622"/>
      <c r="N19" s="622"/>
      <c r="O19" s="623"/>
      <c r="P19" s="613"/>
      <c r="Q19" s="683" t="s">
        <v>0</v>
      </c>
      <c r="R19" s="680"/>
      <c r="S19" s="680"/>
      <c r="T19" s="680"/>
      <c r="U19" s="680"/>
      <c r="V19" s="1206" t="s">
        <v>64</v>
      </c>
      <c r="W19" s="636"/>
      <c r="X19" s="613"/>
      <c r="Y19" s="613"/>
      <c r="Z19" s="613"/>
      <c r="AA19" s="595"/>
      <c r="AB19" s="595"/>
      <c r="AC19" s="595"/>
      <c r="AD19" s="595"/>
      <c r="AE19" s="595"/>
      <c r="AF19" s="595"/>
      <c r="AG19" s="595"/>
      <c r="AH19" s="595"/>
      <c r="AI19" s="595"/>
      <c r="AJ19" s="595"/>
      <c r="AK19" s="595"/>
      <c r="AL19" s="595"/>
      <c r="AM19" s="595"/>
      <c r="AN19" s="595"/>
      <c r="AO19" s="595"/>
      <c r="AP19" s="595"/>
      <c r="AQ19" s="595"/>
      <c r="AR19" s="595"/>
      <c r="AS19" s="595"/>
      <c r="AT19" s="595"/>
      <c r="AU19" s="595"/>
      <c r="AV19" s="595"/>
      <c r="AW19" s="595"/>
      <c r="AX19" s="595"/>
      <c r="AY19" s="595"/>
      <c r="AZ19" s="595"/>
      <c r="BA19" s="595"/>
      <c r="BB19" s="595"/>
      <c r="BC19" s="595"/>
      <c r="BD19" s="595"/>
      <c r="BE19" s="595"/>
      <c r="BF19" s="595"/>
      <c r="BG19" s="595"/>
      <c r="BH19" s="595"/>
      <c r="BI19" s="595"/>
      <c r="BJ19" s="595"/>
      <c r="BK19" s="595"/>
      <c r="BL19" s="595"/>
      <c r="BM19" s="595"/>
      <c r="BN19" s="595"/>
      <c r="BO19" s="595"/>
      <c r="BP19" s="595"/>
      <c r="BQ19" s="595"/>
      <c r="BR19" s="595"/>
      <c r="BS19" s="595"/>
      <c r="BT19" s="595"/>
      <c r="BU19" s="595"/>
      <c r="BV19" s="595"/>
      <c r="BW19" s="595"/>
      <c r="BX19" s="595"/>
      <c r="BY19" s="595"/>
      <c r="BZ19" s="595"/>
      <c r="CA19" s="595"/>
      <c r="CB19" s="595"/>
      <c r="CC19" s="595"/>
      <c r="CD19" s="595"/>
      <c r="CE19" s="595"/>
      <c r="CF19" s="595"/>
      <c r="CG19" s="595"/>
      <c r="CH19" s="595"/>
      <c r="CI19" s="595"/>
      <c r="CJ19" s="595"/>
      <c r="CK19" s="595"/>
      <c r="CL19" s="595"/>
      <c r="CM19" s="595"/>
      <c r="CN19" s="595"/>
      <c r="CO19" s="595"/>
      <c r="CP19" s="595"/>
      <c r="CQ19" s="595"/>
      <c r="CR19" s="595"/>
      <c r="CS19" s="595"/>
      <c r="CT19" s="595"/>
      <c r="CU19" s="595"/>
      <c r="CV19" s="595"/>
      <c r="CW19" s="595"/>
      <c r="CX19" s="595"/>
      <c r="CY19" s="595"/>
      <c r="CZ19" s="595"/>
      <c r="DA19" s="595"/>
      <c r="DB19" s="595"/>
      <c r="DC19" s="595"/>
      <c r="DD19" s="595"/>
      <c r="DE19" s="595"/>
      <c r="DF19" s="595"/>
      <c r="DG19" s="595"/>
      <c r="DH19" s="595"/>
      <c r="DI19" s="595"/>
      <c r="DJ19" s="595"/>
      <c r="DK19" s="595"/>
      <c r="DL19" s="595"/>
      <c r="DM19" s="595"/>
      <c r="DN19" s="595"/>
      <c r="DO19" s="595"/>
      <c r="DP19" s="595"/>
      <c r="DQ19" s="595"/>
      <c r="DR19" s="595"/>
      <c r="DS19" s="595"/>
      <c r="DT19" s="595"/>
      <c r="DU19" s="595"/>
      <c r="DV19" s="595"/>
      <c r="DW19" s="595"/>
      <c r="DX19" s="595"/>
      <c r="DY19" s="595"/>
      <c r="DZ19" s="595"/>
      <c r="EA19" s="595"/>
      <c r="EB19" s="595"/>
      <c r="EC19" s="595"/>
      <c r="ED19" s="595"/>
      <c r="EE19" s="595"/>
      <c r="EF19" s="595"/>
      <c r="EG19" s="595"/>
      <c r="EH19" s="595"/>
      <c r="EI19" s="595"/>
      <c r="EJ19" s="595"/>
      <c r="EK19" s="595"/>
      <c r="EL19" s="595"/>
      <c r="EM19" s="595"/>
      <c r="EN19" s="595"/>
      <c r="EO19" s="595"/>
      <c r="EP19" s="595"/>
      <c r="EQ19" s="595"/>
      <c r="ER19" s="595"/>
      <c r="ES19" s="595"/>
      <c r="ET19" s="595"/>
      <c r="EU19" s="595"/>
      <c r="EV19" s="595"/>
      <c r="EW19" s="595"/>
      <c r="EX19" s="595"/>
      <c r="EY19" s="595"/>
      <c r="EZ19" s="595"/>
      <c r="FA19" s="595"/>
      <c r="FB19" s="595"/>
      <c r="FC19" s="595"/>
      <c r="FD19" s="595"/>
      <c r="FE19" s="595"/>
      <c r="FF19" s="595"/>
      <c r="FG19" s="595"/>
      <c r="FH19" s="595"/>
      <c r="FI19" s="595"/>
      <c r="FJ19" s="595"/>
      <c r="FK19" s="595"/>
      <c r="FL19" s="595"/>
      <c r="FM19" s="595"/>
      <c r="FN19" s="595"/>
      <c r="FO19" s="595"/>
      <c r="FP19" s="595"/>
      <c r="FQ19" s="595"/>
      <c r="FR19" s="595"/>
      <c r="FS19" s="595"/>
      <c r="FT19" s="595"/>
      <c r="FU19" s="595"/>
      <c r="FV19" s="595"/>
      <c r="FW19" s="595"/>
      <c r="FX19" s="595"/>
      <c r="FY19" s="595"/>
      <c r="FZ19" s="595"/>
      <c r="GA19" s="595"/>
      <c r="GB19" s="595"/>
      <c r="GC19" s="595"/>
      <c r="GD19" s="595"/>
      <c r="GE19" s="595"/>
      <c r="GF19" s="595"/>
      <c r="GG19" s="595"/>
      <c r="GH19" s="595"/>
      <c r="GI19" s="595"/>
      <c r="GJ19" s="595"/>
      <c r="GK19" s="595"/>
      <c r="GL19" s="595"/>
      <c r="GM19" s="595"/>
      <c r="GN19" s="595"/>
      <c r="GO19" s="595"/>
      <c r="GP19" s="595"/>
      <c r="GQ19" s="595"/>
      <c r="GR19" s="595"/>
      <c r="GS19" s="595"/>
      <c r="GT19" s="595"/>
      <c r="GU19" s="595"/>
      <c r="GV19" s="595"/>
      <c r="GW19" s="595"/>
      <c r="GX19" s="595"/>
      <c r="GY19" s="595"/>
      <c r="GZ19" s="595"/>
      <c r="HA19" s="595"/>
      <c r="HB19" s="595"/>
      <c r="HC19" s="595"/>
      <c r="HD19" s="595"/>
      <c r="HE19" s="595"/>
      <c r="HF19" s="595"/>
      <c r="HG19" s="595"/>
      <c r="HH19" s="595"/>
      <c r="HI19" s="595"/>
      <c r="HJ19" s="595"/>
      <c r="HK19" s="595"/>
      <c r="HL19" s="595"/>
      <c r="HM19" s="595"/>
      <c r="HN19" s="595"/>
      <c r="HO19" s="595"/>
      <c r="HP19" s="595"/>
      <c r="HQ19" s="595"/>
      <c r="HR19" s="595"/>
      <c r="HS19" s="595"/>
      <c r="HT19" s="595"/>
      <c r="HU19" s="595"/>
      <c r="HV19" s="595"/>
      <c r="HW19" s="595"/>
      <c r="HX19" s="595"/>
      <c r="HY19" s="595"/>
      <c r="HZ19" s="595"/>
      <c r="IA19" s="595"/>
      <c r="IB19" s="595"/>
      <c r="IC19" s="595"/>
      <c r="ID19" s="595"/>
      <c r="IE19" s="595"/>
      <c r="IF19" s="595"/>
      <c r="IG19" s="595"/>
      <c r="IH19" s="595"/>
    </row>
    <row r="20" spans="1:242" s="629" customFormat="1" x14ac:dyDescent="0.25">
      <c r="A20" s="684" t="s">
        <v>793</v>
      </c>
      <c r="B20" s="622"/>
      <c r="C20" s="685" t="s">
        <v>65</v>
      </c>
      <c r="D20" s="686" t="s">
        <v>56</v>
      </c>
      <c r="E20" s="677"/>
      <c r="F20" s="678"/>
      <c r="G20" s="621"/>
      <c r="H20" s="609"/>
      <c r="I20" s="685" t="s">
        <v>5</v>
      </c>
      <c r="J20" s="649" t="s">
        <v>58</v>
      </c>
      <c r="K20" s="622"/>
      <c r="L20" s="622"/>
      <c r="M20" s="622"/>
      <c r="N20" s="622"/>
      <c r="O20" s="623"/>
      <c r="P20" s="613"/>
      <c r="Q20" s="687" t="s">
        <v>66</v>
      </c>
      <c r="R20" s="680"/>
      <c r="S20" s="680"/>
      <c r="T20" s="680"/>
      <c r="U20" s="680"/>
      <c r="V20" s="1207"/>
      <c r="W20" s="636"/>
      <c r="X20" s="688"/>
      <c r="Y20" s="636"/>
      <c r="Z20" s="595"/>
      <c r="AA20" s="595"/>
      <c r="AB20" s="595"/>
      <c r="AC20" s="595"/>
      <c r="AD20" s="595"/>
      <c r="AE20" s="595"/>
      <c r="AF20" s="595"/>
      <c r="AG20" s="595"/>
      <c r="AH20" s="595"/>
      <c r="AI20" s="595"/>
      <c r="AJ20" s="595"/>
      <c r="AK20" s="595"/>
      <c r="AL20" s="595"/>
      <c r="AM20" s="595"/>
      <c r="AN20" s="595"/>
      <c r="AO20" s="595"/>
      <c r="AP20" s="595"/>
      <c r="AQ20" s="595"/>
      <c r="AR20" s="595"/>
      <c r="AS20" s="595"/>
      <c r="AT20" s="595"/>
      <c r="AU20" s="595"/>
      <c r="AV20" s="595"/>
      <c r="AW20" s="595"/>
      <c r="AX20" s="595"/>
      <c r="AY20" s="595"/>
      <c r="AZ20" s="595"/>
      <c r="BA20" s="595"/>
      <c r="BB20" s="595"/>
      <c r="BC20" s="595"/>
      <c r="BD20" s="595"/>
      <c r="BE20" s="595"/>
      <c r="BF20" s="595"/>
      <c r="BG20" s="595"/>
      <c r="BH20" s="595"/>
      <c r="BI20" s="595"/>
      <c r="BJ20" s="595"/>
      <c r="BK20" s="595"/>
      <c r="BL20" s="595"/>
      <c r="BM20" s="595"/>
      <c r="BN20" s="595"/>
      <c r="BO20" s="595"/>
      <c r="BP20" s="595"/>
      <c r="BQ20" s="595"/>
      <c r="BR20" s="595"/>
      <c r="BS20" s="595"/>
      <c r="BT20" s="595"/>
      <c r="BU20" s="595"/>
      <c r="BV20" s="595"/>
      <c r="BW20" s="595"/>
      <c r="BX20" s="595"/>
      <c r="BY20" s="595"/>
      <c r="BZ20" s="595"/>
      <c r="CA20" s="595"/>
      <c r="CB20" s="595"/>
      <c r="CC20" s="595"/>
      <c r="CD20" s="595"/>
      <c r="CE20" s="595"/>
      <c r="CF20" s="595"/>
      <c r="CG20" s="595"/>
      <c r="CH20" s="595"/>
      <c r="CI20" s="595"/>
      <c r="CJ20" s="595"/>
      <c r="CK20" s="595"/>
      <c r="CL20" s="595"/>
      <c r="CM20" s="595"/>
      <c r="CN20" s="595"/>
      <c r="CO20" s="595"/>
      <c r="CP20" s="595"/>
      <c r="CQ20" s="595"/>
      <c r="CR20" s="595"/>
      <c r="CS20" s="595"/>
      <c r="CT20" s="595"/>
      <c r="CU20" s="595"/>
      <c r="CV20" s="595"/>
      <c r="CW20" s="595"/>
      <c r="CX20" s="595"/>
      <c r="CY20" s="595"/>
      <c r="CZ20" s="595"/>
      <c r="DA20" s="595"/>
      <c r="DB20" s="595"/>
      <c r="DC20" s="595"/>
      <c r="DD20" s="595"/>
      <c r="DE20" s="595"/>
      <c r="DF20" s="595"/>
      <c r="DG20" s="595"/>
      <c r="DH20" s="595"/>
      <c r="DI20" s="595"/>
      <c r="DJ20" s="595"/>
      <c r="DK20" s="595"/>
      <c r="DL20" s="595"/>
      <c r="DM20" s="595"/>
      <c r="DN20" s="595"/>
      <c r="DO20" s="595"/>
      <c r="DP20" s="595"/>
      <c r="DQ20" s="595"/>
      <c r="DR20" s="595"/>
      <c r="DS20" s="595"/>
      <c r="DT20" s="595"/>
      <c r="DU20" s="595"/>
      <c r="DV20" s="595"/>
      <c r="DW20" s="595"/>
      <c r="DX20" s="595"/>
      <c r="DY20" s="595"/>
      <c r="DZ20" s="595"/>
      <c r="EA20" s="595"/>
      <c r="EB20" s="595"/>
      <c r="EC20" s="595"/>
      <c r="ED20" s="595"/>
      <c r="EE20" s="595"/>
      <c r="EF20" s="595"/>
      <c r="EG20" s="595"/>
      <c r="EH20" s="595"/>
      <c r="EI20" s="595"/>
      <c r="EJ20" s="595"/>
      <c r="EK20" s="595"/>
      <c r="EL20" s="595"/>
      <c r="EM20" s="595"/>
      <c r="EN20" s="595"/>
      <c r="EO20" s="595"/>
      <c r="EP20" s="595"/>
      <c r="EQ20" s="595"/>
      <c r="ER20" s="595"/>
      <c r="ES20" s="595"/>
      <c r="ET20" s="595"/>
      <c r="EU20" s="595"/>
      <c r="EV20" s="595"/>
      <c r="EW20" s="595"/>
      <c r="EX20" s="595"/>
      <c r="EY20" s="595"/>
      <c r="EZ20" s="595"/>
      <c r="FA20" s="595"/>
      <c r="FB20" s="595"/>
      <c r="FC20" s="595"/>
      <c r="FD20" s="595"/>
      <c r="FE20" s="595"/>
      <c r="FF20" s="595"/>
      <c r="FG20" s="595"/>
      <c r="FH20" s="595"/>
      <c r="FI20" s="595"/>
      <c r="FJ20" s="595"/>
      <c r="FK20" s="595"/>
      <c r="FL20" s="595"/>
      <c r="FM20" s="595"/>
      <c r="FN20" s="595"/>
      <c r="FO20" s="595"/>
      <c r="FP20" s="595"/>
      <c r="FQ20" s="595"/>
      <c r="FR20" s="595"/>
      <c r="FS20" s="595"/>
      <c r="FT20" s="595"/>
      <c r="FU20" s="595"/>
      <c r="FV20" s="595"/>
      <c r="FW20" s="595"/>
      <c r="FX20" s="595"/>
      <c r="FY20" s="595"/>
      <c r="FZ20" s="595"/>
      <c r="GA20" s="595"/>
      <c r="GB20" s="595"/>
      <c r="GC20" s="595"/>
      <c r="GD20" s="595"/>
      <c r="GE20" s="595"/>
      <c r="GF20" s="595"/>
      <c r="GG20" s="595"/>
      <c r="GH20" s="595"/>
      <c r="GI20" s="595"/>
      <c r="GJ20" s="595"/>
      <c r="GK20" s="595"/>
      <c r="GL20" s="595"/>
      <c r="GM20" s="595"/>
      <c r="GN20" s="595"/>
      <c r="GO20" s="595"/>
      <c r="GP20" s="595"/>
      <c r="GQ20" s="595"/>
      <c r="GR20" s="595"/>
      <c r="GS20" s="595"/>
      <c r="GT20" s="595"/>
      <c r="GU20" s="595"/>
      <c r="GV20" s="595"/>
      <c r="GW20" s="595"/>
      <c r="GX20" s="595"/>
      <c r="GY20" s="595"/>
      <c r="GZ20" s="595"/>
      <c r="HA20" s="595"/>
      <c r="HB20" s="595"/>
      <c r="HC20" s="595"/>
      <c r="HD20" s="595"/>
      <c r="HE20" s="595"/>
      <c r="HF20" s="595"/>
      <c r="HG20" s="595"/>
      <c r="HH20" s="595"/>
      <c r="HI20" s="595"/>
      <c r="HJ20" s="595"/>
      <c r="HK20" s="595"/>
      <c r="HL20" s="595"/>
      <c r="HM20" s="595"/>
      <c r="HN20" s="595"/>
      <c r="HO20" s="595"/>
      <c r="HP20" s="595"/>
      <c r="HQ20" s="595"/>
      <c r="HR20" s="595"/>
      <c r="HS20" s="595"/>
      <c r="HT20" s="595"/>
      <c r="HU20" s="595"/>
      <c r="HV20" s="595"/>
      <c r="HW20" s="595"/>
      <c r="HX20" s="595"/>
      <c r="HY20" s="595"/>
      <c r="HZ20" s="595"/>
      <c r="IA20" s="595"/>
      <c r="IB20" s="595"/>
      <c r="IC20" s="595"/>
      <c r="ID20" s="595"/>
      <c r="IE20" s="595"/>
      <c r="IF20" s="595"/>
      <c r="IG20" s="595"/>
      <c r="IH20" s="595"/>
    </row>
    <row r="21" spans="1:242" s="629" customFormat="1" x14ac:dyDescent="0.25">
      <c r="A21" s="689"/>
      <c r="B21" s="622"/>
      <c r="C21" s="652" t="s">
        <v>67</v>
      </c>
      <c r="D21" s="653" t="s">
        <v>32</v>
      </c>
      <c r="E21" s="677"/>
      <c r="F21" s="678"/>
      <c r="G21" s="621"/>
      <c r="H21" s="609"/>
      <c r="I21" s="652" t="s">
        <v>6</v>
      </c>
      <c r="J21" s="653" t="s">
        <v>31</v>
      </c>
      <c r="K21" s="622"/>
      <c r="L21" s="622"/>
      <c r="M21" s="622"/>
      <c r="N21" s="622"/>
      <c r="O21" s="623"/>
      <c r="P21" s="613"/>
      <c r="Q21" s="655" t="s">
        <v>43</v>
      </c>
      <c r="R21" s="680"/>
      <c r="S21" s="680"/>
      <c r="T21" s="680"/>
      <c r="U21" s="680"/>
      <c r="V21" s="690" t="s">
        <v>43</v>
      </c>
      <c r="W21" s="636"/>
      <c r="X21" s="691"/>
      <c r="Y21" s="636"/>
      <c r="Z21" s="595"/>
      <c r="AA21" s="595"/>
      <c r="AB21" s="595"/>
      <c r="AC21" s="595"/>
      <c r="AD21" s="595"/>
      <c r="AE21" s="595"/>
      <c r="AF21" s="595"/>
      <c r="AG21" s="595"/>
      <c r="AH21" s="595"/>
      <c r="AI21" s="595"/>
      <c r="AJ21" s="595"/>
      <c r="AK21" s="595"/>
      <c r="AL21" s="595"/>
      <c r="AM21" s="595"/>
      <c r="AN21" s="595"/>
      <c r="AO21" s="595"/>
      <c r="AP21" s="595"/>
      <c r="AQ21" s="595"/>
      <c r="AR21" s="595"/>
      <c r="AS21" s="595"/>
      <c r="AT21" s="595"/>
      <c r="AU21" s="595"/>
      <c r="AV21" s="595"/>
      <c r="AW21" s="595"/>
      <c r="AX21" s="595"/>
      <c r="AY21" s="595"/>
      <c r="AZ21" s="595"/>
      <c r="BA21" s="595"/>
      <c r="BB21" s="595"/>
      <c r="BC21" s="595"/>
      <c r="BD21" s="595"/>
      <c r="BE21" s="595"/>
      <c r="BF21" s="595"/>
      <c r="BG21" s="595"/>
      <c r="BH21" s="595"/>
      <c r="BI21" s="595"/>
      <c r="BJ21" s="595"/>
      <c r="BK21" s="595"/>
      <c r="BL21" s="595"/>
      <c r="BM21" s="595"/>
      <c r="BN21" s="595"/>
      <c r="BO21" s="595"/>
      <c r="BP21" s="595"/>
      <c r="BQ21" s="595"/>
      <c r="BR21" s="595"/>
      <c r="BS21" s="595"/>
      <c r="BT21" s="595"/>
      <c r="BU21" s="595"/>
      <c r="BV21" s="595"/>
      <c r="BW21" s="595"/>
      <c r="BX21" s="595"/>
      <c r="BY21" s="595"/>
      <c r="BZ21" s="595"/>
      <c r="CA21" s="595"/>
      <c r="CB21" s="595"/>
      <c r="CC21" s="595"/>
      <c r="CD21" s="595"/>
      <c r="CE21" s="595"/>
      <c r="CF21" s="595"/>
      <c r="CG21" s="595"/>
      <c r="CH21" s="595"/>
      <c r="CI21" s="595"/>
      <c r="CJ21" s="595"/>
      <c r="CK21" s="595"/>
      <c r="CL21" s="595"/>
      <c r="CM21" s="595"/>
      <c r="CN21" s="595"/>
      <c r="CO21" s="595"/>
      <c r="CP21" s="595"/>
      <c r="CQ21" s="595"/>
      <c r="CR21" s="595"/>
      <c r="CS21" s="595"/>
      <c r="CT21" s="595"/>
      <c r="CU21" s="595"/>
      <c r="CV21" s="595"/>
      <c r="CW21" s="595"/>
      <c r="CX21" s="595"/>
      <c r="CY21" s="595"/>
      <c r="CZ21" s="595"/>
      <c r="DA21" s="595"/>
      <c r="DB21" s="595"/>
      <c r="DC21" s="595"/>
      <c r="DD21" s="595"/>
      <c r="DE21" s="595"/>
      <c r="DF21" s="595"/>
      <c r="DG21" s="595"/>
      <c r="DH21" s="595"/>
      <c r="DI21" s="595"/>
      <c r="DJ21" s="595"/>
      <c r="DK21" s="595"/>
      <c r="DL21" s="595"/>
      <c r="DM21" s="595"/>
      <c r="DN21" s="595"/>
      <c r="DO21" s="595"/>
      <c r="DP21" s="595"/>
      <c r="DQ21" s="595"/>
      <c r="DR21" s="595"/>
      <c r="DS21" s="595"/>
      <c r="DT21" s="595"/>
      <c r="DU21" s="595"/>
      <c r="DV21" s="595"/>
      <c r="DW21" s="595"/>
      <c r="DX21" s="595"/>
      <c r="DY21" s="595"/>
      <c r="DZ21" s="595"/>
      <c r="EA21" s="595"/>
      <c r="EB21" s="595"/>
      <c r="EC21" s="595"/>
      <c r="ED21" s="595"/>
      <c r="EE21" s="595"/>
      <c r="EF21" s="595"/>
      <c r="EG21" s="595"/>
      <c r="EH21" s="595"/>
      <c r="EI21" s="595"/>
      <c r="EJ21" s="595"/>
      <c r="EK21" s="595"/>
      <c r="EL21" s="595"/>
      <c r="EM21" s="595"/>
      <c r="EN21" s="595"/>
      <c r="EO21" s="595"/>
      <c r="EP21" s="595"/>
      <c r="EQ21" s="595"/>
      <c r="ER21" s="595"/>
      <c r="ES21" s="595"/>
      <c r="ET21" s="595"/>
      <c r="EU21" s="595"/>
      <c r="EV21" s="595"/>
      <c r="EW21" s="595"/>
      <c r="EX21" s="595"/>
      <c r="EY21" s="595"/>
      <c r="EZ21" s="595"/>
      <c r="FA21" s="595"/>
      <c r="FB21" s="595"/>
      <c r="FC21" s="595"/>
      <c r="FD21" s="595"/>
      <c r="FE21" s="595"/>
      <c r="FF21" s="595"/>
      <c r="FG21" s="595"/>
      <c r="FH21" s="595"/>
      <c r="FI21" s="595"/>
      <c r="FJ21" s="595"/>
      <c r="FK21" s="595"/>
      <c r="FL21" s="595"/>
      <c r="FM21" s="595"/>
      <c r="FN21" s="595"/>
      <c r="FO21" s="595"/>
      <c r="FP21" s="595"/>
      <c r="FQ21" s="595"/>
      <c r="FR21" s="595"/>
      <c r="FS21" s="595"/>
      <c r="FT21" s="595"/>
      <c r="FU21" s="595"/>
      <c r="FV21" s="595"/>
      <c r="FW21" s="595"/>
      <c r="FX21" s="595"/>
      <c r="FY21" s="595"/>
      <c r="FZ21" s="595"/>
      <c r="GA21" s="595"/>
      <c r="GB21" s="595"/>
      <c r="GC21" s="595"/>
      <c r="GD21" s="595"/>
      <c r="GE21" s="595"/>
      <c r="GF21" s="595"/>
      <c r="GG21" s="595"/>
      <c r="GH21" s="595"/>
      <c r="GI21" s="595"/>
      <c r="GJ21" s="595"/>
      <c r="GK21" s="595"/>
      <c r="GL21" s="595"/>
      <c r="GM21" s="595"/>
      <c r="GN21" s="595"/>
      <c r="GO21" s="595"/>
      <c r="GP21" s="595"/>
      <c r="GQ21" s="595"/>
      <c r="GR21" s="595"/>
      <c r="GS21" s="595"/>
      <c r="GT21" s="595"/>
      <c r="GU21" s="595"/>
      <c r="GV21" s="595"/>
      <c r="GW21" s="595"/>
      <c r="GX21" s="595"/>
      <c r="GY21" s="595"/>
      <c r="GZ21" s="595"/>
      <c r="HA21" s="595"/>
      <c r="HB21" s="595"/>
      <c r="HC21" s="595"/>
      <c r="HD21" s="595"/>
      <c r="HE21" s="595"/>
      <c r="HF21" s="595"/>
      <c r="HG21" s="595"/>
      <c r="HH21" s="595"/>
      <c r="HI21" s="595"/>
      <c r="HJ21" s="595"/>
      <c r="HK21" s="595"/>
      <c r="HL21" s="595"/>
      <c r="HM21" s="595"/>
      <c r="HN21" s="595"/>
      <c r="HO21" s="595"/>
      <c r="HP21" s="595"/>
      <c r="HQ21" s="595"/>
      <c r="HR21" s="595"/>
      <c r="HS21" s="595"/>
      <c r="HT21" s="595"/>
      <c r="HU21" s="595"/>
      <c r="HV21" s="595"/>
      <c r="HW21" s="595"/>
      <c r="HX21" s="595"/>
      <c r="HY21" s="595"/>
      <c r="HZ21" s="595"/>
      <c r="IA21" s="595"/>
      <c r="IB21" s="595"/>
      <c r="IC21" s="595"/>
      <c r="ID21" s="595"/>
      <c r="IE21" s="595"/>
      <c r="IF21" s="595"/>
      <c r="IG21" s="595"/>
      <c r="IH21" s="595"/>
    </row>
    <row r="22" spans="1:242" s="629" customFormat="1" x14ac:dyDescent="0.25">
      <c r="A22" s="692" t="s">
        <v>4</v>
      </c>
      <c r="B22" s="622"/>
      <c r="C22" s="660"/>
      <c r="D22" s="661"/>
      <c r="E22" s="693"/>
      <c r="F22" s="678"/>
      <c r="G22" s="621"/>
      <c r="H22" s="609"/>
      <c r="I22" s="1043"/>
      <c r="J22" s="1044"/>
      <c r="K22" s="622"/>
      <c r="L22" s="622"/>
      <c r="M22" s="622"/>
      <c r="N22" s="622"/>
      <c r="O22" s="623"/>
      <c r="P22" s="613"/>
      <c r="Q22" s="1066">
        <f>IF(D22="-",0,(C22*I22)+(D22*J22/100))</f>
        <v>0</v>
      </c>
      <c r="R22" s="680"/>
      <c r="S22" s="680"/>
      <c r="T22" s="680"/>
      <c r="U22" s="680"/>
      <c r="V22" s="1065">
        <f>Q22</f>
        <v>0</v>
      </c>
      <c r="W22" s="636"/>
      <c r="X22" s="694"/>
      <c r="Y22" s="636"/>
      <c r="Z22" s="595"/>
      <c r="AA22" s="595"/>
      <c r="AB22" s="595"/>
      <c r="AC22" s="595"/>
      <c r="AD22" s="595"/>
      <c r="AE22" s="595"/>
      <c r="AF22" s="595"/>
      <c r="AG22" s="595"/>
      <c r="AH22" s="595"/>
      <c r="AI22" s="595"/>
      <c r="AJ22" s="595"/>
      <c r="AK22" s="595"/>
      <c r="AL22" s="595"/>
      <c r="AM22" s="595"/>
      <c r="AN22" s="595"/>
      <c r="AO22" s="595"/>
      <c r="AP22" s="595"/>
      <c r="AQ22" s="595"/>
      <c r="AR22" s="595"/>
      <c r="AS22" s="595"/>
      <c r="AT22" s="595"/>
      <c r="AU22" s="595"/>
      <c r="AV22" s="595"/>
      <c r="AW22" s="595"/>
      <c r="AX22" s="595"/>
      <c r="AY22" s="595"/>
      <c r="AZ22" s="595"/>
      <c r="BA22" s="595"/>
      <c r="BB22" s="595"/>
      <c r="BC22" s="595"/>
      <c r="BD22" s="595"/>
      <c r="BE22" s="595"/>
      <c r="BF22" s="595"/>
      <c r="BG22" s="595"/>
      <c r="BH22" s="595"/>
      <c r="BI22" s="595"/>
      <c r="BJ22" s="595"/>
      <c r="BK22" s="595"/>
      <c r="BL22" s="595"/>
      <c r="BM22" s="595"/>
      <c r="BN22" s="595"/>
      <c r="BO22" s="595"/>
      <c r="BP22" s="595"/>
      <c r="BQ22" s="595"/>
      <c r="BR22" s="595"/>
      <c r="BS22" s="595"/>
      <c r="BT22" s="595"/>
      <c r="BU22" s="595"/>
      <c r="BV22" s="595"/>
      <c r="BW22" s="595"/>
      <c r="BX22" s="595"/>
      <c r="BY22" s="595"/>
      <c r="BZ22" s="595"/>
      <c r="CA22" s="595"/>
      <c r="CB22" s="595"/>
      <c r="CC22" s="595"/>
      <c r="CD22" s="595"/>
      <c r="CE22" s="595"/>
      <c r="CF22" s="595"/>
      <c r="CG22" s="595"/>
      <c r="CH22" s="595"/>
      <c r="CI22" s="595"/>
      <c r="CJ22" s="595"/>
      <c r="CK22" s="595"/>
      <c r="CL22" s="595"/>
      <c r="CM22" s="595"/>
      <c r="CN22" s="595"/>
      <c r="CO22" s="595"/>
      <c r="CP22" s="595"/>
      <c r="CQ22" s="595"/>
      <c r="CR22" s="595"/>
      <c r="CS22" s="595"/>
      <c r="CT22" s="595"/>
      <c r="CU22" s="595"/>
      <c r="CV22" s="595"/>
      <c r="CW22" s="595"/>
      <c r="CX22" s="595"/>
      <c r="CY22" s="595"/>
      <c r="CZ22" s="595"/>
      <c r="DA22" s="595"/>
      <c r="DB22" s="595"/>
      <c r="DC22" s="595"/>
      <c r="DD22" s="595"/>
      <c r="DE22" s="595"/>
      <c r="DF22" s="595"/>
      <c r="DG22" s="595"/>
      <c r="DH22" s="595"/>
      <c r="DI22" s="595"/>
      <c r="DJ22" s="595"/>
      <c r="DK22" s="595"/>
      <c r="DL22" s="595"/>
      <c r="DM22" s="595"/>
      <c r="DN22" s="595"/>
      <c r="DO22" s="595"/>
      <c r="DP22" s="595"/>
      <c r="DQ22" s="595"/>
      <c r="DR22" s="595"/>
      <c r="DS22" s="595"/>
      <c r="DT22" s="595"/>
      <c r="DU22" s="595"/>
      <c r="DV22" s="595"/>
      <c r="DW22" s="595"/>
      <c r="DX22" s="595"/>
      <c r="DY22" s="595"/>
      <c r="DZ22" s="595"/>
      <c r="EA22" s="595"/>
      <c r="EB22" s="595"/>
      <c r="EC22" s="595"/>
      <c r="ED22" s="595"/>
      <c r="EE22" s="595"/>
      <c r="EF22" s="595"/>
      <c r="EG22" s="595"/>
      <c r="EH22" s="595"/>
      <c r="EI22" s="595"/>
      <c r="EJ22" s="595"/>
      <c r="EK22" s="595"/>
      <c r="EL22" s="595"/>
      <c r="EM22" s="595"/>
      <c r="EN22" s="595"/>
      <c r="EO22" s="595"/>
      <c r="EP22" s="595"/>
      <c r="EQ22" s="595"/>
      <c r="ER22" s="595"/>
      <c r="ES22" s="595"/>
      <c r="ET22" s="595"/>
      <c r="EU22" s="595"/>
      <c r="EV22" s="595"/>
      <c r="EW22" s="595"/>
      <c r="EX22" s="595"/>
      <c r="EY22" s="595"/>
      <c r="EZ22" s="595"/>
      <c r="FA22" s="595"/>
      <c r="FB22" s="595"/>
      <c r="FC22" s="595"/>
      <c r="FD22" s="595"/>
      <c r="FE22" s="595"/>
      <c r="FF22" s="595"/>
      <c r="FG22" s="595"/>
      <c r="FH22" s="595"/>
      <c r="FI22" s="595"/>
      <c r="FJ22" s="595"/>
      <c r="FK22" s="595"/>
      <c r="FL22" s="595"/>
      <c r="FM22" s="595"/>
      <c r="FN22" s="595"/>
      <c r="FO22" s="595"/>
      <c r="FP22" s="595"/>
      <c r="FQ22" s="595"/>
      <c r="FR22" s="595"/>
      <c r="FS22" s="595"/>
      <c r="FT22" s="595"/>
      <c r="FU22" s="595"/>
      <c r="FV22" s="595"/>
      <c r="FW22" s="595"/>
      <c r="FX22" s="595"/>
      <c r="FY22" s="595"/>
      <c r="FZ22" s="595"/>
      <c r="GA22" s="595"/>
      <c r="GB22" s="595"/>
      <c r="GC22" s="595"/>
      <c r="GD22" s="595"/>
      <c r="GE22" s="595"/>
      <c r="GF22" s="595"/>
      <c r="GG22" s="595"/>
      <c r="GH22" s="595"/>
      <c r="GI22" s="595"/>
      <c r="GJ22" s="595"/>
      <c r="GK22" s="595"/>
      <c r="GL22" s="595"/>
      <c r="GM22" s="595"/>
      <c r="GN22" s="595"/>
      <c r="GO22" s="595"/>
      <c r="GP22" s="595"/>
      <c r="GQ22" s="595"/>
      <c r="GR22" s="595"/>
      <c r="GS22" s="595"/>
      <c r="GT22" s="595"/>
      <c r="GU22" s="595"/>
      <c r="GV22" s="595"/>
      <c r="GW22" s="595"/>
      <c r="GX22" s="595"/>
      <c r="GY22" s="595"/>
      <c r="GZ22" s="595"/>
      <c r="HA22" s="595"/>
      <c r="HB22" s="595"/>
      <c r="HC22" s="595"/>
      <c r="HD22" s="595"/>
      <c r="HE22" s="595"/>
      <c r="HF22" s="595"/>
      <c r="HG22" s="595"/>
      <c r="HH22" s="595"/>
      <c r="HI22" s="595"/>
      <c r="HJ22" s="595"/>
      <c r="HK22" s="595"/>
      <c r="HL22" s="595"/>
      <c r="HM22" s="595"/>
      <c r="HN22" s="595"/>
      <c r="HO22" s="595"/>
      <c r="HP22" s="595"/>
      <c r="HQ22" s="595"/>
      <c r="HR22" s="595"/>
      <c r="HS22" s="595"/>
      <c r="HT22" s="595"/>
      <c r="HU22" s="595"/>
      <c r="HV22" s="595"/>
      <c r="HW22" s="595"/>
      <c r="HX22" s="595"/>
      <c r="HY22" s="595"/>
      <c r="HZ22" s="595"/>
      <c r="IA22" s="595"/>
      <c r="IB22" s="595"/>
      <c r="IC22" s="595"/>
      <c r="ID22" s="595"/>
      <c r="IE22" s="595"/>
      <c r="IF22" s="595"/>
      <c r="IG22" s="595"/>
      <c r="IH22" s="595"/>
    </row>
    <row r="23" spans="1:242" s="629" customFormat="1" x14ac:dyDescent="0.25">
      <c r="A23" s="674"/>
      <c r="B23" s="622"/>
      <c r="C23" s="675"/>
      <c r="D23" s="676"/>
      <c r="E23" s="677"/>
      <c r="F23" s="678"/>
      <c r="G23" s="621"/>
      <c r="H23" s="609"/>
      <c r="I23" s="695"/>
      <c r="J23" s="622"/>
      <c r="K23" s="622"/>
      <c r="L23" s="622"/>
      <c r="M23" s="622"/>
      <c r="N23" s="622"/>
      <c r="O23" s="623"/>
      <c r="P23" s="613"/>
      <c r="Q23" s="696"/>
      <c r="R23" s="680"/>
      <c r="S23" s="680"/>
      <c r="T23" s="680"/>
      <c r="U23" s="680"/>
      <c r="V23" s="681"/>
      <c r="W23" s="636"/>
      <c r="X23" s="613"/>
      <c r="Y23" s="636"/>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c r="BE23" s="595"/>
      <c r="BF23" s="595"/>
      <c r="BG23" s="595"/>
      <c r="BH23" s="595"/>
      <c r="BI23" s="595"/>
      <c r="BJ23" s="595"/>
      <c r="BK23" s="595"/>
      <c r="BL23" s="595"/>
      <c r="BM23" s="595"/>
      <c r="BN23" s="595"/>
      <c r="BO23" s="595"/>
      <c r="BP23" s="595"/>
      <c r="BQ23" s="595"/>
      <c r="BR23" s="595"/>
      <c r="BS23" s="595"/>
      <c r="BT23" s="595"/>
      <c r="BU23" s="595"/>
      <c r="BV23" s="595"/>
      <c r="BW23" s="595"/>
      <c r="BX23" s="595"/>
      <c r="BY23" s="595"/>
      <c r="BZ23" s="595"/>
      <c r="CA23" s="595"/>
      <c r="CB23" s="595"/>
      <c r="CC23" s="595"/>
      <c r="CD23" s="595"/>
      <c r="CE23" s="595"/>
      <c r="CF23" s="595"/>
      <c r="CG23" s="595"/>
      <c r="CH23" s="595"/>
      <c r="CI23" s="595"/>
      <c r="CJ23" s="595"/>
      <c r="CK23" s="595"/>
      <c r="CL23" s="595"/>
      <c r="CM23" s="595"/>
      <c r="CN23" s="595"/>
      <c r="CO23" s="595"/>
      <c r="CP23" s="595"/>
      <c r="CQ23" s="595"/>
      <c r="CR23" s="595"/>
      <c r="CS23" s="595"/>
      <c r="CT23" s="595"/>
      <c r="CU23" s="595"/>
      <c r="CV23" s="595"/>
      <c r="CW23" s="595"/>
      <c r="CX23" s="595"/>
      <c r="CY23" s="595"/>
      <c r="CZ23" s="595"/>
      <c r="DA23" s="595"/>
      <c r="DB23" s="595"/>
      <c r="DC23" s="595"/>
      <c r="DD23" s="595"/>
      <c r="DE23" s="595"/>
      <c r="DF23" s="595"/>
      <c r="DG23" s="595"/>
      <c r="DH23" s="595"/>
      <c r="DI23" s="595"/>
      <c r="DJ23" s="595"/>
      <c r="DK23" s="595"/>
      <c r="DL23" s="595"/>
      <c r="DM23" s="595"/>
      <c r="DN23" s="595"/>
      <c r="DO23" s="595"/>
      <c r="DP23" s="595"/>
      <c r="DQ23" s="595"/>
      <c r="DR23" s="595"/>
      <c r="DS23" s="595"/>
      <c r="DT23" s="595"/>
      <c r="DU23" s="595"/>
      <c r="DV23" s="595"/>
      <c r="DW23" s="595"/>
      <c r="DX23" s="595"/>
      <c r="DY23" s="595"/>
      <c r="DZ23" s="595"/>
      <c r="EA23" s="595"/>
      <c r="EB23" s="595"/>
      <c r="EC23" s="595"/>
      <c r="ED23" s="595"/>
      <c r="EE23" s="595"/>
      <c r="EF23" s="595"/>
      <c r="EG23" s="595"/>
      <c r="EH23" s="595"/>
      <c r="EI23" s="595"/>
      <c r="EJ23" s="595"/>
      <c r="EK23" s="595"/>
      <c r="EL23" s="595"/>
      <c r="EM23" s="595"/>
      <c r="EN23" s="595"/>
      <c r="EO23" s="595"/>
      <c r="EP23" s="595"/>
      <c r="EQ23" s="595"/>
      <c r="ER23" s="595"/>
      <c r="ES23" s="595"/>
      <c r="ET23" s="595"/>
      <c r="EU23" s="595"/>
      <c r="EV23" s="595"/>
      <c r="EW23" s="595"/>
      <c r="EX23" s="595"/>
      <c r="EY23" s="595"/>
      <c r="EZ23" s="595"/>
      <c r="FA23" s="595"/>
      <c r="FB23" s="595"/>
      <c r="FC23" s="595"/>
      <c r="FD23" s="595"/>
      <c r="FE23" s="595"/>
      <c r="FF23" s="595"/>
      <c r="FG23" s="595"/>
      <c r="FH23" s="595"/>
      <c r="FI23" s="595"/>
      <c r="FJ23" s="595"/>
      <c r="FK23" s="595"/>
      <c r="FL23" s="595"/>
      <c r="FM23" s="595"/>
      <c r="FN23" s="595"/>
      <c r="FO23" s="595"/>
      <c r="FP23" s="595"/>
      <c r="FQ23" s="595"/>
      <c r="FR23" s="595"/>
      <c r="FS23" s="595"/>
      <c r="FT23" s="595"/>
      <c r="FU23" s="595"/>
      <c r="FV23" s="595"/>
      <c r="FW23" s="595"/>
      <c r="FX23" s="595"/>
      <c r="FY23" s="595"/>
      <c r="FZ23" s="595"/>
      <c r="GA23" s="595"/>
      <c r="GB23" s="595"/>
      <c r="GC23" s="595"/>
      <c r="GD23" s="595"/>
      <c r="GE23" s="595"/>
      <c r="GF23" s="595"/>
      <c r="GG23" s="595"/>
      <c r="GH23" s="595"/>
      <c r="GI23" s="595"/>
      <c r="GJ23" s="595"/>
      <c r="GK23" s="595"/>
      <c r="GL23" s="595"/>
      <c r="GM23" s="595"/>
      <c r="GN23" s="595"/>
      <c r="GO23" s="595"/>
      <c r="GP23" s="595"/>
      <c r="GQ23" s="595"/>
      <c r="GR23" s="595"/>
      <c r="GS23" s="595"/>
      <c r="GT23" s="595"/>
      <c r="GU23" s="595"/>
      <c r="GV23" s="595"/>
      <c r="GW23" s="595"/>
      <c r="GX23" s="595"/>
      <c r="GY23" s="595"/>
      <c r="GZ23" s="595"/>
      <c r="HA23" s="595"/>
      <c r="HB23" s="595"/>
      <c r="HC23" s="595"/>
      <c r="HD23" s="595"/>
      <c r="HE23" s="595"/>
      <c r="HF23" s="595"/>
      <c r="HG23" s="595"/>
      <c r="HH23" s="595"/>
      <c r="HI23" s="595"/>
      <c r="HJ23" s="595"/>
      <c r="HK23" s="595"/>
      <c r="HL23" s="595"/>
      <c r="HM23" s="595"/>
      <c r="HN23" s="595"/>
      <c r="HO23" s="595"/>
      <c r="HP23" s="595"/>
      <c r="HQ23" s="595"/>
      <c r="HR23" s="595"/>
      <c r="HS23" s="595"/>
      <c r="HT23" s="595"/>
      <c r="HU23" s="595"/>
      <c r="HV23" s="595"/>
      <c r="HW23" s="595"/>
      <c r="HX23" s="595"/>
      <c r="HY23" s="595"/>
      <c r="HZ23" s="595"/>
      <c r="IA23" s="595"/>
      <c r="IB23" s="595"/>
      <c r="IC23" s="595"/>
      <c r="ID23" s="595"/>
      <c r="IE23" s="595"/>
      <c r="IF23" s="595"/>
      <c r="IG23" s="595"/>
      <c r="IH23" s="595"/>
    </row>
    <row r="24" spans="1:242" s="629" customFormat="1" x14ac:dyDescent="0.25">
      <c r="A24" s="674"/>
      <c r="B24" s="622"/>
      <c r="C24" s="675"/>
      <c r="D24" s="676"/>
      <c r="E24" s="677"/>
      <c r="F24" s="678"/>
      <c r="G24" s="621"/>
      <c r="H24" s="609"/>
      <c r="I24" s="695"/>
      <c r="J24" s="622"/>
      <c r="K24" s="622"/>
      <c r="L24" s="622"/>
      <c r="M24" s="622"/>
      <c r="N24" s="622"/>
      <c r="O24" s="623"/>
      <c r="P24" s="613"/>
      <c r="Q24" s="696"/>
      <c r="R24" s="680"/>
      <c r="S24" s="680"/>
      <c r="T24" s="680"/>
      <c r="U24" s="680"/>
      <c r="V24" s="681"/>
      <c r="W24" s="636"/>
      <c r="X24" s="613"/>
      <c r="Y24" s="636"/>
      <c r="Z24" s="595"/>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5"/>
      <c r="AW24" s="595"/>
      <c r="AX24" s="595"/>
      <c r="AY24" s="595"/>
      <c r="AZ24" s="595"/>
      <c r="BA24" s="595"/>
      <c r="BB24" s="595"/>
      <c r="BC24" s="595"/>
      <c r="BD24" s="595"/>
      <c r="BE24" s="595"/>
      <c r="BF24" s="595"/>
      <c r="BG24" s="595"/>
      <c r="BH24" s="595"/>
      <c r="BI24" s="595"/>
      <c r="BJ24" s="595"/>
      <c r="BK24" s="595"/>
      <c r="BL24" s="595"/>
      <c r="BM24" s="595"/>
      <c r="BN24" s="595"/>
      <c r="BO24" s="595"/>
      <c r="BP24" s="595"/>
      <c r="BQ24" s="595"/>
      <c r="BR24" s="595"/>
      <c r="BS24" s="595"/>
      <c r="BT24" s="595"/>
      <c r="BU24" s="595"/>
      <c r="BV24" s="595"/>
      <c r="BW24" s="595"/>
      <c r="BX24" s="595"/>
      <c r="BY24" s="595"/>
      <c r="BZ24" s="595"/>
      <c r="CA24" s="595"/>
      <c r="CB24" s="595"/>
      <c r="CC24" s="595"/>
      <c r="CD24" s="595"/>
      <c r="CE24" s="595"/>
      <c r="CF24" s="595"/>
      <c r="CG24" s="595"/>
      <c r="CH24" s="595"/>
      <c r="CI24" s="595"/>
      <c r="CJ24" s="595"/>
      <c r="CK24" s="595"/>
      <c r="CL24" s="595"/>
      <c r="CM24" s="595"/>
      <c r="CN24" s="595"/>
      <c r="CO24" s="595"/>
      <c r="CP24" s="595"/>
      <c r="CQ24" s="595"/>
      <c r="CR24" s="595"/>
      <c r="CS24" s="595"/>
      <c r="CT24" s="595"/>
      <c r="CU24" s="595"/>
      <c r="CV24" s="595"/>
      <c r="CW24" s="595"/>
      <c r="CX24" s="595"/>
      <c r="CY24" s="595"/>
      <c r="CZ24" s="595"/>
      <c r="DA24" s="595"/>
      <c r="DB24" s="595"/>
      <c r="DC24" s="595"/>
      <c r="DD24" s="595"/>
      <c r="DE24" s="595"/>
      <c r="DF24" s="595"/>
      <c r="DG24" s="595"/>
      <c r="DH24" s="595"/>
      <c r="DI24" s="595"/>
      <c r="DJ24" s="595"/>
      <c r="DK24" s="595"/>
      <c r="DL24" s="595"/>
      <c r="DM24" s="595"/>
      <c r="DN24" s="595"/>
      <c r="DO24" s="595"/>
      <c r="DP24" s="595"/>
      <c r="DQ24" s="595"/>
      <c r="DR24" s="595"/>
      <c r="DS24" s="595"/>
      <c r="DT24" s="595"/>
      <c r="DU24" s="595"/>
      <c r="DV24" s="595"/>
      <c r="DW24" s="595"/>
      <c r="DX24" s="595"/>
      <c r="DY24" s="595"/>
      <c r="DZ24" s="595"/>
      <c r="EA24" s="595"/>
      <c r="EB24" s="595"/>
      <c r="EC24" s="595"/>
      <c r="ED24" s="595"/>
      <c r="EE24" s="595"/>
      <c r="EF24" s="595"/>
      <c r="EG24" s="595"/>
      <c r="EH24" s="595"/>
      <c r="EI24" s="595"/>
      <c r="EJ24" s="595"/>
      <c r="EK24" s="595"/>
      <c r="EL24" s="595"/>
      <c r="EM24" s="595"/>
      <c r="EN24" s="595"/>
      <c r="EO24" s="595"/>
      <c r="EP24" s="595"/>
      <c r="EQ24" s="595"/>
      <c r="ER24" s="595"/>
      <c r="ES24" s="595"/>
      <c r="ET24" s="595"/>
      <c r="EU24" s="595"/>
      <c r="EV24" s="595"/>
      <c r="EW24" s="595"/>
      <c r="EX24" s="595"/>
      <c r="EY24" s="595"/>
      <c r="EZ24" s="595"/>
      <c r="FA24" s="595"/>
      <c r="FB24" s="595"/>
      <c r="FC24" s="595"/>
      <c r="FD24" s="595"/>
      <c r="FE24" s="595"/>
      <c r="FF24" s="595"/>
      <c r="FG24" s="595"/>
      <c r="FH24" s="595"/>
      <c r="FI24" s="595"/>
      <c r="FJ24" s="595"/>
      <c r="FK24" s="595"/>
      <c r="FL24" s="595"/>
      <c r="FM24" s="595"/>
      <c r="FN24" s="595"/>
      <c r="FO24" s="595"/>
      <c r="FP24" s="595"/>
      <c r="FQ24" s="595"/>
      <c r="FR24" s="595"/>
      <c r="FS24" s="595"/>
      <c r="FT24" s="595"/>
      <c r="FU24" s="595"/>
      <c r="FV24" s="595"/>
      <c r="FW24" s="595"/>
      <c r="FX24" s="595"/>
      <c r="FY24" s="595"/>
      <c r="FZ24" s="595"/>
      <c r="GA24" s="595"/>
      <c r="GB24" s="595"/>
      <c r="GC24" s="595"/>
      <c r="GD24" s="595"/>
      <c r="GE24" s="595"/>
      <c r="GF24" s="595"/>
      <c r="GG24" s="595"/>
      <c r="GH24" s="595"/>
      <c r="GI24" s="595"/>
      <c r="GJ24" s="595"/>
      <c r="GK24" s="595"/>
      <c r="GL24" s="595"/>
      <c r="GM24" s="595"/>
      <c r="GN24" s="595"/>
      <c r="GO24" s="595"/>
      <c r="GP24" s="595"/>
      <c r="GQ24" s="595"/>
      <c r="GR24" s="595"/>
      <c r="GS24" s="595"/>
      <c r="GT24" s="595"/>
      <c r="GU24" s="595"/>
      <c r="GV24" s="595"/>
      <c r="GW24" s="595"/>
      <c r="GX24" s="595"/>
      <c r="GY24" s="595"/>
      <c r="GZ24" s="595"/>
      <c r="HA24" s="595"/>
      <c r="HB24" s="595"/>
      <c r="HC24" s="595"/>
      <c r="HD24" s="595"/>
      <c r="HE24" s="595"/>
      <c r="HF24" s="595"/>
      <c r="HG24" s="595"/>
      <c r="HH24" s="595"/>
      <c r="HI24" s="595"/>
      <c r="HJ24" s="595"/>
      <c r="HK24" s="595"/>
      <c r="HL24" s="595"/>
      <c r="HM24" s="595"/>
      <c r="HN24" s="595"/>
      <c r="HO24" s="595"/>
      <c r="HP24" s="595"/>
      <c r="HQ24" s="595"/>
      <c r="HR24" s="595"/>
      <c r="HS24" s="595"/>
      <c r="HT24" s="595"/>
      <c r="HU24" s="595"/>
      <c r="HV24" s="595"/>
      <c r="HW24" s="595"/>
      <c r="HX24" s="595"/>
      <c r="HY24" s="595"/>
      <c r="HZ24" s="595"/>
      <c r="IA24" s="595"/>
      <c r="IB24" s="595"/>
      <c r="IC24" s="595"/>
      <c r="ID24" s="595"/>
      <c r="IE24" s="595"/>
      <c r="IF24" s="595"/>
      <c r="IG24" s="595"/>
      <c r="IH24" s="595"/>
    </row>
    <row r="25" spans="1:242" ht="34.5" customHeight="1" x14ac:dyDescent="0.25">
      <c r="A25" s="1202" t="s">
        <v>794</v>
      </c>
      <c r="B25" s="622"/>
      <c r="C25" s="685" t="s">
        <v>65</v>
      </c>
      <c r="D25" s="686" t="s">
        <v>56</v>
      </c>
      <c r="E25" s="609"/>
      <c r="F25" s="609"/>
      <c r="G25" s="611"/>
      <c r="H25" s="609"/>
      <c r="I25" s="685" t="s">
        <v>5</v>
      </c>
      <c r="J25" s="649" t="s">
        <v>58</v>
      </c>
      <c r="K25" s="622"/>
      <c r="L25" s="622"/>
      <c r="M25" s="622"/>
      <c r="N25" s="622"/>
      <c r="O25" s="612"/>
      <c r="P25" s="613"/>
      <c r="Q25" s="697" t="s">
        <v>68</v>
      </c>
      <c r="R25" s="680"/>
      <c r="S25" s="680"/>
      <c r="T25" s="680"/>
      <c r="U25" s="680"/>
      <c r="V25" s="698" t="s">
        <v>68</v>
      </c>
      <c r="W25" s="636"/>
      <c r="X25" s="688"/>
      <c r="Y25" s="636"/>
    </row>
    <row r="26" spans="1:242" x14ac:dyDescent="0.25">
      <c r="A26" s="1203"/>
      <c r="B26" s="622"/>
      <c r="C26" s="652" t="s">
        <v>67</v>
      </c>
      <c r="D26" s="653" t="s">
        <v>32</v>
      </c>
      <c r="E26" s="609"/>
      <c r="F26" s="609"/>
      <c r="G26" s="611"/>
      <c r="H26" s="609"/>
      <c r="I26" s="652" t="s">
        <v>6</v>
      </c>
      <c r="J26" s="653" t="s">
        <v>31</v>
      </c>
      <c r="K26" s="622"/>
      <c r="L26" s="622"/>
      <c r="M26" s="622"/>
      <c r="N26" s="622"/>
      <c r="O26" s="612"/>
      <c r="P26" s="613"/>
      <c r="Q26" s="655" t="s">
        <v>43</v>
      </c>
      <c r="R26" s="680"/>
      <c r="S26" s="680"/>
      <c r="T26" s="680"/>
      <c r="U26" s="680"/>
      <c r="V26" s="658" t="s">
        <v>43</v>
      </c>
      <c r="W26" s="636"/>
      <c r="X26" s="691"/>
      <c r="Y26" s="636"/>
    </row>
    <row r="27" spans="1:242" s="629" customFormat="1" x14ac:dyDescent="0.25">
      <c r="A27" s="672" t="s">
        <v>3</v>
      </c>
      <c r="B27" s="622"/>
      <c r="C27" s="660"/>
      <c r="D27" s="661"/>
      <c r="E27" s="677"/>
      <c r="F27" s="678"/>
      <c r="G27" s="621"/>
      <c r="H27" s="609"/>
      <c r="I27" s="1043"/>
      <c r="J27" s="1044"/>
      <c r="K27" s="622"/>
      <c r="L27" s="622"/>
      <c r="M27" s="622"/>
      <c r="N27" s="622"/>
      <c r="O27" s="623"/>
      <c r="P27" s="613"/>
      <c r="Q27" s="1066">
        <f>IF(D27="-",0,(D27*J27/100)+C27*I27)</f>
        <v>0</v>
      </c>
      <c r="R27" s="680"/>
      <c r="S27" s="680"/>
      <c r="T27" s="680"/>
      <c r="U27" s="680"/>
      <c r="V27" s="1065">
        <f>SUM(Q27:Q29)</f>
        <v>0</v>
      </c>
      <c r="W27" s="636"/>
      <c r="X27" s="654"/>
      <c r="Y27" s="636"/>
      <c r="Z27" s="595"/>
      <c r="AA27" s="595"/>
      <c r="AB27" s="595"/>
      <c r="AC27" s="595"/>
      <c r="AD27" s="595"/>
      <c r="AE27" s="595"/>
      <c r="AF27" s="595"/>
      <c r="AG27" s="595"/>
      <c r="AH27" s="595"/>
      <c r="AI27" s="595"/>
      <c r="AJ27" s="595"/>
      <c r="AK27" s="595"/>
      <c r="AL27" s="595"/>
      <c r="AM27" s="595"/>
      <c r="AN27" s="595"/>
      <c r="AO27" s="595"/>
      <c r="AP27" s="595"/>
      <c r="AQ27" s="595"/>
      <c r="AR27" s="595"/>
      <c r="AS27" s="595"/>
      <c r="AT27" s="595"/>
      <c r="AU27" s="595"/>
      <c r="AV27" s="595"/>
      <c r="AW27" s="595"/>
      <c r="AX27" s="595"/>
      <c r="AY27" s="595"/>
      <c r="AZ27" s="595"/>
      <c r="BA27" s="595"/>
      <c r="BB27" s="595"/>
      <c r="BC27" s="595"/>
      <c r="BD27" s="595"/>
      <c r="BE27" s="595"/>
      <c r="BF27" s="595"/>
      <c r="BG27" s="595"/>
      <c r="BH27" s="595"/>
      <c r="BI27" s="595"/>
      <c r="BJ27" s="595"/>
      <c r="BK27" s="595"/>
      <c r="BL27" s="595"/>
      <c r="BM27" s="595"/>
      <c r="BN27" s="595"/>
      <c r="BO27" s="595"/>
      <c r="BP27" s="595"/>
      <c r="BQ27" s="595"/>
      <c r="BR27" s="595"/>
      <c r="BS27" s="595"/>
      <c r="BT27" s="595"/>
      <c r="BU27" s="595"/>
      <c r="BV27" s="595"/>
      <c r="BW27" s="595"/>
      <c r="BX27" s="595"/>
      <c r="BY27" s="595"/>
      <c r="BZ27" s="595"/>
      <c r="CA27" s="595"/>
      <c r="CB27" s="595"/>
      <c r="CC27" s="595"/>
      <c r="CD27" s="595"/>
      <c r="CE27" s="595"/>
      <c r="CF27" s="595"/>
      <c r="CG27" s="595"/>
      <c r="CH27" s="595"/>
      <c r="CI27" s="595"/>
      <c r="CJ27" s="595"/>
      <c r="CK27" s="595"/>
      <c r="CL27" s="595"/>
      <c r="CM27" s="595"/>
      <c r="CN27" s="595"/>
      <c r="CO27" s="595"/>
      <c r="CP27" s="595"/>
      <c r="CQ27" s="595"/>
      <c r="CR27" s="595"/>
      <c r="CS27" s="595"/>
      <c r="CT27" s="595"/>
      <c r="CU27" s="595"/>
      <c r="CV27" s="595"/>
      <c r="CW27" s="595"/>
      <c r="CX27" s="595"/>
      <c r="CY27" s="595"/>
      <c r="CZ27" s="595"/>
      <c r="DA27" s="595"/>
      <c r="DB27" s="595"/>
      <c r="DC27" s="595"/>
      <c r="DD27" s="595"/>
      <c r="DE27" s="595"/>
      <c r="DF27" s="595"/>
      <c r="DG27" s="595"/>
      <c r="DH27" s="595"/>
      <c r="DI27" s="595"/>
      <c r="DJ27" s="595"/>
      <c r="DK27" s="595"/>
      <c r="DL27" s="595"/>
      <c r="DM27" s="595"/>
      <c r="DN27" s="595"/>
      <c r="DO27" s="595"/>
      <c r="DP27" s="595"/>
      <c r="DQ27" s="595"/>
      <c r="DR27" s="595"/>
      <c r="DS27" s="595"/>
      <c r="DT27" s="595"/>
      <c r="DU27" s="595"/>
      <c r="DV27" s="595"/>
      <c r="DW27" s="595"/>
      <c r="DX27" s="595"/>
      <c r="DY27" s="595"/>
      <c r="DZ27" s="595"/>
      <c r="EA27" s="595"/>
      <c r="EB27" s="595"/>
      <c r="EC27" s="595"/>
      <c r="ED27" s="595"/>
      <c r="EE27" s="595"/>
      <c r="EF27" s="595"/>
      <c r="EG27" s="595"/>
      <c r="EH27" s="595"/>
      <c r="EI27" s="595"/>
      <c r="EJ27" s="595"/>
      <c r="EK27" s="595"/>
      <c r="EL27" s="595"/>
      <c r="EM27" s="595"/>
      <c r="EN27" s="595"/>
      <c r="EO27" s="595"/>
      <c r="EP27" s="595"/>
      <c r="EQ27" s="595"/>
      <c r="ER27" s="595"/>
      <c r="ES27" s="595"/>
      <c r="ET27" s="595"/>
      <c r="EU27" s="595"/>
      <c r="EV27" s="595"/>
      <c r="EW27" s="595"/>
      <c r="EX27" s="595"/>
      <c r="EY27" s="595"/>
      <c r="EZ27" s="595"/>
      <c r="FA27" s="595"/>
      <c r="FB27" s="595"/>
      <c r="FC27" s="595"/>
      <c r="FD27" s="595"/>
      <c r="FE27" s="595"/>
      <c r="FF27" s="595"/>
      <c r="FG27" s="595"/>
      <c r="FH27" s="595"/>
      <c r="FI27" s="595"/>
      <c r="FJ27" s="595"/>
      <c r="FK27" s="595"/>
      <c r="FL27" s="595"/>
      <c r="FM27" s="595"/>
      <c r="FN27" s="595"/>
      <c r="FO27" s="595"/>
      <c r="FP27" s="595"/>
      <c r="FQ27" s="595"/>
      <c r="FR27" s="595"/>
      <c r="FS27" s="595"/>
      <c r="FT27" s="595"/>
      <c r="FU27" s="595"/>
      <c r="FV27" s="595"/>
      <c r="FW27" s="595"/>
      <c r="FX27" s="595"/>
      <c r="FY27" s="595"/>
      <c r="FZ27" s="595"/>
      <c r="GA27" s="595"/>
      <c r="GB27" s="595"/>
      <c r="GC27" s="595"/>
      <c r="GD27" s="595"/>
      <c r="GE27" s="595"/>
      <c r="GF27" s="595"/>
      <c r="GG27" s="595"/>
      <c r="GH27" s="595"/>
      <c r="GI27" s="595"/>
      <c r="GJ27" s="595"/>
      <c r="GK27" s="595"/>
      <c r="GL27" s="595"/>
      <c r="GM27" s="595"/>
      <c r="GN27" s="595"/>
      <c r="GO27" s="595"/>
      <c r="GP27" s="595"/>
      <c r="GQ27" s="595"/>
      <c r="GR27" s="595"/>
      <c r="GS27" s="595"/>
      <c r="GT27" s="595"/>
      <c r="GU27" s="595"/>
      <c r="GV27" s="595"/>
      <c r="GW27" s="595"/>
      <c r="GX27" s="595"/>
      <c r="GY27" s="595"/>
      <c r="GZ27" s="595"/>
      <c r="HA27" s="595"/>
      <c r="HB27" s="595"/>
      <c r="HC27" s="595"/>
      <c r="HD27" s="595"/>
      <c r="HE27" s="595"/>
      <c r="HF27" s="595"/>
      <c r="HG27" s="595"/>
      <c r="HH27" s="595"/>
      <c r="HI27" s="595"/>
      <c r="HJ27" s="595"/>
      <c r="HK27" s="595"/>
      <c r="HL27" s="595"/>
      <c r="HM27" s="595"/>
      <c r="HN27" s="595"/>
      <c r="HO27" s="595"/>
      <c r="HP27" s="595"/>
      <c r="HQ27" s="595"/>
      <c r="HR27" s="595"/>
      <c r="HS27" s="595"/>
      <c r="HT27" s="595"/>
      <c r="HU27" s="595"/>
      <c r="HV27" s="595"/>
      <c r="HW27" s="595"/>
      <c r="HX27" s="595"/>
      <c r="HY27" s="595"/>
      <c r="HZ27" s="595"/>
      <c r="IA27" s="595"/>
      <c r="IB27" s="595"/>
      <c r="IC27" s="595"/>
      <c r="ID27" s="595"/>
      <c r="IE27" s="595"/>
      <c r="IF27" s="595"/>
      <c r="IG27" s="595"/>
      <c r="IH27" s="595"/>
    </row>
    <row r="28" spans="1:242" s="629" customFormat="1" x14ac:dyDescent="0.25">
      <c r="A28" s="672" t="s">
        <v>62</v>
      </c>
      <c r="B28" s="622"/>
      <c r="C28" s="660"/>
      <c r="D28" s="661"/>
      <c r="E28" s="677"/>
      <c r="F28" s="678"/>
      <c r="G28" s="621"/>
      <c r="H28" s="609"/>
      <c r="I28" s="1043"/>
      <c r="J28" s="1044"/>
      <c r="K28" s="622"/>
      <c r="L28" s="622"/>
      <c r="M28" s="622"/>
      <c r="N28" s="622"/>
      <c r="O28" s="623"/>
      <c r="P28" s="613"/>
      <c r="Q28" s="1066">
        <f>IF(D28="-",0,(D28*J28/100)+C28*I28)</f>
        <v>0</v>
      </c>
      <c r="R28" s="680"/>
      <c r="S28" s="680"/>
      <c r="T28" s="680"/>
      <c r="U28" s="680"/>
      <c r="V28" s="681"/>
      <c r="W28" s="636"/>
      <c r="X28" s="654"/>
      <c r="Y28" s="636"/>
      <c r="Z28" s="595"/>
      <c r="AA28" s="595"/>
      <c r="AB28" s="595"/>
      <c r="AC28" s="595"/>
      <c r="AD28" s="595"/>
      <c r="AE28" s="595"/>
      <c r="AF28" s="595"/>
      <c r="AG28" s="595"/>
      <c r="AH28" s="595"/>
      <c r="AI28" s="595"/>
      <c r="AJ28" s="595"/>
      <c r="AK28" s="595"/>
      <c r="AL28" s="595"/>
      <c r="AM28" s="595"/>
      <c r="AN28" s="595"/>
      <c r="AO28" s="595"/>
      <c r="AP28" s="595"/>
      <c r="AQ28" s="595"/>
      <c r="AR28" s="595"/>
      <c r="AS28" s="595"/>
      <c r="AT28" s="595"/>
      <c r="AU28" s="595"/>
      <c r="AV28" s="595"/>
      <c r="AW28" s="595"/>
      <c r="AX28" s="595"/>
      <c r="AY28" s="595"/>
      <c r="AZ28" s="595"/>
      <c r="BA28" s="595"/>
      <c r="BB28" s="595"/>
      <c r="BC28" s="595"/>
      <c r="BD28" s="595"/>
      <c r="BE28" s="595"/>
      <c r="BF28" s="595"/>
      <c r="BG28" s="595"/>
      <c r="BH28" s="595"/>
      <c r="BI28" s="595"/>
      <c r="BJ28" s="595"/>
      <c r="BK28" s="595"/>
      <c r="BL28" s="595"/>
      <c r="BM28" s="595"/>
      <c r="BN28" s="595"/>
      <c r="BO28" s="595"/>
      <c r="BP28" s="595"/>
      <c r="BQ28" s="595"/>
      <c r="BR28" s="595"/>
      <c r="BS28" s="595"/>
      <c r="BT28" s="595"/>
      <c r="BU28" s="595"/>
      <c r="BV28" s="595"/>
      <c r="BW28" s="595"/>
      <c r="BX28" s="595"/>
      <c r="BY28" s="595"/>
      <c r="BZ28" s="595"/>
      <c r="CA28" s="595"/>
      <c r="CB28" s="595"/>
      <c r="CC28" s="595"/>
      <c r="CD28" s="595"/>
      <c r="CE28" s="595"/>
      <c r="CF28" s="595"/>
      <c r="CG28" s="595"/>
      <c r="CH28" s="595"/>
      <c r="CI28" s="595"/>
      <c r="CJ28" s="595"/>
      <c r="CK28" s="595"/>
      <c r="CL28" s="595"/>
      <c r="CM28" s="595"/>
      <c r="CN28" s="595"/>
      <c r="CO28" s="595"/>
      <c r="CP28" s="595"/>
      <c r="CQ28" s="595"/>
      <c r="CR28" s="595"/>
      <c r="CS28" s="595"/>
      <c r="CT28" s="595"/>
      <c r="CU28" s="595"/>
      <c r="CV28" s="595"/>
      <c r="CW28" s="595"/>
      <c r="CX28" s="595"/>
      <c r="CY28" s="595"/>
      <c r="CZ28" s="595"/>
      <c r="DA28" s="595"/>
      <c r="DB28" s="595"/>
      <c r="DC28" s="595"/>
      <c r="DD28" s="595"/>
      <c r="DE28" s="595"/>
      <c r="DF28" s="595"/>
      <c r="DG28" s="595"/>
      <c r="DH28" s="595"/>
      <c r="DI28" s="595"/>
      <c r="DJ28" s="595"/>
      <c r="DK28" s="595"/>
      <c r="DL28" s="595"/>
      <c r="DM28" s="595"/>
      <c r="DN28" s="595"/>
      <c r="DO28" s="595"/>
      <c r="DP28" s="595"/>
      <c r="DQ28" s="595"/>
      <c r="DR28" s="595"/>
      <c r="DS28" s="595"/>
      <c r="DT28" s="595"/>
      <c r="DU28" s="595"/>
      <c r="DV28" s="595"/>
      <c r="DW28" s="595"/>
      <c r="DX28" s="595"/>
      <c r="DY28" s="595"/>
      <c r="DZ28" s="595"/>
      <c r="EA28" s="595"/>
      <c r="EB28" s="595"/>
      <c r="EC28" s="595"/>
      <c r="ED28" s="595"/>
      <c r="EE28" s="595"/>
      <c r="EF28" s="595"/>
      <c r="EG28" s="595"/>
      <c r="EH28" s="595"/>
      <c r="EI28" s="595"/>
      <c r="EJ28" s="595"/>
      <c r="EK28" s="595"/>
      <c r="EL28" s="595"/>
      <c r="EM28" s="595"/>
      <c r="EN28" s="595"/>
      <c r="EO28" s="595"/>
      <c r="EP28" s="595"/>
      <c r="EQ28" s="595"/>
      <c r="ER28" s="595"/>
      <c r="ES28" s="595"/>
      <c r="ET28" s="595"/>
      <c r="EU28" s="595"/>
      <c r="EV28" s="595"/>
      <c r="EW28" s="595"/>
      <c r="EX28" s="595"/>
      <c r="EY28" s="595"/>
      <c r="EZ28" s="595"/>
      <c r="FA28" s="595"/>
      <c r="FB28" s="595"/>
      <c r="FC28" s="595"/>
      <c r="FD28" s="595"/>
      <c r="FE28" s="595"/>
      <c r="FF28" s="595"/>
      <c r="FG28" s="595"/>
      <c r="FH28" s="595"/>
      <c r="FI28" s="595"/>
      <c r="FJ28" s="595"/>
      <c r="FK28" s="595"/>
      <c r="FL28" s="595"/>
      <c r="FM28" s="595"/>
      <c r="FN28" s="595"/>
      <c r="FO28" s="595"/>
      <c r="FP28" s="595"/>
      <c r="FQ28" s="595"/>
      <c r="FR28" s="595"/>
      <c r="FS28" s="595"/>
      <c r="FT28" s="595"/>
      <c r="FU28" s="595"/>
      <c r="FV28" s="595"/>
      <c r="FW28" s="595"/>
      <c r="FX28" s="595"/>
      <c r="FY28" s="595"/>
      <c r="FZ28" s="595"/>
      <c r="GA28" s="595"/>
      <c r="GB28" s="595"/>
      <c r="GC28" s="595"/>
      <c r="GD28" s="595"/>
      <c r="GE28" s="595"/>
      <c r="GF28" s="595"/>
      <c r="GG28" s="595"/>
      <c r="GH28" s="595"/>
      <c r="GI28" s="595"/>
      <c r="GJ28" s="595"/>
      <c r="GK28" s="595"/>
      <c r="GL28" s="595"/>
      <c r="GM28" s="595"/>
      <c r="GN28" s="595"/>
      <c r="GO28" s="595"/>
      <c r="GP28" s="595"/>
      <c r="GQ28" s="595"/>
      <c r="GR28" s="595"/>
      <c r="GS28" s="595"/>
      <c r="GT28" s="595"/>
      <c r="GU28" s="595"/>
      <c r="GV28" s="595"/>
      <c r="GW28" s="595"/>
      <c r="GX28" s="595"/>
      <c r="GY28" s="595"/>
      <c r="GZ28" s="595"/>
      <c r="HA28" s="595"/>
      <c r="HB28" s="595"/>
      <c r="HC28" s="595"/>
      <c r="HD28" s="595"/>
      <c r="HE28" s="595"/>
      <c r="HF28" s="595"/>
      <c r="HG28" s="595"/>
      <c r="HH28" s="595"/>
      <c r="HI28" s="595"/>
      <c r="HJ28" s="595"/>
      <c r="HK28" s="595"/>
      <c r="HL28" s="595"/>
      <c r="HM28" s="595"/>
      <c r="HN28" s="595"/>
      <c r="HO28" s="595"/>
      <c r="HP28" s="595"/>
      <c r="HQ28" s="595"/>
      <c r="HR28" s="595"/>
      <c r="HS28" s="595"/>
      <c r="HT28" s="595"/>
      <c r="HU28" s="595"/>
      <c r="HV28" s="595"/>
      <c r="HW28" s="595"/>
      <c r="HX28" s="595"/>
      <c r="HY28" s="595"/>
      <c r="HZ28" s="595"/>
      <c r="IA28" s="595"/>
      <c r="IB28" s="595"/>
      <c r="IC28" s="595"/>
      <c r="ID28" s="595"/>
      <c r="IE28" s="595"/>
      <c r="IF28" s="595"/>
      <c r="IG28" s="595"/>
      <c r="IH28" s="595"/>
    </row>
    <row r="29" spans="1:242" x14ac:dyDescent="0.25">
      <c r="A29" s="699" t="s">
        <v>4</v>
      </c>
      <c r="B29" s="622"/>
      <c r="C29" s="660"/>
      <c r="D29" s="661"/>
      <c r="E29" s="609"/>
      <c r="F29" s="609"/>
      <c r="G29" s="611"/>
      <c r="H29" s="609"/>
      <c r="I29" s="1043"/>
      <c r="J29" s="1044"/>
      <c r="K29" s="622"/>
      <c r="L29" s="622"/>
      <c r="M29" s="622"/>
      <c r="N29" s="622"/>
      <c r="O29" s="612"/>
      <c r="P29" s="613"/>
      <c r="Q29" s="1066">
        <f>IF(D29="-",0,(D29*J29/100)+C29*I29)</f>
        <v>0</v>
      </c>
      <c r="R29" s="680"/>
      <c r="S29" s="680"/>
      <c r="T29" s="680"/>
      <c r="U29" s="680"/>
      <c r="V29" s="681"/>
      <c r="W29" s="636"/>
      <c r="X29" s="694"/>
      <c r="Y29" s="636"/>
    </row>
    <row r="30" spans="1:242" s="629" customFormat="1" x14ac:dyDescent="0.25">
      <c r="A30" s="674"/>
      <c r="B30" s="622"/>
      <c r="C30" s="700"/>
      <c r="D30" s="651"/>
      <c r="E30" s="651"/>
      <c r="F30" s="651"/>
      <c r="G30" s="621"/>
      <c r="H30" s="609"/>
      <c r="I30" s="701"/>
      <c r="J30" s="702"/>
      <c r="K30" s="622"/>
      <c r="L30" s="622"/>
      <c r="M30" s="622"/>
      <c r="N30" s="622"/>
      <c r="O30" s="623"/>
      <c r="P30" s="613"/>
      <c r="Q30" s="696"/>
      <c r="R30" s="680"/>
      <c r="S30" s="680"/>
      <c r="T30" s="680"/>
      <c r="U30" s="680"/>
      <c r="V30" s="681"/>
      <c r="W30" s="636"/>
      <c r="X30" s="613"/>
      <c r="Y30" s="636"/>
      <c r="Z30" s="595"/>
      <c r="AA30" s="595"/>
      <c r="AB30" s="595"/>
      <c r="AC30" s="595"/>
      <c r="AD30" s="595"/>
      <c r="AE30" s="595"/>
      <c r="AF30" s="595"/>
      <c r="AG30" s="595"/>
      <c r="AH30" s="595"/>
      <c r="AI30" s="595"/>
      <c r="AJ30" s="595"/>
      <c r="AK30" s="595"/>
      <c r="AL30" s="595"/>
      <c r="AM30" s="595"/>
      <c r="AN30" s="595"/>
      <c r="AO30" s="595"/>
      <c r="AP30" s="595"/>
      <c r="AQ30" s="595"/>
      <c r="AR30" s="595"/>
      <c r="AS30" s="595"/>
      <c r="AT30" s="595"/>
      <c r="AU30" s="595"/>
      <c r="AV30" s="595"/>
      <c r="AW30" s="595"/>
      <c r="AX30" s="595"/>
      <c r="AY30" s="595"/>
      <c r="AZ30" s="595"/>
      <c r="BA30" s="595"/>
      <c r="BB30" s="595"/>
      <c r="BC30" s="595"/>
      <c r="BD30" s="595"/>
      <c r="BE30" s="595"/>
      <c r="BF30" s="595"/>
      <c r="BG30" s="595"/>
      <c r="BH30" s="595"/>
      <c r="BI30" s="595"/>
      <c r="BJ30" s="595"/>
      <c r="BK30" s="595"/>
      <c r="BL30" s="595"/>
      <c r="BM30" s="595"/>
      <c r="BN30" s="595"/>
      <c r="BO30" s="595"/>
      <c r="BP30" s="595"/>
      <c r="BQ30" s="595"/>
      <c r="BR30" s="595"/>
      <c r="BS30" s="595"/>
      <c r="BT30" s="595"/>
      <c r="BU30" s="595"/>
      <c r="BV30" s="595"/>
      <c r="BW30" s="595"/>
      <c r="BX30" s="595"/>
      <c r="BY30" s="595"/>
      <c r="BZ30" s="595"/>
      <c r="CA30" s="595"/>
      <c r="CB30" s="595"/>
      <c r="CC30" s="595"/>
      <c r="CD30" s="595"/>
      <c r="CE30" s="595"/>
      <c r="CF30" s="595"/>
      <c r="CG30" s="595"/>
      <c r="CH30" s="595"/>
      <c r="CI30" s="595"/>
      <c r="CJ30" s="595"/>
      <c r="CK30" s="595"/>
      <c r="CL30" s="595"/>
      <c r="CM30" s="595"/>
      <c r="CN30" s="595"/>
      <c r="CO30" s="595"/>
      <c r="CP30" s="595"/>
      <c r="CQ30" s="595"/>
      <c r="CR30" s="595"/>
      <c r="CS30" s="595"/>
      <c r="CT30" s="595"/>
      <c r="CU30" s="595"/>
      <c r="CV30" s="595"/>
      <c r="CW30" s="595"/>
      <c r="CX30" s="595"/>
      <c r="CY30" s="595"/>
      <c r="CZ30" s="595"/>
      <c r="DA30" s="595"/>
      <c r="DB30" s="595"/>
      <c r="DC30" s="595"/>
      <c r="DD30" s="595"/>
      <c r="DE30" s="595"/>
      <c r="DF30" s="595"/>
      <c r="DG30" s="595"/>
      <c r="DH30" s="595"/>
      <c r="DI30" s="595"/>
      <c r="DJ30" s="595"/>
      <c r="DK30" s="595"/>
      <c r="DL30" s="595"/>
      <c r="DM30" s="595"/>
      <c r="DN30" s="595"/>
      <c r="DO30" s="595"/>
      <c r="DP30" s="595"/>
      <c r="DQ30" s="595"/>
      <c r="DR30" s="595"/>
      <c r="DS30" s="595"/>
      <c r="DT30" s="595"/>
      <c r="DU30" s="595"/>
      <c r="DV30" s="595"/>
      <c r="DW30" s="595"/>
      <c r="DX30" s="595"/>
      <c r="DY30" s="595"/>
      <c r="DZ30" s="595"/>
      <c r="EA30" s="595"/>
      <c r="EB30" s="595"/>
      <c r="EC30" s="595"/>
      <c r="ED30" s="595"/>
      <c r="EE30" s="595"/>
      <c r="EF30" s="595"/>
      <c r="EG30" s="595"/>
      <c r="EH30" s="595"/>
      <c r="EI30" s="595"/>
      <c r="EJ30" s="595"/>
      <c r="EK30" s="595"/>
      <c r="EL30" s="595"/>
      <c r="EM30" s="595"/>
      <c r="EN30" s="595"/>
      <c r="EO30" s="595"/>
      <c r="EP30" s="595"/>
      <c r="EQ30" s="595"/>
      <c r="ER30" s="595"/>
      <c r="ES30" s="595"/>
      <c r="ET30" s="595"/>
      <c r="EU30" s="595"/>
      <c r="EV30" s="595"/>
      <c r="EW30" s="595"/>
      <c r="EX30" s="595"/>
      <c r="EY30" s="595"/>
      <c r="EZ30" s="595"/>
      <c r="FA30" s="595"/>
      <c r="FB30" s="595"/>
      <c r="FC30" s="595"/>
      <c r="FD30" s="595"/>
      <c r="FE30" s="595"/>
      <c r="FF30" s="595"/>
      <c r="FG30" s="595"/>
      <c r="FH30" s="595"/>
      <c r="FI30" s="595"/>
      <c r="FJ30" s="595"/>
      <c r="FK30" s="595"/>
      <c r="FL30" s="595"/>
      <c r="FM30" s="595"/>
      <c r="FN30" s="595"/>
      <c r="FO30" s="595"/>
      <c r="FP30" s="595"/>
      <c r="FQ30" s="595"/>
      <c r="FR30" s="595"/>
      <c r="FS30" s="595"/>
      <c r="FT30" s="595"/>
      <c r="FU30" s="595"/>
      <c r="FV30" s="595"/>
      <c r="FW30" s="595"/>
      <c r="FX30" s="595"/>
      <c r="FY30" s="595"/>
      <c r="FZ30" s="595"/>
      <c r="GA30" s="595"/>
      <c r="GB30" s="595"/>
      <c r="GC30" s="595"/>
      <c r="GD30" s="595"/>
      <c r="GE30" s="595"/>
      <c r="GF30" s="595"/>
      <c r="GG30" s="595"/>
      <c r="GH30" s="595"/>
      <c r="GI30" s="595"/>
      <c r="GJ30" s="595"/>
      <c r="GK30" s="595"/>
      <c r="GL30" s="595"/>
      <c r="GM30" s="595"/>
      <c r="GN30" s="595"/>
      <c r="GO30" s="595"/>
      <c r="GP30" s="595"/>
      <c r="GQ30" s="595"/>
      <c r="GR30" s="595"/>
      <c r="GS30" s="595"/>
      <c r="GT30" s="595"/>
      <c r="GU30" s="595"/>
      <c r="GV30" s="595"/>
      <c r="GW30" s="595"/>
      <c r="GX30" s="595"/>
      <c r="GY30" s="595"/>
      <c r="GZ30" s="595"/>
      <c r="HA30" s="595"/>
      <c r="HB30" s="595"/>
      <c r="HC30" s="595"/>
      <c r="HD30" s="595"/>
      <c r="HE30" s="595"/>
      <c r="HF30" s="595"/>
      <c r="HG30" s="595"/>
      <c r="HH30" s="595"/>
      <c r="HI30" s="595"/>
      <c r="HJ30" s="595"/>
      <c r="HK30" s="595"/>
      <c r="HL30" s="595"/>
      <c r="HM30" s="595"/>
      <c r="HN30" s="595"/>
      <c r="HO30" s="595"/>
      <c r="HP30" s="595"/>
      <c r="HQ30" s="595"/>
      <c r="HR30" s="595"/>
      <c r="HS30" s="595"/>
      <c r="HT30" s="595"/>
      <c r="HU30" s="595"/>
      <c r="HV30" s="595"/>
      <c r="HW30" s="595"/>
      <c r="HX30" s="595"/>
      <c r="HY30" s="595"/>
      <c r="HZ30" s="595"/>
      <c r="IA30" s="595"/>
      <c r="IB30" s="595"/>
      <c r="IC30" s="595"/>
      <c r="ID30" s="595"/>
      <c r="IE30" s="595"/>
      <c r="IF30" s="595"/>
      <c r="IG30" s="595"/>
      <c r="IH30" s="595"/>
    </row>
    <row r="31" spans="1:242" x14ac:dyDescent="0.25">
      <c r="A31" s="703"/>
      <c r="B31" s="622"/>
      <c r="C31" s="704"/>
      <c r="D31" s="705"/>
      <c r="E31" s="705"/>
      <c r="F31" s="609"/>
      <c r="G31" s="611"/>
      <c r="H31" s="609"/>
      <c r="I31" s="695"/>
      <c r="J31" s="622"/>
      <c r="K31" s="622"/>
      <c r="L31" s="622"/>
      <c r="M31" s="622"/>
      <c r="N31" s="622"/>
      <c r="O31" s="612"/>
      <c r="P31" s="613"/>
      <c r="Q31" s="696"/>
      <c r="R31" s="680"/>
      <c r="S31" s="680"/>
      <c r="T31" s="680"/>
      <c r="U31" s="680"/>
      <c r="V31" s="681"/>
      <c r="W31" s="636"/>
      <c r="X31" s="613"/>
      <c r="Y31" s="636"/>
    </row>
    <row r="32" spans="1:242" ht="34.5" customHeight="1" x14ac:dyDescent="0.25">
      <c r="A32" s="1202" t="s">
        <v>795</v>
      </c>
      <c r="B32" s="622"/>
      <c r="C32" s="685" t="s">
        <v>65</v>
      </c>
      <c r="D32" s="686" t="s">
        <v>56</v>
      </c>
      <c r="E32" s="609"/>
      <c r="F32" s="609"/>
      <c r="G32" s="611"/>
      <c r="H32" s="609"/>
      <c r="I32" s="685" t="s">
        <v>5</v>
      </c>
      <c r="J32" s="649" t="s">
        <v>58</v>
      </c>
      <c r="K32" s="622"/>
      <c r="L32" s="622"/>
      <c r="M32" s="622"/>
      <c r="N32" s="622"/>
      <c r="O32" s="612"/>
      <c r="P32" s="613"/>
      <c r="Q32" s="697" t="s">
        <v>70</v>
      </c>
      <c r="R32" s="680"/>
      <c r="S32" s="680"/>
      <c r="T32" s="680"/>
      <c r="U32" s="680"/>
      <c r="V32" s="698" t="s">
        <v>70</v>
      </c>
      <c r="W32" s="636"/>
      <c r="X32" s="688"/>
      <c r="Y32" s="636"/>
    </row>
    <row r="33" spans="1:242" x14ac:dyDescent="0.25">
      <c r="A33" s="1203"/>
      <c r="B33" s="622"/>
      <c r="C33" s="652" t="s">
        <v>67</v>
      </c>
      <c r="D33" s="653" t="s">
        <v>32</v>
      </c>
      <c r="E33" s="609"/>
      <c r="F33" s="609"/>
      <c r="G33" s="611"/>
      <c r="H33" s="609"/>
      <c r="I33" s="652" t="s">
        <v>6</v>
      </c>
      <c r="J33" s="653" t="s">
        <v>31</v>
      </c>
      <c r="K33" s="622"/>
      <c r="L33" s="622"/>
      <c r="M33" s="622"/>
      <c r="N33" s="622"/>
      <c r="O33" s="612"/>
      <c r="P33" s="613"/>
      <c r="Q33" s="655" t="s">
        <v>43</v>
      </c>
      <c r="R33" s="680"/>
      <c r="S33" s="680"/>
      <c r="T33" s="680"/>
      <c r="U33" s="680"/>
      <c r="V33" s="690" t="s">
        <v>43</v>
      </c>
      <c r="W33" s="636"/>
      <c r="X33" s="691"/>
      <c r="Y33" s="636"/>
    </row>
    <row r="34" spans="1:242" s="629" customFormat="1" x14ac:dyDescent="0.25">
      <c r="A34" s="672" t="s">
        <v>3</v>
      </c>
      <c r="B34" s="622"/>
      <c r="C34" s="660"/>
      <c r="D34" s="661"/>
      <c r="E34" s="677"/>
      <c r="F34" s="678"/>
      <c r="G34" s="621"/>
      <c r="H34" s="609"/>
      <c r="I34" s="1043"/>
      <c r="J34" s="1045"/>
      <c r="K34" s="622"/>
      <c r="L34" s="622"/>
      <c r="M34" s="622"/>
      <c r="N34" s="622"/>
      <c r="O34" s="623"/>
      <c r="P34" s="613"/>
      <c r="Q34" s="1066">
        <f>IF(D34="-",0,(D34*J34/100)+C34*I34)</f>
        <v>0</v>
      </c>
      <c r="R34" s="680"/>
      <c r="S34" s="680"/>
      <c r="T34" s="680"/>
      <c r="U34" s="680"/>
      <c r="V34" s="1065">
        <f>SUM(Q34:Q36)</f>
        <v>0</v>
      </c>
      <c r="W34" s="636"/>
      <c r="X34" s="654"/>
      <c r="Y34" s="636"/>
      <c r="Z34" s="595"/>
      <c r="AA34" s="595"/>
      <c r="AB34" s="595"/>
      <c r="AC34" s="595"/>
      <c r="AD34" s="595"/>
      <c r="AE34" s="595"/>
      <c r="AF34" s="595"/>
      <c r="AG34" s="595"/>
      <c r="AH34" s="595"/>
      <c r="AI34" s="595"/>
      <c r="AJ34" s="595"/>
      <c r="AK34" s="595"/>
      <c r="AL34" s="595"/>
      <c r="AM34" s="595"/>
      <c r="AN34" s="595"/>
      <c r="AO34" s="595"/>
      <c r="AP34" s="595"/>
      <c r="AQ34" s="595"/>
      <c r="AR34" s="595"/>
      <c r="AS34" s="595"/>
      <c r="AT34" s="595"/>
      <c r="AU34" s="595"/>
      <c r="AV34" s="595"/>
      <c r="AW34" s="595"/>
      <c r="AX34" s="595"/>
      <c r="AY34" s="595"/>
      <c r="AZ34" s="595"/>
      <c r="BA34" s="595"/>
      <c r="BB34" s="595"/>
      <c r="BC34" s="595"/>
      <c r="BD34" s="595"/>
      <c r="BE34" s="595"/>
      <c r="BF34" s="595"/>
      <c r="BG34" s="595"/>
      <c r="BH34" s="595"/>
      <c r="BI34" s="595"/>
      <c r="BJ34" s="595"/>
      <c r="BK34" s="595"/>
      <c r="BL34" s="595"/>
      <c r="BM34" s="595"/>
      <c r="BN34" s="595"/>
      <c r="BO34" s="595"/>
      <c r="BP34" s="595"/>
      <c r="BQ34" s="595"/>
      <c r="BR34" s="595"/>
      <c r="BS34" s="595"/>
      <c r="BT34" s="595"/>
      <c r="BU34" s="595"/>
      <c r="BV34" s="595"/>
      <c r="BW34" s="595"/>
      <c r="BX34" s="595"/>
      <c r="BY34" s="595"/>
      <c r="BZ34" s="595"/>
      <c r="CA34" s="595"/>
      <c r="CB34" s="595"/>
      <c r="CC34" s="595"/>
      <c r="CD34" s="595"/>
      <c r="CE34" s="595"/>
      <c r="CF34" s="595"/>
      <c r="CG34" s="595"/>
      <c r="CH34" s="595"/>
      <c r="CI34" s="595"/>
      <c r="CJ34" s="595"/>
      <c r="CK34" s="595"/>
      <c r="CL34" s="595"/>
      <c r="CM34" s="595"/>
      <c r="CN34" s="595"/>
      <c r="CO34" s="595"/>
      <c r="CP34" s="595"/>
      <c r="CQ34" s="595"/>
      <c r="CR34" s="595"/>
      <c r="CS34" s="595"/>
      <c r="CT34" s="595"/>
      <c r="CU34" s="595"/>
      <c r="CV34" s="595"/>
      <c r="CW34" s="595"/>
      <c r="CX34" s="595"/>
      <c r="CY34" s="595"/>
      <c r="CZ34" s="595"/>
      <c r="DA34" s="595"/>
      <c r="DB34" s="595"/>
      <c r="DC34" s="595"/>
      <c r="DD34" s="595"/>
      <c r="DE34" s="595"/>
      <c r="DF34" s="595"/>
      <c r="DG34" s="595"/>
      <c r="DH34" s="595"/>
      <c r="DI34" s="595"/>
      <c r="DJ34" s="595"/>
      <c r="DK34" s="595"/>
      <c r="DL34" s="595"/>
      <c r="DM34" s="595"/>
      <c r="DN34" s="595"/>
      <c r="DO34" s="595"/>
      <c r="DP34" s="595"/>
      <c r="DQ34" s="595"/>
      <c r="DR34" s="595"/>
      <c r="DS34" s="595"/>
      <c r="DT34" s="595"/>
      <c r="DU34" s="595"/>
      <c r="DV34" s="595"/>
      <c r="DW34" s="595"/>
      <c r="DX34" s="595"/>
      <c r="DY34" s="595"/>
      <c r="DZ34" s="595"/>
      <c r="EA34" s="595"/>
      <c r="EB34" s="595"/>
      <c r="EC34" s="595"/>
      <c r="ED34" s="595"/>
      <c r="EE34" s="595"/>
      <c r="EF34" s="595"/>
      <c r="EG34" s="595"/>
      <c r="EH34" s="595"/>
      <c r="EI34" s="595"/>
      <c r="EJ34" s="595"/>
      <c r="EK34" s="595"/>
      <c r="EL34" s="595"/>
      <c r="EM34" s="595"/>
      <c r="EN34" s="595"/>
      <c r="EO34" s="595"/>
      <c r="EP34" s="595"/>
      <c r="EQ34" s="595"/>
      <c r="ER34" s="595"/>
      <c r="ES34" s="595"/>
      <c r="ET34" s="595"/>
      <c r="EU34" s="595"/>
      <c r="EV34" s="595"/>
      <c r="EW34" s="595"/>
      <c r="EX34" s="595"/>
      <c r="EY34" s="595"/>
      <c r="EZ34" s="595"/>
      <c r="FA34" s="595"/>
      <c r="FB34" s="595"/>
      <c r="FC34" s="595"/>
      <c r="FD34" s="595"/>
      <c r="FE34" s="595"/>
      <c r="FF34" s="595"/>
      <c r="FG34" s="595"/>
      <c r="FH34" s="595"/>
      <c r="FI34" s="595"/>
      <c r="FJ34" s="595"/>
      <c r="FK34" s="595"/>
      <c r="FL34" s="595"/>
      <c r="FM34" s="595"/>
      <c r="FN34" s="595"/>
      <c r="FO34" s="595"/>
      <c r="FP34" s="595"/>
      <c r="FQ34" s="595"/>
      <c r="FR34" s="595"/>
      <c r="FS34" s="595"/>
      <c r="FT34" s="595"/>
      <c r="FU34" s="595"/>
      <c r="FV34" s="595"/>
      <c r="FW34" s="595"/>
      <c r="FX34" s="595"/>
      <c r="FY34" s="595"/>
      <c r="FZ34" s="595"/>
      <c r="GA34" s="595"/>
      <c r="GB34" s="595"/>
      <c r="GC34" s="595"/>
      <c r="GD34" s="595"/>
      <c r="GE34" s="595"/>
      <c r="GF34" s="595"/>
      <c r="GG34" s="595"/>
      <c r="GH34" s="595"/>
      <c r="GI34" s="595"/>
      <c r="GJ34" s="595"/>
      <c r="GK34" s="595"/>
      <c r="GL34" s="595"/>
      <c r="GM34" s="595"/>
      <c r="GN34" s="595"/>
      <c r="GO34" s="595"/>
      <c r="GP34" s="595"/>
      <c r="GQ34" s="595"/>
      <c r="GR34" s="595"/>
      <c r="GS34" s="595"/>
      <c r="GT34" s="595"/>
      <c r="GU34" s="595"/>
      <c r="GV34" s="595"/>
      <c r="GW34" s="595"/>
      <c r="GX34" s="595"/>
      <c r="GY34" s="595"/>
      <c r="GZ34" s="595"/>
      <c r="HA34" s="595"/>
      <c r="HB34" s="595"/>
      <c r="HC34" s="595"/>
      <c r="HD34" s="595"/>
      <c r="HE34" s="595"/>
      <c r="HF34" s="595"/>
      <c r="HG34" s="595"/>
      <c r="HH34" s="595"/>
      <c r="HI34" s="595"/>
      <c r="HJ34" s="595"/>
      <c r="HK34" s="595"/>
      <c r="HL34" s="595"/>
      <c r="HM34" s="595"/>
      <c r="HN34" s="595"/>
      <c r="HO34" s="595"/>
      <c r="HP34" s="595"/>
      <c r="HQ34" s="595"/>
      <c r="HR34" s="595"/>
      <c r="HS34" s="595"/>
      <c r="HT34" s="595"/>
      <c r="HU34" s="595"/>
      <c r="HV34" s="595"/>
      <c r="HW34" s="595"/>
      <c r="HX34" s="595"/>
      <c r="HY34" s="595"/>
      <c r="HZ34" s="595"/>
      <c r="IA34" s="595"/>
      <c r="IB34" s="595"/>
      <c r="IC34" s="595"/>
      <c r="ID34" s="595"/>
      <c r="IE34" s="595"/>
      <c r="IF34" s="595"/>
      <c r="IG34" s="595"/>
      <c r="IH34" s="595"/>
    </row>
    <row r="35" spans="1:242" s="629" customFormat="1" x14ac:dyDescent="0.25">
      <c r="A35" s="672" t="s">
        <v>62</v>
      </c>
      <c r="B35" s="622"/>
      <c r="C35" s="660"/>
      <c r="D35" s="661"/>
      <c r="E35" s="677"/>
      <c r="F35" s="678"/>
      <c r="G35" s="621"/>
      <c r="H35" s="609"/>
      <c r="I35" s="1043"/>
      <c r="J35" s="1045"/>
      <c r="K35" s="622"/>
      <c r="L35" s="622"/>
      <c r="M35" s="622"/>
      <c r="N35" s="622"/>
      <c r="O35" s="623"/>
      <c r="P35" s="613"/>
      <c r="Q35" s="1066">
        <f>IF(D35="-",0,(D35*J35/100)+C35*I35)</f>
        <v>0</v>
      </c>
      <c r="R35" s="680"/>
      <c r="S35" s="680"/>
      <c r="T35" s="680"/>
      <c r="U35" s="680"/>
      <c r="V35" s="681"/>
      <c r="W35" s="636"/>
      <c r="X35" s="654"/>
      <c r="Y35" s="636"/>
      <c r="Z35" s="595"/>
      <c r="AA35" s="595"/>
      <c r="AB35" s="595"/>
      <c r="AC35" s="595"/>
      <c r="AD35" s="595"/>
      <c r="AE35" s="595"/>
      <c r="AF35" s="595"/>
      <c r="AG35" s="595"/>
      <c r="AH35" s="595"/>
      <c r="AI35" s="595"/>
      <c r="AJ35" s="595"/>
      <c r="AK35" s="595"/>
      <c r="AL35" s="595"/>
      <c r="AM35" s="595"/>
      <c r="AN35" s="595"/>
      <c r="AO35" s="595"/>
      <c r="AP35" s="595"/>
      <c r="AQ35" s="595"/>
      <c r="AR35" s="595"/>
      <c r="AS35" s="595"/>
      <c r="AT35" s="595"/>
      <c r="AU35" s="595"/>
      <c r="AV35" s="595"/>
      <c r="AW35" s="595"/>
      <c r="AX35" s="595"/>
      <c r="AY35" s="595"/>
      <c r="AZ35" s="595"/>
      <c r="BA35" s="595"/>
      <c r="BB35" s="595"/>
      <c r="BC35" s="595"/>
      <c r="BD35" s="595"/>
      <c r="BE35" s="595"/>
      <c r="BF35" s="595"/>
      <c r="BG35" s="595"/>
      <c r="BH35" s="595"/>
      <c r="BI35" s="595"/>
      <c r="BJ35" s="595"/>
      <c r="BK35" s="595"/>
      <c r="BL35" s="595"/>
      <c r="BM35" s="595"/>
      <c r="BN35" s="595"/>
      <c r="BO35" s="595"/>
      <c r="BP35" s="595"/>
      <c r="BQ35" s="595"/>
      <c r="BR35" s="595"/>
      <c r="BS35" s="595"/>
      <c r="BT35" s="595"/>
      <c r="BU35" s="595"/>
      <c r="BV35" s="595"/>
      <c r="BW35" s="595"/>
      <c r="BX35" s="595"/>
      <c r="BY35" s="595"/>
      <c r="BZ35" s="595"/>
      <c r="CA35" s="595"/>
      <c r="CB35" s="595"/>
      <c r="CC35" s="595"/>
      <c r="CD35" s="595"/>
      <c r="CE35" s="595"/>
      <c r="CF35" s="595"/>
      <c r="CG35" s="595"/>
      <c r="CH35" s="595"/>
      <c r="CI35" s="595"/>
      <c r="CJ35" s="595"/>
      <c r="CK35" s="595"/>
      <c r="CL35" s="595"/>
      <c r="CM35" s="595"/>
      <c r="CN35" s="595"/>
      <c r="CO35" s="595"/>
      <c r="CP35" s="595"/>
      <c r="CQ35" s="595"/>
      <c r="CR35" s="595"/>
      <c r="CS35" s="595"/>
      <c r="CT35" s="595"/>
      <c r="CU35" s="595"/>
      <c r="CV35" s="595"/>
      <c r="CW35" s="595"/>
      <c r="CX35" s="595"/>
      <c r="CY35" s="595"/>
      <c r="CZ35" s="595"/>
      <c r="DA35" s="595"/>
      <c r="DB35" s="595"/>
      <c r="DC35" s="595"/>
      <c r="DD35" s="595"/>
      <c r="DE35" s="595"/>
      <c r="DF35" s="595"/>
      <c r="DG35" s="595"/>
      <c r="DH35" s="595"/>
      <c r="DI35" s="595"/>
      <c r="DJ35" s="595"/>
      <c r="DK35" s="595"/>
      <c r="DL35" s="595"/>
      <c r="DM35" s="595"/>
      <c r="DN35" s="595"/>
      <c r="DO35" s="595"/>
      <c r="DP35" s="595"/>
      <c r="DQ35" s="595"/>
      <c r="DR35" s="595"/>
      <c r="DS35" s="595"/>
      <c r="DT35" s="595"/>
      <c r="DU35" s="595"/>
      <c r="DV35" s="595"/>
      <c r="DW35" s="595"/>
      <c r="DX35" s="595"/>
      <c r="DY35" s="595"/>
      <c r="DZ35" s="595"/>
      <c r="EA35" s="595"/>
      <c r="EB35" s="595"/>
      <c r="EC35" s="595"/>
      <c r="ED35" s="595"/>
      <c r="EE35" s="595"/>
      <c r="EF35" s="595"/>
      <c r="EG35" s="595"/>
      <c r="EH35" s="595"/>
      <c r="EI35" s="595"/>
      <c r="EJ35" s="595"/>
      <c r="EK35" s="595"/>
      <c r="EL35" s="595"/>
      <c r="EM35" s="595"/>
      <c r="EN35" s="595"/>
      <c r="EO35" s="595"/>
      <c r="EP35" s="595"/>
      <c r="EQ35" s="595"/>
      <c r="ER35" s="595"/>
      <c r="ES35" s="595"/>
      <c r="ET35" s="595"/>
      <c r="EU35" s="595"/>
      <c r="EV35" s="595"/>
      <c r="EW35" s="595"/>
      <c r="EX35" s="595"/>
      <c r="EY35" s="595"/>
      <c r="EZ35" s="595"/>
      <c r="FA35" s="595"/>
      <c r="FB35" s="595"/>
      <c r="FC35" s="595"/>
      <c r="FD35" s="595"/>
      <c r="FE35" s="595"/>
      <c r="FF35" s="595"/>
      <c r="FG35" s="595"/>
      <c r="FH35" s="595"/>
      <c r="FI35" s="595"/>
      <c r="FJ35" s="595"/>
      <c r="FK35" s="595"/>
      <c r="FL35" s="595"/>
      <c r="FM35" s="595"/>
      <c r="FN35" s="595"/>
      <c r="FO35" s="595"/>
      <c r="FP35" s="595"/>
      <c r="FQ35" s="595"/>
      <c r="FR35" s="595"/>
      <c r="FS35" s="595"/>
      <c r="FT35" s="595"/>
      <c r="FU35" s="595"/>
      <c r="FV35" s="595"/>
      <c r="FW35" s="595"/>
      <c r="FX35" s="595"/>
      <c r="FY35" s="595"/>
      <c r="FZ35" s="595"/>
      <c r="GA35" s="595"/>
      <c r="GB35" s="595"/>
      <c r="GC35" s="595"/>
      <c r="GD35" s="595"/>
      <c r="GE35" s="595"/>
      <c r="GF35" s="595"/>
      <c r="GG35" s="595"/>
      <c r="GH35" s="595"/>
      <c r="GI35" s="595"/>
      <c r="GJ35" s="595"/>
      <c r="GK35" s="595"/>
      <c r="GL35" s="595"/>
      <c r="GM35" s="595"/>
      <c r="GN35" s="595"/>
      <c r="GO35" s="595"/>
      <c r="GP35" s="595"/>
      <c r="GQ35" s="595"/>
      <c r="GR35" s="595"/>
      <c r="GS35" s="595"/>
      <c r="GT35" s="595"/>
      <c r="GU35" s="595"/>
      <c r="GV35" s="595"/>
      <c r="GW35" s="595"/>
      <c r="GX35" s="595"/>
      <c r="GY35" s="595"/>
      <c r="GZ35" s="595"/>
      <c r="HA35" s="595"/>
      <c r="HB35" s="595"/>
      <c r="HC35" s="595"/>
      <c r="HD35" s="595"/>
      <c r="HE35" s="595"/>
      <c r="HF35" s="595"/>
      <c r="HG35" s="595"/>
      <c r="HH35" s="595"/>
      <c r="HI35" s="595"/>
      <c r="HJ35" s="595"/>
      <c r="HK35" s="595"/>
      <c r="HL35" s="595"/>
      <c r="HM35" s="595"/>
      <c r="HN35" s="595"/>
      <c r="HO35" s="595"/>
      <c r="HP35" s="595"/>
      <c r="HQ35" s="595"/>
      <c r="HR35" s="595"/>
      <c r="HS35" s="595"/>
      <c r="HT35" s="595"/>
      <c r="HU35" s="595"/>
      <c r="HV35" s="595"/>
      <c r="HW35" s="595"/>
      <c r="HX35" s="595"/>
      <c r="HY35" s="595"/>
      <c r="HZ35" s="595"/>
      <c r="IA35" s="595"/>
      <c r="IB35" s="595"/>
      <c r="IC35" s="595"/>
      <c r="ID35" s="595"/>
      <c r="IE35" s="595"/>
      <c r="IF35" s="595"/>
      <c r="IG35" s="595"/>
      <c r="IH35" s="595"/>
    </row>
    <row r="36" spans="1:242" x14ac:dyDescent="0.25">
      <c r="A36" s="699" t="s">
        <v>4</v>
      </c>
      <c r="B36" s="622"/>
      <c r="C36" s="660"/>
      <c r="D36" s="661"/>
      <c r="E36" s="609"/>
      <c r="F36" s="609"/>
      <c r="G36" s="611"/>
      <c r="H36" s="609"/>
      <c r="I36" s="1043"/>
      <c r="J36" s="1045"/>
      <c r="K36" s="622"/>
      <c r="L36" s="622"/>
      <c r="M36" s="622"/>
      <c r="N36" s="622"/>
      <c r="O36" s="612"/>
      <c r="P36" s="613"/>
      <c r="Q36" s="1066">
        <f>IF(D36="-",0,(D36*J36/100)+C36*I36)</f>
        <v>0</v>
      </c>
      <c r="R36" s="680"/>
      <c r="S36" s="680"/>
      <c r="T36" s="680"/>
      <c r="U36" s="680"/>
      <c r="V36" s="681"/>
      <c r="W36" s="636"/>
      <c r="X36" s="694"/>
      <c r="Y36" s="636"/>
    </row>
    <row r="37" spans="1:242" s="629" customFormat="1" x14ac:dyDescent="0.25">
      <c r="A37" s="674"/>
      <c r="B37" s="622"/>
      <c r="C37" s="700"/>
      <c r="D37" s="651"/>
      <c r="E37" s="651"/>
      <c r="F37" s="651"/>
      <c r="G37" s="621"/>
      <c r="H37" s="609"/>
      <c r="I37" s="701"/>
      <c r="J37" s="702"/>
      <c r="K37" s="622"/>
      <c r="L37" s="622"/>
      <c r="M37" s="622"/>
      <c r="N37" s="622"/>
      <c r="O37" s="623"/>
      <c r="P37" s="613"/>
      <c r="Q37" s="696"/>
      <c r="R37" s="680"/>
      <c r="S37" s="680"/>
      <c r="T37" s="680"/>
      <c r="U37" s="680"/>
      <c r="V37" s="681"/>
      <c r="W37" s="636"/>
      <c r="X37" s="613"/>
      <c r="Y37" s="636"/>
      <c r="Z37" s="595"/>
      <c r="AA37" s="595"/>
      <c r="AB37" s="595"/>
      <c r="AC37" s="595"/>
      <c r="AD37" s="595"/>
      <c r="AE37" s="595"/>
      <c r="AF37" s="595"/>
      <c r="AG37" s="595"/>
      <c r="AH37" s="595"/>
      <c r="AI37" s="595"/>
      <c r="AJ37" s="595"/>
      <c r="AK37" s="595"/>
      <c r="AL37" s="595"/>
      <c r="AM37" s="595"/>
      <c r="AN37" s="595"/>
      <c r="AO37" s="595"/>
      <c r="AP37" s="595"/>
      <c r="AQ37" s="595"/>
      <c r="AR37" s="595"/>
      <c r="AS37" s="595"/>
      <c r="AT37" s="595"/>
      <c r="AU37" s="595"/>
      <c r="AV37" s="595"/>
      <c r="AW37" s="595"/>
      <c r="AX37" s="595"/>
      <c r="AY37" s="595"/>
      <c r="AZ37" s="595"/>
      <c r="BA37" s="595"/>
      <c r="BB37" s="595"/>
      <c r="BC37" s="595"/>
      <c r="BD37" s="595"/>
      <c r="BE37" s="595"/>
      <c r="BF37" s="595"/>
      <c r="BG37" s="595"/>
      <c r="BH37" s="595"/>
      <c r="BI37" s="595"/>
      <c r="BJ37" s="595"/>
      <c r="BK37" s="595"/>
      <c r="BL37" s="595"/>
      <c r="BM37" s="595"/>
      <c r="BN37" s="595"/>
      <c r="BO37" s="595"/>
      <c r="BP37" s="595"/>
      <c r="BQ37" s="595"/>
      <c r="BR37" s="595"/>
      <c r="BS37" s="595"/>
      <c r="BT37" s="595"/>
      <c r="BU37" s="595"/>
      <c r="BV37" s="595"/>
      <c r="BW37" s="595"/>
      <c r="BX37" s="595"/>
      <c r="BY37" s="595"/>
      <c r="BZ37" s="595"/>
      <c r="CA37" s="595"/>
      <c r="CB37" s="595"/>
      <c r="CC37" s="595"/>
      <c r="CD37" s="595"/>
      <c r="CE37" s="595"/>
      <c r="CF37" s="595"/>
      <c r="CG37" s="595"/>
      <c r="CH37" s="595"/>
      <c r="CI37" s="595"/>
      <c r="CJ37" s="595"/>
      <c r="CK37" s="595"/>
      <c r="CL37" s="595"/>
      <c r="CM37" s="595"/>
      <c r="CN37" s="595"/>
      <c r="CO37" s="595"/>
      <c r="CP37" s="595"/>
      <c r="CQ37" s="595"/>
      <c r="CR37" s="595"/>
      <c r="CS37" s="595"/>
      <c r="CT37" s="595"/>
      <c r="CU37" s="595"/>
      <c r="CV37" s="595"/>
      <c r="CW37" s="595"/>
      <c r="CX37" s="595"/>
      <c r="CY37" s="595"/>
      <c r="CZ37" s="595"/>
      <c r="DA37" s="595"/>
      <c r="DB37" s="595"/>
      <c r="DC37" s="595"/>
      <c r="DD37" s="595"/>
      <c r="DE37" s="595"/>
      <c r="DF37" s="595"/>
      <c r="DG37" s="595"/>
      <c r="DH37" s="595"/>
      <c r="DI37" s="595"/>
      <c r="DJ37" s="595"/>
      <c r="DK37" s="595"/>
      <c r="DL37" s="595"/>
      <c r="DM37" s="595"/>
      <c r="DN37" s="595"/>
      <c r="DO37" s="595"/>
      <c r="DP37" s="595"/>
      <c r="DQ37" s="595"/>
      <c r="DR37" s="595"/>
      <c r="DS37" s="595"/>
      <c r="DT37" s="595"/>
      <c r="DU37" s="595"/>
      <c r="DV37" s="595"/>
      <c r="DW37" s="595"/>
      <c r="DX37" s="595"/>
      <c r="DY37" s="595"/>
      <c r="DZ37" s="595"/>
      <c r="EA37" s="595"/>
      <c r="EB37" s="595"/>
      <c r="EC37" s="595"/>
      <c r="ED37" s="595"/>
      <c r="EE37" s="595"/>
      <c r="EF37" s="595"/>
      <c r="EG37" s="595"/>
      <c r="EH37" s="595"/>
      <c r="EI37" s="595"/>
      <c r="EJ37" s="595"/>
      <c r="EK37" s="595"/>
      <c r="EL37" s="595"/>
      <c r="EM37" s="595"/>
      <c r="EN37" s="595"/>
      <c r="EO37" s="595"/>
      <c r="EP37" s="595"/>
      <c r="EQ37" s="595"/>
      <c r="ER37" s="595"/>
      <c r="ES37" s="595"/>
      <c r="ET37" s="595"/>
      <c r="EU37" s="595"/>
      <c r="EV37" s="595"/>
      <c r="EW37" s="595"/>
      <c r="EX37" s="595"/>
      <c r="EY37" s="595"/>
      <c r="EZ37" s="595"/>
      <c r="FA37" s="595"/>
      <c r="FB37" s="595"/>
      <c r="FC37" s="595"/>
      <c r="FD37" s="595"/>
      <c r="FE37" s="595"/>
      <c r="FF37" s="595"/>
      <c r="FG37" s="595"/>
      <c r="FH37" s="595"/>
      <c r="FI37" s="595"/>
      <c r="FJ37" s="595"/>
      <c r="FK37" s="595"/>
      <c r="FL37" s="595"/>
      <c r="FM37" s="595"/>
      <c r="FN37" s="595"/>
      <c r="FO37" s="595"/>
      <c r="FP37" s="595"/>
      <c r="FQ37" s="595"/>
      <c r="FR37" s="595"/>
      <c r="FS37" s="595"/>
      <c r="FT37" s="595"/>
      <c r="FU37" s="595"/>
      <c r="FV37" s="595"/>
      <c r="FW37" s="595"/>
      <c r="FX37" s="595"/>
      <c r="FY37" s="595"/>
      <c r="FZ37" s="595"/>
      <c r="GA37" s="595"/>
      <c r="GB37" s="595"/>
      <c r="GC37" s="595"/>
      <c r="GD37" s="595"/>
      <c r="GE37" s="595"/>
      <c r="GF37" s="595"/>
      <c r="GG37" s="595"/>
      <c r="GH37" s="595"/>
      <c r="GI37" s="595"/>
      <c r="GJ37" s="595"/>
      <c r="GK37" s="595"/>
      <c r="GL37" s="595"/>
      <c r="GM37" s="595"/>
      <c r="GN37" s="595"/>
      <c r="GO37" s="595"/>
      <c r="GP37" s="595"/>
      <c r="GQ37" s="595"/>
      <c r="GR37" s="595"/>
      <c r="GS37" s="595"/>
      <c r="GT37" s="595"/>
      <c r="GU37" s="595"/>
      <c r="GV37" s="595"/>
      <c r="GW37" s="595"/>
      <c r="GX37" s="595"/>
      <c r="GY37" s="595"/>
      <c r="GZ37" s="595"/>
      <c r="HA37" s="595"/>
      <c r="HB37" s="595"/>
      <c r="HC37" s="595"/>
      <c r="HD37" s="595"/>
      <c r="HE37" s="595"/>
      <c r="HF37" s="595"/>
      <c r="HG37" s="595"/>
      <c r="HH37" s="595"/>
      <c r="HI37" s="595"/>
      <c r="HJ37" s="595"/>
      <c r="HK37" s="595"/>
      <c r="HL37" s="595"/>
      <c r="HM37" s="595"/>
      <c r="HN37" s="595"/>
      <c r="HO37" s="595"/>
      <c r="HP37" s="595"/>
      <c r="HQ37" s="595"/>
      <c r="HR37" s="595"/>
      <c r="HS37" s="595"/>
      <c r="HT37" s="595"/>
      <c r="HU37" s="595"/>
      <c r="HV37" s="595"/>
      <c r="HW37" s="595"/>
      <c r="HX37" s="595"/>
      <c r="HY37" s="595"/>
      <c r="HZ37" s="595"/>
      <c r="IA37" s="595"/>
      <c r="IB37" s="595"/>
      <c r="IC37" s="595"/>
      <c r="ID37" s="595"/>
      <c r="IE37" s="595"/>
      <c r="IF37" s="595"/>
      <c r="IG37" s="595"/>
      <c r="IH37" s="595"/>
    </row>
    <row r="38" spans="1:242" s="629" customFormat="1" x14ac:dyDescent="0.25">
      <c r="A38" s="674"/>
      <c r="B38" s="622"/>
      <c r="C38" s="675"/>
      <c r="D38" s="676"/>
      <c r="E38" s="677"/>
      <c r="F38" s="678"/>
      <c r="G38" s="621"/>
      <c r="H38" s="609"/>
      <c r="I38" s="695"/>
      <c r="J38" s="622"/>
      <c r="K38" s="622"/>
      <c r="L38" s="622"/>
      <c r="M38" s="622"/>
      <c r="N38" s="622"/>
      <c r="O38" s="623"/>
      <c r="P38" s="613"/>
      <c r="Q38" s="696"/>
      <c r="R38" s="680"/>
      <c r="S38" s="680"/>
      <c r="T38" s="680"/>
      <c r="U38" s="680"/>
      <c r="V38" s="681"/>
      <c r="W38" s="636"/>
      <c r="X38" s="613"/>
      <c r="Y38" s="636"/>
      <c r="Z38" s="595"/>
      <c r="AA38" s="595"/>
      <c r="AB38" s="595"/>
      <c r="AC38" s="595"/>
      <c r="AD38" s="595"/>
      <c r="AE38" s="595"/>
      <c r="AF38" s="595"/>
      <c r="AG38" s="595"/>
      <c r="AH38" s="595"/>
      <c r="AI38" s="595"/>
      <c r="AJ38" s="595"/>
      <c r="AK38" s="595"/>
      <c r="AL38" s="595"/>
      <c r="AM38" s="595"/>
      <c r="AN38" s="595"/>
      <c r="AO38" s="595"/>
      <c r="AP38" s="595"/>
      <c r="AQ38" s="595"/>
      <c r="AR38" s="595"/>
      <c r="AS38" s="595"/>
      <c r="AT38" s="595"/>
      <c r="AU38" s="595"/>
      <c r="AV38" s="595"/>
      <c r="AW38" s="595"/>
      <c r="AX38" s="595"/>
      <c r="AY38" s="595"/>
      <c r="AZ38" s="595"/>
      <c r="BA38" s="595"/>
      <c r="BB38" s="595"/>
      <c r="BC38" s="595"/>
      <c r="BD38" s="595"/>
      <c r="BE38" s="595"/>
      <c r="BF38" s="595"/>
      <c r="BG38" s="595"/>
      <c r="BH38" s="595"/>
      <c r="BI38" s="595"/>
      <c r="BJ38" s="595"/>
      <c r="BK38" s="595"/>
      <c r="BL38" s="595"/>
      <c r="BM38" s="595"/>
      <c r="BN38" s="595"/>
      <c r="BO38" s="595"/>
      <c r="BP38" s="595"/>
      <c r="BQ38" s="595"/>
      <c r="BR38" s="595"/>
      <c r="BS38" s="595"/>
      <c r="BT38" s="595"/>
      <c r="BU38" s="595"/>
      <c r="BV38" s="595"/>
      <c r="BW38" s="595"/>
      <c r="BX38" s="595"/>
      <c r="BY38" s="595"/>
      <c r="BZ38" s="595"/>
      <c r="CA38" s="595"/>
      <c r="CB38" s="595"/>
      <c r="CC38" s="595"/>
      <c r="CD38" s="595"/>
      <c r="CE38" s="595"/>
      <c r="CF38" s="595"/>
      <c r="CG38" s="595"/>
      <c r="CH38" s="595"/>
      <c r="CI38" s="595"/>
      <c r="CJ38" s="595"/>
      <c r="CK38" s="595"/>
      <c r="CL38" s="595"/>
      <c r="CM38" s="595"/>
      <c r="CN38" s="595"/>
      <c r="CO38" s="595"/>
      <c r="CP38" s="595"/>
      <c r="CQ38" s="595"/>
      <c r="CR38" s="595"/>
      <c r="CS38" s="595"/>
      <c r="CT38" s="595"/>
      <c r="CU38" s="595"/>
      <c r="CV38" s="595"/>
      <c r="CW38" s="595"/>
      <c r="CX38" s="595"/>
      <c r="CY38" s="595"/>
      <c r="CZ38" s="595"/>
      <c r="DA38" s="595"/>
      <c r="DB38" s="595"/>
      <c r="DC38" s="595"/>
      <c r="DD38" s="595"/>
      <c r="DE38" s="595"/>
      <c r="DF38" s="595"/>
      <c r="DG38" s="595"/>
      <c r="DH38" s="595"/>
      <c r="DI38" s="595"/>
      <c r="DJ38" s="595"/>
      <c r="DK38" s="595"/>
      <c r="DL38" s="595"/>
      <c r="DM38" s="595"/>
      <c r="DN38" s="595"/>
      <c r="DO38" s="595"/>
      <c r="DP38" s="595"/>
      <c r="DQ38" s="595"/>
      <c r="DR38" s="595"/>
      <c r="DS38" s="595"/>
      <c r="DT38" s="595"/>
      <c r="DU38" s="595"/>
      <c r="DV38" s="595"/>
      <c r="DW38" s="595"/>
      <c r="DX38" s="595"/>
      <c r="DY38" s="595"/>
      <c r="DZ38" s="595"/>
      <c r="EA38" s="595"/>
      <c r="EB38" s="595"/>
      <c r="EC38" s="595"/>
      <c r="ED38" s="595"/>
      <c r="EE38" s="595"/>
      <c r="EF38" s="595"/>
      <c r="EG38" s="595"/>
      <c r="EH38" s="595"/>
      <c r="EI38" s="595"/>
      <c r="EJ38" s="595"/>
      <c r="EK38" s="595"/>
      <c r="EL38" s="595"/>
      <c r="EM38" s="595"/>
      <c r="EN38" s="595"/>
      <c r="EO38" s="595"/>
      <c r="EP38" s="595"/>
      <c r="EQ38" s="595"/>
      <c r="ER38" s="595"/>
      <c r="ES38" s="595"/>
      <c r="ET38" s="595"/>
      <c r="EU38" s="595"/>
      <c r="EV38" s="595"/>
      <c r="EW38" s="595"/>
      <c r="EX38" s="595"/>
      <c r="EY38" s="595"/>
      <c r="EZ38" s="595"/>
      <c r="FA38" s="595"/>
      <c r="FB38" s="595"/>
      <c r="FC38" s="595"/>
      <c r="FD38" s="595"/>
      <c r="FE38" s="595"/>
      <c r="FF38" s="595"/>
      <c r="FG38" s="595"/>
      <c r="FH38" s="595"/>
      <c r="FI38" s="595"/>
      <c r="FJ38" s="595"/>
      <c r="FK38" s="595"/>
      <c r="FL38" s="595"/>
      <c r="FM38" s="595"/>
      <c r="FN38" s="595"/>
      <c r="FO38" s="595"/>
      <c r="FP38" s="595"/>
      <c r="FQ38" s="595"/>
      <c r="FR38" s="595"/>
      <c r="FS38" s="595"/>
      <c r="FT38" s="595"/>
      <c r="FU38" s="595"/>
      <c r="FV38" s="595"/>
      <c r="FW38" s="595"/>
      <c r="FX38" s="595"/>
      <c r="FY38" s="595"/>
      <c r="FZ38" s="595"/>
      <c r="GA38" s="595"/>
      <c r="GB38" s="595"/>
      <c r="GC38" s="595"/>
      <c r="GD38" s="595"/>
      <c r="GE38" s="595"/>
      <c r="GF38" s="595"/>
      <c r="GG38" s="595"/>
      <c r="GH38" s="595"/>
      <c r="GI38" s="595"/>
      <c r="GJ38" s="595"/>
      <c r="GK38" s="595"/>
      <c r="GL38" s="595"/>
      <c r="GM38" s="595"/>
      <c r="GN38" s="595"/>
      <c r="GO38" s="595"/>
      <c r="GP38" s="595"/>
      <c r="GQ38" s="595"/>
      <c r="GR38" s="595"/>
      <c r="GS38" s="595"/>
      <c r="GT38" s="595"/>
      <c r="GU38" s="595"/>
      <c r="GV38" s="595"/>
      <c r="GW38" s="595"/>
      <c r="GX38" s="595"/>
      <c r="GY38" s="595"/>
      <c r="GZ38" s="595"/>
      <c r="HA38" s="595"/>
      <c r="HB38" s="595"/>
      <c r="HC38" s="595"/>
      <c r="HD38" s="595"/>
      <c r="HE38" s="595"/>
      <c r="HF38" s="595"/>
      <c r="HG38" s="595"/>
      <c r="HH38" s="595"/>
      <c r="HI38" s="595"/>
      <c r="HJ38" s="595"/>
      <c r="HK38" s="595"/>
      <c r="HL38" s="595"/>
      <c r="HM38" s="595"/>
      <c r="HN38" s="595"/>
      <c r="HO38" s="595"/>
      <c r="HP38" s="595"/>
      <c r="HQ38" s="595"/>
      <c r="HR38" s="595"/>
      <c r="HS38" s="595"/>
      <c r="HT38" s="595"/>
      <c r="HU38" s="595"/>
      <c r="HV38" s="595"/>
      <c r="HW38" s="595"/>
      <c r="HX38" s="595"/>
      <c r="HY38" s="595"/>
      <c r="HZ38" s="595"/>
      <c r="IA38" s="595"/>
      <c r="IB38" s="595"/>
      <c r="IC38" s="595"/>
      <c r="ID38" s="595"/>
      <c r="IE38" s="595"/>
      <c r="IF38" s="595"/>
      <c r="IG38" s="595"/>
      <c r="IH38" s="595"/>
    </row>
    <row r="39" spans="1:242" s="709" customFormat="1" outlineLevel="1" x14ac:dyDescent="0.25">
      <c r="A39" s="646"/>
      <c r="B39" s="622"/>
      <c r="C39" s="618" t="s">
        <v>7</v>
      </c>
      <c r="D39" s="620"/>
      <c r="E39" s="622"/>
      <c r="F39" s="622"/>
      <c r="G39" s="621"/>
      <c r="H39" s="609"/>
      <c r="I39" s="618" t="s">
        <v>7</v>
      </c>
      <c r="J39" s="620"/>
      <c r="K39" s="622"/>
      <c r="L39" s="622"/>
      <c r="M39" s="622"/>
      <c r="N39" s="622"/>
      <c r="O39" s="623"/>
      <c r="P39" s="613"/>
      <c r="Q39" s="707" t="s">
        <v>0</v>
      </c>
      <c r="R39" s="635"/>
      <c r="S39" s="635"/>
      <c r="T39" s="635"/>
      <c r="U39" s="635"/>
      <c r="V39" s="1204" t="s">
        <v>71</v>
      </c>
      <c r="W39" s="613"/>
      <c r="X39" s="613"/>
      <c r="Y39" s="613"/>
      <c r="Z39" s="708"/>
      <c r="AA39" s="708"/>
      <c r="AB39" s="708"/>
      <c r="AC39" s="708"/>
      <c r="AD39" s="708"/>
      <c r="AE39" s="708"/>
      <c r="AF39" s="708"/>
      <c r="AG39" s="708"/>
      <c r="AH39" s="708"/>
      <c r="AI39" s="708"/>
      <c r="AJ39" s="708"/>
      <c r="AK39" s="708"/>
      <c r="AL39" s="708"/>
      <c r="AM39" s="708"/>
      <c r="AN39" s="708"/>
      <c r="AO39" s="708"/>
      <c r="AP39" s="708"/>
      <c r="AQ39" s="708"/>
      <c r="AR39" s="708"/>
      <c r="AS39" s="708"/>
      <c r="AT39" s="708"/>
      <c r="AU39" s="708"/>
      <c r="AV39" s="708"/>
      <c r="AW39" s="708"/>
      <c r="AX39" s="708"/>
      <c r="AY39" s="708"/>
      <c r="AZ39" s="708"/>
      <c r="BA39" s="708"/>
      <c r="BB39" s="708"/>
      <c r="BC39" s="708"/>
      <c r="BD39" s="708"/>
      <c r="BE39" s="708"/>
      <c r="BF39" s="708"/>
      <c r="BG39" s="708"/>
      <c r="BH39" s="708"/>
      <c r="BI39" s="708"/>
      <c r="BJ39" s="708"/>
      <c r="BK39" s="708"/>
      <c r="BL39" s="708"/>
      <c r="BM39" s="708"/>
      <c r="BN39" s="708"/>
      <c r="BO39" s="708"/>
      <c r="BP39" s="708"/>
      <c r="BQ39" s="708"/>
      <c r="BR39" s="708"/>
      <c r="BS39" s="708"/>
      <c r="BT39" s="708"/>
      <c r="BU39" s="708"/>
      <c r="BV39" s="708"/>
      <c r="BW39" s="708"/>
      <c r="BX39" s="708"/>
      <c r="BY39" s="708"/>
      <c r="BZ39" s="708"/>
      <c r="CA39" s="708"/>
      <c r="CB39" s="708"/>
      <c r="CC39" s="708"/>
      <c r="CD39" s="708"/>
      <c r="CE39" s="708"/>
      <c r="CF39" s="708"/>
      <c r="CG39" s="708"/>
      <c r="CH39" s="708"/>
      <c r="CI39" s="708"/>
      <c r="CJ39" s="708"/>
      <c r="CK39" s="708"/>
      <c r="CL39" s="708"/>
      <c r="CM39" s="708"/>
      <c r="CN39" s="708"/>
      <c r="CO39" s="708"/>
      <c r="CP39" s="708"/>
      <c r="CQ39" s="708"/>
      <c r="CR39" s="708"/>
      <c r="CS39" s="708"/>
      <c r="CT39" s="708"/>
      <c r="CU39" s="708"/>
      <c r="CV39" s="708"/>
      <c r="CW39" s="708"/>
      <c r="CX39" s="708"/>
      <c r="CY39" s="708"/>
      <c r="CZ39" s="708"/>
      <c r="DA39" s="708"/>
      <c r="DB39" s="708"/>
      <c r="DC39" s="708"/>
      <c r="DD39" s="708"/>
      <c r="DE39" s="708"/>
      <c r="DF39" s="708"/>
      <c r="DG39" s="708"/>
      <c r="DH39" s="708"/>
      <c r="DI39" s="708"/>
      <c r="DJ39" s="708"/>
      <c r="DK39" s="708"/>
      <c r="DL39" s="708"/>
      <c r="DM39" s="708"/>
      <c r="DN39" s="708"/>
      <c r="DO39" s="708"/>
      <c r="DP39" s="708"/>
      <c r="DQ39" s="708"/>
      <c r="DR39" s="708"/>
      <c r="DS39" s="708"/>
      <c r="DT39" s="708"/>
      <c r="DU39" s="708"/>
      <c r="DV39" s="708"/>
      <c r="DW39" s="708"/>
      <c r="DX39" s="708"/>
      <c r="DY39" s="708"/>
      <c r="DZ39" s="708"/>
      <c r="EA39" s="708"/>
      <c r="EB39" s="708"/>
      <c r="EC39" s="708"/>
      <c r="ED39" s="708"/>
      <c r="EE39" s="708"/>
      <c r="EF39" s="708"/>
      <c r="EG39" s="708"/>
      <c r="EH39" s="708"/>
      <c r="EI39" s="708"/>
      <c r="EJ39" s="708"/>
      <c r="EK39" s="708"/>
      <c r="EL39" s="708"/>
      <c r="EM39" s="708"/>
      <c r="EN39" s="708"/>
      <c r="EO39" s="708"/>
      <c r="EP39" s="708"/>
      <c r="EQ39" s="708"/>
      <c r="ER39" s="708"/>
      <c r="ES39" s="708"/>
      <c r="ET39" s="708"/>
      <c r="EU39" s="708"/>
      <c r="EV39" s="708"/>
      <c r="EW39" s="708"/>
      <c r="EX39" s="708"/>
      <c r="EY39" s="708"/>
      <c r="EZ39" s="708"/>
      <c r="FA39" s="708"/>
      <c r="FB39" s="708"/>
      <c r="FC39" s="708"/>
      <c r="FD39" s="708"/>
      <c r="FE39" s="708"/>
      <c r="FF39" s="708"/>
      <c r="FG39" s="708"/>
      <c r="FH39" s="708"/>
      <c r="FI39" s="708"/>
      <c r="FJ39" s="708"/>
      <c r="FK39" s="708"/>
      <c r="FL39" s="708"/>
      <c r="FM39" s="708"/>
      <c r="FN39" s="708"/>
      <c r="FO39" s="708"/>
      <c r="FP39" s="708"/>
      <c r="FQ39" s="708"/>
      <c r="FR39" s="708"/>
      <c r="FS39" s="708"/>
      <c r="FT39" s="708"/>
      <c r="FU39" s="708"/>
      <c r="FV39" s="708"/>
      <c r="FW39" s="708"/>
      <c r="FX39" s="708"/>
      <c r="FY39" s="708"/>
      <c r="FZ39" s="708"/>
      <c r="GA39" s="708"/>
      <c r="GB39" s="708"/>
      <c r="GC39" s="708"/>
      <c r="GD39" s="708"/>
      <c r="GE39" s="708"/>
      <c r="GF39" s="708"/>
      <c r="GG39" s="708"/>
      <c r="GH39" s="708"/>
      <c r="GI39" s="708"/>
      <c r="GJ39" s="708"/>
      <c r="GK39" s="708"/>
      <c r="GL39" s="708"/>
      <c r="GM39" s="708"/>
      <c r="GN39" s="708"/>
      <c r="GO39" s="708"/>
      <c r="GP39" s="708"/>
      <c r="GQ39" s="708"/>
      <c r="GR39" s="708"/>
      <c r="GS39" s="708"/>
      <c r="GT39" s="708"/>
      <c r="GU39" s="708"/>
      <c r="GV39" s="708"/>
      <c r="GW39" s="708"/>
      <c r="GX39" s="708"/>
      <c r="GY39" s="708"/>
      <c r="GZ39" s="708"/>
      <c r="HA39" s="708"/>
      <c r="HB39" s="708"/>
      <c r="HC39" s="708"/>
      <c r="HD39" s="708"/>
      <c r="HE39" s="708"/>
      <c r="HF39" s="708"/>
      <c r="HG39" s="708"/>
      <c r="HH39" s="708"/>
      <c r="HI39" s="708"/>
      <c r="HJ39" s="708"/>
      <c r="HK39" s="708"/>
      <c r="HL39" s="708"/>
      <c r="HM39" s="708"/>
      <c r="HN39" s="708"/>
      <c r="HO39" s="708"/>
      <c r="HP39" s="708"/>
      <c r="HQ39" s="708"/>
      <c r="HR39" s="708"/>
      <c r="HS39" s="708"/>
      <c r="HT39" s="708"/>
      <c r="HU39" s="708"/>
      <c r="HV39" s="708"/>
      <c r="HW39" s="708"/>
      <c r="HX39" s="708"/>
      <c r="HY39" s="708"/>
      <c r="HZ39" s="708"/>
      <c r="IA39" s="708"/>
      <c r="IB39" s="708"/>
      <c r="IC39" s="708"/>
      <c r="ID39" s="708"/>
      <c r="IE39" s="708"/>
    </row>
    <row r="40" spans="1:242" s="709" customFormat="1" ht="35.25" customHeight="1" outlineLevel="1" x14ac:dyDescent="0.25">
      <c r="A40" s="684" t="s">
        <v>796</v>
      </c>
      <c r="B40" s="622"/>
      <c r="C40" s="710" t="s">
        <v>55</v>
      </c>
      <c r="D40" s="711" t="s">
        <v>56</v>
      </c>
      <c r="E40" s="622"/>
      <c r="F40" s="622"/>
      <c r="G40" s="621"/>
      <c r="H40" s="609"/>
      <c r="I40" s="710" t="s">
        <v>72</v>
      </c>
      <c r="J40" s="711" t="s">
        <v>58</v>
      </c>
      <c r="K40" s="622"/>
      <c r="L40" s="622"/>
      <c r="M40" s="622"/>
      <c r="N40" s="622"/>
      <c r="O40" s="623"/>
      <c r="P40" s="613"/>
      <c r="Q40" s="712" t="s">
        <v>73</v>
      </c>
      <c r="R40" s="635"/>
      <c r="S40" s="635"/>
      <c r="T40" s="635"/>
      <c r="U40" s="635"/>
      <c r="V40" s="1205"/>
      <c r="W40" s="613"/>
      <c r="X40" s="634"/>
      <c r="Y40" s="613"/>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8"/>
      <c r="BD40" s="708"/>
      <c r="BE40" s="708"/>
      <c r="BF40" s="708"/>
      <c r="BG40" s="708"/>
      <c r="BH40" s="708"/>
      <c r="BI40" s="708"/>
      <c r="BJ40" s="708"/>
      <c r="BK40" s="708"/>
      <c r="BL40" s="708"/>
      <c r="BM40" s="708"/>
      <c r="BN40" s="708"/>
      <c r="BO40" s="708"/>
      <c r="BP40" s="708"/>
      <c r="BQ40" s="708"/>
      <c r="BR40" s="708"/>
      <c r="BS40" s="708"/>
      <c r="BT40" s="708"/>
      <c r="BU40" s="708"/>
      <c r="BV40" s="708"/>
      <c r="BW40" s="708"/>
      <c r="BX40" s="708"/>
      <c r="BY40" s="708"/>
      <c r="BZ40" s="708"/>
      <c r="CA40" s="708"/>
      <c r="CB40" s="708"/>
      <c r="CC40" s="708"/>
      <c r="CD40" s="708"/>
      <c r="CE40" s="708"/>
      <c r="CF40" s="708"/>
      <c r="CG40" s="708"/>
      <c r="CH40" s="708"/>
      <c r="CI40" s="708"/>
      <c r="CJ40" s="708"/>
      <c r="CK40" s="708"/>
      <c r="CL40" s="708"/>
      <c r="CM40" s="708"/>
      <c r="CN40" s="708"/>
      <c r="CO40" s="708"/>
      <c r="CP40" s="708"/>
      <c r="CQ40" s="708"/>
      <c r="CR40" s="708"/>
      <c r="CS40" s="708"/>
      <c r="CT40" s="708"/>
      <c r="CU40" s="708"/>
      <c r="CV40" s="708"/>
      <c r="CW40" s="708"/>
      <c r="CX40" s="708"/>
      <c r="CY40" s="708"/>
      <c r="CZ40" s="708"/>
      <c r="DA40" s="708"/>
      <c r="DB40" s="708"/>
      <c r="DC40" s="708"/>
      <c r="DD40" s="708"/>
      <c r="DE40" s="708"/>
      <c r="DF40" s="708"/>
      <c r="DG40" s="708"/>
      <c r="DH40" s="708"/>
      <c r="DI40" s="708"/>
      <c r="DJ40" s="708"/>
      <c r="DK40" s="708"/>
      <c r="DL40" s="708"/>
      <c r="DM40" s="708"/>
      <c r="DN40" s="708"/>
      <c r="DO40" s="708"/>
      <c r="DP40" s="708"/>
      <c r="DQ40" s="708"/>
      <c r="DR40" s="708"/>
      <c r="DS40" s="708"/>
      <c r="DT40" s="708"/>
      <c r="DU40" s="708"/>
      <c r="DV40" s="708"/>
      <c r="DW40" s="708"/>
      <c r="DX40" s="708"/>
      <c r="DY40" s="708"/>
      <c r="DZ40" s="708"/>
      <c r="EA40" s="708"/>
      <c r="EB40" s="708"/>
      <c r="EC40" s="708"/>
      <c r="ED40" s="708"/>
      <c r="EE40" s="708"/>
      <c r="EF40" s="708"/>
      <c r="EG40" s="708"/>
      <c r="EH40" s="708"/>
      <c r="EI40" s="708"/>
      <c r="EJ40" s="708"/>
      <c r="EK40" s="708"/>
      <c r="EL40" s="708"/>
      <c r="EM40" s="708"/>
      <c r="EN40" s="708"/>
      <c r="EO40" s="708"/>
      <c r="EP40" s="708"/>
      <c r="EQ40" s="708"/>
      <c r="ER40" s="708"/>
      <c r="ES40" s="708"/>
      <c r="ET40" s="708"/>
      <c r="EU40" s="708"/>
      <c r="EV40" s="708"/>
      <c r="EW40" s="708"/>
      <c r="EX40" s="708"/>
      <c r="EY40" s="708"/>
      <c r="EZ40" s="708"/>
      <c r="FA40" s="708"/>
      <c r="FB40" s="708"/>
      <c r="FC40" s="708"/>
      <c r="FD40" s="708"/>
      <c r="FE40" s="708"/>
      <c r="FF40" s="708"/>
      <c r="FG40" s="708"/>
      <c r="FH40" s="708"/>
      <c r="FI40" s="708"/>
      <c r="FJ40" s="708"/>
      <c r="FK40" s="708"/>
      <c r="FL40" s="708"/>
      <c r="FM40" s="708"/>
      <c r="FN40" s="708"/>
      <c r="FO40" s="708"/>
      <c r="FP40" s="708"/>
      <c r="FQ40" s="708"/>
      <c r="FR40" s="708"/>
      <c r="FS40" s="708"/>
      <c r="FT40" s="708"/>
      <c r="FU40" s="708"/>
      <c r="FV40" s="708"/>
      <c r="FW40" s="708"/>
      <c r="FX40" s="708"/>
      <c r="FY40" s="708"/>
      <c r="FZ40" s="708"/>
      <c r="GA40" s="708"/>
      <c r="GB40" s="708"/>
      <c r="GC40" s="708"/>
      <c r="GD40" s="708"/>
      <c r="GE40" s="708"/>
      <c r="GF40" s="708"/>
      <c r="GG40" s="708"/>
      <c r="GH40" s="708"/>
      <c r="GI40" s="708"/>
      <c r="GJ40" s="708"/>
      <c r="GK40" s="708"/>
      <c r="GL40" s="708"/>
      <c r="GM40" s="708"/>
      <c r="GN40" s="708"/>
      <c r="GO40" s="708"/>
      <c r="GP40" s="708"/>
      <c r="GQ40" s="708"/>
      <c r="GR40" s="708"/>
      <c r="GS40" s="708"/>
      <c r="GT40" s="708"/>
      <c r="GU40" s="708"/>
      <c r="GV40" s="708"/>
      <c r="GW40" s="708"/>
      <c r="GX40" s="708"/>
      <c r="GY40" s="708"/>
      <c r="GZ40" s="708"/>
      <c r="HA40" s="708"/>
      <c r="HB40" s="708"/>
      <c r="HC40" s="708"/>
      <c r="HD40" s="708"/>
      <c r="HE40" s="708"/>
      <c r="HF40" s="708"/>
      <c r="HG40" s="708"/>
      <c r="HH40" s="708"/>
      <c r="HI40" s="708"/>
      <c r="HJ40" s="708"/>
      <c r="HK40" s="708"/>
      <c r="HL40" s="708"/>
      <c r="HM40" s="708"/>
      <c r="HN40" s="708"/>
      <c r="HO40" s="708"/>
      <c r="HP40" s="708"/>
      <c r="HQ40" s="708"/>
      <c r="HR40" s="708"/>
      <c r="HS40" s="708"/>
      <c r="HT40" s="708"/>
      <c r="HU40" s="708"/>
      <c r="HV40" s="708"/>
      <c r="HW40" s="708"/>
      <c r="HX40" s="708"/>
      <c r="HY40" s="708"/>
      <c r="HZ40" s="708"/>
      <c r="IA40" s="708"/>
      <c r="IB40" s="708"/>
      <c r="IC40" s="708"/>
      <c r="ID40" s="708"/>
      <c r="IE40" s="708"/>
    </row>
    <row r="41" spans="1:242" s="709" customFormat="1" outlineLevel="1" x14ac:dyDescent="0.25">
      <c r="A41" s="713"/>
      <c r="B41" s="622"/>
      <c r="C41" s="710" t="s">
        <v>74</v>
      </c>
      <c r="D41" s="711" t="s">
        <v>75</v>
      </c>
      <c r="E41" s="622"/>
      <c r="F41" s="622"/>
      <c r="G41" s="621"/>
      <c r="H41" s="609"/>
      <c r="I41" s="714" t="s">
        <v>25</v>
      </c>
      <c r="J41" s="715" t="s">
        <v>31</v>
      </c>
      <c r="K41" s="622"/>
      <c r="L41" s="622"/>
      <c r="M41" s="622"/>
      <c r="N41" s="622"/>
      <c r="O41" s="623"/>
      <c r="P41" s="613"/>
      <c r="Q41" s="716" t="s">
        <v>43</v>
      </c>
      <c r="R41" s="635"/>
      <c r="S41" s="635"/>
      <c r="T41" s="635"/>
      <c r="U41" s="635"/>
      <c r="V41" s="658" t="s">
        <v>43</v>
      </c>
      <c r="W41" s="613"/>
      <c r="X41" s="654"/>
      <c r="Y41" s="613"/>
      <c r="Z41" s="708"/>
      <c r="AA41" s="708"/>
      <c r="AB41" s="708"/>
      <c r="AC41" s="708"/>
      <c r="AD41" s="708"/>
      <c r="AE41" s="708"/>
      <c r="AF41" s="708"/>
      <c r="AG41" s="708"/>
      <c r="AH41" s="708"/>
      <c r="AI41" s="708"/>
      <c r="AJ41" s="708"/>
      <c r="AK41" s="708"/>
      <c r="AL41" s="708"/>
      <c r="AM41" s="708"/>
      <c r="AN41" s="708"/>
      <c r="AO41" s="708"/>
      <c r="AP41" s="708"/>
      <c r="AQ41" s="708"/>
      <c r="AR41" s="708"/>
      <c r="AS41" s="708"/>
      <c r="AT41" s="708"/>
      <c r="AU41" s="708"/>
      <c r="AV41" s="708"/>
      <c r="AW41" s="708"/>
      <c r="AX41" s="708"/>
      <c r="AY41" s="708"/>
      <c r="AZ41" s="708"/>
      <c r="BA41" s="708"/>
      <c r="BB41" s="708"/>
      <c r="BC41" s="708"/>
      <c r="BD41" s="708"/>
      <c r="BE41" s="708"/>
      <c r="BF41" s="708"/>
      <c r="BG41" s="708"/>
      <c r="BH41" s="708"/>
      <c r="BI41" s="708"/>
      <c r="BJ41" s="708"/>
      <c r="BK41" s="708"/>
      <c r="BL41" s="708"/>
      <c r="BM41" s="708"/>
      <c r="BN41" s="708"/>
      <c r="BO41" s="708"/>
      <c r="BP41" s="708"/>
      <c r="BQ41" s="708"/>
      <c r="BR41" s="708"/>
      <c r="BS41" s="708"/>
      <c r="BT41" s="708"/>
      <c r="BU41" s="708"/>
      <c r="BV41" s="708"/>
      <c r="BW41" s="708"/>
      <c r="BX41" s="708"/>
      <c r="BY41" s="708"/>
      <c r="BZ41" s="708"/>
      <c r="CA41" s="708"/>
      <c r="CB41" s="708"/>
      <c r="CC41" s="708"/>
      <c r="CD41" s="708"/>
      <c r="CE41" s="708"/>
      <c r="CF41" s="708"/>
      <c r="CG41" s="708"/>
      <c r="CH41" s="708"/>
      <c r="CI41" s="708"/>
      <c r="CJ41" s="708"/>
      <c r="CK41" s="708"/>
      <c r="CL41" s="708"/>
      <c r="CM41" s="708"/>
      <c r="CN41" s="708"/>
      <c r="CO41" s="708"/>
      <c r="CP41" s="708"/>
      <c r="CQ41" s="708"/>
      <c r="CR41" s="708"/>
      <c r="CS41" s="708"/>
      <c r="CT41" s="708"/>
      <c r="CU41" s="708"/>
      <c r="CV41" s="708"/>
      <c r="CW41" s="708"/>
      <c r="CX41" s="708"/>
      <c r="CY41" s="708"/>
      <c r="CZ41" s="708"/>
      <c r="DA41" s="708"/>
      <c r="DB41" s="708"/>
      <c r="DC41" s="708"/>
      <c r="DD41" s="708"/>
      <c r="DE41" s="708"/>
      <c r="DF41" s="708"/>
      <c r="DG41" s="708"/>
      <c r="DH41" s="708"/>
      <c r="DI41" s="708"/>
      <c r="DJ41" s="708"/>
      <c r="DK41" s="708"/>
      <c r="DL41" s="708"/>
      <c r="DM41" s="708"/>
      <c r="DN41" s="708"/>
      <c r="DO41" s="708"/>
      <c r="DP41" s="708"/>
      <c r="DQ41" s="708"/>
      <c r="DR41" s="708"/>
      <c r="DS41" s="708"/>
      <c r="DT41" s="708"/>
      <c r="DU41" s="708"/>
      <c r="DV41" s="708"/>
      <c r="DW41" s="708"/>
      <c r="DX41" s="708"/>
      <c r="DY41" s="708"/>
      <c r="DZ41" s="708"/>
      <c r="EA41" s="708"/>
      <c r="EB41" s="708"/>
      <c r="EC41" s="708"/>
      <c r="ED41" s="708"/>
      <c r="EE41" s="708"/>
      <c r="EF41" s="708"/>
      <c r="EG41" s="708"/>
      <c r="EH41" s="708"/>
      <c r="EI41" s="708"/>
      <c r="EJ41" s="708"/>
      <c r="EK41" s="708"/>
      <c r="EL41" s="708"/>
      <c r="EM41" s="708"/>
      <c r="EN41" s="708"/>
      <c r="EO41" s="708"/>
      <c r="EP41" s="708"/>
      <c r="EQ41" s="708"/>
      <c r="ER41" s="708"/>
      <c r="ES41" s="708"/>
      <c r="ET41" s="708"/>
      <c r="EU41" s="708"/>
      <c r="EV41" s="708"/>
      <c r="EW41" s="708"/>
      <c r="EX41" s="708"/>
      <c r="EY41" s="708"/>
      <c r="EZ41" s="708"/>
      <c r="FA41" s="708"/>
      <c r="FB41" s="708"/>
      <c r="FC41" s="708"/>
      <c r="FD41" s="708"/>
      <c r="FE41" s="708"/>
      <c r="FF41" s="708"/>
      <c r="FG41" s="708"/>
      <c r="FH41" s="708"/>
      <c r="FI41" s="708"/>
      <c r="FJ41" s="708"/>
      <c r="FK41" s="708"/>
      <c r="FL41" s="708"/>
      <c r="FM41" s="708"/>
      <c r="FN41" s="708"/>
      <c r="FO41" s="708"/>
      <c r="FP41" s="708"/>
      <c r="FQ41" s="708"/>
      <c r="FR41" s="708"/>
      <c r="FS41" s="708"/>
      <c r="FT41" s="708"/>
      <c r="FU41" s="708"/>
      <c r="FV41" s="708"/>
      <c r="FW41" s="708"/>
      <c r="FX41" s="708"/>
      <c r="FY41" s="708"/>
      <c r="FZ41" s="708"/>
      <c r="GA41" s="708"/>
      <c r="GB41" s="708"/>
      <c r="GC41" s="708"/>
      <c r="GD41" s="708"/>
      <c r="GE41" s="708"/>
      <c r="GF41" s="708"/>
      <c r="GG41" s="708"/>
      <c r="GH41" s="708"/>
      <c r="GI41" s="708"/>
      <c r="GJ41" s="708"/>
      <c r="GK41" s="708"/>
      <c r="GL41" s="708"/>
      <c r="GM41" s="708"/>
      <c r="GN41" s="708"/>
      <c r="GO41" s="708"/>
      <c r="GP41" s="708"/>
      <c r="GQ41" s="708"/>
      <c r="GR41" s="708"/>
      <c r="GS41" s="708"/>
      <c r="GT41" s="708"/>
      <c r="GU41" s="708"/>
      <c r="GV41" s="708"/>
      <c r="GW41" s="708"/>
      <c r="GX41" s="708"/>
      <c r="GY41" s="708"/>
      <c r="GZ41" s="708"/>
      <c r="HA41" s="708"/>
      <c r="HB41" s="708"/>
      <c r="HC41" s="708"/>
      <c r="HD41" s="708"/>
      <c r="HE41" s="708"/>
      <c r="HF41" s="708"/>
      <c r="HG41" s="708"/>
      <c r="HH41" s="708"/>
      <c r="HI41" s="708"/>
      <c r="HJ41" s="708"/>
      <c r="HK41" s="708"/>
      <c r="HL41" s="708"/>
      <c r="HM41" s="708"/>
      <c r="HN41" s="708"/>
      <c r="HO41" s="708"/>
      <c r="HP41" s="708"/>
      <c r="HQ41" s="708"/>
      <c r="HR41" s="708"/>
      <c r="HS41" s="708"/>
      <c r="HT41" s="708"/>
      <c r="HU41" s="708"/>
      <c r="HV41" s="708"/>
      <c r="HW41" s="708"/>
      <c r="HX41" s="708"/>
      <c r="HY41" s="708"/>
      <c r="HZ41" s="708"/>
      <c r="IA41" s="708"/>
      <c r="IB41" s="708"/>
      <c r="IC41" s="708"/>
      <c r="ID41" s="708"/>
      <c r="IE41" s="708"/>
    </row>
    <row r="42" spans="1:242" s="709" customFormat="1" outlineLevel="1" x14ac:dyDescent="0.25">
      <c r="A42" s="717" t="s">
        <v>1</v>
      </c>
      <c r="B42" s="622"/>
      <c r="C42" s="660"/>
      <c r="D42" s="661"/>
      <c r="E42" s="622"/>
      <c r="F42" s="622"/>
      <c r="G42" s="621"/>
      <c r="H42" s="609"/>
      <c r="I42" s="1046"/>
      <c r="J42" s="1044"/>
      <c r="K42" s="622"/>
      <c r="L42" s="622"/>
      <c r="M42" s="622"/>
      <c r="N42" s="622"/>
      <c r="O42" s="623"/>
      <c r="P42" s="613"/>
      <c r="Q42" s="1066">
        <f t="shared" ref="Q42:Q48" si="2">IF(D42="-",0,(C42*I42*12)+(D42*J42/100))</f>
        <v>0</v>
      </c>
      <c r="R42" s="635"/>
      <c r="S42" s="635"/>
      <c r="T42" s="635"/>
      <c r="U42" s="635"/>
      <c r="V42" s="1065">
        <f>SUM(Q42:Q48)</f>
        <v>0</v>
      </c>
      <c r="W42" s="613"/>
      <c r="X42" s="694"/>
      <c r="Y42" s="613"/>
      <c r="Z42" s="708"/>
      <c r="AA42" s="708"/>
      <c r="AB42" s="708"/>
      <c r="AC42" s="708"/>
      <c r="AD42" s="708"/>
      <c r="AE42" s="708"/>
      <c r="AF42" s="708"/>
      <c r="AG42" s="708"/>
      <c r="AH42" s="708"/>
      <c r="AI42" s="708"/>
      <c r="AJ42" s="708"/>
      <c r="AK42" s="708"/>
      <c r="AL42" s="708"/>
      <c r="AM42" s="708"/>
      <c r="AN42" s="708"/>
      <c r="AO42" s="708"/>
      <c r="AP42" s="708"/>
      <c r="AQ42" s="708"/>
      <c r="AR42" s="708"/>
      <c r="AS42" s="708"/>
      <c r="AT42" s="708"/>
      <c r="AU42" s="708"/>
      <c r="AV42" s="708"/>
      <c r="AW42" s="708"/>
      <c r="AX42" s="708"/>
      <c r="AY42" s="708"/>
      <c r="AZ42" s="708"/>
      <c r="BA42" s="708"/>
      <c r="BB42" s="708"/>
      <c r="BC42" s="708"/>
      <c r="BD42" s="708"/>
      <c r="BE42" s="708"/>
      <c r="BF42" s="708"/>
      <c r="BG42" s="708"/>
      <c r="BH42" s="708"/>
      <c r="BI42" s="708"/>
      <c r="BJ42" s="708"/>
      <c r="BK42" s="708"/>
      <c r="BL42" s="708"/>
      <c r="BM42" s="708"/>
      <c r="BN42" s="708"/>
      <c r="BO42" s="708"/>
      <c r="BP42" s="708"/>
      <c r="BQ42" s="708"/>
      <c r="BR42" s="708"/>
      <c r="BS42" s="708"/>
      <c r="BT42" s="708"/>
      <c r="BU42" s="708"/>
      <c r="BV42" s="708"/>
      <c r="BW42" s="708"/>
      <c r="BX42" s="708"/>
      <c r="BY42" s="708"/>
      <c r="BZ42" s="708"/>
      <c r="CA42" s="708"/>
      <c r="CB42" s="708"/>
      <c r="CC42" s="708"/>
      <c r="CD42" s="708"/>
      <c r="CE42" s="708"/>
      <c r="CF42" s="708"/>
      <c r="CG42" s="708"/>
      <c r="CH42" s="708"/>
      <c r="CI42" s="708"/>
      <c r="CJ42" s="708"/>
      <c r="CK42" s="708"/>
      <c r="CL42" s="708"/>
      <c r="CM42" s="708"/>
      <c r="CN42" s="708"/>
      <c r="CO42" s="708"/>
      <c r="CP42" s="708"/>
      <c r="CQ42" s="708"/>
      <c r="CR42" s="708"/>
      <c r="CS42" s="708"/>
      <c r="CT42" s="708"/>
      <c r="CU42" s="708"/>
      <c r="CV42" s="708"/>
      <c r="CW42" s="708"/>
      <c r="CX42" s="708"/>
      <c r="CY42" s="708"/>
      <c r="CZ42" s="708"/>
      <c r="DA42" s="708"/>
      <c r="DB42" s="708"/>
      <c r="DC42" s="708"/>
      <c r="DD42" s="708"/>
      <c r="DE42" s="708"/>
      <c r="DF42" s="708"/>
      <c r="DG42" s="708"/>
      <c r="DH42" s="708"/>
      <c r="DI42" s="708"/>
      <c r="DJ42" s="708"/>
      <c r="DK42" s="708"/>
      <c r="DL42" s="708"/>
      <c r="DM42" s="708"/>
      <c r="DN42" s="708"/>
      <c r="DO42" s="708"/>
      <c r="DP42" s="708"/>
      <c r="DQ42" s="708"/>
      <c r="DR42" s="708"/>
      <c r="DS42" s="708"/>
      <c r="DT42" s="708"/>
      <c r="DU42" s="708"/>
      <c r="DV42" s="708"/>
      <c r="DW42" s="708"/>
      <c r="DX42" s="708"/>
      <c r="DY42" s="708"/>
      <c r="DZ42" s="708"/>
      <c r="EA42" s="708"/>
      <c r="EB42" s="708"/>
      <c r="EC42" s="708"/>
      <c r="ED42" s="708"/>
      <c r="EE42" s="708"/>
      <c r="EF42" s="708"/>
      <c r="EG42" s="708"/>
      <c r="EH42" s="708"/>
      <c r="EI42" s="708"/>
      <c r="EJ42" s="708"/>
      <c r="EK42" s="708"/>
      <c r="EL42" s="708"/>
      <c r="EM42" s="708"/>
      <c r="EN42" s="708"/>
      <c r="EO42" s="708"/>
      <c r="EP42" s="708"/>
      <c r="EQ42" s="708"/>
      <c r="ER42" s="708"/>
      <c r="ES42" s="708"/>
      <c r="ET42" s="708"/>
      <c r="EU42" s="708"/>
      <c r="EV42" s="708"/>
      <c r="EW42" s="708"/>
      <c r="EX42" s="708"/>
      <c r="EY42" s="708"/>
      <c r="EZ42" s="708"/>
      <c r="FA42" s="708"/>
      <c r="FB42" s="708"/>
      <c r="FC42" s="708"/>
      <c r="FD42" s="708"/>
      <c r="FE42" s="708"/>
      <c r="FF42" s="708"/>
      <c r="FG42" s="708"/>
      <c r="FH42" s="708"/>
      <c r="FI42" s="708"/>
      <c r="FJ42" s="708"/>
      <c r="FK42" s="708"/>
      <c r="FL42" s="708"/>
      <c r="FM42" s="708"/>
      <c r="FN42" s="708"/>
      <c r="FO42" s="708"/>
      <c r="FP42" s="708"/>
      <c r="FQ42" s="708"/>
      <c r="FR42" s="708"/>
      <c r="FS42" s="708"/>
      <c r="FT42" s="708"/>
      <c r="FU42" s="708"/>
      <c r="FV42" s="708"/>
      <c r="FW42" s="708"/>
      <c r="FX42" s="708"/>
      <c r="FY42" s="708"/>
      <c r="FZ42" s="708"/>
      <c r="GA42" s="708"/>
      <c r="GB42" s="708"/>
      <c r="GC42" s="708"/>
      <c r="GD42" s="708"/>
      <c r="GE42" s="708"/>
      <c r="GF42" s="708"/>
      <c r="GG42" s="708"/>
      <c r="GH42" s="708"/>
      <c r="GI42" s="708"/>
      <c r="GJ42" s="708"/>
      <c r="GK42" s="708"/>
      <c r="GL42" s="708"/>
      <c r="GM42" s="708"/>
      <c r="GN42" s="708"/>
      <c r="GO42" s="708"/>
      <c r="GP42" s="708"/>
      <c r="GQ42" s="708"/>
      <c r="GR42" s="708"/>
      <c r="GS42" s="708"/>
      <c r="GT42" s="708"/>
      <c r="GU42" s="708"/>
      <c r="GV42" s="708"/>
      <c r="GW42" s="708"/>
      <c r="GX42" s="708"/>
      <c r="GY42" s="708"/>
      <c r="GZ42" s="708"/>
      <c r="HA42" s="708"/>
      <c r="HB42" s="708"/>
      <c r="HC42" s="708"/>
      <c r="HD42" s="708"/>
      <c r="HE42" s="708"/>
      <c r="HF42" s="708"/>
      <c r="HG42" s="708"/>
      <c r="HH42" s="708"/>
      <c r="HI42" s="708"/>
      <c r="HJ42" s="708"/>
      <c r="HK42" s="708"/>
      <c r="HL42" s="708"/>
      <c r="HM42" s="708"/>
      <c r="HN42" s="708"/>
      <c r="HO42" s="708"/>
      <c r="HP42" s="708"/>
      <c r="HQ42" s="708"/>
      <c r="HR42" s="708"/>
      <c r="HS42" s="708"/>
      <c r="HT42" s="708"/>
      <c r="HU42" s="708"/>
      <c r="HV42" s="708"/>
      <c r="HW42" s="708"/>
      <c r="HX42" s="708"/>
      <c r="HY42" s="708"/>
      <c r="HZ42" s="708"/>
      <c r="IA42" s="708"/>
      <c r="IB42" s="708"/>
      <c r="IC42" s="708"/>
      <c r="ID42" s="708"/>
      <c r="IE42" s="708"/>
    </row>
    <row r="43" spans="1:242" s="709" customFormat="1" outlineLevel="1" x14ac:dyDescent="0.25">
      <c r="A43" s="719" t="s">
        <v>60</v>
      </c>
      <c r="B43" s="622"/>
      <c r="C43" s="660"/>
      <c r="D43" s="661"/>
      <c r="E43" s="622"/>
      <c r="F43" s="622"/>
      <c r="G43" s="621"/>
      <c r="H43" s="609"/>
      <c r="I43" s="1046"/>
      <c r="J43" s="1044"/>
      <c r="K43" s="622"/>
      <c r="L43" s="622"/>
      <c r="M43" s="622"/>
      <c r="N43" s="622"/>
      <c r="O43" s="623"/>
      <c r="P43" s="613"/>
      <c r="Q43" s="1066">
        <f t="shared" si="2"/>
        <v>0</v>
      </c>
      <c r="R43" s="635"/>
      <c r="S43" s="635"/>
      <c r="T43" s="635"/>
      <c r="U43" s="635"/>
      <c r="V43" s="669"/>
      <c r="W43" s="613"/>
      <c r="X43" s="694"/>
      <c r="Y43" s="613"/>
      <c r="Z43" s="708"/>
      <c r="AA43" s="708"/>
      <c r="AB43" s="708"/>
      <c r="AC43" s="708"/>
      <c r="AD43" s="708"/>
      <c r="AE43" s="708"/>
      <c r="AF43" s="708"/>
      <c r="AG43" s="708"/>
      <c r="AH43" s="708"/>
      <c r="AI43" s="708"/>
      <c r="AJ43" s="708"/>
      <c r="AK43" s="708"/>
      <c r="AL43" s="708"/>
      <c r="AM43" s="708"/>
      <c r="AN43" s="708"/>
      <c r="AO43" s="708"/>
      <c r="AP43" s="708"/>
      <c r="AQ43" s="708"/>
      <c r="AR43" s="708"/>
      <c r="AS43" s="708"/>
      <c r="AT43" s="708"/>
      <c r="AU43" s="708"/>
      <c r="AV43" s="708"/>
      <c r="AW43" s="708"/>
      <c r="AX43" s="708"/>
      <c r="AY43" s="708"/>
      <c r="AZ43" s="708"/>
      <c r="BA43" s="708"/>
      <c r="BB43" s="708"/>
      <c r="BC43" s="708"/>
      <c r="BD43" s="708"/>
      <c r="BE43" s="708"/>
      <c r="BF43" s="708"/>
      <c r="BG43" s="708"/>
      <c r="BH43" s="708"/>
      <c r="BI43" s="708"/>
      <c r="BJ43" s="708"/>
      <c r="BK43" s="708"/>
      <c r="BL43" s="708"/>
      <c r="BM43" s="708"/>
      <c r="BN43" s="708"/>
      <c r="BO43" s="708"/>
      <c r="BP43" s="708"/>
      <c r="BQ43" s="708"/>
      <c r="BR43" s="708"/>
      <c r="BS43" s="708"/>
      <c r="BT43" s="708"/>
      <c r="BU43" s="708"/>
      <c r="BV43" s="708"/>
      <c r="BW43" s="708"/>
      <c r="BX43" s="708"/>
      <c r="BY43" s="708"/>
      <c r="BZ43" s="708"/>
      <c r="CA43" s="708"/>
      <c r="CB43" s="708"/>
      <c r="CC43" s="708"/>
      <c r="CD43" s="708"/>
      <c r="CE43" s="708"/>
      <c r="CF43" s="708"/>
      <c r="CG43" s="708"/>
      <c r="CH43" s="708"/>
      <c r="CI43" s="708"/>
      <c r="CJ43" s="708"/>
      <c r="CK43" s="708"/>
      <c r="CL43" s="708"/>
      <c r="CM43" s="708"/>
      <c r="CN43" s="708"/>
      <c r="CO43" s="708"/>
      <c r="CP43" s="708"/>
      <c r="CQ43" s="708"/>
      <c r="CR43" s="708"/>
      <c r="CS43" s="708"/>
      <c r="CT43" s="708"/>
      <c r="CU43" s="708"/>
      <c r="CV43" s="708"/>
      <c r="CW43" s="708"/>
      <c r="CX43" s="708"/>
      <c r="CY43" s="708"/>
      <c r="CZ43" s="708"/>
      <c r="DA43" s="708"/>
      <c r="DB43" s="708"/>
      <c r="DC43" s="708"/>
      <c r="DD43" s="708"/>
      <c r="DE43" s="708"/>
      <c r="DF43" s="708"/>
      <c r="DG43" s="708"/>
      <c r="DH43" s="708"/>
      <c r="DI43" s="708"/>
      <c r="DJ43" s="708"/>
      <c r="DK43" s="708"/>
      <c r="DL43" s="708"/>
      <c r="DM43" s="708"/>
      <c r="DN43" s="708"/>
      <c r="DO43" s="708"/>
      <c r="DP43" s="708"/>
      <c r="DQ43" s="708"/>
      <c r="DR43" s="708"/>
      <c r="DS43" s="708"/>
      <c r="DT43" s="708"/>
      <c r="DU43" s="708"/>
      <c r="DV43" s="708"/>
      <c r="DW43" s="708"/>
      <c r="DX43" s="708"/>
      <c r="DY43" s="708"/>
      <c r="DZ43" s="708"/>
      <c r="EA43" s="708"/>
      <c r="EB43" s="708"/>
      <c r="EC43" s="708"/>
      <c r="ED43" s="708"/>
      <c r="EE43" s="708"/>
      <c r="EF43" s="708"/>
      <c r="EG43" s="708"/>
      <c r="EH43" s="708"/>
      <c r="EI43" s="708"/>
      <c r="EJ43" s="708"/>
      <c r="EK43" s="708"/>
      <c r="EL43" s="708"/>
      <c r="EM43" s="708"/>
      <c r="EN43" s="708"/>
      <c r="EO43" s="708"/>
      <c r="EP43" s="708"/>
      <c r="EQ43" s="708"/>
      <c r="ER43" s="708"/>
      <c r="ES43" s="708"/>
      <c r="ET43" s="708"/>
      <c r="EU43" s="708"/>
      <c r="EV43" s="708"/>
      <c r="EW43" s="708"/>
      <c r="EX43" s="708"/>
      <c r="EY43" s="708"/>
      <c r="EZ43" s="708"/>
      <c r="FA43" s="708"/>
      <c r="FB43" s="708"/>
      <c r="FC43" s="708"/>
      <c r="FD43" s="708"/>
      <c r="FE43" s="708"/>
      <c r="FF43" s="708"/>
      <c r="FG43" s="708"/>
      <c r="FH43" s="708"/>
      <c r="FI43" s="708"/>
      <c r="FJ43" s="708"/>
      <c r="FK43" s="708"/>
      <c r="FL43" s="708"/>
      <c r="FM43" s="708"/>
      <c r="FN43" s="708"/>
      <c r="FO43" s="708"/>
      <c r="FP43" s="708"/>
      <c r="FQ43" s="708"/>
      <c r="FR43" s="708"/>
      <c r="FS43" s="708"/>
      <c r="FT43" s="708"/>
      <c r="FU43" s="708"/>
      <c r="FV43" s="708"/>
      <c r="FW43" s="708"/>
      <c r="FX43" s="708"/>
      <c r="FY43" s="708"/>
      <c r="FZ43" s="708"/>
      <c r="GA43" s="708"/>
      <c r="GB43" s="708"/>
      <c r="GC43" s="708"/>
      <c r="GD43" s="708"/>
      <c r="GE43" s="708"/>
      <c r="GF43" s="708"/>
      <c r="GG43" s="708"/>
      <c r="GH43" s="708"/>
      <c r="GI43" s="708"/>
      <c r="GJ43" s="708"/>
      <c r="GK43" s="708"/>
      <c r="GL43" s="708"/>
      <c r="GM43" s="708"/>
      <c r="GN43" s="708"/>
      <c r="GO43" s="708"/>
      <c r="GP43" s="708"/>
      <c r="GQ43" s="708"/>
      <c r="GR43" s="708"/>
      <c r="GS43" s="708"/>
      <c r="GT43" s="708"/>
      <c r="GU43" s="708"/>
      <c r="GV43" s="708"/>
      <c r="GW43" s="708"/>
      <c r="GX43" s="708"/>
      <c r="GY43" s="708"/>
      <c r="GZ43" s="708"/>
      <c r="HA43" s="708"/>
      <c r="HB43" s="708"/>
      <c r="HC43" s="708"/>
      <c r="HD43" s="708"/>
      <c r="HE43" s="708"/>
      <c r="HF43" s="708"/>
      <c r="HG43" s="708"/>
      <c r="HH43" s="708"/>
      <c r="HI43" s="708"/>
      <c r="HJ43" s="708"/>
      <c r="HK43" s="708"/>
      <c r="HL43" s="708"/>
      <c r="HM43" s="708"/>
      <c r="HN43" s="708"/>
      <c r="HO43" s="708"/>
      <c r="HP43" s="708"/>
      <c r="HQ43" s="708"/>
      <c r="HR43" s="708"/>
      <c r="HS43" s="708"/>
      <c r="HT43" s="708"/>
      <c r="HU43" s="708"/>
      <c r="HV43" s="708"/>
      <c r="HW43" s="708"/>
      <c r="HX43" s="708"/>
      <c r="HY43" s="708"/>
      <c r="HZ43" s="708"/>
      <c r="IA43" s="708"/>
      <c r="IB43" s="708"/>
      <c r="IC43" s="708"/>
      <c r="ID43" s="708"/>
      <c r="IE43" s="708"/>
    </row>
    <row r="44" spans="1:242" s="709" customFormat="1" outlineLevel="1" x14ac:dyDescent="0.25">
      <c r="A44" s="672" t="s">
        <v>2</v>
      </c>
      <c r="B44" s="622"/>
      <c r="C44" s="660"/>
      <c r="D44" s="661"/>
      <c r="E44" s="622"/>
      <c r="F44" s="622"/>
      <c r="G44" s="621"/>
      <c r="H44" s="609"/>
      <c r="I44" s="1046"/>
      <c r="J44" s="1044"/>
      <c r="K44" s="622"/>
      <c r="L44" s="622"/>
      <c r="M44" s="622"/>
      <c r="N44" s="622"/>
      <c r="O44" s="623"/>
      <c r="P44" s="613"/>
      <c r="Q44" s="1066">
        <f t="shared" si="2"/>
        <v>0</v>
      </c>
      <c r="R44" s="635"/>
      <c r="S44" s="635"/>
      <c r="T44" s="635"/>
      <c r="U44" s="635"/>
      <c r="V44" s="669"/>
      <c r="W44" s="613"/>
      <c r="X44" s="694"/>
      <c r="Y44" s="613"/>
      <c r="Z44" s="708"/>
      <c r="AA44" s="708"/>
      <c r="AB44" s="708"/>
      <c r="AC44" s="708"/>
      <c r="AD44" s="708"/>
      <c r="AE44" s="708"/>
      <c r="AF44" s="708"/>
      <c r="AG44" s="708"/>
      <c r="AH44" s="708"/>
      <c r="AI44" s="708"/>
      <c r="AJ44" s="708"/>
      <c r="AK44" s="708"/>
      <c r="AL44" s="708"/>
      <c r="AM44" s="708"/>
      <c r="AN44" s="708"/>
      <c r="AO44" s="708"/>
      <c r="AP44" s="708"/>
      <c r="AQ44" s="708"/>
      <c r="AR44" s="708"/>
      <c r="AS44" s="708"/>
      <c r="AT44" s="708"/>
      <c r="AU44" s="708"/>
      <c r="AV44" s="708"/>
      <c r="AW44" s="708"/>
      <c r="AX44" s="708"/>
      <c r="AY44" s="708"/>
      <c r="AZ44" s="708"/>
      <c r="BA44" s="708"/>
      <c r="BB44" s="708"/>
      <c r="BC44" s="708"/>
      <c r="BD44" s="708"/>
      <c r="BE44" s="708"/>
      <c r="BF44" s="708"/>
      <c r="BG44" s="708"/>
      <c r="BH44" s="708"/>
      <c r="BI44" s="708"/>
      <c r="BJ44" s="708"/>
      <c r="BK44" s="708"/>
      <c r="BL44" s="708"/>
      <c r="BM44" s="708"/>
      <c r="BN44" s="708"/>
      <c r="BO44" s="708"/>
      <c r="BP44" s="708"/>
      <c r="BQ44" s="708"/>
      <c r="BR44" s="708"/>
      <c r="BS44" s="708"/>
      <c r="BT44" s="708"/>
      <c r="BU44" s="708"/>
      <c r="BV44" s="708"/>
      <c r="BW44" s="708"/>
      <c r="BX44" s="708"/>
      <c r="BY44" s="708"/>
      <c r="BZ44" s="708"/>
      <c r="CA44" s="708"/>
      <c r="CB44" s="708"/>
      <c r="CC44" s="708"/>
      <c r="CD44" s="708"/>
      <c r="CE44" s="708"/>
      <c r="CF44" s="708"/>
      <c r="CG44" s="708"/>
      <c r="CH44" s="708"/>
      <c r="CI44" s="708"/>
      <c r="CJ44" s="708"/>
      <c r="CK44" s="708"/>
      <c r="CL44" s="708"/>
      <c r="CM44" s="708"/>
      <c r="CN44" s="708"/>
      <c r="CO44" s="708"/>
      <c r="CP44" s="708"/>
      <c r="CQ44" s="708"/>
      <c r="CR44" s="708"/>
      <c r="CS44" s="708"/>
      <c r="CT44" s="708"/>
      <c r="CU44" s="708"/>
      <c r="CV44" s="708"/>
      <c r="CW44" s="708"/>
      <c r="CX44" s="708"/>
      <c r="CY44" s="708"/>
      <c r="CZ44" s="708"/>
      <c r="DA44" s="708"/>
      <c r="DB44" s="708"/>
      <c r="DC44" s="708"/>
      <c r="DD44" s="708"/>
      <c r="DE44" s="708"/>
      <c r="DF44" s="708"/>
      <c r="DG44" s="708"/>
      <c r="DH44" s="708"/>
      <c r="DI44" s="708"/>
      <c r="DJ44" s="708"/>
      <c r="DK44" s="708"/>
      <c r="DL44" s="708"/>
      <c r="DM44" s="708"/>
      <c r="DN44" s="708"/>
      <c r="DO44" s="708"/>
      <c r="DP44" s="708"/>
      <c r="DQ44" s="708"/>
      <c r="DR44" s="708"/>
      <c r="DS44" s="708"/>
      <c r="DT44" s="708"/>
      <c r="DU44" s="708"/>
      <c r="DV44" s="708"/>
      <c r="DW44" s="708"/>
      <c r="DX44" s="708"/>
      <c r="DY44" s="708"/>
      <c r="DZ44" s="708"/>
      <c r="EA44" s="708"/>
      <c r="EB44" s="708"/>
      <c r="EC44" s="708"/>
      <c r="ED44" s="708"/>
      <c r="EE44" s="708"/>
      <c r="EF44" s="708"/>
      <c r="EG44" s="708"/>
      <c r="EH44" s="708"/>
      <c r="EI44" s="708"/>
      <c r="EJ44" s="708"/>
      <c r="EK44" s="708"/>
      <c r="EL44" s="708"/>
      <c r="EM44" s="708"/>
      <c r="EN44" s="708"/>
      <c r="EO44" s="708"/>
      <c r="EP44" s="708"/>
      <c r="EQ44" s="708"/>
      <c r="ER44" s="708"/>
      <c r="ES44" s="708"/>
      <c r="ET44" s="708"/>
      <c r="EU44" s="708"/>
      <c r="EV44" s="708"/>
      <c r="EW44" s="708"/>
      <c r="EX44" s="708"/>
      <c r="EY44" s="708"/>
      <c r="EZ44" s="708"/>
      <c r="FA44" s="708"/>
      <c r="FB44" s="708"/>
      <c r="FC44" s="708"/>
      <c r="FD44" s="708"/>
      <c r="FE44" s="708"/>
      <c r="FF44" s="708"/>
      <c r="FG44" s="708"/>
      <c r="FH44" s="708"/>
      <c r="FI44" s="708"/>
      <c r="FJ44" s="708"/>
      <c r="FK44" s="708"/>
      <c r="FL44" s="708"/>
      <c r="FM44" s="708"/>
      <c r="FN44" s="708"/>
      <c r="FO44" s="708"/>
      <c r="FP44" s="708"/>
      <c r="FQ44" s="708"/>
      <c r="FR44" s="708"/>
      <c r="FS44" s="708"/>
      <c r="FT44" s="708"/>
      <c r="FU44" s="708"/>
      <c r="FV44" s="708"/>
      <c r="FW44" s="708"/>
      <c r="FX44" s="708"/>
      <c r="FY44" s="708"/>
      <c r="FZ44" s="708"/>
      <c r="GA44" s="708"/>
      <c r="GB44" s="708"/>
      <c r="GC44" s="708"/>
      <c r="GD44" s="708"/>
      <c r="GE44" s="708"/>
      <c r="GF44" s="708"/>
      <c r="GG44" s="708"/>
      <c r="GH44" s="708"/>
      <c r="GI44" s="708"/>
      <c r="GJ44" s="708"/>
      <c r="GK44" s="708"/>
      <c r="GL44" s="708"/>
      <c r="GM44" s="708"/>
      <c r="GN44" s="708"/>
      <c r="GO44" s="708"/>
      <c r="GP44" s="708"/>
      <c r="GQ44" s="708"/>
      <c r="GR44" s="708"/>
      <c r="GS44" s="708"/>
      <c r="GT44" s="708"/>
      <c r="GU44" s="708"/>
      <c r="GV44" s="708"/>
      <c r="GW44" s="708"/>
      <c r="GX44" s="708"/>
      <c r="GY44" s="708"/>
      <c r="GZ44" s="708"/>
      <c r="HA44" s="708"/>
      <c r="HB44" s="708"/>
      <c r="HC44" s="708"/>
      <c r="HD44" s="708"/>
      <c r="HE44" s="708"/>
      <c r="HF44" s="708"/>
      <c r="HG44" s="708"/>
      <c r="HH44" s="708"/>
      <c r="HI44" s="708"/>
      <c r="HJ44" s="708"/>
      <c r="HK44" s="708"/>
      <c r="HL44" s="708"/>
      <c r="HM44" s="708"/>
      <c r="HN44" s="708"/>
      <c r="HO44" s="708"/>
      <c r="HP44" s="708"/>
      <c r="HQ44" s="708"/>
      <c r="HR44" s="708"/>
      <c r="HS44" s="708"/>
      <c r="HT44" s="708"/>
      <c r="HU44" s="708"/>
      <c r="HV44" s="708"/>
      <c r="HW44" s="708"/>
      <c r="HX44" s="708"/>
      <c r="HY44" s="708"/>
      <c r="HZ44" s="708"/>
      <c r="IA44" s="708"/>
      <c r="IB44" s="708"/>
      <c r="IC44" s="708"/>
      <c r="ID44" s="708"/>
      <c r="IE44" s="708"/>
    </row>
    <row r="45" spans="1:242" s="709" customFormat="1" outlineLevel="1" x14ac:dyDescent="0.25">
      <c r="A45" s="672" t="s">
        <v>61</v>
      </c>
      <c r="B45" s="622"/>
      <c r="C45" s="660"/>
      <c r="D45" s="661"/>
      <c r="E45" s="622"/>
      <c r="F45" s="622"/>
      <c r="G45" s="621"/>
      <c r="H45" s="609"/>
      <c r="I45" s="1046"/>
      <c r="J45" s="1044"/>
      <c r="K45" s="622"/>
      <c r="L45" s="622"/>
      <c r="M45" s="622"/>
      <c r="N45" s="622"/>
      <c r="O45" s="623"/>
      <c r="P45" s="613"/>
      <c r="Q45" s="1066">
        <f t="shared" si="2"/>
        <v>0</v>
      </c>
      <c r="R45" s="635"/>
      <c r="S45" s="635"/>
      <c r="T45" s="635"/>
      <c r="U45" s="635"/>
      <c r="V45" s="669"/>
      <c r="W45" s="613"/>
      <c r="X45" s="694"/>
      <c r="Y45" s="613"/>
      <c r="Z45" s="708"/>
      <c r="AA45" s="708"/>
      <c r="AB45" s="708"/>
      <c r="AC45" s="708"/>
      <c r="AD45" s="708"/>
      <c r="AE45" s="708"/>
      <c r="AF45" s="708"/>
      <c r="AG45" s="708"/>
      <c r="AH45" s="708"/>
      <c r="AI45" s="708"/>
      <c r="AJ45" s="708"/>
      <c r="AK45" s="708"/>
      <c r="AL45" s="708"/>
      <c r="AM45" s="708"/>
      <c r="AN45" s="708"/>
      <c r="AO45" s="708"/>
      <c r="AP45" s="708"/>
      <c r="AQ45" s="708"/>
      <c r="AR45" s="708"/>
      <c r="AS45" s="708"/>
      <c r="AT45" s="708"/>
      <c r="AU45" s="708"/>
      <c r="AV45" s="708"/>
      <c r="AW45" s="708"/>
      <c r="AX45" s="708"/>
      <c r="AY45" s="708"/>
      <c r="AZ45" s="708"/>
      <c r="BA45" s="708"/>
      <c r="BB45" s="708"/>
      <c r="BC45" s="708"/>
      <c r="BD45" s="708"/>
      <c r="BE45" s="708"/>
      <c r="BF45" s="708"/>
      <c r="BG45" s="708"/>
      <c r="BH45" s="708"/>
      <c r="BI45" s="708"/>
      <c r="BJ45" s="708"/>
      <c r="BK45" s="708"/>
      <c r="BL45" s="708"/>
      <c r="BM45" s="708"/>
      <c r="BN45" s="708"/>
      <c r="BO45" s="708"/>
      <c r="BP45" s="708"/>
      <c r="BQ45" s="708"/>
      <c r="BR45" s="708"/>
      <c r="BS45" s="708"/>
      <c r="BT45" s="708"/>
      <c r="BU45" s="708"/>
      <c r="BV45" s="708"/>
      <c r="BW45" s="708"/>
      <c r="BX45" s="708"/>
      <c r="BY45" s="708"/>
      <c r="BZ45" s="708"/>
      <c r="CA45" s="708"/>
      <c r="CB45" s="708"/>
      <c r="CC45" s="708"/>
      <c r="CD45" s="708"/>
      <c r="CE45" s="708"/>
      <c r="CF45" s="708"/>
      <c r="CG45" s="708"/>
      <c r="CH45" s="708"/>
      <c r="CI45" s="708"/>
      <c r="CJ45" s="708"/>
      <c r="CK45" s="708"/>
      <c r="CL45" s="708"/>
      <c r="CM45" s="708"/>
      <c r="CN45" s="708"/>
      <c r="CO45" s="708"/>
      <c r="CP45" s="708"/>
      <c r="CQ45" s="708"/>
      <c r="CR45" s="708"/>
      <c r="CS45" s="708"/>
      <c r="CT45" s="708"/>
      <c r="CU45" s="708"/>
      <c r="CV45" s="708"/>
      <c r="CW45" s="708"/>
      <c r="CX45" s="708"/>
      <c r="CY45" s="708"/>
      <c r="CZ45" s="708"/>
      <c r="DA45" s="708"/>
      <c r="DB45" s="708"/>
      <c r="DC45" s="708"/>
      <c r="DD45" s="708"/>
      <c r="DE45" s="708"/>
      <c r="DF45" s="708"/>
      <c r="DG45" s="708"/>
      <c r="DH45" s="708"/>
      <c r="DI45" s="708"/>
      <c r="DJ45" s="708"/>
      <c r="DK45" s="708"/>
      <c r="DL45" s="708"/>
      <c r="DM45" s="708"/>
      <c r="DN45" s="708"/>
      <c r="DO45" s="708"/>
      <c r="DP45" s="708"/>
      <c r="DQ45" s="708"/>
      <c r="DR45" s="708"/>
      <c r="DS45" s="708"/>
      <c r="DT45" s="708"/>
      <c r="DU45" s="708"/>
      <c r="DV45" s="708"/>
      <c r="DW45" s="708"/>
      <c r="DX45" s="708"/>
      <c r="DY45" s="708"/>
      <c r="DZ45" s="708"/>
      <c r="EA45" s="708"/>
      <c r="EB45" s="708"/>
      <c r="EC45" s="708"/>
      <c r="ED45" s="708"/>
      <c r="EE45" s="708"/>
      <c r="EF45" s="708"/>
      <c r="EG45" s="708"/>
      <c r="EH45" s="708"/>
      <c r="EI45" s="708"/>
      <c r="EJ45" s="708"/>
      <c r="EK45" s="708"/>
      <c r="EL45" s="708"/>
      <c r="EM45" s="708"/>
      <c r="EN45" s="708"/>
      <c r="EO45" s="708"/>
      <c r="EP45" s="708"/>
      <c r="EQ45" s="708"/>
      <c r="ER45" s="708"/>
      <c r="ES45" s="708"/>
      <c r="ET45" s="708"/>
      <c r="EU45" s="708"/>
      <c r="EV45" s="708"/>
      <c r="EW45" s="708"/>
      <c r="EX45" s="708"/>
      <c r="EY45" s="708"/>
      <c r="EZ45" s="708"/>
      <c r="FA45" s="708"/>
      <c r="FB45" s="708"/>
      <c r="FC45" s="708"/>
      <c r="FD45" s="708"/>
      <c r="FE45" s="708"/>
      <c r="FF45" s="708"/>
      <c r="FG45" s="708"/>
      <c r="FH45" s="708"/>
      <c r="FI45" s="708"/>
      <c r="FJ45" s="708"/>
      <c r="FK45" s="708"/>
      <c r="FL45" s="708"/>
      <c r="FM45" s="708"/>
      <c r="FN45" s="708"/>
      <c r="FO45" s="708"/>
      <c r="FP45" s="708"/>
      <c r="FQ45" s="708"/>
      <c r="FR45" s="708"/>
      <c r="FS45" s="708"/>
      <c r="FT45" s="708"/>
      <c r="FU45" s="708"/>
      <c r="FV45" s="708"/>
      <c r="FW45" s="708"/>
      <c r="FX45" s="708"/>
      <c r="FY45" s="708"/>
      <c r="FZ45" s="708"/>
      <c r="GA45" s="708"/>
      <c r="GB45" s="708"/>
      <c r="GC45" s="708"/>
      <c r="GD45" s="708"/>
      <c r="GE45" s="708"/>
      <c r="GF45" s="708"/>
      <c r="GG45" s="708"/>
      <c r="GH45" s="708"/>
      <c r="GI45" s="708"/>
      <c r="GJ45" s="708"/>
      <c r="GK45" s="708"/>
      <c r="GL45" s="708"/>
      <c r="GM45" s="708"/>
      <c r="GN45" s="708"/>
      <c r="GO45" s="708"/>
      <c r="GP45" s="708"/>
      <c r="GQ45" s="708"/>
      <c r="GR45" s="708"/>
      <c r="GS45" s="708"/>
      <c r="GT45" s="708"/>
      <c r="GU45" s="708"/>
      <c r="GV45" s="708"/>
      <c r="GW45" s="708"/>
      <c r="GX45" s="708"/>
      <c r="GY45" s="708"/>
      <c r="GZ45" s="708"/>
      <c r="HA45" s="708"/>
      <c r="HB45" s="708"/>
      <c r="HC45" s="708"/>
      <c r="HD45" s="708"/>
      <c r="HE45" s="708"/>
      <c r="HF45" s="708"/>
      <c r="HG45" s="708"/>
      <c r="HH45" s="708"/>
      <c r="HI45" s="708"/>
      <c r="HJ45" s="708"/>
      <c r="HK45" s="708"/>
      <c r="HL45" s="708"/>
      <c r="HM45" s="708"/>
      <c r="HN45" s="708"/>
      <c r="HO45" s="708"/>
      <c r="HP45" s="708"/>
      <c r="HQ45" s="708"/>
      <c r="HR45" s="708"/>
      <c r="HS45" s="708"/>
      <c r="HT45" s="708"/>
      <c r="HU45" s="708"/>
      <c r="HV45" s="708"/>
      <c r="HW45" s="708"/>
      <c r="HX45" s="708"/>
      <c r="HY45" s="708"/>
      <c r="HZ45" s="708"/>
      <c r="IA45" s="708"/>
      <c r="IB45" s="708"/>
      <c r="IC45" s="708"/>
      <c r="ID45" s="708"/>
      <c r="IE45" s="708"/>
    </row>
    <row r="46" spans="1:242" s="709" customFormat="1" outlineLevel="1" x14ac:dyDescent="0.25">
      <c r="A46" s="672" t="s">
        <v>3</v>
      </c>
      <c r="B46" s="622"/>
      <c r="C46" s="660"/>
      <c r="D46" s="661"/>
      <c r="E46" s="622"/>
      <c r="F46" s="622"/>
      <c r="G46" s="621"/>
      <c r="H46" s="609"/>
      <c r="I46" s="1046"/>
      <c r="J46" s="1044"/>
      <c r="K46" s="622"/>
      <c r="L46" s="622"/>
      <c r="M46" s="622"/>
      <c r="N46" s="622"/>
      <c r="O46" s="623"/>
      <c r="P46" s="613"/>
      <c r="Q46" s="1066">
        <f t="shared" si="2"/>
        <v>0</v>
      </c>
      <c r="R46" s="635"/>
      <c r="S46" s="635"/>
      <c r="T46" s="635"/>
      <c r="U46" s="635"/>
      <c r="V46" s="669"/>
      <c r="W46" s="613"/>
      <c r="X46" s="694"/>
      <c r="Y46" s="613"/>
      <c r="Z46" s="708"/>
      <c r="AA46" s="708"/>
      <c r="AB46" s="708"/>
      <c r="AC46" s="708"/>
      <c r="AD46" s="708"/>
      <c r="AE46" s="708"/>
      <c r="AF46" s="708"/>
      <c r="AG46" s="708"/>
      <c r="AH46" s="708"/>
      <c r="AI46" s="708"/>
      <c r="AJ46" s="708"/>
      <c r="AK46" s="708"/>
      <c r="AL46" s="708"/>
      <c r="AM46" s="708"/>
      <c r="AN46" s="708"/>
      <c r="AO46" s="708"/>
      <c r="AP46" s="708"/>
      <c r="AQ46" s="708"/>
      <c r="AR46" s="708"/>
      <c r="AS46" s="708"/>
      <c r="AT46" s="708"/>
      <c r="AU46" s="708"/>
      <c r="AV46" s="708"/>
      <c r="AW46" s="708"/>
      <c r="AX46" s="708"/>
      <c r="AY46" s="708"/>
      <c r="AZ46" s="708"/>
      <c r="BA46" s="708"/>
      <c r="BB46" s="708"/>
      <c r="BC46" s="708"/>
      <c r="BD46" s="708"/>
      <c r="BE46" s="708"/>
      <c r="BF46" s="708"/>
      <c r="BG46" s="708"/>
      <c r="BH46" s="708"/>
      <c r="BI46" s="708"/>
      <c r="BJ46" s="708"/>
      <c r="BK46" s="708"/>
      <c r="BL46" s="708"/>
      <c r="BM46" s="708"/>
      <c r="BN46" s="708"/>
      <c r="BO46" s="708"/>
      <c r="BP46" s="708"/>
      <c r="BQ46" s="708"/>
      <c r="BR46" s="708"/>
      <c r="BS46" s="708"/>
      <c r="BT46" s="708"/>
      <c r="BU46" s="708"/>
      <c r="BV46" s="708"/>
      <c r="BW46" s="708"/>
      <c r="BX46" s="708"/>
      <c r="BY46" s="708"/>
      <c r="BZ46" s="708"/>
      <c r="CA46" s="708"/>
      <c r="CB46" s="708"/>
      <c r="CC46" s="708"/>
      <c r="CD46" s="708"/>
      <c r="CE46" s="708"/>
      <c r="CF46" s="708"/>
      <c r="CG46" s="708"/>
      <c r="CH46" s="708"/>
      <c r="CI46" s="708"/>
      <c r="CJ46" s="708"/>
      <c r="CK46" s="708"/>
      <c r="CL46" s="708"/>
      <c r="CM46" s="708"/>
      <c r="CN46" s="708"/>
      <c r="CO46" s="708"/>
      <c r="CP46" s="708"/>
      <c r="CQ46" s="708"/>
      <c r="CR46" s="708"/>
      <c r="CS46" s="708"/>
      <c r="CT46" s="708"/>
      <c r="CU46" s="708"/>
      <c r="CV46" s="708"/>
      <c r="CW46" s="708"/>
      <c r="CX46" s="708"/>
      <c r="CY46" s="708"/>
      <c r="CZ46" s="708"/>
      <c r="DA46" s="708"/>
      <c r="DB46" s="708"/>
      <c r="DC46" s="708"/>
      <c r="DD46" s="708"/>
      <c r="DE46" s="708"/>
      <c r="DF46" s="708"/>
      <c r="DG46" s="708"/>
      <c r="DH46" s="708"/>
      <c r="DI46" s="708"/>
      <c r="DJ46" s="708"/>
      <c r="DK46" s="708"/>
      <c r="DL46" s="708"/>
      <c r="DM46" s="708"/>
      <c r="DN46" s="708"/>
      <c r="DO46" s="708"/>
      <c r="DP46" s="708"/>
      <c r="DQ46" s="708"/>
      <c r="DR46" s="708"/>
      <c r="DS46" s="708"/>
      <c r="DT46" s="708"/>
      <c r="DU46" s="708"/>
      <c r="DV46" s="708"/>
      <c r="DW46" s="708"/>
      <c r="DX46" s="708"/>
      <c r="DY46" s="708"/>
      <c r="DZ46" s="708"/>
      <c r="EA46" s="708"/>
      <c r="EB46" s="708"/>
      <c r="EC46" s="708"/>
      <c r="ED46" s="708"/>
      <c r="EE46" s="708"/>
      <c r="EF46" s="708"/>
      <c r="EG46" s="708"/>
      <c r="EH46" s="708"/>
      <c r="EI46" s="708"/>
      <c r="EJ46" s="708"/>
      <c r="EK46" s="708"/>
      <c r="EL46" s="708"/>
      <c r="EM46" s="708"/>
      <c r="EN46" s="708"/>
      <c r="EO46" s="708"/>
      <c r="EP46" s="708"/>
      <c r="EQ46" s="708"/>
      <c r="ER46" s="708"/>
      <c r="ES46" s="708"/>
      <c r="ET46" s="708"/>
      <c r="EU46" s="708"/>
      <c r="EV46" s="708"/>
      <c r="EW46" s="708"/>
      <c r="EX46" s="708"/>
      <c r="EY46" s="708"/>
      <c r="EZ46" s="708"/>
      <c r="FA46" s="708"/>
      <c r="FB46" s="708"/>
      <c r="FC46" s="708"/>
      <c r="FD46" s="708"/>
      <c r="FE46" s="708"/>
      <c r="FF46" s="708"/>
      <c r="FG46" s="708"/>
      <c r="FH46" s="708"/>
      <c r="FI46" s="708"/>
      <c r="FJ46" s="708"/>
      <c r="FK46" s="708"/>
      <c r="FL46" s="708"/>
      <c r="FM46" s="708"/>
      <c r="FN46" s="708"/>
      <c r="FO46" s="708"/>
      <c r="FP46" s="708"/>
      <c r="FQ46" s="708"/>
      <c r="FR46" s="708"/>
      <c r="FS46" s="708"/>
      <c r="FT46" s="708"/>
      <c r="FU46" s="708"/>
      <c r="FV46" s="708"/>
      <c r="FW46" s="708"/>
      <c r="FX46" s="708"/>
      <c r="FY46" s="708"/>
      <c r="FZ46" s="708"/>
      <c r="GA46" s="708"/>
      <c r="GB46" s="708"/>
      <c r="GC46" s="708"/>
      <c r="GD46" s="708"/>
      <c r="GE46" s="708"/>
      <c r="GF46" s="708"/>
      <c r="GG46" s="708"/>
      <c r="GH46" s="708"/>
      <c r="GI46" s="708"/>
      <c r="GJ46" s="708"/>
      <c r="GK46" s="708"/>
      <c r="GL46" s="708"/>
      <c r="GM46" s="708"/>
      <c r="GN46" s="708"/>
      <c r="GO46" s="708"/>
      <c r="GP46" s="708"/>
      <c r="GQ46" s="708"/>
      <c r="GR46" s="708"/>
      <c r="GS46" s="708"/>
      <c r="GT46" s="708"/>
      <c r="GU46" s="708"/>
      <c r="GV46" s="708"/>
      <c r="GW46" s="708"/>
      <c r="GX46" s="708"/>
      <c r="GY46" s="708"/>
      <c r="GZ46" s="708"/>
      <c r="HA46" s="708"/>
      <c r="HB46" s="708"/>
      <c r="HC46" s="708"/>
      <c r="HD46" s="708"/>
      <c r="HE46" s="708"/>
      <c r="HF46" s="708"/>
      <c r="HG46" s="708"/>
      <c r="HH46" s="708"/>
      <c r="HI46" s="708"/>
      <c r="HJ46" s="708"/>
      <c r="HK46" s="708"/>
      <c r="HL46" s="708"/>
      <c r="HM46" s="708"/>
      <c r="HN46" s="708"/>
      <c r="HO46" s="708"/>
      <c r="HP46" s="708"/>
      <c r="HQ46" s="708"/>
      <c r="HR46" s="708"/>
      <c r="HS46" s="708"/>
      <c r="HT46" s="708"/>
      <c r="HU46" s="708"/>
      <c r="HV46" s="708"/>
      <c r="HW46" s="708"/>
      <c r="HX46" s="708"/>
      <c r="HY46" s="708"/>
      <c r="HZ46" s="708"/>
      <c r="IA46" s="708"/>
      <c r="IB46" s="708"/>
      <c r="IC46" s="708"/>
      <c r="ID46" s="708"/>
      <c r="IE46" s="708"/>
    </row>
    <row r="47" spans="1:242" s="709" customFormat="1" outlineLevel="1" x14ac:dyDescent="0.25">
      <c r="A47" s="672" t="s">
        <v>62</v>
      </c>
      <c r="B47" s="622"/>
      <c r="C47" s="660"/>
      <c r="D47" s="661"/>
      <c r="E47" s="622"/>
      <c r="F47" s="622"/>
      <c r="G47" s="621"/>
      <c r="H47" s="609"/>
      <c r="I47" s="1046"/>
      <c r="J47" s="1044"/>
      <c r="K47" s="622"/>
      <c r="L47" s="622"/>
      <c r="M47" s="622"/>
      <c r="N47" s="622"/>
      <c r="O47" s="623"/>
      <c r="P47" s="613"/>
      <c r="Q47" s="1066">
        <f t="shared" si="2"/>
        <v>0</v>
      </c>
      <c r="R47" s="635"/>
      <c r="S47" s="635"/>
      <c r="T47" s="635"/>
      <c r="U47" s="635"/>
      <c r="V47" s="669"/>
      <c r="W47" s="613"/>
      <c r="X47" s="694"/>
      <c r="Y47" s="613"/>
      <c r="Z47" s="708"/>
      <c r="AA47" s="708"/>
      <c r="AB47" s="708"/>
      <c r="AC47" s="708"/>
      <c r="AD47" s="708"/>
      <c r="AE47" s="708"/>
      <c r="AF47" s="708"/>
      <c r="AG47" s="708"/>
      <c r="AH47" s="708"/>
      <c r="AI47" s="708"/>
      <c r="AJ47" s="708"/>
      <c r="AK47" s="708"/>
      <c r="AL47" s="708"/>
      <c r="AM47" s="708"/>
      <c r="AN47" s="708"/>
      <c r="AO47" s="708"/>
      <c r="AP47" s="708"/>
      <c r="AQ47" s="708"/>
      <c r="AR47" s="708"/>
      <c r="AS47" s="708"/>
      <c r="AT47" s="708"/>
      <c r="AU47" s="708"/>
      <c r="AV47" s="708"/>
      <c r="AW47" s="708"/>
      <c r="AX47" s="708"/>
      <c r="AY47" s="708"/>
      <c r="AZ47" s="708"/>
      <c r="BA47" s="708"/>
      <c r="BB47" s="708"/>
      <c r="BC47" s="708"/>
      <c r="BD47" s="708"/>
      <c r="BE47" s="708"/>
      <c r="BF47" s="708"/>
      <c r="BG47" s="708"/>
      <c r="BH47" s="708"/>
      <c r="BI47" s="708"/>
      <c r="BJ47" s="708"/>
      <c r="BK47" s="708"/>
      <c r="BL47" s="708"/>
      <c r="BM47" s="708"/>
      <c r="BN47" s="708"/>
      <c r="BO47" s="708"/>
      <c r="BP47" s="708"/>
      <c r="BQ47" s="708"/>
      <c r="BR47" s="708"/>
      <c r="BS47" s="708"/>
      <c r="BT47" s="708"/>
      <c r="BU47" s="708"/>
      <c r="BV47" s="708"/>
      <c r="BW47" s="708"/>
      <c r="BX47" s="708"/>
      <c r="BY47" s="708"/>
      <c r="BZ47" s="708"/>
      <c r="CA47" s="708"/>
      <c r="CB47" s="708"/>
      <c r="CC47" s="708"/>
      <c r="CD47" s="708"/>
      <c r="CE47" s="708"/>
      <c r="CF47" s="708"/>
      <c r="CG47" s="708"/>
      <c r="CH47" s="708"/>
      <c r="CI47" s="708"/>
      <c r="CJ47" s="708"/>
      <c r="CK47" s="708"/>
      <c r="CL47" s="708"/>
      <c r="CM47" s="708"/>
      <c r="CN47" s="708"/>
      <c r="CO47" s="708"/>
      <c r="CP47" s="708"/>
      <c r="CQ47" s="708"/>
      <c r="CR47" s="708"/>
      <c r="CS47" s="708"/>
      <c r="CT47" s="708"/>
      <c r="CU47" s="708"/>
      <c r="CV47" s="708"/>
      <c r="CW47" s="708"/>
      <c r="CX47" s="708"/>
      <c r="CY47" s="708"/>
      <c r="CZ47" s="708"/>
      <c r="DA47" s="708"/>
      <c r="DB47" s="708"/>
      <c r="DC47" s="708"/>
      <c r="DD47" s="708"/>
      <c r="DE47" s="708"/>
      <c r="DF47" s="708"/>
      <c r="DG47" s="708"/>
      <c r="DH47" s="708"/>
      <c r="DI47" s="708"/>
      <c r="DJ47" s="708"/>
      <c r="DK47" s="708"/>
      <c r="DL47" s="708"/>
      <c r="DM47" s="708"/>
      <c r="DN47" s="708"/>
      <c r="DO47" s="708"/>
      <c r="DP47" s="708"/>
      <c r="DQ47" s="708"/>
      <c r="DR47" s="708"/>
      <c r="DS47" s="708"/>
      <c r="DT47" s="708"/>
      <c r="DU47" s="708"/>
      <c r="DV47" s="708"/>
      <c r="DW47" s="708"/>
      <c r="DX47" s="708"/>
      <c r="DY47" s="708"/>
      <c r="DZ47" s="708"/>
      <c r="EA47" s="708"/>
      <c r="EB47" s="708"/>
      <c r="EC47" s="708"/>
      <c r="ED47" s="708"/>
      <c r="EE47" s="708"/>
      <c r="EF47" s="708"/>
      <c r="EG47" s="708"/>
      <c r="EH47" s="708"/>
      <c r="EI47" s="708"/>
      <c r="EJ47" s="708"/>
      <c r="EK47" s="708"/>
      <c r="EL47" s="708"/>
      <c r="EM47" s="708"/>
      <c r="EN47" s="708"/>
      <c r="EO47" s="708"/>
      <c r="EP47" s="708"/>
      <c r="EQ47" s="708"/>
      <c r="ER47" s="708"/>
      <c r="ES47" s="708"/>
      <c r="ET47" s="708"/>
      <c r="EU47" s="708"/>
      <c r="EV47" s="708"/>
      <c r="EW47" s="708"/>
      <c r="EX47" s="708"/>
      <c r="EY47" s="708"/>
      <c r="EZ47" s="708"/>
      <c r="FA47" s="708"/>
      <c r="FB47" s="708"/>
      <c r="FC47" s="708"/>
      <c r="FD47" s="708"/>
      <c r="FE47" s="708"/>
      <c r="FF47" s="708"/>
      <c r="FG47" s="708"/>
      <c r="FH47" s="708"/>
      <c r="FI47" s="708"/>
      <c r="FJ47" s="708"/>
      <c r="FK47" s="708"/>
      <c r="FL47" s="708"/>
      <c r="FM47" s="708"/>
      <c r="FN47" s="708"/>
      <c r="FO47" s="708"/>
      <c r="FP47" s="708"/>
      <c r="FQ47" s="708"/>
      <c r="FR47" s="708"/>
      <c r="FS47" s="708"/>
      <c r="FT47" s="708"/>
      <c r="FU47" s="708"/>
      <c r="FV47" s="708"/>
      <c r="FW47" s="708"/>
      <c r="FX47" s="708"/>
      <c r="FY47" s="708"/>
      <c r="FZ47" s="708"/>
      <c r="GA47" s="708"/>
      <c r="GB47" s="708"/>
      <c r="GC47" s="708"/>
      <c r="GD47" s="708"/>
      <c r="GE47" s="708"/>
      <c r="GF47" s="708"/>
      <c r="GG47" s="708"/>
      <c r="GH47" s="708"/>
      <c r="GI47" s="708"/>
      <c r="GJ47" s="708"/>
      <c r="GK47" s="708"/>
      <c r="GL47" s="708"/>
      <c r="GM47" s="708"/>
      <c r="GN47" s="708"/>
      <c r="GO47" s="708"/>
      <c r="GP47" s="708"/>
      <c r="GQ47" s="708"/>
      <c r="GR47" s="708"/>
      <c r="GS47" s="708"/>
      <c r="GT47" s="708"/>
      <c r="GU47" s="708"/>
      <c r="GV47" s="708"/>
      <c r="GW47" s="708"/>
      <c r="GX47" s="708"/>
      <c r="GY47" s="708"/>
      <c r="GZ47" s="708"/>
      <c r="HA47" s="708"/>
      <c r="HB47" s="708"/>
      <c r="HC47" s="708"/>
      <c r="HD47" s="708"/>
      <c r="HE47" s="708"/>
      <c r="HF47" s="708"/>
      <c r="HG47" s="708"/>
      <c r="HH47" s="708"/>
      <c r="HI47" s="708"/>
      <c r="HJ47" s="708"/>
      <c r="HK47" s="708"/>
      <c r="HL47" s="708"/>
      <c r="HM47" s="708"/>
      <c r="HN47" s="708"/>
      <c r="HO47" s="708"/>
      <c r="HP47" s="708"/>
      <c r="HQ47" s="708"/>
      <c r="HR47" s="708"/>
      <c r="HS47" s="708"/>
      <c r="HT47" s="708"/>
      <c r="HU47" s="708"/>
      <c r="HV47" s="708"/>
      <c r="HW47" s="708"/>
      <c r="HX47" s="708"/>
      <c r="HY47" s="708"/>
      <c r="HZ47" s="708"/>
      <c r="IA47" s="708"/>
      <c r="IB47" s="708"/>
      <c r="IC47" s="708"/>
      <c r="ID47" s="708"/>
      <c r="IE47" s="708"/>
    </row>
    <row r="48" spans="1:242" s="709" customFormat="1" outlineLevel="1" x14ac:dyDescent="0.25">
      <c r="A48" s="672" t="s">
        <v>4</v>
      </c>
      <c r="B48" s="622"/>
      <c r="C48" s="660"/>
      <c r="D48" s="661"/>
      <c r="E48" s="622"/>
      <c r="F48" s="622"/>
      <c r="G48" s="621"/>
      <c r="H48" s="609"/>
      <c r="I48" s="1046"/>
      <c r="J48" s="1044"/>
      <c r="K48" s="622"/>
      <c r="L48" s="622"/>
      <c r="M48" s="622"/>
      <c r="N48" s="622"/>
      <c r="O48" s="623"/>
      <c r="P48" s="613"/>
      <c r="Q48" s="1066">
        <f t="shared" si="2"/>
        <v>0</v>
      </c>
      <c r="R48" s="635"/>
      <c r="S48" s="635"/>
      <c r="T48" s="635"/>
      <c r="U48" s="635"/>
      <c r="V48" s="669"/>
      <c r="W48" s="613"/>
      <c r="X48" s="694"/>
      <c r="Y48" s="613"/>
      <c r="Z48" s="708"/>
      <c r="AA48" s="708"/>
      <c r="AB48" s="708"/>
      <c r="AC48" s="708"/>
      <c r="AD48" s="708"/>
      <c r="AE48" s="708"/>
      <c r="AF48" s="708"/>
      <c r="AG48" s="708"/>
      <c r="AH48" s="708"/>
      <c r="AI48" s="708"/>
      <c r="AJ48" s="708"/>
      <c r="AK48" s="708"/>
      <c r="AL48" s="708"/>
      <c r="AM48" s="708"/>
      <c r="AN48" s="708"/>
      <c r="AO48" s="708"/>
      <c r="AP48" s="708"/>
      <c r="AQ48" s="708"/>
      <c r="AR48" s="708"/>
      <c r="AS48" s="708"/>
      <c r="AT48" s="708"/>
      <c r="AU48" s="708"/>
      <c r="AV48" s="708"/>
      <c r="AW48" s="708"/>
      <c r="AX48" s="708"/>
      <c r="AY48" s="708"/>
      <c r="AZ48" s="708"/>
      <c r="BA48" s="708"/>
      <c r="BB48" s="708"/>
      <c r="BC48" s="708"/>
      <c r="BD48" s="708"/>
      <c r="BE48" s="708"/>
      <c r="BF48" s="708"/>
      <c r="BG48" s="708"/>
      <c r="BH48" s="708"/>
      <c r="BI48" s="708"/>
      <c r="BJ48" s="708"/>
      <c r="BK48" s="708"/>
      <c r="BL48" s="708"/>
      <c r="BM48" s="708"/>
      <c r="BN48" s="708"/>
      <c r="BO48" s="708"/>
      <c r="BP48" s="708"/>
      <c r="BQ48" s="708"/>
      <c r="BR48" s="708"/>
      <c r="BS48" s="708"/>
      <c r="BT48" s="708"/>
      <c r="BU48" s="708"/>
      <c r="BV48" s="708"/>
      <c r="BW48" s="708"/>
      <c r="BX48" s="708"/>
      <c r="BY48" s="708"/>
      <c r="BZ48" s="708"/>
      <c r="CA48" s="708"/>
      <c r="CB48" s="708"/>
      <c r="CC48" s="708"/>
      <c r="CD48" s="708"/>
      <c r="CE48" s="708"/>
      <c r="CF48" s="708"/>
      <c r="CG48" s="708"/>
      <c r="CH48" s="708"/>
      <c r="CI48" s="708"/>
      <c r="CJ48" s="708"/>
      <c r="CK48" s="708"/>
      <c r="CL48" s="708"/>
      <c r="CM48" s="708"/>
      <c r="CN48" s="708"/>
      <c r="CO48" s="708"/>
      <c r="CP48" s="708"/>
      <c r="CQ48" s="708"/>
      <c r="CR48" s="708"/>
      <c r="CS48" s="708"/>
      <c r="CT48" s="708"/>
      <c r="CU48" s="708"/>
      <c r="CV48" s="708"/>
      <c r="CW48" s="708"/>
      <c r="CX48" s="708"/>
      <c r="CY48" s="708"/>
      <c r="CZ48" s="708"/>
      <c r="DA48" s="708"/>
      <c r="DB48" s="708"/>
      <c r="DC48" s="708"/>
      <c r="DD48" s="708"/>
      <c r="DE48" s="708"/>
      <c r="DF48" s="708"/>
      <c r="DG48" s="708"/>
      <c r="DH48" s="708"/>
      <c r="DI48" s="708"/>
      <c r="DJ48" s="708"/>
      <c r="DK48" s="708"/>
      <c r="DL48" s="708"/>
      <c r="DM48" s="708"/>
      <c r="DN48" s="708"/>
      <c r="DO48" s="708"/>
      <c r="DP48" s="708"/>
      <c r="DQ48" s="708"/>
      <c r="DR48" s="708"/>
      <c r="DS48" s="708"/>
      <c r="DT48" s="708"/>
      <c r="DU48" s="708"/>
      <c r="DV48" s="708"/>
      <c r="DW48" s="708"/>
      <c r="DX48" s="708"/>
      <c r="DY48" s="708"/>
      <c r="DZ48" s="708"/>
      <c r="EA48" s="708"/>
      <c r="EB48" s="708"/>
      <c r="EC48" s="708"/>
      <c r="ED48" s="708"/>
      <c r="EE48" s="708"/>
      <c r="EF48" s="708"/>
      <c r="EG48" s="708"/>
      <c r="EH48" s="708"/>
      <c r="EI48" s="708"/>
      <c r="EJ48" s="708"/>
      <c r="EK48" s="708"/>
      <c r="EL48" s="708"/>
      <c r="EM48" s="708"/>
      <c r="EN48" s="708"/>
      <c r="EO48" s="708"/>
      <c r="EP48" s="708"/>
      <c r="EQ48" s="708"/>
      <c r="ER48" s="708"/>
      <c r="ES48" s="708"/>
      <c r="ET48" s="708"/>
      <c r="EU48" s="708"/>
      <c r="EV48" s="708"/>
      <c r="EW48" s="708"/>
      <c r="EX48" s="708"/>
      <c r="EY48" s="708"/>
      <c r="EZ48" s="708"/>
      <c r="FA48" s="708"/>
      <c r="FB48" s="708"/>
      <c r="FC48" s="708"/>
      <c r="FD48" s="708"/>
      <c r="FE48" s="708"/>
      <c r="FF48" s="708"/>
      <c r="FG48" s="708"/>
      <c r="FH48" s="708"/>
      <c r="FI48" s="708"/>
      <c r="FJ48" s="708"/>
      <c r="FK48" s="708"/>
      <c r="FL48" s="708"/>
      <c r="FM48" s="708"/>
      <c r="FN48" s="708"/>
      <c r="FO48" s="708"/>
      <c r="FP48" s="708"/>
      <c r="FQ48" s="708"/>
      <c r="FR48" s="708"/>
      <c r="FS48" s="708"/>
      <c r="FT48" s="708"/>
      <c r="FU48" s="708"/>
      <c r="FV48" s="708"/>
      <c r="FW48" s="708"/>
      <c r="FX48" s="708"/>
      <c r="FY48" s="708"/>
      <c r="FZ48" s="708"/>
      <c r="GA48" s="708"/>
      <c r="GB48" s="708"/>
      <c r="GC48" s="708"/>
      <c r="GD48" s="708"/>
      <c r="GE48" s="708"/>
      <c r="GF48" s="708"/>
      <c r="GG48" s="708"/>
      <c r="GH48" s="708"/>
      <c r="GI48" s="708"/>
      <c r="GJ48" s="708"/>
      <c r="GK48" s="708"/>
      <c r="GL48" s="708"/>
      <c r="GM48" s="708"/>
      <c r="GN48" s="708"/>
      <c r="GO48" s="708"/>
      <c r="GP48" s="708"/>
      <c r="GQ48" s="708"/>
      <c r="GR48" s="708"/>
      <c r="GS48" s="708"/>
      <c r="GT48" s="708"/>
      <c r="GU48" s="708"/>
      <c r="GV48" s="708"/>
      <c r="GW48" s="708"/>
      <c r="GX48" s="708"/>
      <c r="GY48" s="708"/>
      <c r="GZ48" s="708"/>
      <c r="HA48" s="708"/>
      <c r="HB48" s="708"/>
      <c r="HC48" s="708"/>
      <c r="HD48" s="708"/>
      <c r="HE48" s="708"/>
      <c r="HF48" s="708"/>
      <c r="HG48" s="708"/>
      <c r="HH48" s="708"/>
      <c r="HI48" s="708"/>
      <c r="HJ48" s="708"/>
      <c r="HK48" s="708"/>
      <c r="HL48" s="708"/>
      <c r="HM48" s="708"/>
      <c r="HN48" s="708"/>
      <c r="HO48" s="708"/>
      <c r="HP48" s="708"/>
      <c r="HQ48" s="708"/>
      <c r="HR48" s="708"/>
      <c r="HS48" s="708"/>
      <c r="HT48" s="708"/>
      <c r="HU48" s="708"/>
      <c r="HV48" s="708"/>
      <c r="HW48" s="708"/>
      <c r="HX48" s="708"/>
      <c r="HY48" s="708"/>
      <c r="HZ48" s="708"/>
      <c r="IA48" s="708"/>
      <c r="IB48" s="708"/>
      <c r="IC48" s="708"/>
      <c r="ID48" s="708"/>
      <c r="IE48" s="708"/>
    </row>
    <row r="49" spans="1:242" s="629" customFormat="1" x14ac:dyDescent="0.25">
      <c r="A49" s="674"/>
      <c r="B49" s="609"/>
      <c r="C49" s="675"/>
      <c r="D49" s="676"/>
      <c r="E49" s="677"/>
      <c r="F49" s="678"/>
      <c r="G49" s="621"/>
      <c r="H49" s="609"/>
      <c r="I49" s="610"/>
      <c r="J49" s="609"/>
      <c r="K49" s="609"/>
      <c r="L49" s="609"/>
      <c r="M49" s="609"/>
      <c r="N49" s="609"/>
      <c r="O49" s="623"/>
      <c r="P49" s="613"/>
      <c r="Q49" s="679"/>
      <c r="R49" s="680"/>
      <c r="S49" s="680"/>
      <c r="T49" s="680"/>
      <c r="U49" s="680"/>
      <c r="V49" s="681"/>
      <c r="W49" s="636"/>
      <c r="X49" s="636"/>
      <c r="Y49" s="636"/>
      <c r="Z49" s="595"/>
      <c r="AA49" s="595"/>
      <c r="AB49" s="595"/>
      <c r="AC49" s="595"/>
      <c r="AD49" s="595"/>
      <c r="AE49" s="595"/>
      <c r="AF49" s="595"/>
      <c r="AG49" s="595"/>
      <c r="AH49" s="595"/>
      <c r="AI49" s="595"/>
      <c r="AJ49" s="595"/>
      <c r="AK49" s="595"/>
      <c r="AL49" s="595"/>
      <c r="AM49" s="595"/>
      <c r="AN49" s="595"/>
      <c r="AO49" s="595"/>
      <c r="AP49" s="595"/>
      <c r="AQ49" s="595"/>
      <c r="AR49" s="595"/>
      <c r="AS49" s="595"/>
      <c r="AT49" s="595"/>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5"/>
      <c r="BW49" s="595"/>
      <c r="BX49" s="595"/>
      <c r="BY49" s="595"/>
      <c r="BZ49" s="595"/>
      <c r="CA49" s="595"/>
      <c r="CB49" s="595"/>
      <c r="CC49" s="595"/>
      <c r="CD49" s="595"/>
      <c r="CE49" s="595"/>
      <c r="CF49" s="595"/>
      <c r="CG49" s="595"/>
      <c r="CH49" s="595"/>
      <c r="CI49" s="595"/>
      <c r="CJ49" s="595"/>
      <c r="CK49" s="595"/>
      <c r="CL49" s="595"/>
      <c r="CM49" s="595"/>
      <c r="CN49" s="595"/>
      <c r="CO49" s="595"/>
      <c r="CP49" s="595"/>
      <c r="CQ49" s="595"/>
      <c r="CR49" s="595"/>
      <c r="CS49" s="595"/>
      <c r="CT49" s="595"/>
      <c r="CU49" s="595"/>
      <c r="CV49" s="595"/>
      <c r="CW49" s="595"/>
      <c r="CX49" s="595"/>
      <c r="CY49" s="595"/>
      <c r="CZ49" s="595"/>
      <c r="DA49" s="595"/>
      <c r="DB49" s="595"/>
      <c r="DC49" s="595"/>
      <c r="DD49" s="595"/>
      <c r="DE49" s="595"/>
      <c r="DF49" s="595"/>
      <c r="DG49" s="595"/>
      <c r="DH49" s="595"/>
      <c r="DI49" s="595"/>
      <c r="DJ49" s="595"/>
      <c r="DK49" s="595"/>
      <c r="DL49" s="595"/>
      <c r="DM49" s="595"/>
      <c r="DN49" s="595"/>
      <c r="DO49" s="595"/>
      <c r="DP49" s="595"/>
      <c r="DQ49" s="595"/>
      <c r="DR49" s="595"/>
      <c r="DS49" s="595"/>
      <c r="DT49" s="595"/>
      <c r="DU49" s="595"/>
      <c r="DV49" s="595"/>
      <c r="DW49" s="595"/>
      <c r="DX49" s="595"/>
      <c r="DY49" s="595"/>
      <c r="DZ49" s="595"/>
      <c r="EA49" s="595"/>
      <c r="EB49" s="595"/>
      <c r="EC49" s="595"/>
      <c r="ED49" s="595"/>
      <c r="EE49" s="595"/>
      <c r="EF49" s="595"/>
      <c r="EG49" s="595"/>
      <c r="EH49" s="595"/>
      <c r="EI49" s="595"/>
      <c r="EJ49" s="595"/>
      <c r="EK49" s="595"/>
      <c r="EL49" s="595"/>
      <c r="EM49" s="595"/>
      <c r="EN49" s="595"/>
      <c r="EO49" s="595"/>
      <c r="EP49" s="595"/>
      <c r="EQ49" s="595"/>
      <c r="ER49" s="595"/>
      <c r="ES49" s="595"/>
      <c r="ET49" s="595"/>
      <c r="EU49" s="595"/>
      <c r="EV49" s="595"/>
      <c r="EW49" s="595"/>
      <c r="EX49" s="595"/>
      <c r="EY49" s="595"/>
      <c r="EZ49" s="595"/>
      <c r="FA49" s="595"/>
      <c r="FB49" s="595"/>
      <c r="FC49" s="595"/>
      <c r="FD49" s="595"/>
      <c r="FE49" s="595"/>
      <c r="FF49" s="595"/>
      <c r="FG49" s="595"/>
      <c r="FH49" s="595"/>
      <c r="FI49" s="595"/>
      <c r="FJ49" s="595"/>
      <c r="FK49" s="595"/>
      <c r="FL49" s="595"/>
      <c r="FM49" s="595"/>
      <c r="FN49" s="595"/>
      <c r="FO49" s="595"/>
      <c r="FP49" s="595"/>
      <c r="FQ49" s="595"/>
      <c r="FR49" s="595"/>
      <c r="FS49" s="595"/>
      <c r="FT49" s="595"/>
      <c r="FU49" s="595"/>
      <c r="FV49" s="595"/>
      <c r="FW49" s="595"/>
      <c r="FX49" s="595"/>
      <c r="FY49" s="595"/>
      <c r="FZ49" s="595"/>
      <c r="GA49" s="595"/>
      <c r="GB49" s="595"/>
      <c r="GC49" s="595"/>
      <c r="GD49" s="595"/>
      <c r="GE49" s="595"/>
      <c r="GF49" s="595"/>
      <c r="GG49" s="595"/>
      <c r="GH49" s="595"/>
      <c r="GI49" s="595"/>
      <c r="GJ49" s="595"/>
      <c r="GK49" s="595"/>
      <c r="GL49" s="595"/>
      <c r="GM49" s="595"/>
      <c r="GN49" s="595"/>
      <c r="GO49" s="595"/>
      <c r="GP49" s="595"/>
      <c r="GQ49" s="595"/>
      <c r="GR49" s="595"/>
      <c r="GS49" s="595"/>
      <c r="GT49" s="595"/>
      <c r="GU49" s="595"/>
      <c r="GV49" s="595"/>
      <c r="GW49" s="595"/>
      <c r="GX49" s="595"/>
      <c r="GY49" s="595"/>
      <c r="GZ49" s="595"/>
      <c r="HA49" s="595"/>
      <c r="HB49" s="595"/>
      <c r="HC49" s="595"/>
      <c r="HD49" s="595"/>
      <c r="HE49" s="595"/>
      <c r="HF49" s="595"/>
      <c r="HG49" s="595"/>
      <c r="HH49" s="595"/>
      <c r="HI49" s="595"/>
      <c r="HJ49" s="595"/>
      <c r="HK49" s="595"/>
      <c r="HL49" s="595"/>
      <c r="HM49" s="595"/>
      <c r="HN49" s="595"/>
      <c r="HO49" s="595"/>
      <c r="HP49" s="595"/>
      <c r="HQ49" s="595"/>
      <c r="HR49" s="595"/>
      <c r="HS49" s="595"/>
      <c r="HT49" s="595"/>
      <c r="HU49" s="595"/>
      <c r="HV49" s="595"/>
      <c r="HW49" s="595"/>
      <c r="HX49" s="595"/>
      <c r="HY49" s="595"/>
      <c r="HZ49" s="595"/>
      <c r="IA49" s="595"/>
      <c r="IB49" s="595"/>
      <c r="IC49" s="595"/>
      <c r="ID49" s="595"/>
      <c r="IE49" s="595"/>
      <c r="IF49" s="595"/>
      <c r="IG49" s="595"/>
      <c r="IH49" s="595"/>
    </row>
    <row r="50" spans="1:242" s="721" customFormat="1" x14ac:dyDescent="0.25">
      <c r="A50" s="720"/>
      <c r="B50" s="609"/>
      <c r="C50" s="700"/>
      <c r="D50" s="651"/>
      <c r="E50" s="609"/>
      <c r="F50" s="609"/>
      <c r="G50" s="621"/>
      <c r="H50" s="609"/>
      <c r="I50" s="610"/>
      <c r="J50" s="609"/>
      <c r="K50" s="609"/>
      <c r="L50" s="609"/>
      <c r="M50" s="609"/>
      <c r="N50" s="609"/>
      <c r="O50" s="623"/>
      <c r="P50" s="613"/>
      <c r="Q50" s="679"/>
      <c r="R50" s="680"/>
      <c r="S50" s="680"/>
      <c r="T50" s="680"/>
      <c r="U50" s="680"/>
      <c r="V50" s="681"/>
      <c r="W50" s="595"/>
      <c r="X50" s="613"/>
      <c r="Y50" s="613"/>
      <c r="Z50" s="613"/>
      <c r="AA50" s="613"/>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595"/>
      <c r="BW50" s="595"/>
      <c r="BX50" s="595"/>
      <c r="BY50" s="595"/>
      <c r="BZ50" s="595"/>
      <c r="CA50" s="595"/>
      <c r="CB50" s="595"/>
      <c r="CC50" s="595"/>
      <c r="CD50" s="595"/>
      <c r="CE50" s="595"/>
      <c r="CF50" s="595"/>
      <c r="CG50" s="595"/>
      <c r="CH50" s="595"/>
      <c r="CI50" s="595"/>
      <c r="CJ50" s="595"/>
      <c r="CK50" s="595"/>
      <c r="CL50" s="595"/>
      <c r="CM50" s="595"/>
      <c r="CN50" s="595"/>
      <c r="CO50" s="595"/>
      <c r="CP50" s="595"/>
      <c r="CQ50" s="595"/>
      <c r="CR50" s="595"/>
      <c r="CS50" s="595"/>
      <c r="CT50" s="595"/>
      <c r="CU50" s="595"/>
      <c r="CV50" s="595"/>
      <c r="CW50" s="595"/>
      <c r="CX50" s="595"/>
      <c r="CY50" s="595"/>
      <c r="CZ50" s="595"/>
      <c r="DA50" s="595"/>
      <c r="DB50" s="595"/>
      <c r="DC50" s="595"/>
      <c r="DD50" s="595"/>
      <c r="DE50" s="595"/>
      <c r="DF50" s="595"/>
      <c r="DG50" s="595"/>
      <c r="DH50" s="595"/>
      <c r="DI50" s="595"/>
      <c r="DJ50" s="595"/>
      <c r="DK50" s="595"/>
      <c r="DL50" s="595"/>
      <c r="DM50" s="595"/>
      <c r="DN50" s="595"/>
      <c r="DO50" s="595"/>
      <c r="DP50" s="595"/>
      <c r="DQ50" s="595"/>
      <c r="DR50" s="595"/>
      <c r="DS50" s="595"/>
      <c r="DT50" s="595"/>
      <c r="DU50" s="595"/>
      <c r="DV50" s="595"/>
      <c r="DW50" s="595"/>
      <c r="DX50" s="595"/>
      <c r="DY50" s="595"/>
      <c r="DZ50" s="595"/>
      <c r="EA50" s="595"/>
      <c r="EB50" s="595"/>
      <c r="EC50" s="595"/>
      <c r="ED50" s="595"/>
      <c r="EE50" s="595"/>
      <c r="EF50" s="595"/>
      <c r="EG50" s="595"/>
      <c r="EH50" s="595"/>
      <c r="EI50" s="595"/>
      <c r="EJ50" s="595"/>
      <c r="EK50" s="595"/>
      <c r="EL50" s="595"/>
      <c r="EM50" s="595"/>
      <c r="EN50" s="595"/>
      <c r="EO50" s="595"/>
      <c r="EP50" s="595"/>
      <c r="EQ50" s="595"/>
      <c r="ER50" s="595"/>
      <c r="ES50" s="595"/>
      <c r="ET50" s="595"/>
      <c r="EU50" s="595"/>
      <c r="EV50" s="595"/>
      <c r="EW50" s="595"/>
      <c r="EX50" s="595"/>
      <c r="EY50" s="595"/>
      <c r="EZ50" s="595"/>
      <c r="FA50" s="595"/>
      <c r="FB50" s="595"/>
      <c r="FC50" s="595"/>
      <c r="FD50" s="595"/>
      <c r="FE50" s="595"/>
      <c r="FF50" s="595"/>
      <c r="FG50" s="595"/>
      <c r="FH50" s="595"/>
      <c r="FI50" s="595"/>
      <c r="FJ50" s="595"/>
      <c r="FK50" s="595"/>
      <c r="FL50" s="595"/>
      <c r="FM50" s="595"/>
      <c r="FN50" s="595"/>
      <c r="FO50" s="595"/>
      <c r="FP50" s="595"/>
      <c r="FQ50" s="595"/>
      <c r="FR50" s="595"/>
      <c r="FS50" s="595"/>
      <c r="FT50" s="595"/>
      <c r="FU50" s="595"/>
      <c r="FV50" s="595"/>
      <c r="FW50" s="595"/>
      <c r="FX50" s="595"/>
      <c r="FY50" s="595"/>
      <c r="FZ50" s="595"/>
      <c r="GA50" s="595"/>
      <c r="GB50" s="595"/>
      <c r="GC50" s="595"/>
      <c r="GD50" s="595"/>
      <c r="GE50" s="595"/>
      <c r="GF50" s="595"/>
      <c r="GG50" s="595"/>
      <c r="GH50" s="595"/>
      <c r="GI50" s="595"/>
      <c r="GJ50" s="595"/>
      <c r="GK50" s="595"/>
      <c r="GL50" s="595"/>
      <c r="GM50" s="595"/>
      <c r="GN50" s="595"/>
      <c r="GO50" s="595"/>
      <c r="GP50" s="595"/>
      <c r="GQ50" s="595"/>
      <c r="GR50" s="595"/>
      <c r="GS50" s="595"/>
      <c r="GT50" s="595"/>
      <c r="GU50" s="595"/>
      <c r="GV50" s="595"/>
      <c r="GW50" s="595"/>
      <c r="GX50" s="595"/>
      <c r="GY50" s="595"/>
      <c r="GZ50" s="595"/>
      <c r="HA50" s="595"/>
      <c r="HB50" s="595"/>
      <c r="HC50" s="595"/>
      <c r="HD50" s="595"/>
      <c r="HE50" s="595"/>
      <c r="HF50" s="595"/>
      <c r="HG50" s="595"/>
      <c r="HH50" s="595"/>
      <c r="HI50" s="595"/>
      <c r="HJ50" s="595"/>
      <c r="HK50" s="595"/>
      <c r="HL50" s="595"/>
      <c r="HM50" s="595"/>
      <c r="HN50" s="595"/>
      <c r="HO50" s="595"/>
      <c r="HP50" s="595"/>
      <c r="HQ50" s="595"/>
      <c r="HR50" s="595"/>
      <c r="HS50" s="595"/>
      <c r="HT50" s="595"/>
      <c r="HU50" s="595"/>
      <c r="HV50" s="595"/>
      <c r="HW50" s="595"/>
      <c r="HX50" s="595"/>
      <c r="HY50" s="595"/>
      <c r="HZ50" s="595"/>
      <c r="IA50" s="595"/>
      <c r="IB50" s="595"/>
      <c r="IC50" s="595"/>
      <c r="ID50" s="595"/>
      <c r="IE50" s="595"/>
    </row>
    <row r="51" spans="1:242" s="721" customFormat="1" outlineLevel="1" x14ac:dyDescent="0.25">
      <c r="A51" s="646"/>
      <c r="B51" s="609"/>
      <c r="C51" s="722"/>
      <c r="D51" s="723" t="s">
        <v>8</v>
      </c>
      <c r="E51" s="724"/>
      <c r="F51" s="622"/>
      <c r="G51" s="621"/>
      <c r="H51" s="609"/>
      <c r="I51" s="722"/>
      <c r="J51" s="723" t="s">
        <v>8</v>
      </c>
      <c r="K51" s="724"/>
      <c r="L51" s="725"/>
      <c r="M51" s="725"/>
      <c r="N51" s="725"/>
      <c r="O51" s="623"/>
      <c r="P51" s="613"/>
      <c r="Q51" s="683" t="s">
        <v>0</v>
      </c>
      <c r="R51" s="726" t="s">
        <v>0</v>
      </c>
      <c r="S51" s="726" t="s">
        <v>0</v>
      </c>
      <c r="T51" s="727"/>
      <c r="U51" s="727"/>
      <c r="V51" s="1206" t="s">
        <v>76</v>
      </c>
      <c r="W51" s="595"/>
      <c r="X51" s="728"/>
      <c r="Y51" s="728"/>
      <c r="Z51" s="728"/>
      <c r="AA51" s="728"/>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c r="CS51" s="595"/>
      <c r="CT51" s="595"/>
      <c r="CU51" s="595"/>
      <c r="CV51" s="595"/>
      <c r="CW51" s="595"/>
      <c r="CX51" s="595"/>
      <c r="CY51" s="595"/>
      <c r="CZ51" s="595"/>
      <c r="DA51" s="595"/>
      <c r="DB51" s="595"/>
      <c r="DC51" s="595"/>
      <c r="DD51" s="595"/>
      <c r="DE51" s="595"/>
      <c r="DF51" s="595"/>
      <c r="DG51" s="595"/>
      <c r="DH51" s="595"/>
      <c r="DI51" s="595"/>
      <c r="DJ51" s="595"/>
      <c r="DK51" s="595"/>
      <c r="DL51" s="595"/>
      <c r="DM51" s="595"/>
      <c r="DN51" s="595"/>
      <c r="DO51" s="595"/>
      <c r="DP51" s="595"/>
      <c r="DQ51" s="595"/>
      <c r="DR51" s="595"/>
      <c r="DS51" s="595"/>
      <c r="DT51" s="595"/>
      <c r="DU51" s="595"/>
      <c r="DV51" s="595"/>
      <c r="DW51" s="595"/>
      <c r="DX51" s="595"/>
      <c r="DY51" s="595"/>
      <c r="DZ51" s="595"/>
      <c r="EA51" s="595"/>
      <c r="EB51" s="595"/>
      <c r="EC51" s="595"/>
      <c r="ED51" s="595"/>
      <c r="EE51" s="595"/>
      <c r="EF51" s="595"/>
      <c r="EG51" s="595"/>
      <c r="EH51" s="595"/>
      <c r="EI51" s="595"/>
      <c r="EJ51" s="595"/>
      <c r="EK51" s="595"/>
      <c r="EL51" s="595"/>
      <c r="EM51" s="595"/>
      <c r="EN51" s="595"/>
      <c r="EO51" s="595"/>
      <c r="EP51" s="595"/>
      <c r="EQ51" s="595"/>
      <c r="ER51" s="595"/>
      <c r="ES51" s="595"/>
      <c r="ET51" s="595"/>
      <c r="EU51" s="595"/>
      <c r="EV51" s="595"/>
      <c r="EW51" s="595"/>
      <c r="EX51" s="595"/>
      <c r="EY51" s="595"/>
      <c r="EZ51" s="595"/>
      <c r="FA51" s="595"/>
      <c r="FB51" s="595"/>
      <c r="FC51" s="595"/>
      <c r="FD51" s="595"/>
      <c r="FE51" s="595"/>
      <c r="FF51" s="595"/>
      <c r="FG51" s="595"/>
      <c r="FH51" s="595"/>
      <c r="FI51" s="595"/>
      <c r="FJ51" s="595"/>
      <c r="FK51" s="595"/>
      <c r="FL51" s="595"/>
      <c r="FM51" s="595"/>
      <c r="FN51" s="595"/>
      <c r="FO51" s="595"/>
      <c r="FP51" s="595"/>
      <c r="FQ51" s="595"/>
      <c r="FR51" s="595"/>
      <c r="FS51" s="595"/>
      <c r="FT51" s="595"/>
      <c r="FU51" s="595"/>
      <c r="FV51" s="595"/>
      <c r="FW51" s="595"/>
      <c r="FX51" s="595"/>
      <c r="FY51" s="595"/>
      <c r="FZ51" s="595"/>
      <c r="GA51" s="595"/>
      <c r="GB51" s="595"/>
      <c r="GC51" s="595"/>
      <c r="GD51" s="595"/>
      <c r="GE51" s="595"/>
      <c r="GF51" s="595"/>
      <c r="GG51" s="595"/>
      <c r="GH51" s="595"/>
      <c r="GI51" s="595"/>
      <c r="GJ51" s="595"/>
      <c r="GK51" s="595"/>
      <c r="GL51" s="595"/>
      <c r="GM51" s="595"/>
      <c r="GN51" s="595"/>
      <c r="GO51" s="595"/>
      <c r="GP51" s="595"/>
      <c r="GQ51" s="595"/>
      <c r="GR51" s="595"/>
      <c r="GS51" s="595"/>
      <c r="GT51" s="595"/>
      <c r="GU51" s="595"/>
      <c r="GV51" s="595"/>
      <c r="GW51" s="595"/>
      <c r="GX51" s="595"/>
      <c r="GY51" s="595"/>
      <c r="GZ51" s="595"/>
      <c r="HA51" s="595"/>
      <c r="HB51" s="595"/>
      <c r="HC51" s="595"/>
      <c r="HD51" s="595"/>
      <c r="HE51" s="595"/>
      <c r="HF51" s="595"/>
      <c r="HG51" s="595"/>
      <c r="HH51" s="595"/>
      <c r="HI51" s="595"/>
      <c r="HJ51" s="595"/>
      <c r="HK51" s="595"/>
      <c r="HL51" s="595"/>
      <c r="HM51" s="595"/>
      <c r="HN51" s="595"/>
      <c r="HO51" s="595"/>
      <c r="HP51" s="595"/>
      <c r="HQ51" s="595"/>
      <c r="HR51" s="595"/>
      <c r="HS51" s="595"/>
      <c r="HT51" s="595"/>
      <c r="HU51" s="595"/>
      <c r="HV51" s="595"/>
      <c r="HW51" s="595"/>
      <c r="HX51" s="595"/>
      <c r="HY51" s="595"/>
      <c r="HZ51" s="595"/>
      <c r="IA51" s="595"/>
      <c r="IB51" s="595"/>
      <c r="IC51" s="595"/>
      <c r="ID51" s="595"/>
      <c r="IE51" s="595"/>
    </row>
    <row r="52" spans="1:242" s="721" customFormat="1" ht="31.5" outlineLevel="1" x14ac:dyDescent="0.25">
      <c r="A52" s="684" t="s">
        <v>797</v>
      </c>
      <c r="B52" s="609"/>
      <c r="C52" s="652" t="s">
        <v>77</v>
      </c>
      <c r="D52" s="653" t="s">
        <v>78</v>
      </c>
      <c r="E52" s="653" t="s">
        <v>79</v>
      </c>
      <c r="F52" s="729"/>
      <c r="G52" s="621"/>
      <c r="H52" s="609"/>
      <c r="I52" s="652" t="s">
        <v>77</v>
      </c>
      <c r="J52" s="653" t="s">
        <v>78</v>
      </c>
      <c r="K52" s="715" t="s">
        <v>79</v>
      </c>
      <c r="L52" s="725"/>
      <c r="M52" s="725"/>
      <c r="N52" s="725"/>
      <c r="O52" s="623"/>
      <c r="P52" s="613"/>
      <c r="Q52" s="687" t="s">
        <v>77</v>
      </c>
      <c r="R52" s="730" t="s">
        <v>78</v>
      </c>
      <c r="S52" s="730" t="s">
        <v>79</v>
      </c>
      <c r="T52" s="731"/>
      <c r="U52" s="731"/>
      <c r="V52" s="1207"/>
      <c r="W52" s="595"/>
      <c r="X52" s="628"/>
      <c r="Y52" s="628"/>
      <c r="Z52" s="628"/>
      <c r="AA52" s="628"/>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X52" s="595"/>
      <c r="BY52" s="595"/>
      <c r="BZ52" s="595"/>
      <c r="CA52" s="595"/>
      <c r="CB52" s="595"/>
      <c r="CC52" s="595"/>
      <c r="CD52" s="595"/>
      <c r="CE52" s="595"/>
      <c r="CF52" s="595"/>
      <c r="CG52" s="595"/>
      <c r="CH52" s="595"/>
      <c r="CI52" s="595"/>
      <c r="CJ52" s="595"/>
      <c r="CK52" s="595"/>
      <c r="CL52" s="595"/>
      <c r="CM52" s="595"/>
      <c r="CN52" s="595"/>
      <c r="CO52" s="595"/>
      <c r="CP52" s="595"/>
      <c r="CQ52" s="595"/>
      <c r="CR52" s="595"/>
      <c r="CS52" s="595"/>
      <c r="CT52" s="595"/>
      <c r="CU52" s="595"/>
      <c r="CV52" s="595"/>
      <c r="CW52" s="595"/>
      <c r="CX52" s="595"/>
      <c r="CY52" s="595"/>
      <c r="CZ52" s="595"/>
      <c r="DA52" s="595"/>
      <c r="DB52" s="595"/>
      <c r="DC52" s="595"/>
      <c r="DD52" s="595"/>
      <c r="DE52" s="595"/>
      <c r="DF52" s="595"/>
      <c r="DG52" s="595"/>
      <c r="DH52" s="595"/>
      <c r="DI52" s="595"/>
      <c r="DJ52" s="595"/>
      <c r="DK52" s="595"/>
      <c r="DL52" s="595"/>
      <c r="DM52" s="595"/>
      <c r="DN52" s="595"/>
      <c r="DO52" s="595"/>
      <c r="DP52" s="595"/>
      <c r="DQ52" s="595"/>
      <c r="DR52" s="595"/>
      <c r="DS52" s="595"/>
      <c r="DT52" s="595"/>
      <c r="DU52" s="595"/>
      <c r="DV52" s="595"/>
      <c r="DW52" s="595"/>
      <c r="DX52" s="595"/>
      <c r="DY52" s="595"/>
      <c r="DZ52" s="595"/>
      <c r="EA52" s="595"/>
      <c r="EB52" s="595"/>
      <c r="EC52" s="595"/>
      <c r="ED52" s="595"/>
      <c r="EE52" s="595"/>
      <c r="EF52" s="595"/>
      <c r="EG52" s="595"/>
      <c r="EH52" s="595"/>
      <c r="EI52" s="595"/>
      <c r="EJ52" s="595"/>
      <c r="EK52" s="595"/>
      <c r="EL52" s="595"/>
      <c r="EM52" s="595"/>
      <c r="EN52" s="595"/>
      <c r="EO52" s="595"/>
      <c r="EP52" s="595"/>
      <c r="EQ52" s="595"/>
      <c r="ER52" s="595"/>
      <c r="ES52" s="595"/>
      <c r="ET52" s="595"/>
      <c r="EU52" s="595"/>
      <c r="EV52" s="595"/>
      <c r="EW52" s="595"/>
      <c r="EX52" s="595"/>
      <c r="EY52" s="595"/>
      <c r="EZ52" s="595"/>
      <c r="FA52" s="595"/>
      <c r="FB52" s="595"/>
      <c r="FC52" s="595"/>
      <c r="FD52" s="595"/>
      <c r="FE52" s="595"/>
      <c r="FF52" s="595"/>
      <c r="FG52" s="595"/>
      <c r="FH52" s="595"/>
      <c r="FI52" s="595"/>
      <c r="FJ52" s="595"/>
      <c r="FK52" s="595"/>
      <c r="FL52" s="595"/>
      <c r="FM52" s="595"/>
      <c r="FN52" s="595"/>
      <c r="FO52" s="595"/>
      <c r="FP52" s="595"/>
      <c r="FQ52" s="595"/>
      <c r="FR52" s="595"/>
      <c r="FS52" s="595"/>
      <c r="FT52" s="595"/>
      <c r="FU52" s="595"/>
      <c r="FV52" s="595"/>
      <c r="FW52" s="595"/>
      <c r="FX52" s="595"/>
      <c r="FY52" s="595"/>
      <c r="FZ52" s="595"/>
      <c r="GA52" s="595"/>
      <c r="GB52" s="595"/>
      <c r="GC52" s="595"/>
      <c r="GD52" s="595"/>
      <c r="GE52" s="595"/>
      <c r="GF52" s="595"/>
      <c r="GG52" s="595"/>
      <c r="GH52" s="595"/>
      <c r="GI52" s="595"/>
      <c r="GJ52" s="595"/>
      <c r="GK52" s="595"/>
      <c r="GL52" s="595"/>
      <c r="GM52" s="595"/>
      <c r="GN52" s="595"/>
      <c r="GO52" s="595"/>
      <c r="GP52" s="595"/>
      <c r="GQ52" s="595"/>
      <c r="GR52" s="595"/>
      <c r="GS52" s="595"/>
      <c r="GT52" s="595"/>
      <c r="GU52" s="595"/>
      <c r="GV52" s="595"/>
      <c r="GW52" s="595"/>
      <c r="GX52" s="595"/>
      <c r="GY52" s="595"/>
      <c r="GZ52" s="595"/>
      <c r="HA52" s="595"/>
      <c r="HB52" s="595"/>
      <c r="HC52" s="595"/>
      <c r="HD52" s="595"/>
      <c r="HE52" s="595"/>
      <c r="HF52" s="595"/>
      <c r="HG52" s="595"/>
      <c r="HH52" s="595"/>
      <c r="HI52" s="595"/>
      <c r="HJ52" s="595"/>
      <c r="HK52" s="595"/>
      <c r="HL52" s="595"/>
      <c r="HM52" s="595"/>
      <c r="HN52" s="595"/>
      <c r="HO52" s="595"/>
      <c r="HP52" s="595"/>
      <c r="HQ52" s="595"/>
      <c r="HR52" s="595"/>
      <c r="HS52" s="595"/>
      <c r="HT52" s="595"/>
      <c r="HU52" s="595"/>
      <c r="HV52" s="595"/>
      <c r="HW52" s="595"/>
      <c r="HX52" s="595"/>
      <c r="HY52" s="595"/>
      <c r="HZ52" s="595"/>
      <c r="IA52" s="595"/>
      <c r="IB52" s="595"/>
      <c r="IC52" s="595"/>
      <c r="ID52" s="595"/>
      <c r="IE52" s="595"/>
    </row>
    <row r="53" spans="1:242" s="721" customFormat="1" outlineLevel="1" x14ac:dyDescent="0.25">
      <c r="A53" s="650"/>
      <c r="B53" s="609"/>
      <c r="C53" s="652" t="s">
        <v>59</v>
      </c>
      <c r="D53" s="653" t="s">
        <v>59</v>
      </c>
      <c r="E53" s="653" t="s">
        <v>59</v>
      </c>
      <c r="F53" s="622"/>
      <c r="G53" s="621"/>
      <c r="H53" s="609"/>
      <c r="I53" s="652" t="s">
        <v>25</v>
      </c>
      <c r="J53" s="653" t="s">
        <v>25</v>
      </c>
      <c r="K53" s="653" t="s">
        <v>25</v>
      </c>
      <c r="L53" s="725"/>
      <c r="M53" s="725"/>
      <c r="N53" s="725"/>
      <c r="O53" s="623"/>
      <c r="P53" s="613"/>
      <c r="Q53" s="655" t="s">
        <v>43</v>
      </c>
      <c r="R53" s="732" t="s">
        <v>43</v>
      </c>
      <c r="S53" s="656" t="s">
        <v>43</v>
      </c>
      <c r="T53" s="615"/>
      <c r="U53" s="615"/>
      <c r="V53" s="690" t="s">
        <v>43</v>
      </c>
      <c r="W53" s="595"/>
      <c r="X53" s="654"/>
      <c r="Y53" s="654"/>
      <c r="Z53" s="654"/>
      <c r="AA53" s="654"/>
      <c r="AB53" s="595"/>
      <c r="AC53" s="595"/>
      <c r="AD53" s="595"/>
      <c r="AE53" s="595"/>
      <c r="AF53" s="595"/>
      <c r="AG53" s="595"/>
      <c r="AH53" s="595"/>
      <c r="AI53" s="595"/>
      <c r="AJ53" s="595"/>
      <c r="AK53" s="595"/>
      <c r="AL53" s="595"/>
      <c r="AM53" s="595"/>
      <c r="AN53" s="595"/>
      <c r="AO53" s="595"/>
      <c r="AP53" s="595"/>
      <c r="AQ53" s="595"/>
      <c r="AR53" s="595"/>
      <c r="AS53" s="595"/>
      <c r="AT53" s="595"/>
      <c r="AU53" s="595"/>
      <c r="AV53" s="595"/>
      <c r="AW53" s="595"/>
      <c r="AX53" s="595"/>
      <c r="AY53" s="595"/>
      <c r="AZ53" s="595"/>
      <c r="BA53" s="595"/>
      <c r="BB53" s="595"/>
      <c r="BC53" s="595"/>
      <c r="BD53" s="595"/>
      <c r="BE53" s="595"/>
      <c r="BF53" s="595"/>
      <c r="BG53" s="595"/>
      <c r="BH53" s="595"/>
      <c r="BI53" s="595"/>
      <c r="BJ53" s="595"/>
      <c r="BK53" s="595"/>
      <c r="BL53" s="595"/>
      <c r="BM53" s="595"/>
      <c r="BN53" s="595"/>
      <c r="BO53" s="595"/>
      <c r="BP53" s="595"/>
      <c r="BQ53" s="595"/>
      <c r="BR53" s="595"/>
      <c r="BS53" s="595"/>
      <c r="BT53" s="595"/>
      <c r="BU53" s="595"/>
      <c r="BV53" s="595"/>
      <c r="BW53" s="595"/>
      <c r="BX53" s="595"/>
      <c r="BY53" s="595"/>
      <c r="BZ53" s="595"/>
      <c r="CA53" s="595"/>
      <c r="CB53" s="595"/>
      <c r="CC53" s="595"/>
      <c r="CD53" s="595"/>
      <c r="CE53" s="595"/>
      <c r="CF53" s="595"/>
      <c r="CG53" s="595"/>
      <c r="CH53" s="595"/>
      <c r="CI53" s="595"/>
      <c r="CJ53" s="595"/>
      <c r="CK53" s="595"/>
      <c r="CL53" s="595"/>
      <c r="CM53" s="595"/>
      <c r="CN53" s="595"/>
      <c r="CO53" s="595"/>
      <c r="CP53" s="595"/>
      <c r="CQ53" s="595"/>
      <c r="CR53" s="595"/>
      <c r="CS53" s="595"/>
      <c r="CT53" s="595"/>
      <c r="CU53" s="595"/>
      <c r="CV53" s="595"/>
      <c r="CW53" s="595"/>
      <c r="CX53" s="595"/>
      <c r="CY53" s="595"/>
      <c r="CZ53" s="595"/>
      <c r="DA53" s="595"/>
      <c r="DB53" s="595"/>
      <c r="DC53" s="595"/>
      <c r="DD53" s="595"/>
      <c r="DE53" s="595"/>
      <c r="DF53" s="595"/>
      <c r="DG53" s="595"/>
      <c r="DH53" s="595"/>
      <c r="DI53" s="595"/>
      <c r="DJ53" s="595"/>
      <c r="DK53" s="595"/>
      <c r="DL53" s="595"/>
      <c r="DM53" s="595"/>
      <c r="DN53" s="595"/>
      <c r="DO53" s="595"/>
      <c r="DP53" s="595"/>
      <c r="DQ53" s="595"/>
      <c r="DR53" s="595"/>
      <c r="DS53" s="595"/>
      <c r="DT53" s="595"/>
      <c r="DU53" s="595"/>
      <c r="DV53" s="595"/>
      <c r="DW53" s="595"/>
      <c r="DX53" s="595"/>
      <c r="DY53" s="595"/>
      <c r="DZ53" s="595"/>
      <c r="EA53" s="595"/>
      <c r="EB53" s="595"/>
      <c r="EC53" s="595"/>
      <c r="ED53" s="595"/>
      <c r="EE53" s="595"/>
      <c r="EF53" s="595"/>
      <c r="EG53" s="595"/>
      <c r="EH53" s="595"/>
      <c r="EI53" s="595"/>
      <c r="EJ53" s="595"/>
      <c r="EK53" s="595"/>
      <c r="EL53" s="595"/>
      <c r="EM53" s="595"/>
      <c r="EN53" s="595"/>
      <c r="EO53" s="595"/>
      <c r="EP53" s="595"/>
      <c r="EQ53" s="595"/>
      <c r="ER53" s="595"/>
      <c r="ES53" s="595"/>
      <c r="ET53" s="595"/>
      <c r="EU53" s="595"/>
      <c r="EV53" s="595"/>
      <c r="EW53" s="595"/>
      <c r="EX53" s="595"/>
      <c r="EY53" s="595"/>
      <c r="EZ53" s="595"/>
      <c r="FA53" s="595"/>
      <c r="FB53" s="595"/>
      <c r="FC53" s="595"/>
      <c r="FD53" s="595"/>
      <c r="FE53" s="595"/>
      <c r="FF53" s="595"/>
      <c r="FG53" s="595"/>
      <c r="FH53" s="595"/>
      <c r="FI53" s="595"/>
      <c r="FJ53" s="595"/>
      <c r="FK53" s="595"/>
      <c r="FL53" s="595"/>
      <c r="FM53" s="595"/>
      <c r="FN53" s="595"/>
      <c r="FO53" s="595"/>
      <c r="FP53" s="595"/>
      <c r="FQ53" s="595"/>
      <c r="FR53" s="595"/>
      <c r="FS53" s="595"/>
      <c r="FT53" s="595"/>
      <c r="FU53" s="595"/>
      <c r="FV53" s="595"/>
      <c r="FW53" s="595"/>
      <c r="FX53" s="595"/>
      <c r="FY53" s="595"/>
      <c r="FZ53" s="595"/>
      <c r="GA53" s="595"/>
      <c r="GB53" s="595"/>
      <c r="GC53" s="595"/>
      <c r="GD53" s="595"/>
      <c r="GE53" s="595"/>
      <c r="GF53" s="595"/>
      <c r="GG53" s="595"/>
      <c r="GH53" s="595"/>
      <c r="GI53" s="595"/>
      <c r="GJ53" s="595"/>
      <c r="GK53" s="595"/>
      <c r="GL53" s="595"/>
      <c r="GM53" s="595"/>
      <c r="GN53" s="595"/>
      <c r="GO53" s="595"/>
      <c r="GP53" s="595"/>
      <c r="GQ53" s="595"/>
      <c r="GR53" s="595"/>
      <c r="GS53" s="595"/>
      <c r="GT53" s="595"/>
      <c r="GU53" s="595"/>
      <c r="GV53" s="595"/>
      <c r="GW53" s="595"/>
      <c r="GX53" s="595"/>
      <c r="GY53" s="595"/>
      <c r="GZ53" s="595"/>
      <c r="HA53" s="595"/>
      <c r="HB53" s="595"/>
      <c r="HC53" s="595"/>
      <c r="HD53" s="595"/>
      <c r="HE53" s="595"/>
      <c r="HF53" s="595"/>
      <c r="HG53" s="595"/>
      <c r="HH53" s="595"/>
      <c r="HI53" s="595"/>
      <c r="HJ53" s="595"/>
      <c r="HK53" s="595"/>
      <c r="HL53" s="595"/>
      <c r="HM53" s="595"/>
      <c r="HN53" s="595"/>
      <c r="HO53" s="595"/>
      <c r="HP53" s="595"/>
      <c r="HQ53" s="595"/>
      <c r="HR53" s="595"/>
      <c r="HS53" s="595"/>
      <c r="HT53" s="595"/>
      <c r="HU53" s="595"/>
      <c r="HV53" s="595"/>
      <c r="HW53" s="595"/>
      <c r="HX53" s="595"/>
      <c r="HY53" s="595"/>
      <c r="HZ53" s="595"/>
      <c r="IA53" s="595"/>
      <c r="IB53" s="595"/>
      <c r="IC53" s="595"/>
      <c r="ID53" s="595"/>
      <c r="IE53" s="595"/>
      <c r="IF53" s="595"/>
    </row>
    <row r="54" spans="1:242" s="721" customFormat="1" outlineLevel="1" x14ac:dyDescent="0.25">
      <c r="A54" s="659" t="s">
        <v>1</v>
      </c>
      <c r="B54" s="609"/>
      <c r="C54" s="660"/>
      <c r="D54" s="661"/>
      <c r="E54" s="661"/>
      <c r="F54" s="622"/>
      <c r="G54" s="621"/>
      <c r="H54" s="609"/>
      <c r="I54" s="1046"/>
      <c r="J54" s="1047"/>
      <c r="K54" s="1047"/>
      <c r="L54" s="734"/>
      <c r="M54" s="609"/>
      <c r="N54" s="609"/>
      <c r="O54" s="623"/>
      <c r="P54" s="613"/>
      <c r="Q54" s="1066">
        <f t="shared" ref="Q54:S60" si="3">IF(C54="-",0,(C54*I54))</f>
        <v>0</v>
      </c>
      <c r="R54" s="1068">
        <f t="shared" si="3"/>
        <v>0</v>
      </c>
      <c r="S54" s="1067">
        <f t="shared" si="3"/>
        <v>0</v>
      </c>
      <c r="T54" s="635"/>
      <c r="U54" s="635"/>
      <c r="V54" s="1065">
        <f>SUM(Q54:S60)</f>
        <v>0</v>
      </c>
      <c r="W54" s="595"/>
      <c r="X54" s="694"/>
      <c r="Y54" s="694"/>
      <c r="Z54" s="694"/>
      <c r="AA54" s="694"/>
      <c r="AB54" s="595"/>
      <c r="AC54" s="595"/>
      <c r="AD54" s="595"/>
      <c r="AE54" s="595"/>
      <c r="AF54" s="595"/>
      <c r="AG54" s="595"/>
      <c r="AH54" s="595"/>
      <c r="AI54" s="595"/>
      <c r="AJ54" s="595"/>
      <c r="AK54" s="595"/>
      <c r="AL54" s="595"/>
      <c r="AM54" s="595"/>
      <c r="AN54" s="595"/>
      <c r="AO54" s="595"/>
      <c r="AP54" s="595"/>
      <c r="AQ54" s="595"/>
      <c r="AR54" s="595"/>
      <c r="AS54" s="595"/>
      <c r="AT54" s="595"/>
      <c r="AU54" s="595"/>
      <c r="AV54" s="595"/>
      <c r="AW54" s="595"/>
      <c r="AX54" s="595"/>
      <c r="AY54" s="595"/>
      <c r="AZ54" s="595"/>
      <c r="BA54" s="595"/>
      <c r="BB54" s="595"/>
      <c r="BC54" s="595"/>
      <c r="BD54" s="595"/>
      <c r="BE54" s="595"/>
      <c r="BF54" s="595"/>
      <c r="BG54" s="595"/>
      <c r="BH54" s="595"/>
      <c r="BI54" s="595"/>
      <c r="BJ54" s="595"/>
      <c r="BK54" s="595"/>
      <c r="BL54" s="595"/>
      <c r="BM54" s="595"/>
      <c r="BN54" s="595"/>
      <c r="BO54" s="595"/>
      <c r="BP54" s="595"/>
      <c r="BQ54" s="595"/>
      <c r="BR54" s="595"/>
      <c r="BS54" s="595"/>
      <c r="BT54" s="595"/>
      <c r="BU54" s="595"/>
      <c r="BV54" s="595"/>
      <c r="BW54" s="595"/>
      <c r="BX54" s="595"/>
      <c r="BY54" s="595"/>
      <c r="BZ54" s="595"/>
      <c r="CA54" s="595"/>
      <c r="CB54" s="595"/>
      <c r="CC54" s="595"/>
      <c r="CD54" s="595"/>
      <c r="CE54" s="595"/>
      <c r="CF54" s="595"/>
      <c r="CG54" s="595"/>
      <c r="CH54" s="595"/>
      <c r="CI54" s="595"/>
      <c r="CJ54" s="595"/>
      <c r="CK54" s="595"/>
      <c r="CL54" s="595"/>
      <c r="CM54" s="595"/>
      <c r="CN54" s="595"/>
      <c r="CO54" s="595"/>
      <c r="CP54" s="595"/>
      <c r="CQ54" s="595"/>
      <c r="CR54" s="595"/>
      <c r="CS54" s="595"/>
      <c r="CT54" s="595"/>
      <c r="CU54" s="595"/>
      <c r="CV54" s="595"/>
      <c r="CW54" s="595"/>
      <c r="CX54" s="595"/>
      <c r="CY54" s="595"/>
      <c r="CZ54" s="595"/>
      <c r="DA54" s="595"/>
      <c r="DB54" s="595"/>
      <c r="DC54" s="595"/>
      <c r="DD54" s="595"/>
      <c r="DE54" s="595"/>
      <c r="DF54" s="595"/>
      <c r="DG54" s="595"/>
      <c r="DH54" s="595"/>
      <c r="DI54" s="595"/>
      <c r="DJ54" s="595"/>
      <c r="DK54" s="595"/>
      <c r="DL54" s="595"/>
      <c r="DM54" s="595"/>
      <c r="DN54" s="595"/>
      <c r="DO54" s="595"/>
      <c r="DP54" s="595"/>
      <c r="DQ54" s="595"/>
      <c r="DR54" s="595"/>
      <c r="DS54" s="595"/>
      <c r="DT54" s="595"/>
      <c r="DU54" s="595"/>
      <c r="DV54" s="595"/>
      <c r="DW54" s="595"/>
      <c r="DX54" s="595"/>
      <c r="DY54" s="595"/>
      <c r="DZ54" s="595"/>
      <c r="EA54" s="595"/>
      <c r="EB54" s="595"/>
      <c r="EC54" s="595"/>
      <c r="ED54" s="595"/>
      <c r="EE54" s="595"/>
      <c r="EF54" s="595"/>
      <c r="EG54" s="595"/>
      <c r="EH54" s="595"/>
      <c r="EI54" s="595"/>
      <c r="EJ54" s="595"/>
      <c r="EK54" s="595"/>
      <c r="EL54" s="595"/>
      <c r="EM54" s="595"/>
      <c r="EN54" s="595"/>
      <c r="EO54" s="595"/>
      <c r="EP54" s="595"/>
      <c r="EQ54" s="595"/>
      <c r="ER54" s="595"/>
      <c r="ES54" s="595"/>
      <c r="ET54" s="595"/>
      <c r="EU54" s="595"/>
      <c r="EV54" s="595"/>
      <c r="EW54" s="595"/>
      <c r="EX54" s="595"/>
      <c r="EY54" s="595"/>
      <c r="EZ54" s="595"/>
      <c r="FA54" s="595"/>
      <c r="FB54" s="595"/>
      <c r="FC54" s="595"/>
      <c r="FD54" s="595"/>
      <c r="FE54" s="595"/>
      <c r="FF54" s="595"/>
      <c r="FG54" s="595"/>
      <c r="FH54" s="595"/>
      <c r="FI54" s="595"/>
      <c r="FJ54" s="595"/>
      <c r="FK54" s="595"/>
      <c r="FL54" s="595"/>
      <c r="FM54" s="595"/>
      <c r="FN54" s="595"/>
      <c r="FO54" s="595"/>
      <c r="FP54" s="595"/>
      <c r="FQ54" s="595"/>
      <c r="FR54" s="595"/>
      <c r="FS54" s="595"/>
      <c r="FT54" s="595"/>
      <c r="FU54" s="595"/>
      <c r="FV54" s="595"/>
      <c r="FW54" s="595"/>
      <c r="FX54" s="595"/>
      <c r="FY54" s="595"/>
      <c r="FZ54" s="595"/>
      <c r="GA54" s="595"/>
      <c r="GB54" s="595"/>
      <c r="GC54" s="595"/>
      <c r="GD54" s="595"/>
      <c r="GE54" s="595"/>
      <c r="GF54" s="595"/>
      <c r="GG54" s="595"/>
      <c r="GH54" s="595"/>
      <c r="GI54" s="595"/>
      <c r="GJ54" s="595"/>
      <c r="GK54" s="595"/>
      <c r="GL54" s="595"/>
      <c r="GM54" s="595"/>
      <c r="GN54" s="595"/>
      <c r="GO54" s="595"/>
      <c r="GP54" s="595"/>
      <c r="GQ54" s="595"/>
      <c r="GR54" s="595"/>
      <c r="GS54" s="595"/>
      <c r="GT54" s="595"/>
      <c r="GU54" s="595"/>
      <c r="GV54" s="595"/>
      <c r="GW54" s="595"/>
      <c r="GX54" s="595"/>
      <c r="GY54" s="595"/>
      <c r="GZ54" s="595"/>
      <c r="HA54" s="595"/>
      <c r="HB54" s="595"/>
      <c r="HC54" s="595"/>
      <c r="HD54" s="595"/>
      <c r="HE54" s="595"/>
      <c r="HF54" s="595"/>
      <c r="HG54" s="595"/>
      <c r="HH54" s="595"/>
      <c r="HI54" s="595"/>
      <c r="HJ54" s="595"/>
      <c r="HK54" s="595"/>
      <c r="HL54" s="595"/>
      <c r="HM54" s="595"/>
      <c r="HN54" s="595"/>
      <c r="HO54" s="595"/>
      <c r="HP54" s="595"/>
      <c r="HQ54" s="595"/>
      <c r="HR54" s="595"/>
      <c r="HS54" s="595"/>
      <c r="HT54" s="595"/>
      <c r="HU54" s="595"/>
      <c r="HV54" s="595"/>
      <c r="HW54" s="595"/>
      <c r="HX54" s="595"/>
      <c r="HY54" s="595"/>
      <c r="HZ54" s="595"/>
      <c r="IA54" s="595"/>
      <c r="IB54" s="595"/>
      <c r="IC54" s="595"/>
      <c r="ID54" s="595"/>
      <c r="IE54" s="595"/>
      <c r="IF54" s="595"/>
    </row>
    <row r="55" spans="1:242" s="721" customFormat="1" outlineLevel="1" x14ac:dyDescent="0.25">
      <c r="A55" s="668" t="s">
        <v>60</v>
      </c>
      <c r="B55" s="609"/>
      <c r="C55" s="660"/>
      <c r="D55" s="661"/>
      <c r="E55" s="661"/>
      <c r="F55" s="736"/>
      <c r="G55" s="621"/>
      <c r="H55" s="609"/>
      <c r="I55" s="1046"/>
      <c r="J55" s="1047"/>
      <c r="K55" s="1047"/>
      <c r="L55" s="734"/>
      <c r="M55" s="609"/>
      <c r="N55" s="609"/>
      <c r="O55" s="623"/>
      <c r="P55" s="613"/>
      <c r="Q55" s="1066">
        <f t="shared" si="3"/>
        <v>0</v>
      </c>
      <c r="R55" s="1068">
        <f t="shared" si="3"/>
        <v>0</v>
      </c>
      <c r="S55" s="1067">
        <f t="shared" si="3"/>
        <v>0</v>
      </c>
      <c r="T55" s="635"/>
      <c r="U55" s="635"/>
      <c r="V55" s="681"/>
      <c r="W55" s="595"/>
      <c r="X55" s="694"/>
      <c r="Y55" s="694"/>
      <c r="Z55" s="694"/>
      <c r="AA55" s="694"/>
      <c r="AB55" s="595"/>
      <c r="AC55" s="595"/>
      <c r="AD55" s="595"/>
      <c r="AE55" s="595"/>
      <c r="AF55" s="595"/>
      <c r="AG55" s="595"/>
      <c r="AH55" s="595"/>
      <c r="AI55" s="595"/>
      <c r="AJ55" s="595"/>
      <c r="AK55" s="595"/>
      <c r="AL55" s="595"/>
      <c r="AM55" s="595"/>
      <c r="AN55" s="595"/>
      <c r="AO55" s="595"/>
      <c r="AP55" s="595"/>
      <c r="AQ55" s="595"/>
      <c r="AR55" s="595"/>
      <c r="AS55" s="595"/>
      <c r="AT55" s="595"/>
      <c r="AU55" s="595"/>
      <c r="AV55" s="595"/>
      <c r="AW55" s="595"/>
      <c r="AX55" s="595"/>
      <c r="AY55" s="595"/>
      <c r="AZ55" s="595"/>
      <c r="BA55" s="595"/>
      <c r="BB55" s="595"/>
      <c r="BC55" s="595"/>
      <c r="BD55" s="595"/>
      <c r="BE55" s="595"/>
      <c r="BF55" s="595"/>
      <c r="BG55" s="595"/>
      <c r="BH55" s="595"/>
      <c r="BI55" s="595"/>
      <c r="BJ55" s="595"/>
      <c r="BK55" s="595"/>
      <c r="BL55" s="595"/>
      <c r="BM55" s="595"/>
      <c r="BN55" s="595"/>
      <c r="BO55" s="595"/>
      <c r="BP55" s="595"/>
      <c r="BQ55" s="595"/>
      <c r="BR55" s="595"/>
      <c r="BS55" s="595"/>
      <c r="BT55" s="595"/>
      <c r="BU55" s="595"/>
      <c r="BV55" s="595"/>
      <c r="BW55" s="595"/>
      <c r="BX55" s="595"/>
      <c r="BY55" s="595"/>
      <c r="BZ55" s="595"/>
      <c r="CA55" s="595"/>
      <c r="CB55" s="595"/>
      <c r="CC55" s="595"/>
      <c r="CD55" s="595"/>
      <c r="CE55" s="595"/>
      <c r="CF55" s="595"/>
      <c r="CG55" s="595"/>
      <c r="CH55" s="595"/>
      <c r="CI55" s="595"/>
      <c r="CJ55" s="595"/>
      <c r="CK55" s="595"/>
      <c r="CL55" s="595"/>
      <c r="CM55" s="595"/>
      <c r="CN55" s="595"/>
      <c r="CO55" s="595"/>
      <c r="CP55" s="595"/>
      <c r="CQ55" s="595"/>
      <c r="CR55" s="595"/>
      <c r="CS55" s="595"/>
      <c r="CT55" s="595"/>
      <c r="CU55" s="595"/>
      <c r="CV55" s="595"/>
      <c r="CW55" s="595"/>
      <c r="CX55" s="595"/>
      <c r="CY55" s="595"/>
      <c r="CZ55" s="595"/>
      <c r="DA55" s="595"/>
      <c r="DB55" s="595"/>
      <c r="DC55" s="595"/>
      <c r="DD55" s="595"/>
      <c r="DE55" s="595"/>
      <c r="DF55" s="595"/>
      <c r="DG55" s="595"/>
      <c r="DH55" s="595"/>
      <c r="DI55" s="595"/>
      <c r="DJ55" s="595"/>
      <c r="DK55" s="595"/>
      <c r="DL55" s="595"/>
      <c r="DM55" s="595"/>
      <c r="DN55" s="595"/>
      <c r="DO55" s="595"/>
      <c r="DP55" s="595"/>
      <c r="DQ55" s="595"/>
      <c r="DR55" s="595"/>
      <c r="DS55" s="595"/>
      <c r="DT55" s="595"/>
      <c r="DU55" s="595"/>
      <c r="DV55" s="595"/>
      <c r="DW55" s="595"/>
      <c r="DX55" s="595"/>
      <c r="DY55" s="595"/>
      <c r="DZ55" s="595"/>
      <c r="EA55" s="595"/>
      <c r="EB55" s="595"/>
      <c r="EC55" s="595"/>
      <c r="ED55" s="595"/>
      <c r="EE55" s="595"/>
      <c r="EF55" s="595"/>
      <c r="EG55" s="595"/>
      <c r="EH55" s="595"/>
      <c r="EI55" s="595"/>
      <c r="EJ55" s="595"/>
      <c r="EK55" s="595"/>
      <c r="EL55" s="595"/>
      <c r="EM55" s="595"/>
      <c r="EN55" s="595"/>
      <c r="EO55" s="595"/>
      <c r="EP55" s="595"/>
      <c r="EQ55" s="595"/>
      <c r="ER55" s="595"/>
      <c r="ES55" s="595"/>
      <c r="ET55" s="595"/>
      <c r="EU55" s="595"/>
      <c r="EV55" s="595"/>
      <c r="EW55" s="595"/>
      <c r="EX55" s="595"/>
      <c r="EY55" s="595"/>
      <c r="EZ55" s="595"/>
      <c r="FA55" s="595"/>
      <c r="FB55" s="595"/>
      <c r="FC55" s="595"/>
      <c r="FD55" s="595"/>
      <c r="FE55" s="595"/>
      <c r="FF55" s="595"/>
      <c r="FG55" s="595"/>
      <c r="FH55" s="595"/>
      <c r="FI55" s="595"/>
      <c r="FJ55" s="595"/>
      <c r="FK55" s="595"/>
      <c r="FL55" s="595"/>
      <c r="FM55" s="595"/>
      <c r="FN55" s="595"/>
      <c r="FO55" s="595"/>
      <c r="FP55" s="595"/>
      <c r="FQ55" s="595"/>
      <c r="FR55" s="595"/>
      <c r="FS55" s="595"/>
      <c r="FT55" s="595"/>
      <c r="FU55" s="595"/>
      <c r="FV55" s="595"/>
      <c r="FW55" s="595"/>
      <c r="FX55" s="595"/>
      <c r="FY55" s="595"/>
      <c r="FZ55" s="595"/>
      <c r="GA55" s="595"/>
      <c r="GB55" s="595"/>
      <c r="GC55" s="595"/>
      <c r="GD55" s="595"/>
      <c r="GE55" s="595"/>
      <c r="GF55" s="595"/>
      <c r="GG55" s="595"/>
      <c r="GH55" s="595"/>
      <c r="GI55" s="595"/>
      <c r="GJ55" s="595"/>
      <c r="GK55" s="595"/>
      <c r="GL55" s="595"/>
      <c r="GM55" s="595"/>
      <c r="GN55" s="595"/>
      <c r="GO55" s="595"/>
      <c r="GP55" s="595"/>
      <c r="GQ55" s="595"/>
      <c r="GR55" s="595"/>
      <c r="GS55" s="595"/>
      <c r="GT55" s="595"/>
      <c r="GU55" s="595"/>
      <c r="GV55" s="595"/>
      <c r="GW55" s="595"/>
      <c r="GX55" s="595"/>
      <c r="GY55" s="595"/>
      <c r="GZ55" s="595"/>
      <c r="HA55" s="595"/>
      <c r="HB55" s="595"/>
      <c r="HC55" s="595"/>
      <c r="HD55" s="595"/>
      <c r="HE55" s="595"/>
      <c r="HF55" s="595"/>
      <c r="HG55" s="595"/>
      <c r="HH55" s="595"/>
      <c r="HI55" s="595"/>
      <c r="HJ55" s="595"/>
      <c r="HK55" s="595"/>
      <c r="HL55" s="595"/>
      <c r="HM55" s="595"/>
      <c r="HN55" s="595"/>
      <c r="HO55" s="595"/>
      <c r="HP55" s="595"/>
      <c r="HQ55" s="595"/>
      <c r="HR55" s="595"/>
      <c r="HS55" s="595"/>
      <c r="HT55" s="595"/>
      <c r="HU55" s="595"/>
      <c r="HV55" s="595"/>
      <c r="HW55" s="595"/>
      <c r="HX55" s="595"/>
      <c r="HY55" s="595"/>
      <c r="HZ55" s="595"/>
      <c r="IA55" s="595"/>
      <c r="IB55" s="595"/>
      <c r="IC55" s="595"/>
      <c r="ID55" s="595"/>
      <c r="IE55" s="595"/>
      <c r="IF55" s="595"/>
    </row>
    <row r="56" spans="1:242" outlineLevel="1" x14ac:dyDescent="0.25">
      <c r="A56" s="670" t="s">
        <v>2</v>
      </c>
      <c r="B56" s="609"/>
      <c r="C56" s="660"/>
      <c r="D56" s="661"/>
      <c r="E56" s="661"/>
      <c r="F56" s="609"/>
      <c r="G56" s="611"/>
      <c r="H56" s="609"/>
      <c r="I56" s="1046"/>
      <c r="J56" s="1047"/>
      <c r="K56" s="1047"/>
      <c r="L56" s="734"/>
      <c r="M56" s="609"/>
      <c r="N56" s="609"/>
      <c r="O56" s="612"/>
      <c r="P56" s="613"/>
      <c r="Q56" s="1066">
        <f t="shared" si="3"/>
        <v>0</v>
      </c>
      <c r="R56" s="1068">
        <f t="shared" si="3"/>
        <v>0</v>
      </c>
      <c r="S56" s="1067">
        <f t="shared" si="3"/>
        <v>0</v>
      </c>
      <c r="T56" s="635"/>
      <c r="U56" s="635"/>
      <c r="V56" s="681"/>
      <c r="X56" s="694"/>
      <c r="Y56" s="694"/>
      <c r="Z56" s="694"/>
      <c r="AA56" s="694"/>
    </row>
    <row r="57" spans="1:242" s="721" customFormat="1" outlineLevel="1" x14ac:dyDescent="0.25">
      <c r="A57" s="670" t="s">
        <v>61</v>
      </c>
      <c r="B57" s="609"/>
      <c r="C57" s="660"/>
      <c r="D57" s="661"/>
      <c r="E57" s="661"/>
      <c r="F57" s="609"/>
      <c r="G57" s="621"/>
      <c r="H57" s="609"/>
      <c r="I57" s="1046"/>
      <c r="J57" s="1047"/>
      <c r="K57" s="1047"/>
      <c r="L57" s="734"/>
      <c r="M57" s="609"/>
      <c r="N57" s="609"/>
      <c r="O57" s="623"/>
      <c r="P57" s="613"/>
      <c r="Q57" s="1066">
        <f t="shared" si="3"/>
        <v>0</v>
      </c>
      <c r="R57" s="1068">
        <f t="shared" si="3"/>
        <v>0</v>
      </c>
      <c r="S57" s="1067">
        <f t="shared" si="3"/>
        <v>0</v>
      </c>
      <c r="T57" s="635"/>
      <c r="U57" s="635"/>
      <c r="V57" s="681"/>
      <c r="W57" s="595"/>
      <c r="X57" s="694"/>
      <c r="Y57" s="694"/>
      <c r="Z57" s="694"/>
      <c r="AA57" s="694"/>
      <c r="AB57" s="595"/>
      <c r="AC57" s="595"/>
      <c r="AD57" s="595"/>
      <c r="AE57" s="595"/>
      <c r="AF57" s="595"/>
      <c r="AG57" s="595"/>
      <c r="AH57" s="595"/>
      <c r="AI57" s="595"/>
      <c r="AJ57" s="595"/>
      <c r="AK57" s="595"/>
      <c r="AL57" s="595"/>
      <c r="AM57" s="595"/>
      <c r="AN57" s="595"/>
      <c r="AO57" s="595"/>
      <c r="AP57" s="595"/>
      <c r="AQ57" s="595"/>
      <c r="AR57" s="595"/>
      <c r="AS57" s="595"/>
      <c r="AT57" s="595"/>
      <c r="AU57" s="595"/>
      <c r="AV57" s="595"/>
      <c r="AW57" s="595"/>
      <c r="AX57" s="595"/>
      <c r="AY57" s="595"/>
      <c r="AZ57" s="595"/>
      <c r="BA57" s="595"/>
      <c r="BB57" s="595"/>
      <c r="BC57" s="595"/>
      <c r="BD57" s="595"/>
      <c r="BE57" s="595"/>
      <c r="BF57" s="595"/>
      <c r="BG57" s="595"/>
      <c r="BH57" s="595"/>
      <c r="BI57" s="595"/>
      <c r="BJ57" s="595"/>
      <c r="BK57" s="595"/>
      <c r="BL57" s="595"/>
      <c r="BM57" s="595"/>
      <c r="BN57" s="595"/>
      <c r="BO57" s="595"/>
      <c r="BP57" s="595"/>
      <c r="BQ57" s="595"/>
      <c r="BR57" s="595"/>
      <c r="BS57" s="595"/>
      <c r="BT57" s="595"/>
      <c r="BU57" s="595"/>
      <c r="BV57" s="595"/>
      <c r="BW57" s="595"/>
      <c r="BX57" s="595"/>
      <c r="BY57" s="595"/>
      <c r="BZ57" s="595"/>
      <c r="CA57" s="595"/>
      <c r="CB57" s="595"/>
      <c r="CC57" s="595"/>
      <c r="CD57" s="595"/>
      <c r="CE57" s="595"/>
      <c r="CF57" s="595"/>
      <c r="CG57" s="595"/>
      <c r="CH57" s="595"/>
      <c r="CI57" s="595"/>
      <c r="CJ57" s="595"/>
      <c r="CK57" s="595"/>
      <c r="CL57" s="595"/>
      <c r="CM57" s="595"/>
      <c r="CN57" s="595"/>
      <c r="CO57" s="595"/>
      <c r="CP57" s="595"/>
      <c r="CQ57" s="595"/>
      <c r="CR57" s="595"/>
      <c r="CS57" s="595"/>
      <c r="CT57" s="595"/>
      <c r="CU57" s="595"/>
      <c r="CV57" s="595"/>
      <c r="CW57" s="595"/>
      <c r="CX57" s="595"/>
      <c r="CY57" s="595"/>
      <c r="CZ57" s="595"/>
      <c r="DA57" s="595"/>
      <c r="DB57" s="595"/>
      <c r="DC57" s="595"/>
      <c r="DD57" s="595"/>
      <c r="DE57" s="595"/>
      <c r="DF57" s="595"/>
      <c r="DG57" s="595"/>
      <c r="DH57" s="595"/>
      <c r="DI57" s="595"/>
      <c r="DJ57" s="595"/>
      <c r="DK57" s="595"/>
      <c r="DL57" s="595"/>
      <c r="DM57" s="595"/>
      <c r="DN57" s="595"/>
      <c r="DO57" s="595"/>
      <c r="DP57" s="595"/>
      <c r="DQ57" s="595"/>
      <c r="DR57" s="595"/>
      <c r="DS57" s="595"/>
      <c r="DT57" s="595"/>
      <c r="DU57" s="595"/>
      <c r="DV57" s="595"/>
      <c r="DW57" s="595"/>
      <c r="DX57" s="595"/>
      <c r="DY57" s="595"/>
      <c r="DZ57" s="595"/>
      <c r="EA57" s="595"/>
      <c r="EB57" s="595"/>
      <c r="EC57" s="595"/>
      <c r="ED57" s="595"/>
      <c r="EE57" s="595"/>
      <c r="EF57" s="595"/>
      <c r="EG57" s="595"/>
      <c r="EH57" s="595"/>
      <c r="EI57" s="595"/>
      <c r="EJ57" s="595"/>
      <c r="EK57" s="595"/>
      <c r="EL57" s="595"/>
      <c r="EM57" s="595"/>
      <c r="EN57" s="595"/>
      <c r="EO57" s="595"/>
      <c r="EP57" s="595"/>
      <c r="EQ57" s="595"/>
      <c r="ER57" s="595"/>
      <c r="ES57" s="595"/>
      <c r="ET57" s="595"/>
      <c r="EU57" s="595"/>
      <c r="EV57" s="595"/>
      <c r="EW57" s="595"/>
      <c r="EX57" s="595"/>
      <c r="EY57" s="595"/>
      <c r="EZ57" s="595"/>
      <c r="FA57" s="595"/>
      <c r="FB57" s="595"/>
      <c r="FC57" s="595"/>
      <c r="FD57" s="595"/>
      <c r="FE57" s="595"/>
      <c r="FF57" s="595"/>
      <c r="FG57" s="595"/>
      <c r="FH57" s="595"/>
      <c r="FI57" s="595"/>
      <c r="FJ57" s="595"/>
      <c r="FK57" s="595"/>
      <c r="FL57" s="595"/>
      <c r="FM57" s="595"/>
      <c r="FN57" s="595"/>
      <c r="FO57" s="595"/>
      <c r="FP57" s="595"/>
      <c r="FQ57" s="595"/>
      <c r="FR57" s="595"/>
      <c r="FS57" s="595"/>
      <c r="FT57" s="595"/>
      <c r="FU57" s="595"/>
      <c r="FV57" s="595"/>
      <c r="FW57" s="595"/>
      <c r="FX57" s="595"/>
      <c r="FY57" s="595"/>
      <c r="FZ57" s="595"/>
      <c r="GA57" s="595"/>
      <c r="GB57" s="595"/>
      <c r="GC57" s="595"/>
      <c r="GD57" s="595"/>
      <c r="GE57" s="595"/>
      <c r="GF57" s="595"/>
      <c r="GG57" s="595"/>
      <c r="GH57" s="595"/>
      <c r="GI57" s="595"/>
      <c r="GJ57" s="595"/>
      <c r="GK57" s="595"/>
      <c r="GL57" s="595"/>
      <c r="GM57" s="595"/>
      <c r="GN57" s="595"/>
      <c r="GO57" s="595"/>
      <c r="GP57" s="595"/>
      <c r="GQ57" s="595"/>
      <c r="GR57" s="595"/>
      <c r="GS57" s="595"/>
      <c r="GT57" s="595"/>
      <c r="GU57" s="595"/>
      <c r="GV57" s="595"/>
      <c r="GW57" s="595"/>
      <c r="GX57" s="595"/>
      <c r="GY57" s="595"/>
      <c r="GZ57" s="595"/>
      <c r="HA57" s="595"/>
      <c r="HB57" s="595"/>
      <c r="HC57" s="595"/>
      <c r="HD57" s="595"/>
      <c r="HE57" s="595"/>
      <c r="HF57" s="595"/>
      <c r="HG57" s="595"/>
      <c r="HH57" s="595"/>
      <c r="HI57" s="595"/>
      <c r="HJ57" s="595"/>
      <c r="HK57" s="595"/>
      <c r="HL57" s="595"/>
      <c r="HM57" s="595"/>
      <c r="HN57" s="595"/>
      <c r="HO57" s="595"/>
      <c r="HP57" s="595"/>
      <c r="HQ57" s="595"/>
      <c r="HR57" s="595"/>
      <c r="HS57" s="595"/>
      <c r="HT57" s="595"/>
      <c r="HU57" s="595"/>
      <c r="HV57" s="595"/>
      <c r="HW57" s="595"/>
      <c r="HX57" s="595"/>
      <c r="HY57" s="595"/>
      <c r="HZ57" s="595"/>
      <c r="IA57" s="595"/>
      <c r="IB57" s="595"/>
      <c r="IC57" s="595"/>
      <c r="ID57" s="595"/>
      <c r="IE57" s="595"/>
      <c r="IF57" s="595"/>
    </row>
    <row r="58" spans="1:242" s="721" customFormat="1" outlineLevel="1" x14ac:dyDescent="0.25">
      <c r="A58" s="672" t="s">
        <v>3</v>
      </c>
      <c r="B58" s="609"/>
      <c r="C58" s="660"/>
      <c r="D58" s="661"/>
      <c r="E58" s="661"/>
      <c r="F58" s="609"/>
      <c r="G58" s="621"/>
      <c r="H58" s="609"/>
      <c r="I58" s="1046"/>
      <c r="J58" s="1047"/>
      <c r="K58" s="1047"/>
      <c r="L58" s="609"/>
      <c r="M58" s="609"/>
      <c r="N58" s="609"/>
      <c r="O58" s="623"/>
      <c r="P58" s="613"/>
      <c r="Q58" s="1066">
        <f t="shared" si="3"/>
        <v>0</v>
      </c>
      <c r="R58" s="1068">
        <f t="shared" si="3"/>
        <v>0</v>
      </c>
      <c r="S58" s="1067">
        <f t="shared" si="3"/>
        <v>0</v>
      </c>
      <c r="T58" s="635"/>
      <c r="U58" s="635"/>
      <c r="V58" s="681"/>
      <c r="W58" s="595"/>
      <c r="X58" s="694"/>
      <c r="Y58" s="694"/>
      <c r="Z58" s="694"/>
      <c r="AA58" s="694"/>
      <c r="AB58" s="595"/>
      <c r="AC58" s="595"/>
      <c r="AD58" s="595"/>
      <c r="AE58" s="595"/>
      <c r="AF58" s="595"/>
      <c r="AG58" s="595"/>
      <c r="AH58" s="595"/>
      <c r="AI58" s="595"/>
      <c r="AJ58" s="595"/>
      <c r="AK58" s="595"/>
      <c r="AL58" s="595"/>
      <c r="AM58" s="595"/>
      <c r="AN58" s="595"/>
      <c r="AO58" s="595"/>
      <c r="AP58" s="595"/>
      <c r="AQ58" s="595"/>
      <c r="AR58" s="595"/>
      <c r="AS58" s="595"/>
      <c r="AT58" s="595"/>
      <c r="AU58" s="595"/>
      <c r="AV58" s="595"/>
      <c r="AW58" s="595"/>
      <c r="AX58" s="595"/>
      <c r="AY58" s="595"/>
      <c r="AZ58" s="595"/>
      <c r="BA58" s="595"/>
      <c r="BB58" s="595"/>
      <c r="BC58" s="595"/>
      <c r="BD58" s="595"/>
      <c r="BE58" s="595"/>
      <c r="BF58" s="595"/>
      <c r="BG58" s="595"/>
      <c r="BH58" s="595"/>
      <c r="BI58" s="595"/>
      <c r="BJ58" s="595"/>
      <c r="BK58" s="595"/>
      <c r="BL58" s="595"/>
      <c r="BM58" s="595"/>
      <c r="BN58" s="595"/>
      <c r="BO58" s="595"/>
      <c r="BP58" s="595"/>
      <c r="BQ58" s="595"/>
      <c r="BR58" s="595"/>
      <c r="BS58" s="595"/>
      <c r="BT58" s="595"/>
      <c r="BU58" s="595"/>
      <c r="BV58" s="595"/>
      <c r="BW58" s="595"/>
      <c r="BX58" s="595"/>
      <c r="BY58" s="595"/>
      <c r="BZ58" s="595"/>
      <c r="CA58" s="595"/>
      <c r="CB58" s="595"/>
      <c r="CC58" s="595"/>
      <c r="CD58" s="595"/>
      <c r="CE58" s="595"/>
      <c r="CF58" s="595"/>
      <c r="CG58" s="595"/>
      <c r="CH58" s="595"/>
      <c r="CI58" s="595"/>
      <c r="CJ58" s="595"/>
      <c r="CK58" s="595"/>
      <c r="CL58" s="595"/>
      <c r="CM58" s="595"/>
      <c r="CN58" s="595"/>
      <c r="CO58" s="595"/>
      <c r="CP58" s="595"/>
      <c r="CQ58" s="595"/>
      <c r="CR58" s="595"/>
      <c r="CS58" s="595"/>
      <c r="CT58" s="595"/>
      <c r="CU58" s="595"/>
      <c r="CV58" s="595"/>
      <c r="CW58" s="595"/>
      <c r="CX58" s="595"/>
      <c r="CY58" s="595"/>
      <c r="CZ58" s="595"/>
      <c r="DA58" s="595"/>
      <c r="DB58" s="595"/>
      <c r="DC58" s="595"/>
      <c r="DD58" s="595"/>
      <c r="DE58" s="595"/>
      <c r="DF58" s="595"/>
      <c r="DG58" s="595"/>
      <c r="DH58" s="595"/>
      <c r="DI58" s="595"/>
      <c r="DJ58" s="595"/>
      <c r="DK58" s="595"/>
      <c r="DL58" s="595"/>
      <c r="DM58" s="595"/>
      <c r="DN58" s="595"/>
      <c r="DO58" s="595"/>
      <c r="DP58" s="595"/>
      <c r="DQ58" s="595"/>
      <c r="DR58" s="595"/>
      <c r="DS58" s="595"/>
      <c r="DT58" s="595"/>
      <c r="DU58" s="595"/>
      <c r="DV58" s="595"/>
      <c r="DW58" s="595"/>
      <c r="DX58" s="595"/>
      <c r="DY58" s="595"/>
      <c r="DZ58" s="595"/>
      <c r="EA58" s="595"/>
      <c r="EB58" s="595"/>
      <c r="EC58" s="595"/>
      <c r="ED58" s="595"/>
      <c r="EE58" s="595"/>
      <c r="EF58" s="595"/>
      <c r="EG58" s="595"/>
      <c r="EH58" s="595"/>
      <c r="EI58" s="595"/>
      <c r="EJ58" s="595"/>
      <c r="EK58" s="595"/>
      <c r="EL58" s="595"/>
      <c r="EM58" s="595"/>
      <c r="EN58" s="595"/>
      <c r="EO58" s="595"/>
      <c r="EP58" s="595"/>
      <c r="EQ58" s="595"/>
      <c r="ER58" s="595"/>
      <c r="ES58" s="595"/>
      <c r="ET58" s="595"/>
      <c r="EU58" s="595"/>
      <c r="EV58" s="595"/>
      <c r="EW58" s="595"/>
      <c r="EX58" s="595"/>
      <c r="EY58" s="595"/>
      <c r="EZ58" s="595"/>
      <c r="FA58" s="595"/>
      <c r="FB58" s="595"/>
      <c r="FC58" s="595"/>
      <c r="FD58" s="595"/>
      <c r="FE58" s="595"/>
      <c r="FF58" s="595"/>
      <c r="FG58" s="595"/>
      <c r="FH58" s="595"/>
      <c r="FI58" s="595"/>
      <c r="FJ58" s="595"/>
      <c r="FK58" s="595"/>
      <c r="FL58" s="595"/>
      <c r="FM58" s="595"/>
      <c r="FN58" s="595"/>
      <c r="FO58" s="595"/>
      <c r="FP58" s="595"/>
      <c r="FQ58" s="595"/>
      <c r="FR58" s="595"/>
      <c r="FS58" s="595"/>
      <c r="FT58" s="595"/>
      <c r="FU58" s="595"/>
      <c r="FV58" s="595"/>
      <c r="FW58" s="595"/>
      <c r="FX58" s="595"/>
      <c r="FY58" s="595"/>
      <c r="FZ58" s="595"/>
      <c r="GA58" s="595"/>
      <c r="GB58" s="595"/>
      <c r="GC58" s="595"/>
      <c r="GD58" s="595"/>
      <c r="GE58" s="595"/>
      <c r="GF58" s="595"/>
      <c r="GG58" s="595"/>
      <c r="GH58" s="595"/>
      <c r="GI58" s="595"/>
      <c r="GJ58" s="595"/>
      <c r="GK58" s="595"/>
      <c r="GL58" s="595"/>
      <c r="GM58" s="595"/>
      <c r="GN58" s="595"/>
      <c r="GO58" s="595"/>
      <c r="GP58" s="595"/>
      <c r="GQ58" s="595"/>
      <c r="GR58" s="595"/>
      <c r="GS58" s="595"/>
      <c r="GT58" s="595"/>
      <c r="GU58" s="595"/>
      <c r="GV58" s="595"/>
      <c r="GW58" s="595"/>
      <c r="GX58" s="595"/>
      <c r="GY58" s="595"/>
      <c r="GZ58" s="595"/>
      <c r="HA58" s="595"/>
      <c r="HB58" s="595"/>
      <c r="HC58" s="595"/>
      <c r="HD58" s="595"/>
      <c r="HE58" s="595"/>
      <c r="HF58" s="595"/>
      <c r="HG58" s="595"/>
      <c r="HH58" s="595"/>
      <c r="HI58" s="595"/>
      <c r="HJ58" s="595"/>
      <c r="HK58" s="595"/>
      <c r="HL58" s="595"/>
      <c r="HM58" s="595"/>
      <c r="HN58" s="595"/>
      <c r="HO58" s="595"/>
      <c r="HP58" s="595"/>
      <c r="HQ58" s="595"/>
      <c r="HR58" s="595"/>
      <c r="HS58" s="595"/>
      <c r="HT58" s="595"/>
      <c r="HU58" s="595"/>
      <c r="HV58" s="595"/>
      <c r="HW58" s="595"/>
      <c r="HX58" s="595"/>
      <c r="HY58" s="595"/>
      <c r="HZ58" s="595"/>
      <c r="IA58" s="595"/>
      <c r="IB58" s="595"/>
      <c r="IC58" s="595"/>
      <c r="ID58" s="595"/>
      <c r="IE58" s="595"/>
      <c r="IF58" s="595"/>
    </row>
    <row r="59" spans="1:242" s="721" customFormat="1" outlineLevel="1" x14ac:dyDescent="0.25">
      <c r="A59" s="672" t="s">
        <v>62</v>
      </c>
      <c r="B59" s="609"/>
      <c r="C59" s="660"/>
      <c r="D59" s="661"/>
      <c r="E59" s="661"/>
      <c r="F59" s="609"/>
      <c r="G59" s="621"/>
      <c r="H59" s="609"/>
      <c r="I59" s="1046"/>
      <c r="J59" s="1047"/>
      <c r="K59" s="1047"/>
      <c r="L59" s="609"/>
      <c r="M59" s="609"/>
      <c r="N59" s="609"/>
      <c r="O59" s="623"/>
      <c r="P59" s="613"/>
      <c r="Q59" s="1066">
        <f t="shared" si="3"/>
        <v>0</v>
      </c>
      <c r="R59" s="1068">
        <f t="shared" si="3"/>
        <v>0</v>
      </c>
      <c r="S59" s="1067">
        <f t="shared" si="3"/>
        <v>0</v>
      </c>
      <c r="T59" s="635"/>
      <c r="U59" s="635"/>
      <c r="V59" s="681"/>
      <c r="W59" s="595"/>
      <c r="X59" s="694"/>
      <c r="Y59" s="694"/>
      <c r="Z59" s="694"/>
      <c r="AA59" s="694"/>
      <c r="AB59" s="595"/>
      <c r="AC59" s="595"/>
      <c r="AD59" s="595"/>
      <c r="AE59" s="595"/>
      <c r="AF59" s="595"/>
      <c r="AG59" s="595"/>
      <c r="AH59" s="595"/>
      <c r="AI59" s="595"/>
      <c r="AJ59" s="595"/>
      <c r="AK59" s="595"/>
      <c r="AL59" s="595"/>
      <c r="AM59" s="595"/>
      <c r="AN59" s="595"/>
      <c r="AO59" s="595"/>
      <c r="AP59" s="595"/>
      <c r="AQ59" s="595"/>
      <c r="AR59" s="595"/>
      <c r="AS59" s="595"/>
      <c r="AT59" s="595"/>
      <c r="AU59" s="595"/>
      <c r="AV59" s="595"/>
      <c r="AW59" s="595"/>
      <c r="AX59" s="595"/>
      <c r="AY59" s="595"/>
      <c r="AZ59" s="595"/>
      <c r="BA59" s="595"/>
      <c r="BB59" s="595"/>
      <c r="BC59" s="595"/>
      <c r="BD59" s="595"/>
      <c r="BE59" s="595"/>
      <c r="BF59" s="595"/>
      <c r="BG59" s="595"/>
      <c r="BH59" s="595"/>
      <c r="BI59" s="595"/>
      <c r="BJ59" s="595"/>
      <c r="BK59" s="595"/>
      <c r="BL59" s="595"/>
      <c r="BM59" s="595"/>
      <c r="BN59" s="595"/>
      <c r="BO59" s="595"/>
      <c r="BP59" s="595"/>
      <c r="BQ59" s="595"/>
      <c r="BR59" s="595"/>
      <c r="BS59" s="595"/>
      <c r="BT59" s="595"/>
      <c r="BU59" s="595"/>
      <c r="BV59" s="595"/>
      <c r="BW59" s="595"/>
      <c r="BX59" s="595"/>
      <c r="BY59" s="595"/>
      <c r="BZ59" s="595"/>
      <c r="CA59" s="595"/>
      <c r="CB59" s="595"/>
      <c r="CC59" s="595"/>
      <c r="CD59" s="595"/>
      <c r="CE59" s="595"/>
      <c r="CF59" s="595"/>
      <c r="CG59" s="595"/>
      <c r="CH59" s="595"/>
      <c r="CI59" s="595"/>
      <c r="CJ59" s="595"/>
      <c r="CK59" s="595"/>
      <c r="CL59" s="595"/>
      <c r="CM59" s="595"/>
      <c r="CN59" s="595"/>
      <c r="CO59" s="595"/>
      <c r="CP59" s="595"/>
      <c r="CQ59" s="595"/>
      <c r="CR59" s="595"/>
      <c r="CS59" s="595"/>
      <c r="CT59" s="595"/>
      <c r="CU59" s="595"/>
      <c r="CV59" s="595"/>
      <c r="CW59" s="595"/>
      <c r="CX59" s="595"/>
      <c r="CY59" s="595"/>
      <c r="CZ59" s="595"/>
      <c r="DA59" s="595"/>
      <c r="DB59" s="595"/>
      <c r="DC59" s="595"/>
      <c r="DD59" s="595"/>
      <c r="DE59" s="595"/>
      <c r="DF59" s="595"/>
      <c r="DG59" s="595"/>
      <c r="DH59" s="595"/>
      <c r="DI59" s="595"/>
      <c r="DJ59" s="595"/>
      <c r="DK59" s="595"/>
      <c r="DL59" s="595"/>
      <c r="DM59" s="595"/>
      <c r="DN59" s="595"/>
      <c r="DO59" s="595"/>
      <c r="DP59" s="595"/>
      <c r="DQ59" s="595"/>
      <c r="DR59" s="595"/>
      <c r="DS59" s="595"/>
      <c r="DT59" s="595"/>
      <c r="DU59" s="595"/>
      <c r="DV59" s="595"/>
      <c r="DW59" s="595"/>
      <c r="DX59" s="595"/>
      <c r="DY59" s="595"/>
      <c r="DZ59" s="595"/>
      <c r="EA59" s="595"/>
      <c r="EB59" s="595"/>
      <c r="EC59" s="595"/>
      <c r="ED59" s="595"/>
      <c r="EE59" s="595"/>
      <c r="EF59" s="595"/>
      <c r="EG59" s="595"/>
      <c r="EH59" s="595"/>
      <c r="EI59" s="595"/>
      <c r="EJ59" s="595"/>
      <c r="EK59" s="595"/>
      <c r="EL59" s="595"/>
      <c r="EM59" s="595"/>
      <c r="EN59" s="595"/>
      <c r="EO59" s="595"/>
      <c r="EP59" s="595"/>
      <c r="EQ59" s="595"/>
      <c r="ER59" s="595"/>
      <c r="ES59" s="595"/>
      <c r="ET59" s="595"/>
      <c r="EU59" s="595"/>
      <c r="EV59" s="595"/>
      <c r="EW59" s="595"/>
      <c r="EX59" s="595"/>
      <c r="EY59" s="595"/>
      <c r="EZ59" s="595"/>
      <c r="FA59" s="595"/>
      <c r="FB59" s="595"/>
      <c r="FC59" s="595"/>
      <c r="FD59" s="595"/>
      <c r="FE59" s="595"/>
      <c r="FF59" s="595"/>
      <c r="FG59" s="595"/>
      <c r="FH59" s="595"/>
      <c r="FI59" s="595"/>
      <c r="FJ59" s="595"/>
      <c r="FK59" s="595"/>
      <c r="FL59" s="595"/>
      <c r="FM59" s="595"/>
      <c r="FN59" s="595"/>
      <c r="FO59" s="595"/>
      <c r="FP59" s="595"/>
      <c r="FQ59" s="595"/>
      <c r="FR59" s="595"/>
      <c r="FS59" s="595"/>
      <c r="FT59" s="595"/>
      <c r="FU59" s="595"/>
      <c r="FV59" s="595"/>
      <c r="FW59" s="595"/>
      <c r="FX59" s="595"/>
      <c r="FY59" s="595"/>
      <c r="FZ59" s="595"/>
      <c r="GA59" s="595"/>
      <c r="GB59" s="595"/>
      <c r="GC59" s="595"/>
      <c r="GD59" s="595"/>
      <c r="GE59" s="595"/>
      <c r="GF59" s="595"/>
      <c r="GG59" s="595"/>
      <c r="GH59" s="595"/>
      <c r="GI59" s="595"/>
      <c r="GJ59" s="595"/>
      <c r="GK59" s="595"/>
      <c r="GL59" s="595"/>
      <c r="GM59" s="595"/>
      <c r="GN59" s="595"/>
      <c r="GO59" s="595"/>
      <c r="GP59" s="595"/>
      <c r="GQ59" s="595"/>
      <c r="GR59" s="595"/>
      <c r="GS59" s="595"/>
      <c r="GT59" s="595"/>
      <c r="GU59" s="595"/>
      <c r="GV59" s="595"/>
      <c r="GW59" s="595"/>
      <c r="GX59" s="595"/>
      <c r="GY59" s="595"/>
      <c r="GZ59" s="595"/>
      <c r="HA59" s="595"/>
      <c r="HB59" s="595"/>
      <c r="HC59" s="595"/>
      <c r="HD59" s="595"/>
      <c r="HE59" s="595"/>
      <c r="HF59" s="595"/>
      <c r="HG59" s="595"/>
      <c r="HH59" s="595"/>
      <c r="HI59" s="595"/>
      <c r="HJ59" s="595"/>
      <c r="HK59" s="595"/>
      <c r="HL59" s="595"/>
      <c r="HM59" s="595"/>
      <c r="HN59" s="595"/>
      <c r="HO59" s="595"/>
      <c r="HP59" s="595"/>
      <c r="HQ59" s="595"/>
      <c r="HR59" s="595"/>
      <c r="HS59" s="595"/>
      <c r="HT59" s="595"/>
      <c r="HU59" s="595"/>
      <c r="HV59" s="595"/>
      <c r="HW59" s="595"/>
      <c r="HX59" s="595"/>
      <c r="HY59" s="595"/>
      <c r="HZ59" s="595"/>
      <c r="IA59" s="595"/>
      <c r="IB59" s="595"/>
      <c r="IC59" s="595"/>
      <c r="ID59" s="595"/>
      <c r="IE59" s="595"/>
      <c r="IF59" s="595"/>
    </row>
    <row r="60" spans="1:242" s="721" customFormat="1" outlineLevel="1" x14ac:dyDescent="0.25">
      <c r="A60" s="672" t="s">
        <v>4</v>
      </c>
      <c r="B60" s="609"/>
      <c r="C60" s="660"/>
      <c r="D60" s="661"/>
      <c r="E60" s="661"/>
      <c r="F60" s="609"/>
      <c r="G60" s="621"/>
      <c r="H60" s="609"/>
      <c r="I60" s="1046"/>
      <c r="J60" s="1047"/>
      <c r="K60" s="1047"/>
      <c r="L60" s="609"/>
      <c r="M60" s="609"/>
      <c r="N60" s="609"/>
      <c r="O60" s="623"/>
      <c r="P60" s="613"/>
      <c r="Q60" s="1066">
        <f t="shared" si="3"/>
        <v>0</v>
      </c>
      <c r="R60" s="1068">
        <f t="shared" si="3"/>
        <v>0</v>
      </c>
      <c r="S60" s="1067">
        <f t="shared" si="3"/>
        <v>0</v>
      </c>
      <c r="T60" s="635"/>
      <c r="U60" s="635"/>
      <c r="V60" s="681"/>
      <c r="W60" s="595"/>
      <c r="X60" s="694"/>
      <c r="Y60" s="694"/>
      <c r="Z60" s="694"/>
      <c r="AA60" s="694"/>
      <c r="AB60" s="595"/>
      <c r="AC60" s="595"/>
      <c r="AD60" s="595"/>
      <c r="AE60" s="595"/>
      <c r="AF60" s="595"/>
      <c r="AG60" s="595"/>
      <c r="AH60" s="595"/>
      <c r="AI60" s="595"/>
      <c r="AJ60" s="595"/>
      <c r="AK60" s="595"/>
      <c r="AL60" s="595"/>
      <c r="AM60" s="595"/>
      <c r="AN60" s="595"/>
      <c r="AO60" s="595"/>
      <c r="AP60" s="595"/>
      <c r="AQ60" s="595"/>
      <c r="AR60" s="595"/>
      <c r="AS60" s="595"/>
      <c r="AT60" s="595"/>
      <c r="AU60" s="595"/>
      <c r="AV60" s="595"/>
      <c r="AW60" s="595"/>
      <c r="AX60" s="595"/>
      <c r="AY60" s="595"/>
      <c r="AZ60" s="595"/>
      <c r="BA60" s="595"/>
      <c r="BB60" s="595"/>
      <c r="BC60" s="595"/>
      <c r="BD60" s="595"/>
      <c r="BE60" s="595"/>
      <c r="BF60" s="595"/>
      <c r="BG60" s="595"/>
      <c r="BH60" s="595"/>
      <c r="BI60" s="595"/>
      <c r="BJ60" s="595"/>
      <c r="BK60" s="595"/>
      <c r="BL60" s="595"/>
      <c r="BM60" s="595"/>
      <c r="BN60" s="595"/>
      <c r="BO60" s="595"/>
      <c r="BP60" s="595"/>
      <c r="BQ60" s="595"/>
      <c r="BR60" s="595"/>
      <c r="BS60" s="595"/>
      <c r="BT60" s="595"/>
      <c r="BU60" s="595"/>
      <c r="BV60" s="595"/>
      <c r="BW60" s="595"/>
      <c r="BX60" s="595"/>
      <c r="BY60" s="595"/>
      <c r="BZ60" s="595"/>
      <c r="CA60" s="595"/>
      <c r="CB60" s="595"/>
      <c r="CC60" s="595"/>
      <c r="CD60" s="595"/>
      <c r="CE60" s="595"/>
      <c r="CF60" s="595"/>
      <c r="CG60" s="595"/>
      <c r="CH60" s="595"/>
      <c r="CI60" s="595"/>
      <c r="CJ60" s="595"/>
      <c r="CK60" s="595"/>
      <c r="CL60" s="595"/>
      <c r="CM60" s="595"/>
      <c r="CN60" s="595"/>
      <c r="CO60" s="595"/>
      <c r="CP60" s="595"/>
      <c r="CQ60" s="595"/>
      <c r="CR60" s="595"/>
      <c r="CS60" s="595"/>
      <c r="CT60" s="595"/>
      <c r="CU60" s="595"/>
      <c r="CV60" s="595"/>
      <c r="CW60" s="595"/>
      <c r="CX60" s="595"/>
      <c r="CY60" s="595"/>
      <c r="CZ60" s="595"/>
      <c r="DA60" s="595"/>
      <c r="DB60" s="595"/>
      <c r="DC60" s="595"/>
      <c r="DD60" s="595"/>
      <c r="DE60" s="595"/>
      <c r="DF60" s="595"/>
      <c r="DG60" s="595"/>
      <c r="DH60" s="595"/>
      <c r="DI60" s="595"/>
      <c r="DJ60" s="595"/>
      <c r="DK60" s="595"/>
      <c r="DL60" s="595"/>
      <c r="DM60" s="595"/>
      <c r="DN60" s="595"/>
      <c r="DO60" s="595"/>
      <c r="DP60" s="595"/>
      <c r="DQ60" s="595"/>
      <c r="DR60" s="595"/>
      <c r="DS60" s="595"/>
      <c r="DT60" s="595"/>
      <c r="DU60" s="595"/>
      <c r="DV60" s="595"/>
      <c r="DW60" s="595"/>
      <c r="DX60" s="595"/>
      <c r="DY60" s="595"/>
      <c r="DZ60" s="595"/>
      <c r="EA60" s="595"/>
      <c r="EB60" s="595"/>
      <c r="EC60" s="595"/>
      <c r="ED60" s="595"/>
      <c r="EE60" s="595"/>
      <c r="EF60" s="595"/>
      <c r="EG60" s="595"/>
      <c r="EH60" s="595"/>
      <c r="EI60" s="595"/>
      <c r="EJ60" s="595"/>
      <c r="EK60" s="595"/>
      <c r="EL60" s="595"/>
      <c r="EM60" s="595"/>
      <c r="EN60" s="595"/>
      <c r="EO60" s="595"/>
      <c r="EP60" s="595"/>
      <c r="EQ60" s="595"/>
      <c r="ER60" s="595"/>
      <c r="ES60" s="595"/>
      <c r="ET60" s="595"/>
      <c r="EU60" s="595"/>
      <c r="EV60" s="595"/>
      <c r="EW60" s="595"/>
      <c r="EX60" s="595"/>
      <c r="EY60" s="595"/>
      <c r="EZ60" s="595"/>
      <c r="FA60" s="595"/>
      <c r="FB60" s="595"/>
      <c r="FC60" s="595"/>
      <c r="FD60" s="595"/>
      <c r="FE60" s="595"/>
      <c r="FF60" s="595"/>
      <c r="FG60" s="595"/>
      <c r="FH60" s="595"/>
      <c r="FI60" s="595"/>
      <c r="FJ60" s="595"/>
      <c r="FK60" s="595"/>
      <c r="FL60" s="595"/>
      <c r="FM60" s="595"/>
      <c r="FN60" s="595"/>
      <c r="FO60" s="595"/>
      <c r="FP60" s="595"/>
      <c r="FQ60" s="595"/>
      <c r="FR60" s="595"/>
      <c r="FS60" s="595"/>
      <c r="FT60" s="595"/>
      <c r="FU60" s="595"/>
      <c r="FV60" s="595"/>
      <c r="FW60" s="595"/>
      <c r="FX60" s="595"/>
      <c r="FY60" s="595"/>
      <c r="FZ60" s="595"/>
      <c r="GA60" s="595"/>
      <c r="GB60" s="595"/>
      <c r="GC60" s="595"/>
      <c r="GD60" s="595"/>
      <c r="GE60" s="595"/>
      <c r="GF60" s="595"/>
      <c r="GG60" s="595"/>
      <c r="GH60" s="595"/>
      <c r="GI60" s="595"/>
      <c r="GJ60" s="595"/>
      <c r="GK60" s="595"/>
      <c r="GL60" s="595"/>
      <c r="GM60" s="595"/>
      <c r="GN60" s="595"/>
      <c r="GO60" s="595"/>
      <c r="GP60" s="595"/>
      <c r="GQ60" s="595"/>
      <c r="GR60" s="595"/>
      <c r="GS60" s="595"/>
      <c r="GT60" s="595"/>
      <c r="GU60" s="595"/>
      <c r="GV60" s="595"/>
      <c r="GW60" s="595"/>
      <c r="GX60" s="595"/>
      <c r="GY60" s="595"/>
      <c r="GZ60" s="595"/>
      <c r="HA60" s="595"/>
      <c r="HB60" s="595"/>
      <c r="HC60" s="595"/>
      <c r="HD60" s="595"/>
      <c r="HE60" s="595"/>
      <c r="HF60" s="595"/>
      <c r="HG60" s="595"/>
      <c r="HH60" s="595"/>
      <c r="HI60" s="595"/>
      <c r="HJ60" s="595"/>
      <c r="HK60" s="595"/>
      <c r="HL60" s="595"/>
      <c r="HM60" s="595"/>
      <c r="HN60" s="595"/>
      <c r="HO60" s="595"/>
      <c r="HP60" s="595"/>
      <c r="HQ60" s="595"/>
      <c r="HR60" s="595"/>
      <c r="HS60" s="595"/>
      <c r="HT60" s="595"/>
      <c r="HU60" s="595"/>
      <c r="HV60" s="595"/>
      <c r="HW60" s="595"/>
      <c r="HX60" s="595"/>
      <c r="HY60" s="595"/>
      <c r="HZ60" s="595"/>
      <c r="IA60" s="595"/>
      <c r="IB60" s="595"/>
      <c r="IC60" s="595"/>
      <c r="ID60" s="595"/>
      <c r="IE60" s="595"/>
      <c r="IF60" s="595"/>
    </row>
    <row r="61" spans="1:242" s="629" customFormat="1" x14ac:dyDescent="0.25">
      <c r="A61" s="674"/>
      <c r="B61" s="609"/>
      <c r="C61" s="700"/>
      <c r="D61" s="651"/>
      <c r="E61" s="651"/>
      <c r="F61" s="609"/>
      <c r="G61" s="621"/>
      <c r="H61" s="609"/>
      <c r="I61" s="700"/>
      <c r="J61" s="651"/>
      <c r="K61" s="609"/>
      <c r="L61" s="609"/>
      <c r="M61" s="609"/>
      <c r="N61" s="609"/>
      <c r="O61" s="623"/>
      <c r="P61" s="613"/>
      <c r="Q61" s="737"/>
      <c r="R61" s="680"/>
      <c r="S61" s="680"/>
      <c r="T61" s="680"/>
      <c r="U61" s="680"/>
      <c r="V61" s="681"/>
      <c r="W61" s="595"/>
      <c r="X61" s="613"/>
      <c r="Y61" s="613"/>
      <c r="Z61" s="613"/>
      <c r="AA61" s="613"/>
      <c r="AB61" s="595"/>
      <c r="AC61" s="595"/>
      <c r="AD61" s="595"/>
      <c r="AE61" s="595"/>
      <c r="AF61" s="595"/>
      <c r="AG61" s="595"/>
      <c r="AH61" s="595"/>
      <c r="AI61" s="595"/>
      <c r="AJ61" s="595"/>
      <c r="AK61" s="595"/>
      <c r="AL61" s="595"/>
      <c r="AM61" s="595"/>
      <c r="AN61" s="595"/>
      <c r="AO61" s="595"/>
      <c r="AP61" s="595"/>
      <c r="AQ61" s="595"/>
      <c r="AR61" s="595"/>
      <c r="AS61" s="595"/>
      <c r="AT61" s="595"/>
      <c r="AU61" s="595"/>
      <c r="AV61" s="595"/>
      <c r="AW61" s="595"/>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595"/>
      <c r="BZ61" s="595"/>
      <c r="CA61" s="595"/>
      <c r="CB61" s="595"/>
      <c r="CC61" s="595"/>
      <c r="CD61" s="595"/>
      <c r="CE61" s="595"/>
      <c r="CF61" s="595"/>
      <c r="CG61" s="595"/>
      <c r="CH61" s="595"/>
      <c r="CI61" s="595"/>
      <c r="CJ61" s="595"/>
      <c r="CK61" s="595"/>
      <c r="CL61" s="595"/>
      <c r="CM61" s="595"/>
      <c r="CN61" s="595"/>
      <c r="CO61" s="595"/>
      <c r="CP61" s="595"/>
      <c r="CQ61" s="595"/>
      <c r="CR61" s="595"/>
      <c r="CS61" s="595"/>
      <c r="CT61" s="595"/>
      <c r="CU61" s="595"/>
      <c r="CV61" s="595"/>
      <c r="CW61" s="595"/>
      <c r="CX61" s="595"/>
      <c r="CY61" s="595"/>
      <c r="CZ61" s="595"/>
      <c r="DA61" s="595"/>
      <c r="DB61" s="595"/>
      <c r="DC61" s="595"/>
      <c r="DD61" s="595"/>
      <c r="DE61" s="595"/>
      <c r="DF61" s="595"/>
      <c r="DG61" s="595"/>
      <c r="DH61" s="595"/>
      <c r="DI61" s="595"/>
      <c r="DJ61" s="595"/>
      <c r="DK61" s="595"/>
      <c r="DL61" s="595"/>
      <c r="DM61" s="595"/>
      <c r="DN61" s="595"/>
      <c r="DO61" s="595"/>
      <c r="DP61" s="595"/>
      <c r="DQ61" s="595"/>
      <c r="DR61" s="595"/>
      <c r="DS61" s="595"/>
      <c r="DT61" s="595"/>
      <c r="DU61" s="595"/>
      <c r="DV61" s="595"/>
      <c r="DW61" s="595"/>
      <c r="DX61" s="595"/>
      <c r="DY61" s="595"/>
      <c r="DZ61" s="595"/>
      <c r="EA61" s="595"/>
      <c r="EB61" s="595"/>
      <c r="EC61" s="595"/>
      <c r="ED61" s="595"/>
      <c r="EE61" s="595"/>
      <c r="EF61" s="595"/>
      <c r="EG61" s="595"/>
      <c r="EH61" s="595"/>
      <c r="EI61" s="595"/>
      <c r="EJ61" s="595"/>
      <c r="EK61" s="595"/>
      <c r="EL61" s="595"/>
      <c r="EM61" s="595"/>
      <c r="EN61" s="595"/>
      <c r="EO61" s="595"/>
      <c r="EP61" s="595"/>
      <c r="EQ61" s="595"/>
      <c r="ER61" s="595"/>
      <c r="ES61" s="595"/>
      <c r="ET61" s="595"/>
      <c r="EU61" s="595"/>
      <c r="EV61" s="595"/>
      <c r="EW61" s="595"/>
      <c r="EX61" s="595"/>
      <c r="EY61" s="595"/>
      <c r="EZ61" s="595"/>
      <c r="FA61" s="595"/>
      <c r="FB61" s="595"/>
      <c r="FC61" s="595"/>
      <c r="FD61" s="595"/>
      <c r="FE61" s="595"/>
      <c r="FF61" s="595"/>
      <c r="FG61" s="595"/>
      <c r="FH61" s="595"/>
      <c r="FI61" s="595"/>
      <c r="FJ61" s="595"/>
      <c r="FK61" s="595"/>
      <c r="FL61" s="595"/>
      <c r="FM61" s="595"/>
      <c r="FN61" s="595"/>
      <c r="FO61" s="595"/>
      <c r="FP61" s="595"/>
      <c r="FQ61" s="595"/>
      <c r="FR61" s="595"/>
      <c r="FS61" s="595"/>
      <c r="FT61" s="595"/>
      <c r="FU61" s="595"/>
      <c r="FV61" s="595"/>
      <c r="FW61" s="595"/>
      <c r="FX61" s="595"/>
      <c r="FY61" s="595"/>
      <c r="FZ61" s="595"/>
      <c r="GA61" s="595"/>
      <c r="GB61" s="595"/>
      <c r="GC61" s="595"/>
      <c r="GD61" s="595"/>
      <c r="GE61" s="595"/>
      <c r="GF61" s="595"/>
      <c r="GG61" s="595"/>
      <c r="GH61" s="595"/>
      <c r="GI61" s="595"/>
      <c r="GJ61" s="595"/>
      <c r="GK61" s="595"/>
      <c r="GL61" s="595"/>
      <c r="GM61" s="595"/>
      <c r="GN61" s="595"/>
      <c r="GO61" s="595"/>
      <c r="GP61" s="595"/>
      <c r="GQ61" s="595"/>
      <c r="GR61" s="595"/>
      <c r="GS61" s="595"/>
      <c r="GT61" s="595"/>
      <c r="GU61" s="595"/>
      <c r="GV61" s="595"/>
      <c r="GW61" s="595"/>
      <c r="GX61" s="595"/>
      <c r="GY61" s="595"/>
      <c r="GZ61" s="595"/>
      <c r="HA61" s="595"/>
      <c r="HB61" s="595"/>
      <c r="HC61" s="595"/>
      <c r="HD61" s="595"/>
      <c r="HE61" s="595"/>
      <c r="HF61" s="595"/>
      <c r="HG61" s="595"/>
      <c r="HH61" s="595"/>
      <c r="HI61" s="595"/>
      <c r="HJ61" s="595"/>
      <c r="HK61" s="595"/>
      <c r="HL61" s="595"/>
      <c r="HM61" s="595"/>
      <c r="HN61" s="595"/>
      <c r="HO61" s="595"/>
      <c r="HP61" s="595"/>
      <c r="HQ61" s="595"/>
      <c r="HR61" s="595"/>
      <c r="HS61" s="595"/>
      <c r="HT61" s="595"/>
      <c r="HU61" s="595"/>
      <c r="HV61" s="595"/>
      <c r="HW61" s="595"/>
      <c r="HX61" s="595"/>
      <c r="HY61" s="595"/>
      <c r="HZ61" s="595"/>
      <c r="IA61" s="595"/>
      <c r="IB61" s="595"/>
      <c r="IC61" s="595"/>
      <c r="ID61" s="595"/>
      <c r="IE61" s="595"/>
      <c r="IF61" s="595"/>
      <c r="IG61" s="595"/>
      <c r="IH61" s="595"/>
    </row>
    <row r="62" spans="1:242" x14ac:dyDescent="0.25">
      <c r="A62" s="703"/>
      <c r="B62" s="609"/>
      <c r="C62" s="610"/>
      <c r="D62" s="609"/>
      <c r="E62" s="609"/>
      <c r="F62" s="609"/>
      <c r="G62" s="611"/>
      <c r="H62" s="609"/>
      <c r="I62" s="610"/>
      <c r="J62" s="609"/>
      <c r="K62" s="609"/>
      <c r="L62" s="609"/>
      <c r="M62" s="609"/>
      <c r="N62" s="609"/>
      <c r="O62" s="612"/>
      <c r="P62" s="613"/>
      <c r="Q62" s="679"/>
      <c r="R62" s="680"/>
      <c r="S62" s="680"/>
      <c r="T62" s="680"/>
      <c r="U62" s="680"/>
      <c r="V62" s="681"/>
      <c r="W62" s="636"/>
      <c r="X62" s="636"/>
      <c r="Y62" s="636"/>
      <c r="Z62" s="636"/>
    </row>
    <row r="63" spans="1:242" x14ac:dyDescent="0.25">
      <c r="A63" s="646"/>
      <c r="B63" s="609"/>
      <c r="C63" s="738"/>
      <c r="D63" s="739" t="s">
        <v>80</v>
      </c>
      <c r="E63" s="740"/>
      <c r="F63" s="741"/>
      <c r="G63" s="611"/>
      <c r="H63" s="609"/>
      <c r="I63" s="742" t="s">
        <v>81</v>
      </c>
      <c r="J63" s="743"/>
      <c r="K63" s="743"/>
      <c r="L63" s="609"/>
      <c r="M63" s="609"/>
      <c r="N63" s="609"/>
      <c r="O63" s="612"/>
      <c r="P63" s="613"/>
      <c r="Q63" s="1208"/>
      <c r="R63" s="1195" t="s">
        <v>180</v>
      </c>
      <c r="S63" s="1197"/>
      <c r="T63" s="680"/>
      <c r="U63" s="680"/>
      <c r="V63" s="1212"/>
      <c r="W63" s="636"/>
      <c r="X63" s="636"/>
      <c r="Y63" s="744"/>
      <c r="Z63" s="744"/>
      <c r="AA63" s="636"/>
    </row>
    <row r="64" spans="1:242" ht="31.5" x14ac:dyDescent="0.25">
      <c r="A64" s="684" t="s">
        <v>798</v>
      </c>
      <c r="B64" s="609"/>
      <c r="C64" s="1213" t="s">
        <v>173</v>
      </c>
      <c r="D64" s="1214"/>
      <c r="E64" s="1215"/>
      <c r="F64" s="609"/>
      <c r="G64" s="611"/>
      <c r="H64" s="609"/>
      <c r="I64" s="648"/>
      <c r="J64" s="649" t="s">
        <v>173</v>
      </c>
      <c r="K64" s="649"/>
      <c r="L64" s="609"/>
      <c r="M64" s="609"/>
      <c r="N64" s="609"/>
      <c r="O64" s="612"/>
      <c r="P64" s="613"/>
      <c r="Q64" s="1209"/>
      <c r="R64" s="1210"/>
      <c r="S64" s="1211"/>
      <c r="T64" s="680"/>
      <c r="U64" s="731"/>
      <c r="V64" s="1212"/>
      <c r="W64" s="636"/>
      <c r="X64" s="636"/>
      <c r="Y64" s="745"/>
      <c r="Z64" s="744"/>
      <c r="AA64" s="636"/>
    </row>
    <row r="65" spans="1:27" x14ac:dyDescent="0.25">
      <c r="A65" s="650"/>
      <c r="B65" s="609"/>
      <c r="C65" s="746"/>
      <c r="D65" s="653" t="s">
        <v>67</v>
      </c>
      <c r="E65" s="725"/>
      <c r="F65" s="609"/>
      <c r="G65" s="611"/>
      <c r="H65" s="609"/>
      <c r="I65" s="747"/>
      <c r="J65" s="653" t="s">
        <v>6</v>
      </c>
      <c r="K65" s="748"/>
      <c r="L65" s="609"/>
      <c r="M65" s="609"/>
      <c r="N65" s="609"/>
      <c r="O65" s="612"/>
      <c r="P65" s="613"/>
      <c r="Q65" s="614"/>
      <c r="R65" s="656" t="s">
        <v>43</v>
      </c>
      <c r="S65" s="615"/>
      <c r="T65" s="680"/>
      <c r="U65" s="657"/>
      <c r="V65" s="616"/>
      <c r="W65" s="636"/>
      <c r="X65" s="636"/>
      <c r="Y65" s="691"/>
      <c r="Z65" s="744"/>
      <c r="AA65" s="636"/>
    </row>
    <row r="66" spans="1:27" s="708" customFormat="1" x14ac:dyDescent="0.25">
      <c r="A66" s="749" t="s">
        <v>9</v>
      </c>
      <c r="B66" s="622"/>
      <c r="C66" s="750"/>
      <c r="D66" s="661"/>
      <c r="E66" s="751"/>
      <c r="F66" s="622"/>
      <c r="G66" s="611"/>
      <c r="H66" s="609"/>
      <c r="I66" s="752"/>
      <c r="J66" s="1048"/>
      <c r="K66" s="754"/>
      <c r="L66" s="622"/>
      <c r="M66" s="622"/>
      <c r="N66" s="622"/>
      <c r="O66" s="612"/>
      <c r="P66" s="613"/>
      <c r="Q66" s="696"/>
      <c r="R66" s="1067">
        <f>IF(D66="-",0,(D66*J66))</f>
        <v>0</v>
      </c>
      <c r="S66" s="635"/>
      <c r="T66" s="680"/>
      <c r="U66" s="657"/>
      <c r="V66" s="755"/>
      <c r="W66" s="636"/>
      <c r="X66" s="636"/>
      <c r="Y66" s="654"/>
      <c r="Z66" s="728"/>
      <c r="AA66" s="613"/>
    </row>
    <row r="67" spans="1:27" x14ac:dyDescent="0.25">
      <c r="A67" s="749" t="s">
        <v>42</v>
      </c>
      <c r="B67" s="609"/>
      <c r="C67" s="610"/>
      <c r="D67" s="661"/>
      <c r="E67" s="609"/>
      <c r="F67" s="609"/>
      <c r="G67" s="611"/>
      <c r="H67" s="609"/>
      <c r="I67" s="695"/>
      <c r="J67" s="1048"/>
      <c r="K67" s="622"/>
      <c r="L67" s="609"/>
      <c r="M67" s="609"/>
      <c r="N67" s="609"/>
      <c r="O67" s="612"/>
      <c r="P67" s="613"/>
      <c r="Q67" s="679"/>
      <c r="R67" s="1067">
        <f>IF(D67="-",0,(D67*J67)*-1)</f>
        <v>0</v>
      </c>
      <c r="S67" s="635"/>
      <c r="T67" s="680"/>
      <c r="U67" s="657"/>
      <c r="V67" s="681"/>
      <c r="W67" s="636"/>
      <c r="X67" s="636"/>
      <c r="Y67" s="691"/>
      <c r="Z67" s="744"/>
      <c r="AA67" s="636"/>
    </row>
    <row r="68" spans="1:27" s="708" customFormat="1" x14ac:dyDescent="0.25">
      <c r="A68" s="749"/>
      <c r="B68" s="622"/>
      <c r="C68" s="610"/>
      <c r="D68" s="609"/>
      <c r="E68" s="609"/>
      <c r="F68" s="622"/>
      <c r="G68" s="611"/>
      <c r="H68" s="609"/>
      <c r="I68" s="695"/>
      <c r="J68" s="756"/>
      <c r="K68" s="622"/>
      <c r="L68" s="622"/>
      <c r="M68" s="622"/>
      <c r="N68" s="622"/>
      <c r="O68" s="612"/>
      <c r="P68" s="613"/>
      <c r="Q68" s="679"/>
      <c r="R68" s="757"/>
      <c r="S68" s="635"/>
      <c r="T68" s="680"/>
      <c r="U68" s="657"/>
      <c r="V68" s="758" t="s">
        <v>0</v>
      </c>
      <c r="W68" s="636"/>
      <c r="X68" s="636"/>
      <c r="Y68" s="654"/>
      <c r="Z68" s="728"/>
      <c r="AA68" s="613"/>
    </row>
    <row r="69" spans="1:27" x14ac:dyDescent="0.25">
      <c r="A69" s="749" t="s">
        <v>10</v>
      </c>
      <c r="B69" s="609"/>
      <c r="C69" s="750"/>
      <c r="D69" s="661"/>
      <c r="E69" s="751"/>
      <c r="F69" s="609"/>
      <c r="G69" s="611"/>
      <c r="H69" s="609"/>
      <c r="I69" s="752"/>
      <c r="J69" s="1048"/>
      <c r="K69" s="754"/>
      <c r="L69" s="609"/>
      <c r="M69" s="609"/>
      <c r="N69" s="609"/>
      <c r="O69" s="612"/>
      <c r="P69" s="613"/>
      <c r="Q69" s="696"/>
      <c r="R69" s="1067">
        <f>IF(D69="-",0,(D69*J69))</f>
        <v>0</v>
      </c>
      <c r="S69" s="635"/>
      <c r="T69" s="680"/>
      <c r="U69" s="657"/>
      <c r="V69" s="759" t="s">
        <v>181</v>
      </c>
      <c r="W69" s="636"/>
      <c r="X69" s="636"/>
      <c r="Y69" s="691"/>
      <c r="Z69" s="744"/>
      <c r="AA69" s="636"/>
    </row>
    <row r="70" spans="1:27" s="708" customFormat="1" x14ac:dyDescent="0.25">
      <c r="A70" s="749" t="s">
        <v>42</v>
      </c>
      <c r="B70" s="622"/>
      <c r="C70" s="610"/>
      <c r="D70" s="661"/>
      <c r="E70" s="609"/>
      <c r="F70" s="622"/>
      <c r="G70" s="611"/>
      <c r="H70" s="609"/>
      <c r="I70" s="752"/>
      <c r="J70" s="1048"/>
      <c r="K70" s="622"/>
      <c r="L70" s="622"/>
      <c r="M70" s="622"/>
      <c r="N70" s="622"/>
      <c r="O70" s="612"/>
      <c r="P70" s="613"/>
      <c r="Q70" s="679"/>
      <c r="R70" s="1067">
        <f>IF(D70="-",0,(D70*J70)*-1)</f>
        <v>0</v>
      </c>
      <c r="S70" s="635"/>
      <c r="T70" s="680"/>
      <c r="U70" s="657"/>
      <c r="V70" s="760" t="s">
        <v>182</v>
      </c>
      <c r="W70" s="636"/>
      <c r="X70" s="636"/>
      <c r="Y70" s="654"/>
      <c r="Z70" s="728"/>
      <c r="AA70" s="613"/>
    </row>
    <row r="71" spans="1:27" x14ac:dyDescent="0.25">
      <c r="A71" s="761" t="s">
        <v>36</v>
      </c>
      <c r="B71" s="609"/>
      <c r="C71" s="610"/>
      <c r="D71" s="609"/>
      <c r="E71" s="609"/>
      <c r="F71" s="609"/>
      <c r="G71" s="611"/>
      <c r="H71" s="609"/>
      <c r="I71" s="695"/>
      <c r="J71" s="756"/>
      <c r="K71" s="622"/>
      <c r="L71" s="609"/>
      <c r="M71" s="609"/>
      <c r="N71" s="609"/>
      <c r="O71" s="612"/>
      <c r="P71" s="613"/>
      <c r="Q71" s="696"/>
      <c r="R71" s="762"/>
      <c r="S71" s="635"/>
      <c r="T71" s="680"/>
      <c r="U71" s="657"/>
      <c r="V71" s="658" t="s">
        <v>43</v>
      </c>
      <c r="W71" s="636"/>
      <c r="X71" s="636"/>
      <c r="Y71" s="691"/>
      <c r="Z71" s="744"/>
      <c r="AA71" s="636"/>
    </row>
    <row r="72" spans="1:27" x14ac:dyDescent="0.25">
      <c r="A72" s="749" t="s">
        <v>11</v>
      </c>
      <c r="B72" s="609"/>
      <c r="C72" s="750"/>
      <c r="D72" s="661"/>
      <c r="E72" s="751"/>
      <c r="F72" s="609"/>
      <c r="G72" s="611"/>
      <c r="H72" s="609"/>
      <c r="I72" s="752"/>
      <c r="J72" s="1048"/>
      <c r="K72" s="754"/>
      <c r="L72" s="609"/>
      <c r="M72" s="609"/>
      <c r="N72" s="609"/>
      <c r="O72" s="612"/>
      <c r="P72" s="613"/>
      <c r="Q72" s="696"/>
      <c r="R72" s="1067">
        <f>IF(D72="-",0,(D72*J72))</f>
        <v>0</v>
      </c>
      <c r="S72" s="635"/>
      <c r="T72" s="680"/>
      <c r="U72" s="657"/>
      <c r="V72" s="1065">
        <f>SUM(R66:R111)</f>
        <v>0</v>
      </c>
      <c r="W72" s="636"/>
      <c r="X72" s="636"/>
      <c r="Y72" s="691"/>
      <c r="Z72" s="744"/>
      <c r="AA72" s="636"/>
    </row>
    <row r="73" spans="1:27" x14ac:dyDescent="0.25">
      <c r="A73" s="749" t="s">
        <v>42</v>
      </c>
      <c r="B73" s="609"/>
      <c r="C73" s="610"/>
      <c r="D73" s="661"/>
      <c r="E73" s="609"/>
      <c r="F73" s="609"/>
      <c r="G73" s="611"/>
      <c r="H73" s="609"/>
      <c r="I73" s="752"/>
      <c r="J73" s="1048"/>
      <c r="K73" s="622"/>
      <c r="L73" s="609"/>
      <c r="M73" s="609"/>
      <c r="N73" s="609"/>
      <c r="O73" s="612"/>
      <c r="P73" s="613"/>
      <c r="Q73" s="679"/>
      <c r="R73" s="1067">
        <f>IF(D73="-",0,(D73*J73)*-1)</f>
        <v>0</v>
      </c>
      <c r="S73" s="635"/>
      <c r="T73" s="680"/>
      <c r="U73" s="657"/>
      <c r="V73" s="755"/>
      <c r="W73" s="636"/>
      <c r="X73" s="636"/>
      <c r="Y73" s="691"/>
      <c r="Z73" s="744"/>
      <c r="AA73" s="636"/>
    </row>
    <row r="74" spans="1:27" x14ac:dyDescent="0.25">
      <c r="A74" s="749"/>
      <c r="B74" s="609"/>
      <c r="C74" s="610"/>
      <c r="D74" s="609"/>
      <c r="E74" s="609"/>
      <c r="F74" s="609"/>
      <c r="G74" s="611"/>
      <c r="H74" s="609"/>
      <c r="I74" s="695"/>
      <c r="J74" s="756"/>
      <c r="K74" s="622"/>
      <c r="L74" s="609"/>
      <c r="M74" s="609"/>
      <c r="N74" s="609"/>
      <c r="O74" s="612"/>
      <c r="P74" s="613"/>
      <c r="Q74" s="679"/>
      <c r="R74" s="763"/>
      <c r="S74" s="635"/>
      <c r="T74" s="680"/>
      <c r="U74" s="657"/>
      <c r="V74" s="681"/>
      <c r="W74" s="636"/>
      <c r="X74" s="636"/>
      <c r="Y74" s="691"/>
      <c r="Z74" s="744"/>
      <c r="AA74" s="636"/>
    </row>
    <row r="75" spans="1:27" s="708" customFormat="1" x14ac:dyDescent="0.25">
      <c r="A75" s="749" t="s">
        <v>37</v>
      </c>
      <c r="B75" s="622"/>
      <c r="C75" s="610"/>
      <c r="D75" s="609"/>
      <c r="E75" s="609"/>
      <c r="F75" s="622"/>
      <c r="G75" s="611"/>
      <c r="H75" s="609"/>
      <c r="I75" s="695"/>
      <c r="J75" s="756" t="s">
        <v>36</v>
      </c>
      <c r="K75" s="622" t="s">
        <v>36</v>
      </c>
      <c r="L75" s="622"/>
      <c r="M75" s="622"/>
      <c r="N75" s="622"/>
      <c r="O75" s="612"/>
      <c r="P75" s="613"/>
      <c r="Q75" s="679"/>
      <c r="R75" s="764" t="s">
        <v>36</v>
      </c>
      <c r="S75" s="635"/>
      <c r="T75" s="680"/>
      <c r="U75" s="657"/>
      <c r="V75" s="765"/>
      <c r="W75" s="636"/>
      <c r="X75" s="636"/>
      <c r="Y75" s="654"/>
      <c r="Z75" s="728"/>
      <c r="AA75" s="613"/>
    </row>
    <row r="76" spans="1:27" x14ac:dyDescent="0.25">
      <c r="A76" s="749" t="s">
        <v>83</v>
      </c>
      <c r="B76" s="609"/>
      <c r="C76" s="610"/>
      <c r="D76" s="661"/>
      <c r="E76" s="609"/>
      <c r="F76" s="609"/>
      <c r="G76" s="611"/>
      <c r="H76" s="609"/>
      <c r="I76" s="695"/>
      <c r="J76" s="1048"/>
      <c r="K76" s="622"/>
      <c r="L76" s="609"/>
      <c r="M76" s="609"/>
      <c r="N76" s="609"/>
      <c r="O76" s="612"/>
      <c r="P76" s="613"/>
      <c r="Q76" s="696"/>
      <c r="R76" s="1067">
        <f>IF(D76="-",0,(D76*J76)*-1)</f>
        <v>0</v>
      </c>
      <c r="S76" s="635"/>
      <c r="T76" s="680"/>
      <c r="U76" s="657"/>
      <c r="V76" s="765"/>
      <c r="W76" s="636"/>
      <c r="X76" s="636"/>
      <c r="Y76" s="691"/>
      <c r="Z76" s="744"/>
      <c r="AA76" s="636"/>
    </row>
    <row r="77" spans="1:27" x14ac:dyDescent="0.25">
      <c r="A77" s="749" t="s">
        <v>84</v>
      </c>
      <c r="B77" s="609"/>
      <c r="C77" s="750"/>
      <c r="D77" s="661"/>
      <c r="E77" s="609"/>
      <c r="F77" s="766"/>
      <c r="G77" s="767"/>
      <c r="H77" s="609"/>
      <c r="I77" s="695"/>
      <c r="J77" s="1048"/>
      <c r="K77" s="622"/>
      <c r="L77" s="609"/>
      <c r="M77" s="609"/>
      <c r="N77" s="609"/>
      <c r="O77" s="612"/>
      <c r="P77" s="613"/>
      <c r="Q77" s="696"/>
      <c r="R77" s="1069">
        <f>IF(D77="-",0,(D77*J77)*-1)</f>
        <v>0</v>
      </c>
      <c r="S77" s="635"/>
      <c r="T77" s="680"/>
      <c r="U77" s="657"/>
      <c r="V77" s="755"/>
      <c r="W77" s="636"/>
      <c r="X77" s="636"/>
      <c r="Y77" s="691"/>
      <c r="Z77" s="744"/>
      <c r="AA77" s="636"/>
    </row>
    <row r="78" spans="1:27" x14ac:dyDescent="0.25">
      <c r="A78" s="769" t="s">
        <v>198</v>
      </c>
      <c r="B78" s="609"/>
      <c r="C78" s="610"/>
      <c r="D78" s="609"/>
      <c r="E78" s="609"/>
      <c r="F78" s="770"/>
      <c r="G78" s="767"/>
      <c r="H78" s="609"/>
      <c r="I78" s="752"/>
      <c r="J78" s="756"/>
      <c r="K78" s="622"/>
      <c r="L78" s="609"/>
      <c r="M78" s="609"/>
      <c r="N78" s="609"/>
      <c r="O78" s="612"/>
      <c r="P78" s="613"/>
      <c r="Q78" s="696"/>
      <c r="R78" s="771"/>
      <c r="S78" s="635"/>
      <c r="T78" s="680"/>
      <c r="U78" s="657"/>
      <c r="V78" s="755"/>
      <c r="W78" s="636"/>
      <c r="X78" s="636"/>
      <c r="Y78" s="691"/>
      <c r="Z78" s="744"/>
      <c r="AA78" s="636"/>
    </row>
    <row r="79" spans="1:27" x14ac:dyDescent="0.25">
      <c r="A79" s="772" t="s">
        <v>69</v>
      </c>
      <c r="B79" s="609"/>
      <c r="C79" s="750"/>
      <c r="D79" s="661"/>
      <c r="E79" s="751"/>
      <c r="F79" s="770"/>
      <c r="G79" s="767"/>
      <c r="H79" s="609"/>
      <c r="I79" s="752"/>
      <c r="J79" s="1048"/>
      <c r="K79" s="754"/>
      <c r="L79" s="609"/>
      <c r="M79" s="609"/>
      <c r="N79" s="609"/>
      <c r="O79" s="612"/>
      <c r="P79" s="613"/>
      <c r="Q79" s="696"/>
      <c r="R79" s="1067">
        <f t="shared" ref="R79:R83" si="4">IF(D79="-",0,(D79*J79))</f>
        <v>0</v>
      </c>
      <c r="S79" s="635"/>
      <c r="T79" s="680"/>
      <c r="U79" s="657"/>
      <c r="V79" s="755"/>
      <c r="W79" s="636"/>
      <c r="X79" s="636"/>
      <c r="Y79" s="691"/>
      <c r="Z79" s="744"/>
      <c r="AA79" s="636"/>
    </row>
    <row r="80" spans="1:27" x14ac:dyDescent="0.25">
      <c r="A80" s="772" t="s">
        <v>69</v>
      </c>
      <c r="B80" s="609"/>
      <c r="C80" s="750"/>
      <c r="D80" s="661"/>
      <c r="E80" s="751"/>
      <c r="F80" s="609"/>
      <c r="G80" s="611"/>
      <c r="H80" s="609"/>
      <c r="I80" s="752"/>
      <c r="J80" s="1048"/>
      <c r="K80" s="754"/>
      <c r="L80" s="609"/>
      <c r="M80" s="609"/>
      <c r="N80" s="609"/>
      <c r="O80" s="612"/>
      <c r="P80" s="613"/>
      <c r="Q80" s="696"/>
      <c r="R80" s="1067">
        <f t="shared" si="4"/>
        <v>0</v>
      </c>
      <c r="S80" s="635"/>
      <c r="T80" s="680"/>
      <c r="U80" s="657"/>
      <c r="V80" s="755"/>
      <c r="W80" s="636"/>
      <c r="X80" s="636"/>
      <c r="Y80" s="691"/>
      <c r="Z80" s="744"/>
      <c r="AA80" s="636"/>
    </row>
    <row r="81" spans="1:27" x14ac:dyDescent="0.25">
      <c r="A81" s="772" t="s">
        <v>69</v>
      </c>
      <c r="B81" s="609"/>
      <c r="C81" s="750"/>
      <c r="D81" s="661"/>
      <c r="E81" s="751"/>
      <c r="F81" s="609"/>
      <c r="G81" s="611"/>
      <c r="H81" s="609"/>
      <c r="I81" s="752"/>
      <c r="J81" s="1048"/>
      <c r="K81" s="754"/>
      <c r="L81" s="609"/>
      <c r="M81" s="609"/>
      <c r="N81" s="609"/>
      <c r="O81" s="612"/>
      <c r="P81" s="613"/>
      <c r="Q81" s="696"/>
      <c r="R81" s="1067">
        <f t="shared" si="4"/>
        <v>0</v>
      </c>
      <c r="S81" s="635"/>
      <c r="T81" s="680"/>
      <c r="U81" s="657"/>
      <c r="V81" s="755"/>
      <c r="W81" s="636"/>
      <c r="X81" s="636"/>
      <c r="Y81" s="691"/>
      <c r="Z81" s="744"/>
      <c r="AA81" s="636"/>
    </row>
    <row r="82" spans="1:27" x14ac:dyDescent="0.25">
      <c r="A82" s="772" t="s">
        <v>69</v>
      </c>
      <c r="B82" s="609"/>
      <c r="C82" s="750"/>
      <c r="D82" s="661"/>
      <c r="E82" s="751"/>
      <c r="F82" s="609"/>
      <c r="G82" s="611"/>
      <c r="H82" s="609"/>
      <c r="I82" s="752"/>
      <c r="J82" s="1048"/>
      <c r="K82" s="754"/>
      <c r="L82" s="609"/>
      <c r="M82" s="609"/>
      <c r="N82" s="609"/>
      <c r="O82" s="612"/>
      <c r="P82" s="613"/>
      <c r="Q82" s="696"/>
      <c r="R82" s="1067">
        <f t="shared" si="4"/>
        <v>0</v>
      </c>
      <c r="S82" s="635"/>
      <c r="T82" s="680"/>
      <c r="U82" s="657"/>
      <c r="V82" s="755"/>
      <c r="W82" s="636"/>
      <c r="X82" s="636"/>
      <c r="Y82" s="691"/>
      <c r="Z82" s="744"/>
      <c r="AA82" s="636"/>
    </row>
    <row r="83" spans="1:27" x14ac:dyDescent="0.25">
      <c r="A83" s="772" t="s">
        <v>69</v>
      </c>
      <c r="B83" s="609"/>
      <c r="C83" s="750"/>
      <c r="D83" s="661"/>
      <c r="E83" s="751"/>
      <c r="F83" s="609"/>
      <c r="G83" s="611"/>
      <c r="H83" s="609"/>
      <c r="I83" s="752"/>
      <c r="J83" s="1048"/>
      <c r="K83" s="754"/>
      <c r="L83" s="609"/>
      <c r="M83" s="609"/>
      <c r="N83" s="609"/>
      <c r="O83" s="612"/>
      <c r="P83" s="613"/>
      <c r="Q83" s="696"/>
      <c r="R83" s="1067">
        <f t="shared" si="4"/>
        <v>0</v>
      </c>
      <c r="S83" s="635"/>
      <c r="T83" s="680"/>
      <c r="U83" s="657"/>
      <c r="V83" s="681"/>
      <c r="W83" s="636"/>
      <c r="X83" s="636"/>
      <c r="Y83" s="691"/>
      <c r="Z83" s="744"/>
      <c r="AA83" s="636"/>
    </row>
    <row r="84" spans="1:27" s="708" customFormat="1" x14ac:dyDescent="0.25">
      <c r="A84" s="773"/>
      <c r="B84" s="622"/>
      <c r="C84" s="750"/>
      <c r="D84" s="751"/>
      <c r="E84" s="751"/>
      <c r="F84" s="622"/>
      <c r="G84" s="611"/>
      <c r="H84" s="622"/>
      <c r="I84" s="752"/>
      <c r="J84" s="622"/>
      <c r="K84" s="774"/>
      <c r="L84" s="622"/>
      <c r="M84" s="622"/>
      <c r="N84" s="622"/>
      <c r="O84" s="612"/>
      <c r="P84" s="613"/>
      <c r="Q84" s="696"/>
      <c r="R84" s="635"/>
      <c r="S84" s="635"/>
      <c r="T84" s="635"/>
      <c r="U84" s="657"/>
      <c r="V84" s="755"/>
      <c r="W84" s="613"/>
      <c r="X84" s="613"/>
      <c r="Y84" s="654"/>
      <c r="Z84" s="728"/>
      <c r="AA84" s="613"/>
    </row>
    <row r="85" spans="1:27" s="708" customFormat="1" x14ac:dyDescent="0.25">
      <c r="A85" s="773"/>
      <c r="B85" s="622"/>
      <c r="C85" s="750"/>
      <c r="D85" s="751"/>
      <c r="E85" s="751"/>
      <c r="F85" s="622"/>
      <c r="G85" s="611"/>
      <c r="H85" s="622"/>
      <c r="I85" s="752"/>
      <c r="J85" s="622"/>
      <c r="K85" s="774"/>
      <c r="L85" s="622"/>
      <c r="M85" s="622"/>
      <c r="N85" s="622"/>
      <c r="O85" s="612"/>
      <c r="P85" s="613"/>
      <c r="Q85" s="696"/>
      <c r="R85" s="635"/>
      <c r="S85" s="635"/>
      <c r="T85" s="635"/>
      <c r="U85" s="657"/>
      <c r="V85" s="755"/>
      <c r="W85" s="613"/>
      <c r="X85" s="613"/>
      <c r="Y85" s="654"/>
      <c r="Z85" s="728"/>
      <c r="AA85" s="613"/>
    </row>
    <row r="86" spans="1:27" x14ac:dyDescent="0.25">
      <c r="A86" s="775"/>
      <c r="B86" s="609"/>
      <c r="C86" s="610"/>
      <c r="D86" s="609"/>
      <c r="E86" s="609"/>
      <c r="F86" s="609"/>
      <c r="G86" s="611"/>
      <c r="H86" s="609"/>
      <c r="I86" s="610"/>
      <c r="J86" s="609"/>
      <c r="K86" s="609"/>
      <c r="L86" s="609"/>
      <c r="M86" s="622"/>
      <c r="N86" s="609"/>
      <c r="O86" s="612"/>
      <c r="P86" s="613"/>
      <c r="Q86" s="679"/>
      <c r="R86" s="635"/>
      <c r="S86" s="635"/>
      <c r="T86" s="680"/>
      <c r="U86" s="657"/>
      <c r="V86" s="755"/>
      <c r="W86" s="636"/>
      <c r="X86" s="636"/>
      <c r="Y86" s="691"/>
      <c r="Z86" s="744"/>
      <c r="AA86" s="636"/>
    </row>
    <row r="87" spans="1:27" x14ac:dyDescent="0.25">
      <c r="A87" s="646"/>
      <c r="B87" s="609"/>
      <c r="C87" s="738"/>
      <c r="D87" s="776"/>
      <c r="E87" s="776"/>
      <c r="F87" s="776"/>
      <c r="G87" s="777"/>
      <c r="H87" s="609"/>
      <c r="I87" s="1189" t="s">
        <v>81</v>
      </c>
      <c r="J87" s="1190"/>
      <c r="K87" s="1190"/>
      <c r="L87" s="1191"/>
      <c r="M87" s="609"/>
      <c r="N87" s="778"/>
      <c r="O87" s="779"/>
      <c r="P87" s="613"/>
      <c r="Q87" s="679"/>
      <c r="R87" s="680"/>
      <c r="S87" s="680"/>
      <c r="T87" s="680"/>
      <c r="U87" s="657"/>
      <c r="V87" s="755"/>
      <c r="W87" s="636"/>
      <c r="X87" s="636"/>
      <c r="Y87" s="691"/>
      <c r="Z87" s="744"/>
      <c r="AA87" s="636"/>
    </row>
    <row r="88" spans="1:27" ht="31.5" x14ac:dyDescent="0.25">
      <c r="A88" s="684" t="s">
        <v>799</v>
      </c>
      <c r="B88" s="609"/>
      <c r="C88" s="780" t="s">
        <v>173</v>
      </c>
      <c r="D88" s="781"/>
      <c r="E88" s="781"/>
      <c r="F88" s="781"/>
      <c r="G88" s="782"/>
      <c r="H88" s="609"/>
      <c r="I88" s="1192" t="s">
        <v>82</v>
      </c>
      <c r="J88" s="1193"/>
      <c r="K88" s="1193"/>
      <c r="L88" s="1194"/>
      <c r="M88" s="609"/>
      <c r="N88" s="783"/>
      <c r="O88" s="784"/>
      <c r="P88" s="613"/>
      <c r="Q88" s="679"/>
      <c r="R88" s="1195" t="s">
        <v>176</v>
      </c>
      <c r="S88" s="1197"/>
      <c r="T88" s="680"/>
      <c r="U88" s="731"/>
      <c r="V88" s="681"/>
      <c r="W88" s="636"/>
      <c r="X88" s="636"/>
      <c r="Y88" s="745"/>
      <c r="Z88" s="744"/>
      <c r="AA88" s="636"/>
    </row>
    <row r="89" spans="1:27" ht="47.25" x14ac:dyDescent="0.25">
      <c r="A89" s="684"/>
      <c r="B89" s="609"/>
      <c r="C89" s="785" t="s">
        <v>86</v>
      </c>
      <c r="D89" s="786" t="s">
        <v>87</v>
      </c>
      <c r="E89" s="786" t="s">
        <v>88</v>
      </c>
      <c r="F89" s="786" t="s">
        <v>89</v>
      </c>
      <c r="G89" s="787"/>
      <c r="H89" s="609"/>
      <c r="I89" s="785" t="s">
        <v>86</v>
      </c>
      <c r="J89" s="786" t="s">
        <v>87</v>
      </c>
      <c r="K89" s="786" t="s">
        <v>88</v>
      </c>
      <c r="L89" s="788" t="s">
        <v>89</v>
      </c>
      <c r="M89" s="609"/>
      <c r="N89" s="789"/>
      <c r="O89" s="790"/>
      <c r="P89" s="613"/>
      <c r="Q89" s="679"/>
      <c r="R89" s="1196"/>
      <c r="S89" s="1197"/>
      <c r="T89" s="680"/>
      <c r="U89" s="731"/>
      <c r="V89" s="681"/>
      <c r="W89" s="636"/>
      <c r="X89" s="636"/>
      <c r="Y89" s="745"/>
      <c r="Z89" s="744"/>
      <c r="AA89" s="636"/>
    </row>
    <row r="90" spans="1:27" x14ac:dyDescent="0.25">
      <c r="A90" s="650"/>
      <c r="B90" s="609"/>
      <c r="C90" s="791" t="s">
        <v>67</v>
      </c>
      <c r="D90" s="715" t="s">
        <v>67</v>
      </c>
      <c r="E90" s="715" t="s">
        <v>67</v>
      </c>
      <c r="F90" s="715" t="s">
        <v>67</v>
      </c>
      <c r="G90" s="792"/>
      <c r="H90" s="609"/>
      <c r="I90" s="793" t="s">
        <v>6</v>
      </c>
      <c r="J90" s="653" t="s">
        <v>6</v>
      </c>
      <c r="K90" s="653" t="s">
        <v>6</v>
      </c>
      <c r="L90" s="653" t="s">
        <v>6</v>
      </c>
      <c r="M90" s="794"/>
      <c r="N90" s="794"/>
      <c r="O90" s="795"/>
      <c r="P90" s="613"/>
      <c r="Q90" s="679"/>
      <c r="R90" s="656" t="s">
        <v>43</v>
      </c>
      <c r="S90" s="615"/>
      <c r="T90" s="680"/>
      <c r="U90" s="657"/>
      <c r="V90" s="681"/>
      <c r="W90" s="636"/>
      <c r="X90" s="636"/>
      <c r="Y90" s="691"/>
      <c r="Z90" s="744"/>
      <c r="AA90" s="636"/>
    </row>
    <row r="91" spans="1:27" x14ac:dyDescent="0.25">
      <c r="A91" s="769" t="s">
        <v>12</v>
      </c>
      <c r="B91" s="609"/>
      <c r="C91" s="660"/>
      <c r="D91" s="796"/>
      <c r="E91" s="796"/>
      <c r="F91" s="796"/>
      <c r="G91" s="797"/>
      <c r="H91" s="609"/>
      <c r="I91" s="1049"/>
      <c r="J91" s="1050"/>
      <c r="K91" s="1050"/>
      <c r="L91" s="1048"/>
      <c r="M91" s="754"/>
      <c r="N91" s="754"/>
      <c r="O91" s="800"/>
      <c r="P91" s="613"/>
      <c r="Q91" s="679"/>
      <c r="R91" s="1067">
        <f t="shared" ref="R91:R105" si="5">IF(C91="-",0,(C91*I91+D91*J91+E91*K91+F91*L91))</f>
        <v>0</v>
      </c>
      <c r="S91" s="635"/>
      <c r="T91" s="680"/>
      <c r="U91" s="657"/>
      <c r="V91" s="681"/>
      <c r="W91" s="636"/>
      <c r="X91" s="636"/>
      <c r="Y91" s="691"/>
      <c r="Z91" s="744"/>
      <c r="AA91" s="636"/>
    </row>
    <row r="92" spans="1:27" x14ac:dyDescent="0.25">
      <c r="A92" s="769" t="s">
        <v>13</v>
      </c>
      <c r="B92" s="609"/>
      <c r="C92" s="660"/>
      <c r="D92" s="796"/>
      <c r="E92" s="796"/>
      <c r="F92" s="796"/>
      <c r="G92" s="797"/>
      <c r="H92" s="609"/>
      <c r="I92" s="1049"/>
      <c r="J92" s="1050"/>
      <c r="K92" s="1050"/>
      <c r="L92" s="1048"/>
      <c r="M92" s="754"/>
      <c r="N92" s="754"/>
      <c r="O92" s="800"/>
      <c r="P92" s="613"/>
      <c r="Q92" s="679"/>
      <c r="R92" s="1067">
        <f t="shared" si="5"/>
        <v>0</v>
      </c>
      <c r="S92" s="635"/>
      <c r="T92" s="680"/>
      <c r="U92" s="657"/>
      <c r="V92" s="681"/>
      <c r="W92" s="636"/>
      <c r="X92" s="636"/>
      <c r="Y92" s="691"/>
      <c r="Z92" s="744"/>
      <c r="AA92" s="636"/>
    </row>
    <row r="93" spans="1:27" x14ac:dyDescent="0.25">
      <c r="A93" s="769" t="s">
        <v>14</v>
      </c>
      <c r="B93" s="609"/>
      <c r="C93" s="801"/>
      <c r="D93" s="802"/>
      <c r="E93" s="661"/>
      <c r="F93" s="661"/>
      <c r="G93" s="797"/>
      <c r="H93" s="609"/>
      <c r="I93" s="1049"/>
      <c r="J93" s="1050"/>
      <c r="K93" s="1050"/>
      <c r="L93" s="1048"/>
      <c r="M93" s="754"/>
      <c r="N93" s="754"/>
      <c r="O93" s="800"/>
      <c r="P93" s="613"/>
      <c r="Q93" s="679"/>
      <c r="R93" s="1067">
        <f t="shared" si="5"/>
        <v>0</v>
      </c>
      <c r="S93" s="635"/>
      <c r="T93" s="680"/>
      <c r="U93" s="657"/>
      <c r="V93" s="681"/>
      <c r="W93" s="636"/>
      <c r="X93" s="636"/>
      <c r="Y93" s="691"/>
      <c r="Z93" s="744"/>
      <c r="AA93" s="636"/>
    </row>
    <row r="94" spans="1:27" x14ac:dyDescent="0.25">
      <c r="A94" s="769" t="s">
        <v>15</v>
      </c>
      <c r="B94" s="609"/>
      <c r="C94" s="801"/>
      <c r="D94" s="802"/>
      <c r="E94" s="661"/>
      <c r="F94" s="661"/>
      <c r="G94" s="797"/>
      <c r="H94" s="609"/>
      <c r="I94" s="1049"/>
      <c r="J94" s="1050"/>
      <c r="K94" s="1050"/>
      <c r="L94" s="1048"/>
      <c r="M94" s="754"/>
      <c r="N94" s="754"/>
      <c r="O94" s="800"/>
      <c r="P94" s="613"/>
      <c r="Q94" s="679"/>
      <c r="R94" s="1067">
        <f t="shared" si="5"/>
        <v>0</v>
      </c>
      <c r="S94" s="635"/>
      <c r="T94" s="680"/>
      <c r="U94" s="657"/>
      <c r="V94" s="681"/>
      <c r="W94" s="636"/>
      <c r="X94" s="636"/>
      <c r="Y94" s="691"/>
      <c r="Z94" s="744"/>
      <c r="AA94" s="636"/>
    </row>
    <row r="95" spans="1:27" x14ac:dyDescent="0.25">
      <c r="A95" s="769" t="s">
        <v>16</v>
      </c>
      <c r="B95" s="609"/>
      <c r="C95" s="801"/>
      <c r="D95" s="802"/>
      <c r="E95" s="661"/>
      <c r="F95" s="661"/>
      <c r="G95" s="797"/>
      <c r="H95" s="609"/>
      <c r="I95" s="1049"/>
      <c r="J95" s="1050"/>
      <c r="K95" s="1050"/>
      <c r="L95" s="1048"/>
      <c r="M95" s="754"/>
      <c r="N95" s="754"/>
      <c r="O95" s="800"/>
      <c r="P95" s="613"/>
      <c r="Q95" s="679"/>
      <c r="R95" s="1067">
        <f t="shared" si="5"/>
        <v>0</v>
      </c>
      <c r="S95" s="635"/>
      <c r="T95" s="680"/>
      <c r="U95" s="657"/>
      <c r="V95" s="681"/>
      <c r="W95" s="636"/>
      <c r="X95" s="636"/>
      <c r="Y95" s="691"/>
      <c r="Z95" s="744"/>
      <c r="AA95" s="636"/>
    </row>
    <row r="96" spans="1:27" x14ac:dyDescent="0.25">
      <c r="A96" s="769" t="s">
        <v>17</v>
      </c>
      <c r="B96" s="609"/>
      <c r="C96" s="801"/>
      <c r="D96" s="802"/>
      <c r="E96" s="661"/>
      <c r="F96" s="661"/>
      <c r="G96" s="797"/>
      <c r="H96" s="609"/>
      <c r="I96" s="1049"/>
      <c r="J96" s="1050"/>
      <c r="K96" s="1050"/>
      <c r="L96" s="1048"/>
      <c r="M96" s="754"/>
      <c r="N96" s="754"/>
      <c r="O96" s="800"/>
      <c r="P96" s="613"/>
      <c r="Q96" s="679"/>
      <c r="R96" s="1067">
        <f t="shared" si="5"/>
        <v>0</v>
      </c>
      <c r="S96" s="635"/>
      <c r="T96" s="680"/>
      <c r="U96" s="657"/>
      <c r="V96" s="755"/>
      <c r="W96" s="636"/>
      <c r="X96" s="636"/>
      <c r="Y96" s="691"/>
      <c r="Z96" s="744"/>
      <c r="AA96" s="636"/>
    </row>
    <row r="97" spans="1:242" x14ac:dyDescent="0.25">
      <c r="A97" s="769" t="s">
        <v>18</v>
      </c>
      <c r="B97" s="609"/>
      <c r="C97" s="801"/>
      <c r="D97" s="802"/>
      <c r="E97" s="661"/>
      <c r="F97" s="661"/>
      <c r="G97" s="797"/>
      <c r="H97" s="609"/>
      <c r="I97" s="1049"/>
      <c r="J97" s="1050"/>
      <c r="K97" s="1050"/>
      <c r="L97" s="1048"/>
      <c r="M97" s="754"/>
      <c r="N97" s="754"/>
      <c r="O97" s="800"/>
      <c r="P97" s="613"/>
      <c r="Q97" s="679"/>
      <c r="R97" s="1067">
        <f t="shared" si="5"/>
        <v>0</v>
      </c>
      <c r="S97" s="635"/>
      <c r="T97" s="680"/>
      <c r="U97" s="657"/>
      <c r="V97" s="755"/>
      <c r="W97" s="636"/>
      <c r="X97" s="636"/>
      <c r="Y97" s="691"/>
      <c r="Z97" s="744"/>
      <c r="AA97" s="636"/>
    </row>
    <row r="98" spans="1:242" s="596" customFormat="1" x14ac:dyDescent="0.25">
      <c r="A98" s="803" t="s">
        <v>90</v>
      </c>
      <c r="B98" s="767"/>
      <c r="C98" s="801"/>
      <c r="D98" s="802"/>
      <c r="E98" s="661"/>
      <c r="F98" s="661"/>
      <c r="G98" s="797"/>
      <c r="H98" s="767"/>
      <c r="I98" s="1051"/>
      <c r="J98" s="1052"/>
      <c r="K98" s="1053"/>
      <c r="L98" s="1053"/>
      <c r="M98" s="807"/>
      <c r="N98" s="807"/>
      <c r="O98" s="808"/>
      <c r="P98" s="809"/>
      <c r="Q98" s="810"/>
      <c r="R98" s="1067">
        <f t="shared" si="5"/>
        <v>0</v>
      </c>
      <c r="S98" s="635"/>
      <c r="T98" s="811"/>
      <c r="U98" s="812"/>
      <c r="V98" s="813"/>
      <c r="W98" s="809"/>
      <c r="X98" s="809"/>
      <c r="Y98" s="814"/>
      <c r="Z98" s="815"/>
      <c r="AA98" s="809"/>
    </row>
    <row r="99" spans="1:242" s="596" customFormat="1" ht="31.5" x14ac:dyDescent="0.25">
      <c r="A99" s="816" t="s">
        <v>170</v>
      </c>
      <c r="B99" s="767"/>
      <c r="C99" s="660"/>
      <c r="D99" s="661"/>
      <c r="E99" s="661"/>
      <c r="F99" s="661"/>
      <c r="G99" s="797"/>
      <c r="H99" s="767"/>
      <c r="I99" s="1051"/>
      <c r="J99" s="1052"/>
      <c r="K99" s="1053"/>
      <c r="L99" s="1053"/>
      <c r="M99" s="807"/>
      <c r="N99" s="807"/>
      <c r="O99" s="808"/>
      <c r="P99" s="809"/>
      <c r="Q99" s="810"/>
      <c r="R99" s="1067">
        <f t="shared" si="5"/>
        <v>0</v>
      </c>
      <c r="S99" s="635"/>
      <c r="T99" s="811"/>
      <c r="U99" s="812"/>
      <c r="V99" s="813"/>
      <c r="W99" s="809"/>
      <c r="X99" s="809"/>
      <c r="Y99" s="814"/>
      <c r="Z99" s="815"/>
      <c r="AA99" s="809"/>
    </row>
    <row r="100" spans="1:242" s="596" customFormat="1" ht="31.5" x14ac:dyDescent="0.25">
      <c r="A100" s="816" t="s">
        <v>171</v>
      </c>
      <c r="B100" s="767"/>
      <c r="C100" s="660"/>
      <c r="D100" s="661"/>
      <c r="E100" s="802"/>
      <c r="F100" s="817"/>
      <c r="G100" s="818"/>
      <c r="H100" s="767"/>
      <c r="I100" s="1051"/>
      <c r="J100" s="1052"/>
      <c r="K100" s="1053"/>
      <c r="L100" s="1053"/>
      <c r="M100" s="807"/>
      <c r="N100" s="807"/>
      <c r="O100" s="808"/>
      <c r="P100" s="809"/>
      <c r="Q100" s="810"/>
      <c r="R100" s="1067">
        <f t="shared" si="5"/>
        <v>0</v>
      </c>
      <c r="S100" s="635"/>
      <c r="T100" s="811"/>
      <c r="U100" s="812"/>
      <c r="V100" s="813"/>
      <c r="W100" s="809"/>
      <c r="X100" s="809"/>
      <c r="Y100" s="814"/>
      <c r="Z100" s="815"/>
      <c r="AA100" s="809"/>
    </row>
    <row r="101" spans="1:242" x14ac:dyDescent="0.25">
      <c r="A101" s="769" t="s">
        <v>19</v>
      </c>
      <c r="B101" s="609"/>
      <c r="C101" s="660"/>
      <c r="D101" s="661"/>
      <c r="E101" s="802"/>
      <c r="F101" s="817"/>
      <c r="G101" s="818"/>
      <c r="H101" s="609"/>
      <c r="I101" s="1054"/>
      <c r="J101" s="1055"/>
      <c r="K101" s="1056"/>
      <c r="L101" s="1056"/>
      <c r="M101" s="622"/>
      <c r="N101" s="622"/>
      <c r="O101" s="808"/>
      <c r="P101" s="613"/>
      <c r="Q101" s="679"/>
      <c r="R101" s="1067">
        <f t="shared" si="5"/>
        <v>0</v>
      </c>
      <c r="S101" s="635"/>
      <c r="T101" s="680"/>
      <c r="U101" s="657"/>
      <c r="V101" s="755"/>
      <c r="W101" s="636"/>
      <c r="X101" s="636"/>
      <c r="Y101" s="691"/>
      <c r="Z101" s="744"/>
      <c r="AA101" s="636"/>
    </row>
    <row r="102" spans="1:242" x14ac:dyDescent="0.25">
      <c r="A102" s="769" t="s">
        <v>38</v>
      </c>
      <c r="B102" s="609"/>
      <c r="C102" s="660"/>
      <c r="D102" s="661"/>
      <c r="E102" s="802"/>
      <c r="F102" s="817"/>
      <c r="G102" s="767"/>
      <c r="H102" s="609"/>
      <c r="I102" s="1051"/>
      <c r="J102" s="1052"/>
      <c r="K102" s="1052"/>
      <c r="L102" s="1052"/>
      <c r="M102" s="754"/>
      <c r="N102" s="754"/>
      <c r="O102" s="822"/>
      <c r="P102" s="613"/>
      <c r="Q102" s="679"/>
      <c r="R102" s="1067">
        <f t="shared" si="5"/>
        <v>0</v>
      </c>
      <c r="S102" s="635"/>
      <c r="T102" s="680"/>
      <c r="U102" s="657"/>
      <c r="V102" s="755"/>
      <c r="W102" s="636"/>
      <c r="X102" s="636"/>
      <c r="Y102" s="691"/>
      <c r="Z102" s="744"/>
      <c r="AA102" s="636"/>
    </row>
    <row r="103" spans="1:242" ht="15.75" customHeight="1" x14ac:dyDescent="0.25">
      <c r="A103" s="769" t="s">
        <v>39</v>
      </c>
      <c r="B103" s="609"/>
      <c r="C103" s="660"/>
      <c r="D103" s="661"/>
      <c r="E103" s="802"/>
      <c r="F103" s="817"/>
      <c r="G103" s="767"/>
      <c r="H103" s="609"/>
      <c r="I103" s="1051"/>
      <c r="J103" s="1052"/>
      <c r="K103" s="1052"/>
      <c r="L103" s="1052"/>
      <c r="M103" s="754"/>
      <c r="N103" s="754"/>
      <c r="O103" s="822"/>
      <c r="P103" s="613"/>
      <c r="Q103" s="679"/>
      <c r="R103" s="1067">
        <f t="shared" si="5"/>
        <v>0</v>
      </c>
      <c r="S103" s="680"/>
      <c r="T103" s="680"/>
      <c r="U103" s="657"/>
      <c r="V103" s="681"/>
      <c r="W103" s="636"/>
      <c r="X103" s="636"/>
      <c r="Y103" s="691"/>
      <c r="Z103" s="744"/>
      <c r="AA103" s="636"/>
    </row>
    <row r="104" spans="1:242" x14ac:dyDescent="0.25">
      <c r="A104" s="769" t="s">
        <v>40</v>
      </c>
      <c r="B104" s="609"/>
      <c r="C104" s="660"/>
      <c r="D104" s="661"/>
      <c r="E104" s="802"/>
      <c r="F104" s="817"/>
      <c r="G104" s="767"/>
      <c r="H104" s="609"/>
      <c r="I104" s="1051"/>
      <c r="J104" s="1052"/>
      <c r="K104" s="1052"/>
      <c r="L104" s="1052"/>
      <c r="M104" s="754"/>
      <c r="N104" s="754"/>
      <c r="O104" s="822"/>
      <c r="P104" s="613"/>
      <c r="Q104" s="679"/>
      <c r="R104" s="1067">
        <f t="shared" si="5"/>
        <v>0</v>
      </c>
      <c r="S104" s="680"/>
      <c r="T104" s="680"/>
      <c r="U104" s="657"/>
      <c r="V104" s="681"/>
      <c r="W104" s="636"/>
      <c r="X104" s="636"/>
      <c r="Y104" s="691"/>
      <c r="Z104" s="744"/>
      <c r="AA104" s="636"/>
    </row>
    <row r="105" spans="1:242" x14ac:dyDescent="0.25">
      <c r="A105" s="769" t="s">
        <v>41</v>
      </c>
      <c r="B105" s="609"/>
      <c r="C105" s="660"/>
      <c r="D105" s="661"/>
      <c r="E105" s="802"/>
      <c r="F105" s="817"/>
      <c r="G105" s="767"/>
      <c r="H105" s="609"/>
      <c r="I105" s="1051"/>
      <c r="J105" s="1052"/>
      <c r="K105" s="1052"/>
      <c r="L105" s="1052"/>
      <c r="M105" s="754"/>
      <c r="N105" s="754"/>
      <c r="O105" s="822"/>
      <c r="P105" s="613"/>
      <c r="Q105" s="679"/>
      <c r="R105" s="1067">
        <f t="shared" si="5"/>
        <v>0</v>
      </c>
      <c r="S105" s="680"/>
      <c r="T105" s="680"/>
      <c r="U105" s="657"/>
      <c r="V105" s="681"/>
      <c r="W105" s="636"/>
      <c r="X105" s="636"/>
      <c r="Y105" s="691"/>
      <c r="Z105" s="744"/>
      <c r="AA105" s="636"/>
    </row>
    <row r="106" spans="1:242" ht="31.5" x14ac:dyDescent="0.25">
      <c r="A106" s="823" t="s">
        <v>197</v>
      </c>
      <c r="B106" s="609"/>
      <c r="C106" s="824"/>
      <c r="D106" s="609"/>
      <c r="E106" s="609"/>
      <c r="F106" s="825"/>
      <c r="G106" s="767"/>
      <c r="H106" s="609"/>
      <c r="I106" s="826"/>
      <c r="J106" s="827"/>
      <c r="K106" s="827"/>
      <c r="L106" s="827"/>
      <c r="M106" s="609"/>
      <c r="N106" s="767"/>
      <c r="O106" s="822"/>
      <c r="P106" s="613"/>
      <c r="Q106" s="679"/>
      <c r="R106" s="828"/>
      <c r="S106" s="680"/>
      <c r="T106" s="680"/>
      <c r="U106" s="657"/>
      <c r="V106" s="681"/>
      <c r="W106" s="636"/>
      <c r="X106" s="636"/>
      <c r="Y106" s="691"/>
      <c r="Z106" s="744"/>
      <c r="AA106" s="636"/>
    </row>
    <row r="107" spans="1:242" x14ac:dyDescent="0.25">
      <c r="A107" s="772" t="s">
        <v>69</v>
      </c>
      <c r="B107" s="609"/>
      <c r="C107" s="660"/>
      <c r="D107" s="796"/>
      <c r="E107" s="796"/>
      <c r="F107" s="796"/>
      <c r="G107" s="797"/>
      <c r="H107" s="609"/>
      <c r="I107" s="1049"/>
      <c r="J107" s="1050"/>
      <c r="K107" s="1050"/>
      <c r="L107" s="1050"/>
      <c r="M107" s="609"/>
      <c r="N107" s="754"/>
      <c r="O107" s="800"/>
      <c r="P107" s="613"/>
      <c r="Q107" s="679"/>
      <c r="R107" s="1067">
        <f>IF(C107="-",0,(C107*I107+D107*J107+E107*K107+F107*L107))</f>
        <v>0</v>
      </c>
      <c r="S107" s="635"/>
      <c r="T107" s="680"/>
      <c r="U107" s="657"/>
      <c r="V107" s="681"/>
      <c r="W107" s="636"/>
      <c r="X107" s="636"/>
      <c r="Y107" s="691"/>
      <c r="Z107" s="744"/>
      <c r="AA107" s="636"/>
    </row>
    <row r="108" spans="1:242" x14ac:dyDescent="0.25">
      <c r="A108" s="772" t="s">
        <v>69</v>
      </c>
      <c r="B108" s="609"/>
      <c r="C108" s="660"/>
      <c r="D108" s="796"/>
      <c r="E108" s="796"/>
      <c r="F108" s="796"/>
      <c r="G108" s="797"/>
      <c r="H108" s="609"/>
      <c r="I108" s="1049"/>
      <c r="J108" s="1050"/>
      <c r="K108" s="1050"/>
      <c r="L108" s="1050"/>
      <c r="M108" s="609"/>
      <c r="N108" s="754"/>
      <c r="O108" s="800"/>
      <c r="P108" s="613"/>
      <c r="Q108" s="679"/>
      <c r="R108" s="1067">
        <f>IF(C108="-",0,(C108*I108+D108*J108+E108*K108+F108*L108))</f>
        <v>0</v>
      </c>
      <c r="S108" s="635"/>
      <c r="T108" s="680"/>
      <c r="U108" s="657"/>
      <c r="V108" s="681"/>
      <c r="W108" s="636"/>
      <c r="X108" s="636"/>
      <c r="Y108" s="691"/>
      <c r="Z108" s="744"/>
      <c r="AA108" s="636"/>
    </row>
    <row r="109" spans="1:242" x14ac:dyDescent="0.25">
      <c r="A109" s="772" t="s">
        <v>69</v>
      </c>
      <c r="B109" s="609"/>
      <c r="C109" s="660"/>
      <c r="D109" s="796"/>
      <c r="E109" s="796"/>
      <c r="F109" s="796"/>
      <c r="G109" s="797"/>
      <c r="H109" s="609"/>
      <c r="I109" s="1049"/>
      <c r="J109" s="1050"/>
      <c r="K109" s="1050"/>
      <c r="L109" s="1050"/>
      <c r="M109" s="609"/>
      <c r="N109" s="754"/>
      <c r="O109" s="800"/>
      <c r="P109" s="613"/>
      <c r="Q109" s="679"/>
      <c r="R109" s="1067">
        <f>IF(C109="-",0,(C109*I109+D109*J109+E109*K109+F109*L109))</f>
        <v>0</v>
      </c>
      <c r="S109" s="635"/>
      <c r="T109" s="680"/>
      <c r="U109" s="657"/>
      <c r="V109" s="681"/>
      <c r="W109" s="636"/>
      <c r="X109" s="636"/>
      <c r="Y109" s="691"/>
      <c r="Z109" s="744"/>
      <c r="AA109" s="636"/>
    </row>
    <row r="110" spans="1:242" x14ac:dyDescent="0.25">
      <c r="A110" s="772" t="s">
        <v>69</v>
      </c>
      <c r="B110" s="609"/>
      <c r="C110" s="660"/>
      <c r="D110" s="796"/>
      <c r="E110" s="796"/>
      <c r="F110" s="796"/>
      <c r="G110" s="797"/>
      <c r="H110" s="609"/>
      <c r="I110" s="1049"/>
      <c r="J110" s="1050"/>
      <c r="K110" s="1050"/>
      <c r="L110" s="1050"/>
      <c r="M110" s="609"/>
      <c r="N110" s="754"/>
      <c r="O110" s="800"/>
      <c r="P110" s="613"/>
      <c r="Q110" s="679"/>
      <c r="R110" s="1067">
        <f>IF(C110="-",0,(C110*I110+D110*J110+E110*K110+F110*L110))</f>
        <v>0</v>
      </c>
      <c r="S110" s="635"/>
      <c r="T110" s="680"/>
      <c r="U110" s="657"/>
      <c r="V110" s="681"/>
      <c r="W110" s="636"/>
      <c r="X110" s="636"/>
      <c r="Y110" s="691"/>
      <c r="Z110" s="744"/>
      <c r="AA110" s="636"/>
    </row>
    <row r="111" spans="1:242" x14ac:dyDescent="0.25">
      <c r="A111" s="772" t="s">
        <v>69</v>
      </c>
      <c r="B111" s="609"/>
      <c r="C111" s="660"/>
      <c r="D111" s="796"/>
      <c r="E111" s="796"/>
      <c r="F111" s="796"/>
      <c r="G111" s="797"/>
      <c r="H111" s="609"/>
      <c r="I111" s="1049"/>
      <c r="J111" s="1050"/>
      <c r="K111" s="1050"/>
      <c r="L111" s="1050"/>
      <c r="M111" s="609"/>
      <c r="N111" s="754"/>
      <c r="O111" s="800"/>
      <c r="P111" s="613"/>
      <c r="Q111" s="679"/>
      <c r="R111" s="1067">
        <f>IF(C111="-",0,(C111*I111+D111*J111+E111*K111+F111*L111))</f>
        <v>0</v>
      </c>
      <c r="S111" s="635"/>
      <c r="T111" s="680"/>
      <c r="U111" s="657"/>
      <c r="V111" s="681"/>
      <c r="W111" s="636"/>
      <c r="X111" s="636"/>
      <c r="Y111" s="691"/>
      <c r="Z111" s="744"/>
      <c r="AA111" s="636"/>
    </row>
    <row r="112" spans="1:242" s="629" customFormat="1" x14ac:dyDescent="0.25">
      <c r="A112" s="674"/>
      <c r="B112" s="651"/>
      <c r="C112" s="700"/>
      <c r="D112" s="651"/>
      <c r="E112" s="651"/>
      <c r="F112" s="651"/>
      <c r="G112" s="621"/>
      <c r="H112" s="609"/>
      <c r="I112" s="700"/>
      <c r="J112" s="651"/>
      <c r="K112" s="651"/>
      <c r="L112" s="651"/>
      <c r="M112" s="609"/>
      <c r="N112" s="651"/>
      <c r="O112" s="612"/>
      <c r="P112" s="613"/>
      <c r="Q112" s="679"/>
      <c r="R112" s="680"/>
      <c r="S112" s="680"/>
      <c r="T112" s="680"/>
      <c r="U112" s="680"/>
      <c r="V112" s="681"/>
      <c r="W112" s="595"/>
      <c r="X112" s="636"/>
      <c r="Y112" s="613"/>
      <c r="Z112" s="613"/>
      <c r="AA112" s="613"/>
      <c r="AB112" s="595"/>
      <c r="AC112" s="595"/>
      <c r="AD112" s="595"/>
      <c r="AE112" s="595"/>
      <c r="AF112" s="595"/>
      <c r="AG112" s="595"/>
      <c r="AH112" s="595"/>
      <c r="AI112" s="595"/>
      <c r="AJ112" s="595"/>
      <c r="AK112" s="595"/>
      <c r="AL112" s="595"/>
      <c r="AM112" s="595"/>
      <c r="AN112" s="595"/>
      <c r="AO112" s="595"/>
      <c r="AP112" s="595"/>
      <c r="AQ112" s="595"/>
      <c r="AR112" s="595"/>
      <c r="AS112" s="595"/>
      <c r="AT112" s="595"/>
      <c r="AU112" s="595"/>
      <c r="AV112" s="595"/>
      <c r="AW112" s="595"/>
      <c r="AX112" s="595"/>
      <c r="AY112" s="595"/>
      <c r="AZ112" s="595"/>
      <c r="BA112" s="595"/>
      <c r="BB112" s="595"/>
      <c r="BC112" s="595"/>
      <c r="BD112" s="595"/>
      <c r="BE112" s="595"/>
      <c r="BF112" s="595"/>
      <c r="BG112" s="595"/>
      <c r="BH112" s="595"/>
      <c r="BI112" s="595"/>
      <c r="BJ112" s="595"/>
      <c r="BK112" s="595"/>
      <c r="BL112" s="595"/>
      <c r="BM112" s="595"/>
      <c r="BN112" s="595"/>
      <c r="BO112" s="595"/>
      <c r="BP112" s="595"/>
      <c r="BQ112" s="595"/>
      <c r="BR112" s="595"/>
      <c r="BS112" s="595"/>
      <c r="BT112" s="595"/>
      <c r="BU112" s="595"/>
      <c r="BV112" s="595"/>
      <c r="BW112" s="595"/>
      <c r="BX112" s="595"/>
      <c r="BY112" s="595"/>
      <c r="BZ112" s="595"/>
      <c r="CA112" s="595"/>
      <c r="CB112" s="595"/>
      <c r="CC112" s="595"/>
      <c r="CD112" s="595"/>
      <c r="CE112" s="595"/>
      <c r="CF112" s="595"/>
      <c r="CG112" s="595"/>
      <c r="CH112" s="595"/>
      <c r="CI112" s="595"/>
      <c r="CJ112" s="595"/>
      <c r="CK112" s="595"/>
      <c r="CL112" s="595"/>
      <c r="CM112" s="595"/>
      <c r="CN112" s="595"/>
      <c r="CO112" s="595"/>
      <c r="CP112" s="595"/>
      <c r="CQ112" s="595"/>
      <c r="CR112" s="595"/>
      <c r="CS112" s="595"/>
      <c r="CT112" s="595"/>
      <c r="CU112" s="595"/>
      <c r="CV112" s="595"/>
      <c r="CW112" s="595"/>
      <c r="CX112" s="595"/>
      <c r="CY112" s="595"/>
      <c r="CZ112" s="595"/>
      <c r="DA112" s="595"/>
      <c r="DB112" s="595"/>
      <c r="DC112" s="595"/>
      <c r="DD112" s="595"/>
      <c r="DE112" s="595"/>
      <c r="DF112" s="595"/>
      <c r="DG112" s="595"/>
      <c r="DH112" s="595"/>
      <c r="DI112" s="595"/>
      <c r="DJ112" s="595"/>
      <c r="DK112" s="595"/>
      <c r="DL112" s="595"/>
      <c r="DM112" s="595"/>
      <c r="DN112" s="595"/>
      <c r="DO112" s="595"/>
      <c r="DP112" s="595"/>
      <c r="DQ112" s="595"/>
      <c r="DR112" s="595"/>
      <c r="DS112" s="595"/>
      <c r="DT112" s="595"/>
      <c r="DU112" s="595"/>
      <c r="DV112" s="595"/>
      <c r="DW112" s="595"/>
      <c r="DX112" s="595"/>
      <c r="DY112" s="595"/>
      <c r="DZ112" s="595"/>
      <c r="EA112" s="595"/>
      <c r="EB112" s="595"/>
      <c r="EC112" s="595"/>
      <c r="ED112" s="595"/>
      <c r="EE112" s="595"/>
      <c r="EF112" s="595"/>
      <c r="EG112" s="595"/>
      <c r="EH112" s="595"/>
      <c r="EI112" s="595"/>
      <c r="EJ112" s="595"/>
      <c r="EK112" s="595"/>
      <c r="EL112" s="595"/>
      <c r="EM112" s="595"/>
      <c r="EN112" s="595"/>
      <c r="EO112" s="595"/>
      <c r="EP112" s="595"/>
      <c r="EQ112" s="595"/>
      <c r="ER112" s="595"/>
      <c r="ES112" s="595"/>
      <c r="ET112" s="595"/>
      <c r="EU112" s="595"/>
      <c r="EV112" s="595"/>
      <c r="EW112" s="595"/>
      <c r="EX112" s="595"/>
      <c r="EY112" s="595"/>
      <c r="EZ112" s="595"/>
      <c r="FA112" s="595"/>
      <c r="FB112" s="595"/>
      <c r="FC112" s="595"/>
      <c r="FD112" s="595"/>
      <c r="FE112" s="595"/>
      <c r="FF112" s="595"/>
      <c r="FG112" s="595"/>
      <c r="FH112" s="595"/>
      <c r="FI112" s="595"/>
      <c r="FJ112" s="595"/>
      <c r="FK112" s="595"/>
      <c r="FL112" s="595"/>
      <c r="FM112" s="595"/>
      <c r="FN112" s="595"/>
      <c r="FO112" s="595"/>
      <c r="FP112" s="595"/>
      <c r="FQ112" s="595"/>
      <c r="FR112" s="595"/>
      <c r="FS112" s="595"/>
      <c r="FT112" s="595"/>
      <c r="FU112" s="595"/>
      <c r="FV112" s="595"/>
      <c r="FW112" s="595"/>
      <c r="FX112" s="595"/>
      <c r="FY112" s="595"/>
      <c r="FZ112" s="595"/>
      <c r="GA112" s="595"/>
      <c r="GB112" s="595"/>
      <c r="GC112" s="595"/>
      <c r="GD112" s="595"/>
      <c r="GE112" s="595"/>
      <c r="GF112" s="595"/>
      <c r="GG112" s="595"/>
      <c r="GH112" s="595"/>
      <c r="GI112" s="595"/>
      <c r="GJ112" s="595"/>
      <c r="GK112" s="595"/>
      <c r="GL112" s="595"/>
      <c r="GM112" s="595"/>
      <c r="GN112" s="595"/>
      <c r="GO112" s="595"/>
      <c r="GP112" s="595"/>
      <c r="GQ112" s="595"/>
      <c r="GR112" s="595"/>
      <c r="GS112" s="595"/>
      <c r="GT112" s="595"/>
      <c r="GU112" s="595"/>
      <c r="GV112" s="595"/>
      <c r="GW112" s="595"/>
      <c r="GX112" s="595"/>
      <c r="GY112" s="595"/>
      <c r="GZ112" s="595"/>
      <c r="HA112" s="595"/>
      <c r="HB112" s="595"/>
      <c r="HC112" s="595"/>
      <c r="HD112" s="595"/>
      <c r="HE112" s="595"/>
      <c r="HF112" s="595"/>
      <c r="HG112" s="595"/>
      <c r="HH112" s="595"/>
      <c r="HI112" s="595"/>
      <c r="HJ112" s="595"/>
      <c r="HK112" s="595"/>
      <c r="HL112" s="595"/>
      <c r="HM112" s="595"/>
      <c r="HN112" s="595"/>
      <c r="HO112" s="595"/>
      <c r="HP112" s="595"/>
      <c r="HQ112" s="595"/>
      <c r="HR112" s="595"/>
      <c r="HS112" s="595"/>
      <c r="HT112" s="595"/>
      <c r="HU112" s="595"/>
      <c r="HV112" s="595"/>
      <c r="HW112" s="595"/>
      <c r="HX112" s="595"/>
      <c r="HY112" s="595"/>
      <c r="HZ112" s="595"/>
      <c r="IA112" s="595"/>
      <c r="IB112" s="595"/>
      <c r="IC112" s="595"/>
      <c r="ID112" s="595"/>
      <c r="IE112" s="595"/>
      <c r="IF112" s="595"/>
      <c r="IG112" s="595"/>
      <c r="IH112" s="595"/>
    </row>
    <row r="113" spans="1:26" x14ac:dyDescent="0.25">
      <c r="A113" s="703"/>
      <c r="B113" s="651"/>
      <c r="C113" s="700"/>
      <c r="D113" s="651"/>
      <c r="E113" s="651"/>
      <c r="F113" s="651"/>
      <c r="G113" s="611"/>
      <c r="H113" s="609"/>
      <c r="I113" s="610"/>
      <c r="J113" s="609"/>
      <c r="K113" s="609"/>
      <c r="L113" s="609"/>
      <c r="M113" s="609"/>
      <c r="N113" s="609"/>
      <c r="O113" s="612"/>
      <c r="P113" s="613"/>
      <c r="Q113" s="829"/>
      <c r="R113" s="680"/>
      <c r="S113" s="680"/>
      <c r="T113" s="680"/>
      <c r="U113" s="680"/>
      <c r="V113" s="681"/>
      <c r="W113" s="636"/>
      <c r="X113" s="636"/>
      <c r="Y113" s="636"/>
      <c r="Z113" s="636"/>
    </row>
    <row r="114" spans="1:26" outlineLevel="1" x14ac:dyDescent="0.25">
      <c r="A114" s="646"/>
      <c r="B114" s="609"/>
      <c r="C114" s="830" t="s">
        <v>20</v>
      </c>
      <c r="D114" s="831"/>
      <c r="E114" s="831"/>
      <c r="F114" s="832"/>
      <c r="G114" s="610"/>
      <c r="H114" s="609"/>
      <c r="I114" s="830" t="s">
        <v>20</v>
      </c>
      <c r="J114" s="831"/>
      <c r="K114" s="831"/>
      <c r="L114" s="832"/>
      <c r="M114" s="609"/>
      <c r="N114" s="609"/>
      <c r="O114" s="612"/>
      <c r="P114" s="613"/>
      <c r="Q114" s="833" t="s">
        <v>91</v>
      </c>
      <c r="R114" s="834"/>
      <c r="S114" s="834"/>
      <c r="T114" s="835"/>
      <c r="U114" s="836"/>
      <c r="V114" s="837" t="s">
        <v>0</v>
      </c>
      <c r="W114" s="609"/>
      <c r="X114" s="838"/>
      <c r="Y114" s="636"/>
      <c r="Z114" s="636"/>
    </row>
    <row r="115" spans="1:26" outlineLevel="1" x14ac:dyDescent="0.25">
      <c r="A115" s="630" t="s">
        <v>184</v>
      </c>
      <c r="B115" s="622"/>
      <c r="C115" s="839" t="s">
        <v>92</v>
      </c>
      <c r="D115" s="840" t="s">
        <v>93</v>
      </c>
      <c r="E115" s="840" t="s">
        <v>94</v>
      </c>
      <c r="F115" s="840" t="s">
        <v>95</v>
      </c>
      <c r="G115" s="610"/>
      <c r="H115" s="609"/>
      <c r="I115" s="839" t="s">
        <v>92</v>
      </c>
      <c r="J115" s="840" t="s">
        <v>93</v>
      </c>
      <c r="K115" s="840" t="s">
        <v>94</v>
      </c>
      <c r="L115" s="840" t="s">
        <v>95</v>
      </c>
      <c r="M115" s="609"/>
      <c r="N115" s="609"/>
      <c r="O115" s="612"/>
      <c r="P115" s="613"/>
      <c r="Q115" s="841" t="s">
        <v>92</v>
      </c>
      <c r="R115" s="842" t="s">
        <v>93</v>
      </c>
      <c r="S115" s="842" t="s">
        <v>94</v>
      </c>
      <c r="T115" s="842" t="s">
        <v>95</v>
      </c>
      <c r="U115" s="843"/>
      <c r="V115" s="844" t="s">
        <v>20</v>
      </c>
      <c r="W115" s="636"/>
      <c r="X115" s="838"/>
      <c r="Y115" s="636"/>
      <c r="Z115" s="636"/>
    </row>
    <row r="116" spans="1:26" ht="15.75" customHeight="1" outlineLevel="1" x14ac:dyDescent="0.25">
      <c r="A116" s="713"/>
      <c r="B116" s="609"/>
      <c r="C116" s="845" t="s">
        <v>96</v>
      </c>
      <c r="D116" s="846" t="s">
        <v>96</v>
      </c>
      <c r="E116" s="846" t="s">
        <v>96</v>
      </c>
      <c r="F116" s="846" t="s">
        <v>96</v>
      </c>
      <c r="G116" s="610"/>
      <c r="H116" s="609"/>
      <c r="I116" s="845" t="s">
        <v>97</v>
      </c>
      <c r="J116" s="846" t="s">
        <v>97</v>
      </c>
      <c r="K116" s="846" t="s">
        <v>97</v>
      </c>
      <c r="L116" s="846" t="s">
        <v>97</v>
      </c>
      <c r="M116" s="609"/>
      <c r="N116" s="609"/>
      <c r="O116" s="612"/>
      <c r="P116" s="613"/>
      <c r="Q116" s="655" t="s">
        <v>43</v>
      </c>
      <c r="R116" s="656" t="s">
        <v>43</v>
      </c>
      <c r="S116" s="732" t="s">
        <v>43</v>
      </c>
      <c r="T116" s="656" t="s">
        <v>43</v>
      </c>
      <c r="U116" s="615"/>
      <c r="V116" s="690" t="s">
        <v>43</v>
      </c>
      <c r="W116" s="636"/>
      <c r="X116" s="691"/>
      <c r="Y116" s="636"/>
    </row>
    <row r="117" spans="1:26" outlineLevel="1" x14ac:dyDescent="0.25">
      <c r="A117" s="847" t="s">
        <v>98</v>
      </c>
      <c r="B117" s="622"/>
      <c r="C117" s="660"/>
      <c r="D117" s="661"/>
      <c r="E117" s="661"/>
      <c r="F117" s="661"/>
      <c r="G117" s="610"/>
      <c r="H117" s="609"/>
      <c r="I117" s="1046"/>
      <c r="J117" s="1047"/>
      <c r="K117" s="1047"/>
      <c r="L117" s="1047"/>
      <c r="M117" s="609"/>
      <c r="N117" s="609"/>
      <c r="O117" s="612"/>
      <c r="P117" s="613"/>
      <c r="Q117" s="848"/>
      <c r="R117" s="849"/>
      <c r="S117" s="850"/>
      <c r="T117" s="849"/>
      <c r="U117" s="851"/>
      <c r="V117" s="1065">
        <f>SUM(Q119:T125)</f>
        <v>0</v>
      </c>
      <c r="W117" s="636"/>
      <c r="X117" s="691"/>
      <c r="Y117" s="636"/>
    </row>
    <row r="118" spans="1:26" outlineLevel="1" x14ac:dyDescent="0.25">
      <c r="A118" s="852"/>
      <c r="B118" s="609"/>
      <c r="C118" s="610"/>
      <c r="D118" s="609"/>
      <c r="E118" s="609"/>
      <c r="F118" s="609"/>
      <c r="G118" s="610"/>
      <c r="H118" s="609"/>
      <c r="I118" s="610"/>
      <c r="J118" s="609"/>
      <c r="K118" s="609"/>
      <c r="L118" s="853"/>
      <c r="M118" s="609"/>
      <c r="N118" s="609"/>
      <c r="O118" s="612"/>
      <c r="P118" s="613"/>
      <c r="Q118" s="655"/>
      <c r="R118" s="656"/>
      <c r="S118" s="732"/>
      <c r="T118" s="656"/>
      <c r="U118" s="615"/>
      <c r="V118" s="681"/>
      <c r="W118" s="636"/>
      <c r="X118" s="691"/>
      <c r="Y118" s="636"/>
    </row>
    <row r="119" spans="1:26" outlineLevel="1" x14ac:dyDescent="0.25">
      <c r="A119" s="659" t="s">
        <v>1</v>
      </c>
      <c r="B119" s="609"/>
      <c r="C119" s="660"/>
      <c r="D119" s="661"/>
      <c r="E119" s="661"/>
      <c r="F119" s="661"/>
      <c r="G119" s="610"/>
      <c r="H119" s="609"/>
      <c r="I119" s="1046"/>
      <c r="J119" s="1047"/>
      <c r="K119" s="1047"/>
      <c r="L119" s="1047"/>
      <c r="M119" s="609"/>
      <c r="N119" s="609"/>
      <c r="O119" s="612"/>
      <c r="P119" s="613"/>
      <c r="Q119" s="1066">
        <f t="shared" ref="Q119:T125" si="6">IF(C119="-",0,(C119*I119/100))</f>
        <v>0</v>
      </c>
      <c r="R119" s="1067">
        <f t="shared" si="6"/>
        <v>0</v>
      </c>
      <c r="S119" s="1068">
        <f t="shared" si="6"/>
        <v>0</v>
      </c>
      <c r="T119" s="1067">
        <f t="shared" si="6"/>
        <v>0</v>
      </c>
      <c r="U119" s="635"/>
      <c r="V119" s="681"/>
      <c r="W119" s="636"/>
      <c r="X119" s="654"/>
      <c r="Y119" s="636"/>
    </row>
    <row r="120" spans="1:26" outlineLevel="1" x14ac:dyDescent="0.25">
      <c r="A120" s="668" t="s">
        <v>60</v>
      </c>
      <c r="B120" s="609"/>
      <c r="C120" s="660"/>
      <c r="D120" s="661"/>
      <c r="E120" s="661"/>
      <c r="F120" s="661"/>
      <c r="G120" s="610"/>
      <c r="H120" s="609"/>
      <c r="I120" s="1046"/>
      <c r="J120" s="1047"/>
      <c r="K120" s="1047"/>
      <c r="L120" s="1047"/>
      <c r="M120" s="609"/>
      <c r="N120" s="609"/>
      <c r="O120" s="612"/>
      <c r="P120" s="613"/>
      <c r="Q120" s="1066">
        <f t="shared" si="6"/>
        <v>0</v>
      </c>
      <c r="R120" s="1067">
        <f t="shared" si="6"/>
        <v>0</v>
      </c>
      <c r="S120" s="1068">
        <f t="shared" si="6"/>
        <v>0</v>
      </c>
      <c r="T120" s="1067">
        <f t="shared" si="6"/>
        <v>0</v>
      </c>
      <c r="U120" s="635"/>
      <c r="V120" s="681"/>
      <c r="W120" s="636"/>
      <c r="X120" s="654"/>
      <c r="Y120" s="636"/>
    </row>
    <row r="121" spans="1:26" outlineLevel="1" x14ac:dyDescent="0.25">
      <c r="A121" s="670" t="s">
        <v>2</v>
      </c>
      <c r="B121" s="609"/>
      <c r="C121" s="660"/>
      <c r="D121" s="661"/>
      <c r="E121" s="661"/>
      <c r="F121" s="661"/>
      <c r="G121" s="610"/>
      <c r="H121" s="609"/>
      <c r="I121" s="1046"/>
      <c r="J121" s="1047"/>
      <c r="K121" s="1047"/>
      <c r="L121" s="1047"/>
      <c r="M121" s="609"/>
      <c r="N121" s="609"/>
      <c r="O121" s="612"/>
      <c r="P121" s="613"/>
      <c r="Q121" s="1066">
        <f t="shared" si="6"/>
        <v>0</v>
      </c>
      <c r="R121" s="1067">
        <f t="shared" si="6"/>
        <v>0</v>
      </c>
      <c r="S121" s="1068">
        <f t="shared" si="6"/>
        <v>0</v>
      </c>
      <c r="T121" s="1067">
        <f t="shared" si="6"/>
        <v>0</v>
      </c>
      <c r="U121" s="635"/>
      <c r="V121" s="681"/>
      <c r="W121" s="636"/>
      <c r="X121" s="654"/>
      <c r="Y121" s="636"/>
    </row>
    <row r="122" spans="1:26" outlineLevel="1" x14ac:dyDescent="0.25">
      <c r="A122" s="670" t="s">
        <v>61</v>
      </c>
      <c r="B122" s="609"/>
      <c r="C122" s="660"/>
      <c r="D122" s="661"/>
      <c r="E122" s="661"/>
      <c r="F122" s="661"/>
      <c r="G122" s="610"/>
      <c r="H122" s="609"/>
      <c r="I122" s="1046"/>
      <c r="J122" s="1047"/>
      <c r="K122" s="1047"/>
      <c r="L122" s="1047"/>
      <c r="M122" s="609"/>
      <c r="N122" s="609"/>
      <c r="O122" s="612"/>
      <c r="P122" s="613"/>
      <c r="Q122" s="1066">
        <f t="shared" si="6"/>
        <v>0</v>
      </c>
      <c r="R122" s="1067">
        <f t="shared" si="6"/>
        <v>0</v>
      </c>
      <c r="S122" s="1068">
        <f t="shared" si="6"/>
        <v>0</v>
      </c>
      <c r="T122" s="1067">
        <f t="shared" si="6"/>
        <v>0</v>
      </c>
      <c r="U122" s="635"/>
      <c r="V122" s="681"/>
      <c r="W122" s="636"/>
      <c r="X122" s="654"/>
      <c r="Y122" s="636"/>
    </row>
    <row r="123" spans="1:26" outlineLevel="1" x14ac:dyDescent="0.25">
      <c r="A123" s="672" t="s">
        <v>3</v>
      </c>
      <c r="B123" s="609"/>
      <c r="C123" s="660"/>
      <c r="D123" s="661"/>
      <c r="E123" s="661"/>
      <c r="F123" s="661"/>
      <c r="G123" s="610"/>
      <c r="H123" s="609"/>
      <c r="I123" s="1046"/>
      <c r="J123" s="1047"/>
      <c r="K123" s="1047"/>
      <c r="L123" s="1047"/>
      <c r="M123" s="609"/>
      <c r="N123" s="609"/>
      <c r="O123" s="612"/>
      <c r="P123" s="613"/>
      <c r="Q123" s="1066">
        <f t="shared" si="6"/>
        <v>0</v>
      </c>
      <c r="R123" s="1067">
        <f t="shared" si="6"/>
        <v>0</v>
      </c>
      <c r="S123" s="1068">
        <f t="shared" si="6"/>
        <v>0</v>
      </c>
      <c r="T123" s="1067">
        <f t="shared" si="6"/>
        <v>0</v>
      </c>
      <c r="U123" s="635"/>
      <c r="V123" s="681"/>
      <c r="W123" s="636"/>
      <c r="X123" s="654"/>
      <c r="Y123" s="636"/>
    </row>
    <row r="124" spans="1:26" outlineLevel="1" x14ac:dyDescent="0.25">
      <c r="A124" s="672" t="s">
        <v>62</v>
      </c>
      <c r="B124" s="609"/>
      <c r="C124" s="660"/>
      <c r="D124" s="661"/>
      <c r="E124" s="661"/>
      <c r="F124" s="661"/>
      <c r="G124" s="610"/>
      <c r="H124" s="609"/>
      <c r="I124" s="1046"/>
      <c r="J124" s="1047"/>
      <c r="K124" s="1047"/>
      <c r="L124" s="1047"/>
      <c r="M124" s="609"/>
      <c r="N124" s="609"/>
      <c r="O124" s="612"/>
      <c r="P124" s="613"/>
      <c r="Q124" s="1066">
        <f t="shared" si="6"/>
        <v>0</v>
      </c>
      <c r="R124" s="1067">
        <f t="shared" si="6"/>
        <v>0</v>
      </c>
      <c r="S124" s="1068">
        <f t="shared" si="6"/>
        <v>0</v>
      </c>
      <c r="T124" s="1067">
        <f t="shared" si="6"/>
        <v>0</v>
      </c>
      <c r="U124" s="635"/>
      <c r="V124" s="681"/>
      <c r="W124" s="636"/>
      <c r="X124" s="654"/>
      <c r="Y124" s="636"/>
    </row>
    <row r="125" spans="1:26" outlineLevel="1" x14ac:dyDescent="0.25">
      <c r="A125" s="672" t="s">
        <v>4</v>
      </c>
      <c r="B125" s="609"/>
      <c r="C125" s="660"/>
      <c r="D125" s="661"/>
      <c r="E125" s="661"/>
      <c r="F125" s="661"/>
      <c r="G125" s="610"/>
      <c r="H125" s="609"/>
      <c r="I125" s="1046"/>
      <c r="J125" s="1047"/>
      <c r="K125" s="1047"/>
      <c r="L125" s="1047"/>
      <c r="M125" s="609"/>
      <c r="N125" s="609"/>
      <c r="O125" s="612"/>
      <c r="P125" s="613"/>
      <c r="Q125" s="1066">
        <f t="shared" si="6"/>
        <v>0</v>
      </c>
      <c r="R125" s="1067">
        <f t="shared" si="6"/>
        <v>0</v>
      </c>
      <c r="S125" s="1068">
        <f t="shared" si="6"/>
        <v>0</v>
      </c>
      <c r="T125" s="1067">
        <f t="shared" si="6"/>
        <v>0</v>
      </c>
      <c r="U125" s="635"/>
      <c r="V125" s="681"/>
      <c r="W125" s="636"/>
      <c r="X125" s="654"/>
      <c r="Y125" s="636"/>
    </row>
    <row r="126" spans="1:26" x14ac:dyDescent="0.25">
      <c r="A126" s="854"/>
      <c r="B126" s="609"/>
      <c r="C126" s="610"/>
      <c r="D126" s="609"/>
      <c r="E126" s="609"/>
      <c r="F126" s="609"/>
      <c r="G126" s="610"/>
      <c r="H126" s="609"/>
      <c r="I126" s="610"/>
      <c r="J126" s="609"/>
      <c r="K126" s="609"/>
      <c r="L126" s="609"/>
      <c r="M126" s="609"/>
      <c r="N126" s="609"/>
      <c r="O126" s="612"/>
      <c r="P126" s="613"/>
      <c r="Q126" s="679"/>
      <c r="R126" s="680"/>
      <c r="S126" s="680"/>
      <c r="T126" s="680"/>
      <c r="U126" s="680"/>
      <c r="V126" s="681"/>
      <c r="W126" s="636"/>
      <c r="X126" s="636"/>
      <c r="Y126" s="636"/>
    </row>
    <row r="127" spans="1:26" x14ac:dyDescent="0.25">
      <c r="A127" s="854"/>
      <c r="B127" s="609"/>
      <c r="C127" s="610"/>
      <c r="D127" s="609"/>
      <c r="E127" s="609"/>
      <c r="F127" s="609"/>
      <c r="G127" s="610"/>
      <c r="H127" s="609"/>
      <c r="I127" s="610"/>
      <c r="J127" s="609"/>
      <c r="K127" s="609"/>
      <c r="L127" s="609"/>
      <c r="M127" s="609"/>
      <c r="N127" s="609"/>
      <c r="O127" s="612"/>
      <c r="P127" s="613"/>
      <c r="Q127" s="679"/>
      <c r="R127" s="680"/>
      <c r="S127" s="680"/>
      <c r="T127" s="680"/>
      <c r="U127" s="680"/>
      <c r="V127" s="681"/>
      <c r="W127" s="636"/>
      <c r="X127" s="636"/>
      <c r="Y127" s="636"/>
    </row>
    <row r="128" spans="1:26" ht="18.75" customHeight="1" x14ac:dyDescent="0.25">
      <c r="A128" s="855"/>
      <c r="B128" s="609"/>
      <c r="C128" s="856" t="s">
        <v>800</v>
      </c>
      <c r="D128" s="857"/>
      <c r="E128" s="858" t="s">
        <v>801</v>
      </c>
      <c r="F128" s="857"/>
      <c r="G128" s="610"/>
      <c r="H128" s="609"/>
      <c r="I128" s="1198" t="s">
        <v>800</v>
      </c>
      <c r="J128" s="1199"/>
      <c r="K128" s="1199"/>
      <c r="L128" s="1199" t="s">
        <v>801</v>
      </c>
      <c r="M128" s="1199"/>
      <c r="N128" s="1199"/>
      <c r="O128" s="612"/>
      <c r="P128" s="613"/>
      <c r="Q128" s="1200" t="s">
        <v>802</v>
      </c>
      <c r="R128" s="680"/>
      <c r="S128" s="680"/>
      <c r="T128" s="680"/>
      <c r="U128" s="680"/>
      <c r="V128" s="681"/>
      <c r="W128" s="636"/>
      <c r="X128" s="636"/>
      <c r="Y128" s="636"/>
    </row>
    <row r="129" spans="1:25" ht="48.75" customHeight="1" outlineLevel="1" x14ac:dyDescent="0.25">
      <c r="A129" s="859" t="s">
        <v>99</v>
      </c>
      <c r="B129" s="609"/>
      <c r="C129" s="860" t="s">
        <v>803</v>
      </c>
      <c r="D129" s="861" t="s">
        <v>804</v>
      </c>
      <c r="E129" s="862" t="s">
        <v>805</v>
      </c>
      <c r="F129" s="861" t="s">
        <v>806</v>
      </c>
      <c r="G129" s="610"/>
      <c r="H129" s="609"/>
      <c r="I129" s="863" t="s">
        <v>807</v>
      </c>
      <c r="J129" s="864" t="s">
        <v>808</v>
      </c>
      <c r="K129" s="864" t="s">
        <v>809</v>
      </c>
      <c r="L129" s="865" t="s">
        <v>807</v>
      </c>
      <c r="M129" s="866" t="s">
        <v>808</v>
      </c>
      <c r="N129" s="866" t="s">
        <v>809</v>
      </c>
      <c r="O129" s="612"/>
      <c r="P129" s="613"/>
      <c r="Q129" s="1201"/>
      <c r="R129" s="680"/>
      <c r="S129" s="680"/>
      <c r="T129" s="680"/>
      <c r="U129" s="680"/>
      <c r="V129" s="837" t="s">
        <v>810</v>
      </c>
      <c r="W129" s="636"/>
      <c r="X129" s="636"/>
      <c r="Y129" s="636"/>
    </row>
    <row r="130" spans="1:25" ht="15.75" customHeight="1" outlineLevel="1" x14ac:dyDescent="0.25">
      <c r="A130" s="867" t="s">
        <v>811</v>
      </c>
      <c r="B130" s="609"/>
      <c r="C130" s="868"/>
      <c r="D130" s="869"/>
      <c r="E130" s="869"/>
      <c r="F130" s="869"/>
      <c r="G130" s="610"/>
      <c r="H130" s="609"/>
      <c r="I130" s="1046"/>
      <c r="J130" s="1047"/>
      <c r="K130" s="1047"/>
      <c r="L130" s="1057"/>
      <c r="M130" s="1057"/>
      <c r="N130" s="1057"/>
      <c r="O130" s="612"/>
      <c r="P130" s="613"/>
      <c r="Q130" s="1063">
        <f>((C130*J130)+(D130*K130/100))+((E130*M130)+(F130*N130/100))</f>
        <v>0</v>
      </c>
      <c r="R130" s="680"/>
      <c r="S130" s="680"/>
      <c r="T130" s="680"/>
      <c r="U130" s="680"/>
      <c r="V130" s="872" t="s">
        <v>43</v>
      </c>
      <c r="W130" s="636"/>
      <c r="X130" s="636"/>
      <c r="Y130" s="636"/>
    </row>
    <row r="131" spans="1:25" ht="15.75" customHeight="1" outlineLevel="1" x14ac:dyDescent="0.25">
      <c r="A131" s="867" t="s">
        <v>812</v>
      </c>
      <c r="B131" s="609"/>
      <c r="C131" s="868"/>
      <c r="D131" s="869"/>
      <c r="E131" s="873"/>
      <c r="F131" s="873"/>
      <c r="G131" s="610"/>
      <c r="H131" s="609"/>
      <c r="I131" s="1046"/>
      <c r="J131" s="874"/>
      <c r="K131" s="1047"/>
      <c r="L131" s="874"/>
      <c r="M131" s="874"/>
      <c r="N131" s="875"/>
      <c r="O131" s="612"/>
      <c r="P131" s="613"/>
      <c r="Q131" s="1063">
        <f>((C131*I131)+(D131*K131/100))</f>
        <v>0</v>
      </c>
      <c r="R131" s="680"/>
      <c r="S131" s="680"/>
      <c r="T131" s="680"/>
      <c r="U131" s="680"/>
      <c r="V131" s="1065">
        <f>SUM(Q130:Q204)</f>
        <v>0</v>
      </c>
      <c r="W131" s="636"/>
      <c r="X131" s="636"/>
      <c r="Y131" s="636"/>
    </row>
    <row r="132" spans="1:25" ht="15.75" customHeight="1" outlineLevel="1" x14ac:dyDescent="0.25">
      <c r="A132" s="867" t="s">
        <v>813</v>
      </c>
      <c r="B132" s="609"/>
      <c r="C132" s="868"/>
      <c r="D132" s="869"/>
      <c r="E132" s="873"/>
      <c r="F132" s="873"/>
      <c r="G132" s="610"/>
      <c r="H132" s="609"/>
      <c r="I132" s="1046"/>
      <c r="J132" s="874"/>
      <c r="K132" s="1047"/>
      <c r="L132" s="874"/>
      <c r="M132" s="874"/>
      <c r="N132" s="875"/>
      <c r="O132" s="612"/>
      <c r="P132" s="613"/>
      <c r="Q132" s="1063">
        <f t="shared" ref="Q132:Q133" si="7">((C132*I132)+(D132*K132/100))</f>
        <v>0</v>
      </c>
      <c r="R132" s="680"/>
      <c r="S132" s="680"/>
      <c r="T132" s="680"/>
      <c r="U132" s="680"/>
      <c r="V132" s="681"/>
      <c r="W132" s="636"/>
      <c r="X132" s="636"/>
      <c r="Y132" s="636"/>
    </row>
    <row r="133" spans="1:25" ht="15.75" customHeight="1" outlineLevel="1" x14ac:dyDescent="0.25">
      <c r="A133" s="867" t="s">
        <v>814</v>
      </c>
      <c r="B133" s="609"/>
      <c r="C133" s="868"/>
      <c r="D133" s="869"/>
      <c r="E133" s="873"/>
      <c r="F133" s="873"/>
      <c r="G133" s="610"/>
      <c r="H133" s="609"/>
      <c r="I133" s="1046"/>
      <c r="J133" s="874"/>
      <c r="K133" s="1047"/>
      <c r="L133" s="874"/>
      <c r="M133" s="874"/>
      <c r="N133" s="875"/>
      <c r="O133" s="612"/>
      <c r="P133" s="613"/>
      <c r="Q133" s="1063">
        <f t="shared" si="7"/>
        <v>0</v>
      </c>
      <c r="R133" s="680"/>
      <c r="S133" s="680"/>
      <c r="T133" s="680"/>
      <c r="U133" s="680"/>
      <c r="V133" s="681"/>
      <c r="W133" s="636"/>
      <c r="X133" s="636"/>
      <c r="Y133" s="636"/>
    </row>
    <row r="134" spans="1:25" ht="15" customHeight="1" outlineLevel="1" x14ac:dyDescent="0.25">
      <c r="A134" s="854"/>
      <c r="B134" s="609"/>
      <c r="C134" s="876"/>
      <c r="D134" s="873"/>
      <c r="E134" s="873"/>
      <c r="F134" s="873"/>
      <c r="G134" s="610"/>
      <c r="H134" s="609"/>
      <c r="I134" s="877"/>
      <c r="J134" s="878"/>
      <c r="K134" s="874"/>
      <c r="L134" s="874"/>
      <c r="M134" s="875"/>
      <c r="N134" s="875"/>
      <c r="O134" s="612"/>
      <c r="P134" s="613"/>
      <c r="Q134" s="879"/>
      <c r="R134" s="680"/>
      <c r="S134" s="680"/>
      <c r="T134" s="680"/>
      <c r="U134" s="680"/>
      <c r="V134" s="681"/>
      <c r="W134" s="636"/>
      <c r="X134" s="636"/>
      <c r="Y134" s="636"/>
    </row>
    <row r="135" spans="1:25" ht="15" customHeight="1" x14ac:dyDescent="0.25">
      <c r="A135" s="854"/>
      <c r="B135" s="609"/>
      <c r="C135" s="876"/>
      <c r="D135" s="873"/>
      <c r="E135" s="873"/>
      <c r="F135" s="873"/>
      <c r="G135" s="610"/>
      <c r="H135" s="609"/>
      <c r="I135" s="877"/>
      <c r="J135" s="878"/>
      <c r="K135" s="874"/>
      <c r="L135" s="874"/>
      <c r="M135" s="875"/>
      <c r="N135" s="875"/>
      <c r="O135" s="612"/>
      <c r="P135" s="613"/>
      <c r="Q135" s="879"/>
      <c r="R135" s="680"/>
      <c r="S135" s="680"/>
      <c r="T135" s="680"/>
      <c r="U135" s="680"/>
      <c r="V135" s="681"/>
      <c r="W135" s="636"/>
      <c r="X135" s="636"/>
      <c r="Y135" s="636"/>
    </row>
    <row r="136" spans="1:25" ht="52.5" customHeight="1" outlineLevel="1" x14ac:dyDescent="0.25">
      <c r="A136" s="1177" t="s">
        <v>183</v>
      </c>
      <c r="B136" s="609"/>
      <c r="C136" s="860" t="s">
        <v>805</v>
      </c>
      <c r="D136" s="861" t="s">
        <v>804</v>
      </c>
      <c r="E136" s="862" t="s">
        <v>805</v>
      </c>
      <c r="F136" s="861" t="s">
        <v>806</v>
      </c>
      <c r="G136" s="610"/>
      <c r="H136" s="609"/>
      <c r="I136" s="863" t="s">
        <v>807</v>
      </c>
      <c r="J136" s="864" t="s">
        <v>808</v>
      </c>
      <c r="K136" s="864" t="s">
        <v>809</v>
      </c>
      <c r="L136" s="865" t="s">
        <v>807</v>
      </c>
      <c r="M136" s="866" t="s">
        <v>808</v>
      </c>
      <c r="N136" s="866" t="s">
        <v>809</v>
      </c>
      <c r="O136" s="612"/>
      <c r="P136" s="613"/>
      <c r="Q136" s="697" t="s">
        <v>85</v>
      </c>
      <c r="R136" s="680"/>
      <c r="S136" s="680"/>
      <c r="T136" s="680"/>
      <c r="U136" s="680"/>
      <c r="V136" s="681"/>
      <c r="W136" s="636"/>
      <c r="X136" s="636"/>
      <c r="Y136" s="636"/>
    </row>
    <row r="137" spans="1:25" outlineLevel="1" x14ac:dyDescent="0.25">
      <c r="A137" s="1178"/>
      <c r="B137" s="609"/>
      <c r="C137" s="880"/>
      <c r="D137" s="881"/>
      <c r="E137" s="881"/>
      <c r="F137" s="881"/>
      <c r="G137" s="610"/>
      <c r="H137" s="609"/>
      <c r="I137" s="1046"/>
      <c r="J137" s="1047"/>
      <c r="K137" s="1047"/>
      <c r="L137" s="1058"/>
      <c r="M137" s="1058"/>
      <c r="N137" s="1059"/>
      <c r="O137" s="612"/>
      <c r="P137" s="613"/>
      <c r="Q137" s="655" t="s">
        <v>43</v>
      </c>
      <c r="R137" s="680"/>
      <c r="S137" s="680"/>
      <c r="T137" s="680"/>
      <c r="U137" s="680"/>
      <c r="V137" s="681"/>
      <c r="W137" s="636"/>
      <c r="X137" s="636"/>
      <c r="Y137" s="636"/>
    </row>
    <row r="138" spans="1:25" ht="15" customHeight="1" outlineLevel="1" x14ac:dyDescent="0.25">
      <c r="A138" s="854"/>
      <c r="B138" s="609"/>
      <c r="C138" s="876"/>
      <c r="D138" s="873"/>
      <c r="E138" s="873"/>
      <c r="F138" s="873"/>
      <c r="G138" s="610"/>
      <c r="H138" s="609"/>
      <c r="I138" s="877"/>
      <c r="J138" s="878"/>
      <c r="K138" s="874"/>
      <c r="L138" s="874"/>
      <c r="M138" s="875"/>
      <c r="N138" s="875"/>
      <c r="O138" s="612"/>
      <c r="P138" s="613"/>
      <c r="Q138" s="1063">
        <f>((C137*J137)+(D137*K137/100))+((E137*M137)+(F137*N137/100))</f>
        <v>0</v>
      </c>
      <c r="R138" s="680"/>
      <c r="S138" s="680"/>
      <c r="T138" s="680"/>
      <c r="U138" s="680"/>
      <c r="V138" s="681"/>
      <c r="W138" s="636"/>
      <c r="X138" s="636"/>
      <c r="Y138" s="636"/>
    </row>
    <row r="139" spans="1:25" ht="15" customHeight="1" x14ac:dyDescent="0.25">
      <c r="A139" s="854"/>
      <c r="B139" s="609"/>
      <c r="C139" s="876"/>
      <c r="D139" s="873"/>
      <c r="E139" s="873"/>
      <c r="F139" s="873"/>
      <c r="G139" s="610"/>
      <c r="H139" s="609"/>
      <c r="I139" s="877"/>
      <c r="J139" s="878"/>
      <c r="K139" s="874"/>
      <c r="L139" s="874"/>
      <c r="M139" s="875"/>
      <c r="N139" s="875"/>
      <c r="O139" s="612"/>
      <c r="P139" s="613"/>
      <c r="Q139" s="879"/>
      <c r="R139" s="680"/>
      <c r="S139" s="680"/>
      <c r="T139" s="680"/>
      <c r="U139" s="680"/>
      <c r="V139" s="681"/>
      <c r="W139" s="636"/>
      <c r="X139" s="636"/>
      <c r="Y139" s="636"/>
    </row>
    <row r="140" spans="1:25" ht="15" customHeight="1" x14ac:dyDescent="0.25">
      <c r="A140" s="854"/>
      <c r="B140" s="609"/>
      <c r="C140" s="876"/>
      <c r="D140" s="873"/>
      <c r="E140" s="873"/>
      <c r="F140" s="873"/>
      <c r="G140" s="610"/>
      <c r="H140" s="609"/>
      <c r="I140" s="877"/>
      <c r="J140" s="878"/>
      <c r="K140" s="874"/>
      <c r="L140" s="874"/>
      <c r="M140" s="875"/>
      <c r="N140" s="875"/>
      <c r="O140" s="612"/>
      <c r="P140" s="613"/>
      <c r="Q140" s="879"/>
      <c r="R140" s="680"/>
      <c r="S140" s="680"/>
      <c r="T140" s="680"/>
      <c r="U140" s="680"/>
      <c r="V140" s="681"/>
      <c r="W140" s="636"/>
      <c r="X140" s="636"/>
      <c r="Y140" s="636"/>
    </row>
    <row r="141" spans="1:25" ht="35.1" customHeight="1" outlineLevel="1" x14ac:dyDescent="0.25">
      <c r="A141" s="859" t="s">
        <v>235</v>
      </c>
      <c r="B141" s="609"/>
      <c r="C141" s="884" t="s">
        <v>802</v>
      </c>
      <c r="D141" s="875"/>
      <c r="E141" s="875"/>
      <c r="F141" s="875"/>
      <c r="G141" s="610"/>
      <c r="H141" s="609"/>
      <c r="I141" s="877"/>
      <c r="J141" s="878"/>
      <c r="K141" s="874"/>
      <c r="L141" s="878"/>
      <c r="M141" s="885"/>
      <c r="N141" s="886"/>
      <c r="O141" s="612"/>
      <c r="P141" s="613"/>
      <c r="Q141" s="884" t="s">
        <v>802</v>
      </c>
      <c r="R141" s="680"/>
      <c r="S141" s="680"/>
      <c r="T141" s="680"/>
      <c r="U141" s="680"/>
      <c r="V141" s="681"/>
      <c r="W141" s="636"/>
      <c r="X141" s="636"/>
      <c r="Y141" s="636"/>
    </row>
    <row r="142" spans="1:25" ht="15.75" customHeight="1" outlineLevel="1" x14ac:dyDescent="0.25">
      <c r="A142" s="887" t="s">
        <v>1</v>
      </c>
      <c r="B142" s="609"/>
      <c r="C142" s="868"/>
      <c r="D142" s="875"/>
      <c r="E142" s="875"/>
      <c r="F142" s="875"/>
      <c r="G142" s="610"/>
      <c r="H142" s="609"/>
      <c r="I142" s="877"/>
      <c r="J142" s="878"/>
      <c r="K142" s="874"/>
      <c r="L142" s="878"/>
      <c r="M142" s="885"/>
      <c r="N142" s="886"/>
      <c r="O142" s="612"/>
      <c r="P142" s="613"/>
      <c r="Q142" s="1063">
        <f>C142</f>
        <v>0</v>
      </c>
      <c r="R142" s="680"/>
      <c r="S142" s="680"/>
      <c r="T142" s="680"/>
      <c r="U142" s="680"/>
      <c r="V142" s="681"/>
      <c r="W142" s="636"/>
      <c r="X142" s="636"/>
      <c r="Y142" s="636"/>
    </row>
    <row r="143" spans="1:25" ht="15.75" customHeight="1" outlineLevel="1" x14ac:dyDescent="0.25">
      <c r="A143" s="888" t="s">
        <v>60</v>
      </c>
      <c r="B143" s="609"/>
      <c r="C143" s="868"/>
      <c r="D143" s="875"/>
      <c r="E143" s="875"/>
      <c r="F143" s="875"/>
      <c r="G143" s="610"/>
      <c r="H143" s="609"/>
      <c r="I143" s="877"/>
      <c r="J143" s="878"/>
      <c r="K143" s="874"/>
      <c r="L143" s="878"/>
      <c r="M143" s="885"/>
      <c r="N143" s="886"/>
      <c r="O143" s="612"/>
      <c r="P143" s="613"/>
      <c r="Q143" s="1063">
        <f t="shared" ref="Q143:Q148" si="8">C143</f>
        <v>0</v>
      </c>
      <c r="R143" s="680"/>
      <c r="S143" s="680"/>
      <c r="T143" s="680"/>
      <c r="U143" s="680"/>
      <c r="V143" s="681"/>
      <c r="W143" s="636"/>
      <c r="X143" s="636"/>
      <c r="Y143" s="636"/>
    </row>
    <row r="144" spans="1:25" ht="15.75" customHeight="1" outlineLevel="1" x14ac:dyDescent="0.25">
      <c r="A144" s="888" t="s">
        <v>2</v>
      </c>
      <c r="B144" s="609"/>
      <c r="C144" s="868"/>
      <c r="D144" s="875"/>
      <c r="E144" s="875"/>
      <c r="F144" s="875"/>
      <c r="G144" s="610"/>
      <c r="H144" s="609"/>
      <c r="I144" s="877"/>
      <c r="J144" s="878"/>
      <c r="K144" s="874"/>
      <c r="L144" s="878"/>
      <c r="M144" s="885"/>
      <c r="N144" s="886"/>
      <c r="O144" s="612"/>
      <c r="P144" s="613"/>
      <c r="Q144" s="1063">
        <f t="shared" si="8"/>
        <v>0</v>
      </c>
      <c r="R144" s="680"/>
      <c r="S144" s="680"/>
      <c r="T144" s="680"/>
      <c r="U144" s="680"/>
      <c r="V144" s="681"/>
      <c r="W144" s="636"/>
      <c r="X144" s="636"/>
      <c r="Y144" s="636"/>
    </row>
    <row r="145" spans="1:25" ht="15.75" customHeight="1" outlineLevel="1" x14ac:dyDescent="0.25">
      <c r="A145" s="888" t="s">
        <v>61</v>
      </c>
      <c r="B145" s="609"/>
      <c r="C145" s="868"/>
      <c r="D145" s="875"/>
      <c r="E145" s="875"/>
      <c r="F145" s="875"/>
      <c r="G145" s="610"/>
      <c r="H145" s="609"/>
      <c r="I145" s="877"/>
      <c r="J145" s="878"/>
      <c r="K145" s="874"/>
      <c r="L145" s="878"/>
      <c r="M145" s="885"/>
      <c r="N145" s="886"/>
      <c r="O145" s="612"/>
      <c r="P145" s="613"/>
      <c r="Q145" s="1063">
        <f t="shared" si="8"/>
        <v>0</v>
      </c>
      <c r="R145" s="680"/>
      <c r="S145" s="680"/>
      <c r="T145" s="680"/>
      <c r="U145" s="680"/>
      <c r="V145" s="681"/>
      <c r="W145" s="636"/>
      <c r="X145" s="636"/>
      <c r="Y145" s="636"/>
    </row>
    <row r="146" spans="1:25" ht="15.75" customHeight="1" outlineLevel="1" x14ac:dyDescent="0.25">
      <c r="A146" s="867" t="s">
        <v>3</v>
      </c>
      <c r="B146" s="609"/>
      <c r="C146" s="868"/>
      <c r="D146" s="875"/>
      <c r="E146" s="875"/>
      <c r="F146" s="875"/>
      <c r="G146" s="610"/>
      <c r="H146" s="609"/>
      <c r="I146" s="877"/>
      <c r="J146" s="878"/>
      <c r="K146" s="874"/>
      <c r="L146" s="878"/>
      <c r="M146" s="885"/>
      <c r="N146" s="886"/>
      <c r="O146" s="612"/>
      <c r="P146" s="613"/>
      <c r="Q146" s="1063">
        <f t="shared" si="8"/>
        <v>0</v>
      </c>
      <c r="R146" s="680"/>
      <c r="S146" s="680"/>
      <c r="T146" s="680"/>
      <c r="U146" s="680"/>
      <c r="V146" s="681"/>
      <c r="W146" s="636"/>
      <c r="X146" s="636"/>
      <c r="Y146" s="636"/>
    </row>
    <row r="147" spans="1:25" ht="15.75" customHeight="1" outlineLevel="1" x14ac:dyDescent="0.25">
      <c r="A147" s="867" t="s">
        <v>62</v>
      </c>
      <c r="B147" s="609"/>
      <c r="C147" s="868"/>
      <c r="D147" s="875"/>
      <c r="E147" s="875"/>
      <c r="F147" s="875"/>
      <c r="G147" s="610"/>
      <c r="H147" s="609"/>
      <c r="I147" s="877"/>
      <c r="J147" s="878"/>
      <c r="K147" s="874"/>
      <c r="L147" s="878"/>
      <c r="M147" s="885"/>
      <c r="N147" s="886"/>
      <c r="O147" s="612"/>
      <c r="P147" s="613"/>
      <c r="Q147" s="1063">
        <f t="shared" si="8"/>
        <v>0</v>
      </c>
      <c r="R147" s="680"/>
      <c r="S147" s="680"/>
      <c r="T147" s="680"/>
      <c r="U147" s="680"/>
      <c r="V147" s="681"/>
      <c r="W147" s="636"/>
      <c r="X147" s="636"/>
      <c r="Y147" s="636"/>
    </row>
    <row r="148" spans="1:25" ht="15.75" customHeight="1" outlineLevel="1" x14ac:dyDescent="0.25">
      <c r="A148" s="867" t="s">
        <v>4</v>
      </c>
      <c r="B148" s="609"/>
      <c r="C148" s="868"/>
      <c r="D148" s="875"/>
      <c r="E148" s="875"/>
      <c r="F148" s="875"/>
      <c r="G148" s="610"/>
      <c r="H148" s="609"/>
      <c r="I148" s="877"/>
      <c r="J148" s="878"/>
      <c r="K148" s="874"/>
      <c r="L148" s="878"/>
      <c r="M148" s="885"/>
      <c r="N148" s="886"/>
      <c r="O148" s="612"/>
      <c r="P148" s="613"/>
      <c r="Q148" s="1063">
        <f t="shared" si="8"/>
        <v>0</v>
      </c>
      <c r="R148" s="680"/>
      <c r="S148" s="680"/>
      <c r="T148" s="680"/>
      <c r="U148" s="680"/>
      <c r="V148" s="681"/>
      <c r="W148" s="636"/>
      <c r="X148" s="636"/>
      <c r="Y148" s="636"/>
    </row>
    <row r="149" spans="1:25" ht="15" customHeight="1" outlineLevel="1" x14ac:dyDescent="0.25">
      <c r="A149" s="854"/>
      <c r="B149" s="609"/>
      <c r="C149" s="876"/>
      <c r="D149" s="873"/>
      <c r="E149" s="873"/>
      <c r="F149" s="873"/>
      <c r="G149" s="610"/>
      <c r="H149" s="609"/>
      <c r="I149" s="877"/>
      <c r="J149" s="878"/>
      <c r="K149" s="874"/>
      <c r="L149" s="874"/>
      <c r="M149" s="875"/>
      <c r="N149" s="875"/>
      <c r="O149" s="612"/>
      <c r="P149" s="613"/>
      <c r="Q149" s="879"/>
      <c r="R149" s="680"/>
      <c r="S149" s="680"/>
      <c r="T149" s="680"/>
      <c r="U149" s="680"/>
      <c r="V149" s="681"/>
      <c r="W149" s="636"/>
      <c r="X149" s="636"/>
      <c r="Y149" s="636"/>
    </row>
    <row r="150" spans="1:25" ht="15" customHeight="1" x14ac:dyDescent="0.25">
      <c r="A150" s="854"/>
      <c r="B150" s="609"/>
      <c r="C150" s="876"/>
      <c r="D150" s="873"/>
      <c r="E150" s="873"/>
      <c r="F150" s="873"/>
      <c r="G150" s="610"/>
      <c r="H150" s="609"/>
      <c r="I150" s="877"/>
      <c r="J150" s="878"/>
      <c r="K150" s="874"/>
      <c r="L150" s="874"/>
      <c r="M150" s="875"/>
      <c r="N150" s="875"/>
      <c r="O150" s="612"/>
      <c r="P150" s="613"/>
      <c r="Q150" s="879"/>
      <c r="R150" s="680"/>
      <c r="S150" s="680"/>
      <c r="T150" s="680"/>
      <c r="U150" s="680"/>
      <c r="V150" s="681"/>
      <c r="W150" s="636"/>
      <c r="X150" s="636"/>
      <c r="Y150" s="636"/>
    </row>
    <row r="151" spans="1:25" ht="35.1" customHeight="1" outlineLevel="1" x14ac:dyDescent="0.25">
      <c r="A151" s="859" t="s">
        <v>100</v>
      </c>
      <c r="B151" s="609"/>
      <c r="C151" s="884" t="s">
        <v>802</v>
      </c>
      <c r="D151" s="875"/>
      <c r="E151" s="875"/>
      <c r="F151" s="875"/>
      <c r="G151" s="610"/>
      <c r="H151" s="609"/>
      <c r="I151" s="863" t="s">
        <v>807</v>
      </c>
      <c r="J151" s="878"/>
      <c r="K151" s="874"/>
      <c r="L151" s="874"/>
      <c r="M151" s="885"/>
      <c r="N151" s="886"/>
      <c r="O151" s="612"/>
      <c r="P151" s="613"/>
      <c r="Q151" s="884" t="s">
        <v>802</v>
      </c>
      <c r="R151" s="680"/>
      <c r="S151" s="680"/>
      <c r="T151" s="680"/>
      <c r="U151" s="680"/>
      <c r="V151" s="681"/>
      <c r="W151" s="636"/>
      <c r="X151" s="636"/>
      <c r="Y151" s="636"/>
    </row>
    <row r="152" spans="1:25" ht="15.75" customHeight="1" outlineLevel="1" x14ac:dyDescent="0.25">
      <c r="A152" s="887" t="s">
        <v>1</v>
      </c>
      <c r="B152" s="609"/>
      <c r="C152" s="868"/>
      <c r="D152" s="875"/>
      <c r="E152" s="875"/>
      <c r="F152" s="875"/>
      <c r="G152" s="610"/>
      <c r="H152" s="609"/>
      <c r="I152" s="1046"/>
      <c r="J152" s="878"/>
      <c r="K152" s="874"/>
      <c r="L152" s="874"/>
      <c r="M152" s="885"/>
      <c r="N152" s="886"/>
      <c r="O152" s="612"/>
      <c r="P152" s="613"/>
      <c r="Q152" s="1063">
        <f>C152</f>
        <v>0</v>
      </c>
      <c r="R152" s="680"/>
      <c r="S152" s="680"/>
      <c r="T152" s="680"/>
      <c r="U152" s="680"/>
      <c r="V152" s="681"/>
      <c r="W152" s="636"/>
      <c r="X152" s="636"/>
      <c r="Y152" s="636"/>
    </row>
    <row r="153" spans="1:25" ht="15.75" customHeight="1" outlineLevel="1" x14ac:dyDescent="0.25">
      <c r="A153" s="888" t="s">
        <v>60</v>
      </c>
      <c r="B153" s="609"/>
      <c r="C153" s="868"/>
      <c r="D153" s="875"/>
      <c r="E153" s="875"/>
      <c r="F153" s="875"/>
      <c r="G153" s="610"/>
      <c r="H153" s="609"/>
      <c r="I153" s="1046"/>
      <c r="J153" s="878"/>
      <c r="K153" s="874"/>
      <c r="L153" s="874"/>
      <c r="M153" s="885"/>
      <c r="N153" s="886"/>
      <c r="O153" s="612"/>
      <c r="P153" s="613"/>
      <c r="Q153" s="1063">
        <f t="shared" ref="Q153:Q158" si="9">C153</f>
        <v>0</v>
      </c>
      <c r="R153" s="680"/>
      <c r="S153" s="680"/>
      <c r="T153" s="680"/>
      <c r="U153" s="680"/>
      <c r="V153" s="681"/>
      <c r="W153" s="636"/>
      <c r="X153" s="636"/>
      <c r="Y153" s="636"/>
    </row>
    <row r="154" spans="1:25" ht="15.75" customHeight="1" outlineLevel="1" x14ac:dyDescent="0.25">
      <c r="A154" s="888" t="s">
        <v>2</v>
      </c>
      <c r="B154" s="609"/>
      <c r="C154" s="868"/>
      <c r="D154" s="875"/>
      <c r="E154" s="875"/>
      <c r="F154" s="875"/>
      <c r="G154" s="610"/>
      <c r="H154" s="609"/>
      <c r="I154" s="1046"/>
      <c r="J154" s="878"/>
      <c r="K154" s="874"/>
      <c r="L154" s="874"/>
      <c r="M154" s="885"/>
      <c r="N154" s="886"/>
      <c r="O154" s="612"/>
      <c r="P154" s="613"/>
      <c r="Q154" s="1063">
        <f t="shared" si="9"/>
        <v>0</v>
      </c>
      <c r="R154" s="680"/>
      <c r="S154" s="680"/>
      <c r="T154" s="680"/>
      <c r="U154" s="680"/>
      <c r="V154" s="681"/>
      <c r="W154" s="636"/>
      <c r="X154" s="636"/>
      <c r="Y154" s="636"/>
    </row>
    <row r="155" spans="1:25" ht="15.75" customHeight="1" outlineLevel="1" x14ac:dyDescent="0.25">
      <c r="A155" s="888" t="s">
        <v>61</v>
      </c>
      <c r="B155" s="609"/>
      <c r="C155" s="868"/>
      <c r="D155" s="875"/>
      <c r="E155" s="875"/>
      <c r="F155" s="875"/>
      <c r="G155" s="610"/>
      <c r="H155" s="609"/>
      <c r="I155" s="1046"/>
      <c r="J155" s="878"/>
      <c r="K155" s="874"/>
      <c r="L155" s="874"/>
      <c r="M155" s="885"/>
      <c r="N155" s="886"/>
      <c r="O155" s="612"/>
      <c r="P155" s="613"/>
      <c r="Q155" s="1063">
        <f t="shared" si="9"/>
        <v>0</v>
      </c>
      <c r="R155" s="680"/>
      <c r="S155" s="680"/>
      <c r="T155" s="680"/>
      <c r="U155" s="680"/>
      <c r="V155" s="681"/>
      <c r="W155" s="636"/>
      <c r="X155" s="636"/>
      <c r="Y155" s="636"/>
    </row>
    <row r="156" spans="1:25" ht="15.75" customHeight="1" outlineLevel="1" x14ac:dyDescent="0.25">
      <c r="A156" s="867" t="s">
        <v>3</v>
      </c>
      <c r="B156" s="609"/>
      <c r="C156" s="868"/>
      <c r="D156" s="875"/>
      <c r="E156" s="875"/>
      <c r="F156" s="875"/>
      <c r="G156" s="610"/>
      <c r="H156" s="609"/>
      <c r="I156" s="1046"/>
      <c r="J156" s="878"/>
      <c r="K156" s="874"/>
      <c r="L156" s="874"/>
      <c r="M156" s="885"/>
      <c r="N156" s="886"/>
      <c r="O156" s="612"/>
      <c r="P156" s="613"/>
      <c r="Q156" s="1063">
        <f t="shared" si="9"/>
        <v>0</v>
      </c>
      <c r="R156" s="680"/>
      <c r="S156" s="680"/>
      <c r="T156" s="680"/>
      <c r="U156" s="680"/>
      <c r="V156" s="681"/>
      <c r="W156" s="636"/>
      <c r="X156" s="636"/>
      <c r="Y156" s="636"/>
    </row>
    <row r="157" spans="1:25" ht="15.75" customHeight="1" outlineLevel="1" x14ac:dyDescent="0.25">
      <c r="A157" s="867" t="s">
        <v>62</v>
      </c>
      <c r="B157" s="609"/>
      <c r="C157" s="868"/>
      <c r="D157" s="875"/>
      <c r="E157" s="875"/>
      <c r="F157" s="875"/>
      <c r="G157" s="610"/>
      <c r="H157" s="609"/>
      <c r="I157" s="1046"/>
      <c r="J157" s="878"/>
      <c r="K157" s="874"/>
      <c r="L157" s="874"/>
      <c r="M157" s="885"/>
      <c r="N157" s="886"/>
      <c r="O157" s="612"/>
      <c r="P157" s="613"/>
      <c r="Q157" s="1063">
        <f t="shared" si="9"/>
        <v>0</v>
      </c>
      <c r="R157" s="680"/>
      <c r="S157" s="680"/>
      <c r="T157" s="680"/>
      <c r="U157" s="680"/>
      <c r="V157" s="681"/>
      <c r="W157" s="636"/>
      <c r="X157" s="636"/>
      <c r="Y157" s="636"/>
    </row>
    <row r="158" spans="1:25" ht="15.75" customHeight="1" outlineLevel="1" x14ac:dyDescent="0.25">
      <c r="A158" s="867" t="s">
        <v>4</v>
      </c>
      <c r="B158" s="609"/>
      <c r="C158" s="868"/>
      <c r="D158" s="875"/>
      <c r="E158" s="875"/>
      <c r="F158" s="875"/>
      <c r="G158" s="610"/>
      <c r="H158" s="609"/>
      <c r="I158" s="1046"/>
      <c r="J158" s="878"/>
      <c r="K158" s="874"/>
      <c r="L158" s="874"/>
      <c r="M158" s="885"/>
      <c r="N158" s="886"/>
      <c r="O158" s="612"/>
      <c r="P158" s="613"/>
      <c r="Q158" s="1063">
        <f t="shared" si="9"/>
        <v>0</v>
      </c>
      <c r="R158" s="680"/>
      <c r="S158" s="680"/>
      <c r="T158" s="680"/>
      <c r="U158" s="680"/>
      <c r="V158" s="681"/>
      <c r="W158" s="636"/>
      <c r="X158" s="636"/>
      <c r="Y158" s="636"/>
    </row>
    <row r="159" spans="1:25" ht="15" customHeight="1" outlineLevel="1" x14ac:dyDescent="0.25">
      <c r="A159" s="854"/>
      <c r="B159" s="609"/>
      <c r="C159" s="876"/>
      <c r="D159" s="873"/>
      <c r="E159" s="873"/>
      <c r="F159" s="873"/>
      <c r="G159" s="610"/>
      <c r="H159" s="609"/>
      <c r="I159" s="877"/>
      <c r="J159" s="878"/>
      <c r="K159" s="874"/>
      <c r="L159" s="874"/>
      <c r="M159" s="875"/>
      <c r="N159" s="875"/>
      <c r="O159" s="612"/>
      <c r="P159" s="613"/>
      <c r="Q159" s="879"/>
      <c r="R159" s="680"/>
      <c r="S159" s="680"/>
      <c r="T159" s="680"/>
      <c r="U159" s="680"/>
      <c r="V159" s="681"/>
      <c r="W159" s="636"/>
      <c r="X159" s="636"/>
      <c r="Y159" s="636"/>
    </row>
    <row r="160" spans="1:25" ht="15" customHeight="1" x14ac:dyDescent="0.25">
      <c r="A160" s="854"/>
      <c r="B160" s="609"/>
      <c r="C160" s="876"/>
      <c r="D160" s="873"/>
      <c r="E160" s="873"/>
      <c r="F160" s="873"/>
      <c r="G160" s="610"/>
      <c r="H160" s="609"/>
      <c r="I160" s="877"/>
      <c r="J160" s="878"/>
      <c r="K160" s="874"/>
      <c r="L160" s="874"/>
      <c r="M160" s="875"/>
      <c r="N160" s="875"/>
      <c r="O160" s="612"/>
      <c r="P160" s="613"/>
      <c r="Q160" s="879"/>
      <c r="R160" s="680"/>
      <c r="S160" s="680"/>
      <c r="T160" s="680"/>
      <c r="U160" s="680"/>
      <c r="V160" s="681"/>
      <c r="W160" s="636"/>
      <c r="X160" s="636"/>
      <c r="Y160" s="636"/>
    </row>
    <row r="161" spans="1:25" ht="35.1" customHeight="1" outlineLevel="1" x14ac:dyDescent="0.25">
      <c r="A161" s="859" t="s">
        <v>101</v>
      </c>
      <c r="B161" s="609"/>
      <c r="C161" s="884" t="s">
        <v>802</v>
      </c>
      <c r="D161" s="875"/>
      <c r="E161" s="875"/>
      <c r="F161" s="875"/>
      <c r="G161" s="610"/>
      <c r="H161" s="609"/>
      <c r="I161" s="863" t="s">
        <v>807</v>
      </c>
      <c r="J161" s="878"/>
      <c r="K161" s="874"/>
      <c r="L161" s="874"/>
      <c r="M161" s="885"/>
      <c r="N161" s="886"/>
      <c r="O161" s="612"/>
      <c r="P161" s="613"/>
      <c r="Q161" s="884" t="s">
        <v>802</v>
      </c>
      <c r="R161" s="680"/>
      <c r="S161" s="680"/>
      <c r="T161" s="680"/>
      <c r="U161" s="680"/>
      <c r="V161" s="681"/>
      <c r="W161" s="636"/>
      <c r="X161" s="636"/>
      <c r="Y161" s="636"/>
    </row>
    <row r="162" spans="1:25" ht="15.75" customHeight="1" outlineLevel="1" x14ac:dyDescent="0.25">
      <c r="A162" s="887" t="s">
        <v>1</v>
      </c>
      <c r="B162" s="609"/>
      <c r="C162" s="868"/>
      <c r="D162" s="875"/>
      <c r="E162" s="875"/>
      <c r="F162" s="875"/>
      <c r="G162" s="610"/>
      <c r="H162" s="609"/>
      <c r="I162" s="1046"/>
      <c r="J162" s="878"/>
      <c r="K162" s="874"/>
      <c r="L162" s="874"/>
      <c r="M162" s="885"/>
      <c r="N162" s="886"/>
      <c r="O162" s="612"/>
      <c r="P162" s="613"/>
      <c r="Q162" s="1063">
        <f>C162</f>
        <v>0</v>
      </c>
      <c r="R162" s="680"/>
      <c r="S162" s="680"/>
      <c r="T162" s="680"/>
      <c r="U162" s="680"/>
      <c r="V162" s="681"/>
      <c r="W162" s="636"/>
      <c r="X162" s="636"/>
      <c r="Y162" s="636"/>
    </row>
    <row r="163" spans="1:25" ht="15.75" customHeight="1" outlineLevel="1" x14ac:dyDescent="0.25">
      <c r="A163" s="888" t="s">
        <v>60</v>
      </c>
      <c r="B163" s="609"/>
      <c r="C163" s="868"/>
      <c r="D163" s="875"/>
      <c r="E163" s="875"/>
      <c r="F163" s="875"/>
      <c r="G163" s="610"/>
      <c r="H163" s="609"/>
      <c r="I163" s="1046"/>
      <c r="J163" s="878"/>
      <c r="K163" s="874"/>
      <c r="L163" s="874"/>
      <c r="M163" s="885"/>
      <c r="N163" s="886"/>
      <c r="O163" s="612"/>
      <c r="P163" s="613"/>
      <c r="Q163" s="1063">
        <f t="shared" ref="Q163:Q168" si="10">C163</f>
        <v>0</v>
      </c>
      <c r="R163" s="680"/>
      <c r="S163" s="680"/>
      <c r="T163" s="680"/>
      <c r="U163" s="680"/>
      <c r="V163" s="681"/>
      <c r="W163" s="636"/>
      <c r="X163" s="636"/>
      <c r="Y163" s="636"/>
    </row>
    <row r="164" spans="1:25" ht="15.75" customHeight="1" outlineLevel="1" x14ac:dyDescent="0.25">
      <c r="A164" s="888" t="s">
        <v>2</v>
      </c>
      <c r="B164" s="609"/>
      <c r="C164" s="868"/>
      <c r="D164" s="875"/>
      <c r="E164" s="875"/>
      <c r="F164" s="875"/>
      <c r="G164" s="610"/>
      <c r="H164" s="609"/>
      <c r="I164" s="1046"/>
      <c r="J164" s="878"/>
      <c r="K164" s="874"/>
      <c r="L164" s="874"/>
      <c r="M164" s="885"/>
      <c r="N164" s="886"/>
      <c r="O164" s="612"/>
      <c r="P164" s="613"/>
      <c r="Q164" s="1063">
        <f t="shared" si="10"/>
        <v>0</v>
      </c>
      <c r="R164" s="680"/>
      <c r="S164" s="680"/>
      <c r="T164" s="680"/>
      <c r="U164" s="680"/>
      <c r="V164" s="681"/>
      <c r="W164" s="636"/>
      <c r="X164" s="636"/>
      <c r="Y164" s="636"/>
    </row>
    <row r="165" spans="1:25" ht="15.75" customHeight="1" outlineLevel="1" x14ac:dyDescent="0.25">
      <c r="A165" s="888" t="s">
        <v>61</v>
      </c>
      <c r="B165" s="609"/>
      <c r="C165" s="868"/>
      <c r="D165" s="875"/>
      <c r="E165" s="875"/>
      <c r="F165" s="875"/>
      <c r="G165" s="610"/>
      <c r="H165" s="609"/>
      <c r="I165" s="1046"/>
      <c r="J165" s="878"/>
      <c r="K165" s="874"/>
      <c r="L165" s="874"/>
      <c r="M165" s="885"/>
      <c r="N165" s="886"/>
      <c r="O165" s="612"/>
      <c r="P165" s="613"/>
      <c r="Q165" s="1063">
        <f t="shared" si="10"/>
        <v>0</v>
      </c>
      <c r="R165" s="680"/>
      <c r="S165" s="680"/>
      <c r="T165" s="680"/>
      <c r="U165" s="680"/>
      <c r="V165" s="681"/>
      <c r="W165" s="636"/>
      <c r="X165" s="636"/>
      <c r="Y165" s="636"/>
    </row>
    <row r="166" spans="1:25" ht="15.75" customHeight="1" outlineLevel="1" x14ac:dyDescent="0.25">
      <c r="A166" s="867" t="s">
        <v>3</v>
      </c>
      <c r="B166" s="609"/>
      <c r="C166" s="868"/>
      <c r="D166" s="875"/>
      <c r="E166" s="875"/>
      <c r="F166" s="875"/>
      <c r="G166" s="610"/>
      <c r="H166" s="609"/>
      <c r="I166" s="1046"/>
      <c r="J166" s="878"/>
      <c r="K166" s="874"/>
      <c r="L166" s="874"/>
      <c r="M166" s="885"/>
      <c r="N166" s="886"/>
      <c r="O166" s="612"/>
      <c r="P166" s="613"/>
      <c r="Q166" s="1063">
        <f t="shared" si="10"/>
        <v>0</v>
      </c>
      <c r="R166" s="680"/>
      <c r="S166" s="680"/>
      <c r="T166" s="680"/>
      <c r="U166" s="680"/>
      <c r="V166" s="681"/>
      <c r="W166" s="636"/>
      <c r="X166" s="636"/>
      <c r="Y166" s="636"/>
    </row>
    <row r="167" spans="1:25" ht="15.75" customHeight="1" outlineLevel="1" x14ac:dyDescent="0.25">
      <c r="A167" s="867" t="s">
        <v>62</v>
      </c>
      <c r="B167" s="609"/>
      <c r="C167" s="868"/>
      <c r="D167" s="875"/>
      <c r="E167" s="875"/>
      <c r="F167" s="875"/>
      <c r="G167" s="610"/>
      <c r="H167" s="609"/>
      <c r="I167" s="1046"/>
      <c r="J167" s="878"/>
      <c r="K167" s="874"/>
      <c r="L167" s="874"/>
      <c r="M167" s="885"/>
      <c r="N167" s="886"/>
      <c r="O167" s="612"/>
      <c r="P167" s="613"/>
      <c r="Q167" s="1063">
        <f t="shared" si="10"/>
        <v>0</v>
      </c>
      <c r="R167" s="680"/>
      <c r="S167" s="680"/>
      <c r="T167" s="680"/>
      <c r="U167" s="680"/>
      <c r="V167" s="681"/>
      <c r="W167" s="636"/>
      <c r="X167" s="636"/>
      <c r="Y167" s="636"/>
    </row>
    <row r="168" spans="1:25" ht="15.75" customHeight="1" outlineLevel="1" x14ac:dyDescent="0.25">
      <c r="A168" s="867" t="s">
        <v>4</v>
      </c>
      <c r="B168" s="609"/>
      <c r="C168" s="868"/>
      <c r="D168" s="875"/>
      <c r="E168" s="875"/>
      <c r="F168" s="875"/>
      <c r="G168" s="610"/>
      <c r="H168" s="609"/>
      <c r="I168" s="1046"/>
      <c r="J168" s="878"/>
      <c r="K168" s="874"/>
      <c r="L168" s="874"/>
      <c r="M168" s="885"/>
      <c r="N168" s="886"/>
      <c r="O168" s="612"/>
      <c r="P168" s="613"/>
      <c r="Q168" s="1063">
        <f t="shared" si="10"/>
        <v>0</v>
      </c>
      <c r="R168" s="680"/>
      <c r="S168" s="680"/>
      <c r="T168" s="680"/>
      <c r="U168" s="680"/>
      <c r="V168" s="681"/>
      <c r="W168" s="636"/>
      <c r="X168" s="636"/>
      <c r="Y168" s="636"/>
    </row>
    <row r="169" spans="1:25" ht="15" customHeight="1" outlineLevel="1" x14ac:dyDescent="0.25">
      <c r="A169" s="854"/>
      <c r="B169" s="609"/>
      <c r="C169" s="876"/>
      <c r="D169" s="873"/>
      <c r="E169" s="873"/>
      <c r="F169" s="873"/>
      <c r="G169" s="610"/>
      <c r="H169" s="609"/>
      <c r="I169" s="877"/>
      <c r="J169" s="878"/>
      <c r="K169" s="874"/>
      <c r="L169" s="874"/>
      <c r="M169" s="875"/>
      <c r="N169" s="875"/>
      <c r="O169" s="612"/>
      <c r="P169" s="613"/>
      <c r="Q169" s="879"/>
      <c r="R169" s="680"/>
      <c r="S169" s="680"/>
      <c r="T169" s="680"/>
      <c r="U169" s="680"/>
      <c r="V169" s="681"/>
      <c r="W169" s="636"/>
      <c r="X169" s="636"/>
      <c r="Y169" s="636"/>
    </row>
    <row r="170" spans="1:25" ht="15" customHeight="1" x14ac:dyDescent="0.25">
      <c r="A170" s="854"/>
      <c r="B170" s="609"/>
      <c r="C170" s="876"/>
      <c r="D170" s="873"/>
      <c r="E170" s="873"/>
      <c r="F170" s="873"/>
      <c r="G170" s="610"/>
      <c r="H170" s="609"/>
      <c r="I170" s="877"/>
      <c r="J170" s="878"/>
      <c r="K170" s="874"/>
      <c r="L170" s="874"/>
      <c r="M170" s="875"/>
      <c r="N170" s="875"/>
      <c r="O170" s="612"/>
      <c r="P170" s="613"/>
      <c r="Q170" s="879"/>
      <c r="R170" s="680"/>
      <c r="S170" s="680"/>
      <c r="T170" s="680"/>
      <c r="U170" s="680"/>
      <c r="V170" s="681"/>
      <c r="W170" s="636"/>
      <c r="X170" s="636"/>
      <c r="Y170" s="636"/>
    </row>
    <row r="171" spans="1:25" ht="35.1" customHeight="1" outlineLevel="1" x14ac:dyDescent="0.25">
      <c r="A171" s="889" t="s">
        <v>815</v>
      </c>
      <c r="B171" s="609"/>
      <c r="C171" s="884" t="s">
        <v>802</v>
      </c>
      <c r="D171" s="875"/>
      <c r="E171" s="875"/>
      <c r="F171" s="875"/>
      <c r="G171" s="610"/>
      <c r="H171" s="609"/>
      <c r="I171" s="863" t="s">
        <v>807</v>
      </c>
      <c r="J171" s="878"/>
      <c r="K171" s="874"/>
      <c r="L171" s="878"/>
      <c r="M171" s="885"/>
      <c r="N171" s="886"/>
      <c r="O171" s="612"/>
      <c r="P171" s="613"/>
      <c r="Q171" s="884" t="s">
        <v>802</v>
      </c>
      <c r="R171" s="680"/>
      <c r="S171" s="680"/>
      <c r="T171" s="680"/>
      <c r="U171" s="680"/>
      <c r="V171" s="681"/>
      <c r="W171" s="636"/>
      <c r="X171" s="636"/>
      <c r="Y171" s="636"/>
    </row>
    <row r="172" spans="1:25" ht="15.75" customHeight="1" outlineLevel="1" x14ac:dyDescent="0.25">
      <c r="A172" s="888" t="s">
        <v>60</v>
      </c>
      <c r="B172" s="609"/>
      <c r="C172" s="868"/>
      <c r="D172" s="875"/>
      <c r="E172" s="875"/>
      <c r="F172" s="875"/>
      <c r="G172" s="610"/>
      <c r="H172" s="609"/>
      <c r="I172" s="1046"/>
      <c r="J172" s="878"/>
      <c r="K172" s="874"/>
      <c r="L172" s="878"/>
      <c r="M172" s="885"/>
      <c r="N172" s="886"/>
      <c r="O172" s="612"/>
      <c r="P172" s="613"/>
      <c r="Q172" s="1063">
        <f>C172</f>
        <v>0</v>
      </c>
      <c r="R172" s="680"/>
      <c r="S172" s="680"/>
      <c r="T172" s="680"/>
      <c r="U172" s="680"/>
      <c r="V172" s="681"/>
      <c r="W172" s="636"/>
      <c r="X172" s="636"/>
      <c r="Y172" s="636"/>
    </row>
    <row r="173" spans="1:25" ht="15.75" customHeight="1" outlineLevel="1" x14ac:dyDescent="0.25">
      <c r="A173" s="888" t="s">
        <v>2</v>
      </c>
      <c r="B173" s="609"/>
      <c r="C173" s="868"/>
      <c r="D173" s="875"/>
      <c r="E173" s="875"/>
      <c r="F173" s="875"/>
      <c r="G173" s="610"/>
      <c r="H173" s="609"/>
      <c r="I173" s="1046"/>
      <c r="J173" s="878"/>
      <c r="K173" s="874"/>
      <c r="L173" s="878"/>
      <c r="M173" s="885"/>
      <c r="N173" s="886"/>
      <c r="O173" s="612"/>
      <c r="P173" s="613"/>
      <c r="Q173" s="1063">
        <f t="shared" ref="Q173:Q177" si="11">C173</f>
        <v>0</v>
      </c>
      <c r="R173" s="680"/>
      <c r="S173" s="680"/>
      <c r="T173" s="680"/>
      <c r="U173" s="680"/>
      <c r="V173" s="681"/>
      <c r="W173" s="636"/>
      <c r="X173" s="636"/>
      <c r="Y173" s="636"/>
    </row>
    <row r="174" spans="1:25" ht="15.75" customHeight="1" outlineLevel="1" x14ac:dyDescent="0.25">
      <c r="A174" s="888" t="s">
        <v>61</v>
      </c>
      <c r="B174" s="609"/>
      <c r="C174" s="868"/>
      <c r="D174" s="875"/>
      <c r="E174" s="875"/>
      <c r="F174" s="875"/>
      <c r="G174" s="610"/>
      <c r="H174" s="609"/>
      <c r="I174" s="1046"/>
      <c r="J174" s="878"/>
      <c r="K174" s="874"/>
      <c r="L174" s="878"/>
      <c r="M174" s="885"/>
      <c r="N174" s="886"/>
      <c r="O174" s="612"/>
      <c r="P174" s="613"/>
      <c r="Q174" s="1063">
        <f t="shared" si="11"/>
        <v>0</v>
      </c>
      <c r="R174" s="680"/>
      <c r="S174" s="680"/>
      <c r="T174" s="680"/>
      <c r="U174" s="680"/>
      <c r="V174" s="681"/>
      <c r="W174" s="636"/>
      <c r="X174" s="636"/>
      <c r="Y174" s="636"/>
    </row>
    <row r="175" spans="1:25" ht="15.75" customHeight="1" outlineLevel="1" x14ac:dyDescent="0.25">
      <c r="A175" s="867" t="s">
        <v>3</v>
      </c>
      <c r="B175" s="609"/>
      <c r="C175" s="868"/>
      <c r="D175" s="875"/>
      <c r="E175" s="875"/>
      <c r="F175" s="875"/>
      <c r="G175" s="610"/>
      <c r="H175" s="609"/>
      <c r="I175" s="1046"/>
      <c r="J175" s="878"/>
      <c r="K175" s="874"/>
      <c r="L175" s="878"/>
      <c r="M175" s="885"/>
      <c r="N175" s="886"/>
      <c r="O175" s="612"/>
      <c r="P175" s="613"/>
      <c r="Q175" s="1063">
        <f t="shared" si="11"/>
        <v>0</v>
      </c>
      <c r="R175" s="680"/>
      <c r="S175" s="680"/>
      <c r="T175" s="680"/>
      <c r="U175" s="680"/>
      <c r="V175" s="681"/>
      <c r="W175" s="636"/>
      <c r="X175" s="636"/>
      <c r="Y175" s="636"/>
    </row>
    <row r="176" spans="1:25" ht="15.75" customHeight="1" outlineLevel="1" x14ac:dyDescent="0.25">
      <c r="A176" s="867" t="s">
        <v>62</v>
      </c>
      <c r="B176" s="609"/>
      <c r="C176" s="868"/>
      <c r="D176" s="875"/>
      <c r="E176" s="875"/>
      <c r="F176" s="875"/>
      <c r="G176" s="610"/>
      <c r="H176" s="609"/>
      <c r="I176" s="1046"/>
      <c r="J176" s="878"/>
      <c r="K176" s="874"/>
      <c r="L176" s="878"/>
      <c r="M176" s="885"/>
      <c r="N176" s="886"/>
      <c r="O176" s="612"/>
      <c r="P176" s="613"/>
      <c r="Q176" s="1063">
        <f t="shared" si="11"/>
        <v>0</v>
      </c>
      <c r="R176" s="680"/>
      <c r="S176" s="680"/>
      <c r="T176" s="680"/>
      <c r="U176" s="680"/>
      <c r="V176" s="681"/>
      <c r="W176" s="636"/>
      <c r="X176" s="636"/>
      <c r="Y176" s="636"/>
    </row>
    <row r="177" spans="1:26" ht="15.75" customHeight="1" outlineLevel="1" x14ac:dyDescent="0.25">
      <c r="A177" s="867" t="s">
        <v>4</v>
      </c>
      <c r="B177" s="609"/>
      <c r="C177" s="868"/>
      <c r="D177" s="875"/>
      <c r="E177" s="875"/>
      <c r="F177" s="875"/>
      <c r="G177" s="610"/>
      <c r="H177" s="609"/>
      <c r="I177" s="1046"/>
      <c r="J177" s="878"/>
      <c r="K177" s="874"/>
      <c r="L177" s="878"/>
      <c r="M177" s="885"/>
      <c r="N177" s="886"/>
      <c r="O177" s="612"/>
      <c r="P177" s="613"/>
      <c r="Q177" s="1063">
        <f t="shared" si="11"/>
        <v>0</v>
      </c>
      <c r="R177" s="680"/>
      <c r="S177" s="680"/>
      <c r="T177" s="680"/>
      <c r="U177" s="680"/>
      <c r="V177" s="681"/>
      <c r="W177" s="636"/>
      <c r="X177" s="636"/>
      <c r="Y177" s="636"/>
    </row>
    <row r="178" spans="1:26" ht="15" customHeight="1" outlineLevel="1" x14ac:dyDescent="0.25">
      <c r="A178" s="854"/>
      <c r="B178" s="609"/>
      <c r="C178" s="876"/>
      <c r="D178" s="873"/>
      <c r="E178" s="873"/>
      <c r="F178" s="873"/>
      <c r="G178" s="610"/>
      <c r="H178" s="609"/>
      <c r="I178" s="877"/>
      <c r="J178" s="878"/>
      <c r="K178" s="874"/>
      <c r="L178" s="874"/>
      <c r="M178" s="875"/>
      <c r="N178" s="875"/>
      <c r="O178" s="612"/>
      <c r="P178" s="613"/>
      <c r="Q178" s="879"/>
      <c r="R178" s="680"/>
      <c r="S178" s="680"/>
      <c r="T178" s="680"/>
      <c r="U178" s="680"/>
      <c r="V178" s="681"/>
      <c r="W178" s="636"/>
      <c r="X178" s="636"/>
      <c r="Y178" s="636"/>
    </row>
    <row r="179" spans="1:26" ht="15" customHeight="1" x14ac:dyDescent="0.25">
      <c r="A179" s="854"/>
      <c r="B179" s="609"/>
      <c r="C179" s="876"/>
      <c r="D179" s="873"/>
      <c r="E179" s="873"/>
      <c r="F179" s="873"/>
      <c r="G179" s="610"/>
      <c r="H179" s="609"/>
      <c r="I179" s="877"/>
      <c r="J179" s="878"/>
      <c r="K179" s="874"/>
      <c r="L179" s="874"/>
      <c r="M179" s="875"/>
      <c r="N179" s="875"/>
      <c r="O179" s="612"/>
      <c r="P179" s="613"/>
      <c r="Q179" s="879"/>
      <c r="R179" s="680"/>
      <c r="S179" s="680"/>
      <c r="T179" s="680"/>
      <c r="U179" s="680"/>
      <c r="V179" s="681"/>
      <c r="W179" s="636"/>
      <c r="X179" s="636"/>
      <c r="Y179" s="636"/>
    </row>
    <row r="180" spans="1:26" ht="35.1" customHeight="1" outlineLevel="1" x14ac:dyDescent="0.25">
      <c r="A180" s="859" t="s">
        <v>172</v>
      </c>
      <c r="B180" s="609"/>
      <c r="C180" s="884" t="s">
        <v>802</v>
      </c>
      <c r="D180" s="875"/>
      <c r="E180" s="875"/>
      <c r="F180" s="875"/>
      <c r="G180" s="610"/>
      <c r="H180" s="609"/>
      <c r="I180" s="863" t="s">
        <v>807</v>
      </c>
      <c r="J180" s="878"/>
      <c r="K180" s="874"/>
      <c r="L180" s="874"/>
      <c r="M180" s="885"/>
      <c r="N180" s="886"/>
      <c r="O180" s="612"/>
      <c r="P180" s="613"/>
      <c r="Q180" s="884" t="s">
        <v>802</v>
      </c>
      <c r="R180" s="680"/>
      <c r="S180" s="680"/>
      <c r="T180" s="680"/>
      <c r="U180" s="680"/>
      <c r="V180" s="681"/>
      <c r="W180" s="636"/>
      <c r="X180" s="636"/>
      <c r="Y180" s="636"/>
    </row>
    <row r="181" spans="1:26" ht="15.75" customHeight="1" outlineLevel="1" x14ac:dyDescent="0.25">
      <c r="A181" s="887" t="s">
        <v>1</v>
      </c>
      <c r="B181" s="609"/>
      <c r="C181" s="868"/>
      <c r="D181" s="875"/>
      <c r="E181" s="875"/>
      <c r="F181" s="875"/>
      <c r="G181" s="610"/>
      <c r="H181" s="609"/>
      <c r="I181" s="1046"/>
      <c r="J181" s="878"/>
      <c r="K181" s="874"/>
      <c r="L181" s="874"/>
      <c r="M181" s="885"/>
      <c r="N181" s="886"/>
      <c r="O181" s="612"/>
      <c r="P181" s="613"/>
      <c r="Q181" s="1063">
        <f>C181</f>
        <v>0</v>
      </c>
      <c r="R181" s="680"/>
      <c r="S181" s="680"/>
      <c r="T181" s="680"/>
      <c r="U181" s="680"/>
      <c r="V181" s="681"/>
      <c r="W181" s="636"/>
      <c r="X181" s="636"/>
      <c r="Y181" s="636"/>
    </row>
    <row r="182" spans="1:26" ht="15.75" customHeight="1" outlineLevel="1" x14ac:dyDescent="0.25">
      <c r="A182" s="888" t="s">
        <v>60</v>
      </c>
      <c r="B182" s="609"/>
      <c r="C182" s="868"/>
      <c r="D182" s="875"/>
      <c r="E182" s="875"/>
      <c r="F182" s="875"/>
      <c r="G182" s="610"/>
      <c r="H182" s="609"/>
      <c r="I182" s="1046"/>
      <c r="J182" s="878"/>
      <c r="K182" s="874"/>
      <c r="L182" s="874"/>
      <c r="M182" s="885"/>
      <c r="N182" s="886"/>
      <c r="O182" s="612"/>
      <c r="P182" s="613"/>
      <c r="Q182" s="1063">
        <f t="shared" ref="Q182:Q187" si="12">C182</f>
        <v>0</v>
      </c>
      <c r="R182" s="680"/>
      <c r="S182" s="680"/>
      <c r="T182" s="680"/>
      <c r="U182" s="680"/>
      <c r="V182" s="681"/>
      <c r="W182" s="636"/>
      <c r="X182" s="636"/>
      <c r="Y182" s="636"/>
    </row>
    <row r="183" spans="1:26" ht="15.75" customHeight="1" outlineLevel="1" x14ac:dyDescent="0.25">
      <c r="A183" s="888" t="s">
        <v>2</v>
      </c>
      <c r="B183" s="609"/>
      <c r="C183" s="868"/>
      <c r="D183" s="875"/>
      <c r="E183" s="875"/>
      <c r="F183" s="875"/>
      <c r="G183" s="610"/>
      <c r="H183" s="609"/>
      <c r="I183" s="1046"/>
      <c r="J183" s="878"/>
      <c r="K183" s="874"/>
      <c r="L183" s="874"/>
      <c r="M183" s="885"/>
      <c r="N183" s="886"/>
      <c r="O183" s="612"/>
      <c r="P183" s="613"/>
      <c r="Q183" s="1063">
        <f t="shared" si="12"/>
        <v>0</v>
      </c>
      <c r="R183" s="680"/>
      <c r="S183" s="680"/>
      <c r="T183" s="680"/>
      <c r="U183" s="680"/>
      <c r="V183" s="681"/>
      <c r="W183" s="636"/>
      <c r="X183" s="636"/>
      <c r="Y183" s="636"/>
    </row>
    <row r="184" spans="1:26" ht="15.75" customHeight="1" outlineLevel="1" x14ac:dyDescent="0.25">
      <c r="A184" s="888" t="s">
        <v>61</v>
      </c>
      <c r="B184" s="609"/>
      <c r="C184" s="868"/>
      <c r="D184" s="875"/>
      <c r="E184" s="875"/>
      <c r="F184" s="875"/>
      <c r="G184" s="610"/>
      <c r="H184" s="609"/>
      <c r="I184" s="1046"/>
      <c r="J184" s="878"/>
      <c r="K184" s="874"/>
      <c r="L184" s="874"/>
      <c r="M184" s="885"/>
      <c r="N184" s="886"/>
      <c r="O184" s="612"/>
      <c r="P184" s="613"/>
      <c r="Q184" s="1063">
        <f t="shared" si="12"/>
        <v>0</v>
      </c>
      <c r="R184" s="680"/>
      <c r="S184" s="680"/>
      <c r="T184" s="680"/>
      <c r="U184" s="680"/>
      <c r="V184" s="681"/>
      <c r="W184" s="636"/>
      <c r="X184" s="636"/>
      <c r="Y184" s="636"/>
    </row>
    <row r="185" spans="1:26" ht="15.75" customHeight="1" outlineLevel="1" x14ac:dyDescent="0.25">
      <c r="A185" s="867" t="s">
        <v>3</v>
      </c>
      <c r="B185" s="609"/>
      <c r="C185" s="868"/>
      <c r="D185" s="875"/>
      <c r="E185" s="875"/>
      <c r="F185" s="875"/>
      <c r="G185" s="610"/>
      <c r="H185" s="609"/>
      <c r="I185" s="1046"/>
      <c r="J185" s="878"/>
      <c r="K185" s="874"/>
      <c r="L185" s="874"/>
      <c r="M185" s="885"/>
      <c r="N185" s="886"/>
      <c r="O185" s="612"/>
      <c r="P185" s="613"/>
      <c r="Q185" s="1063">
        <f t="shared" si="12"/>
        <v>0</v>
      </c>
      <c r="R185" s="680"/>
      <c r="S185" s="680"/>
      <c r="T185" s="680"/>
      <c r="U185" s="680"/>
      <c r="V185" s="681"/>
      <c r="W185" s="636"/>
      <c r="X185" s="636"/>
      <c r="Y185" s="636"/>
    </row>
    <row r="186" spans="1:26" ht="15.75" customHeight="1" outlineLevel="1" x14ac:dyDescent="0.25">
      <c r="A186" s="867" t="s">
        <v>62</v>
      </c>
      <c r="B186" s="609"/>
      <c r="C186" s="868"/>
      <c r="D186" s="875"/>
      <c r="E186" s="875"/>
      <c r="F186" s="875"/>
      <c r="G186" s="610"/>
      <c r="H186" s="609"/>
      <c r="I186" s="1046"/>
      <c r="J186" s="878"/>
      <c r="K186" s="874"/>
      <c r="L186" s="874"/>
      <c r="M186" s="885"/>
      <c r="N186" s="886"/>
      <c r="O186" s="612"/>
      <c r="P186" s="613"/>
      <c r="Q186" s="1063">
        <f t="shared" si="12"/>
        <v>0</v>
      </c>
      <c r="R186" s="680"/>
      <c r="S186" s="680"/>
      <c r="T186" s="680"/>
      <c r="U186" s="680"/>
      <c r="V186" s="681"/>
      <c r="W186" s="636"/>
      <c r="X186" s="636"/>
      <c r="Y186" s="636"/>
    </row>
    <row r="187" spans="1:26" ht="15.75" customHeight="1" outlineLevel="1" x14ac:dyDescent="0.25">
      <c r="A187" s="867" t="s">
        <v>4</v>
      </c>
      <c r="B187" s="609"/>
      <c r="C187" s="868"/>
      <c r="D187" s="875"/>
      <c r="E187" s="875"/>
      <c r="F187" s="875"/>
      <c r="G187" s="610"/>
      <c r="H187" s="609"/>
      <c r="I187" s="1046"/>
      <c r="J187" s="878"/>
      <c r="K187" s="874"/>
      <c r="L187" s="874"/>
      <c r="M187" s="885"/>
      <c r="N187" s="886"/>
      <c r="O187" s="612"/>
      <c r="P187" s="613"/>
      <c r="Q187" s="1063">
        <f t="shared" si="12"/>
        <v>0</v>
      </c>
      <c r="R187" s="680"/>
      <c r="S187" s="680"/>
      <c r="T187" s="680"/>
      <c r="U187" s="680"/>
      <c r="V187" s="681"/>
      <c r="W187" s="636"/>
      <c r="X187" s="636"/>
      <c r="Y187" s="636"/>
    </row>
    <row r="188" spans="1:26" outlineLevel="1" x14ac:dyDescent="0.25">
      <c r="A188" s="854"/>
      <c r="B188" s="609"/>
      <c r="C188" s="611"/>
      <c r="D188" s="609"/>
      <c r="E188" s="609"/>
      <c r="F188" s="609"/>
      <c r="G188" s="610"/>
      <c r="H188" s="609"/>
      <c r="I188" s="610"/>
      <c r="J188" s="609"/>
      <c r="K188" s="609"/>
      <c r="L188" s="609"/>
      <c r="M188" s="609"/>
      <c r="N188" s="609"/>
      <c r="O188" s="612"/>
      <c r="P188" s="613"/>
      <c r="Q188" s="679"/>
      <c r="R188" s="680"/>
      <c r="S188" s="680"/>
      <c r="T188" s="680"/>
      <c r="U188" s="680"/>
      <c r="V188" s="681"/>
      <c r="W188" s="636"/>
      <c r="X188" s="636"/>
      <c r="Y188" s="636"/>
    </row>
    <row r="189" spans="1:26" x14ac:dyDescent="0.25">
      <c r="A189" s="703"/>
      <c r="B189" s="609"/>
      <c r="C189" s="890"/>
      <c r="D189" s="609"/>
      <c r="E189" s="609"/>
      <c r="F189" s="609"/>
      <c r="G189" s="610"/>
      <c r="H189" s="609"/>
      <c r="I189" s="610"/>
      <c r="J189" s="609"/>
      <c r="K189" s="609"/>
      <c r="L189" s="609"/>
      <c r="M189" s="609"/>
      <c r="N189" s="609"/>
      <c r="O189" s="612"/>
      <c r="P189" s="613"/>
      <c r="Q189" s="679"/>
      <c r="R189" s="680"/>
      <c r="S189" s="680"/>
      <c r="T189" s="680"/>
      <c r="U189" s="680"/>
      <c r="V189" s="681"/>
    </row>
    <row r="190" spans="1:26" s="896" customFormat="1" ht="15.75" customHeight="1" outlineLevel="1" x14ac:dyDescent="0.25">
      <c r="A190" s="682" t="s">
        <v>816</v>
      </c>
      <c r="B190" s="891"/>
      <c r="C190" s="1179" t="s">
        <v>802</v>
      </c>
      <c r="D190" s="1181" t="s">
        <v>484</v>
      </c>
      <c r="E190" s="1182"/>
      <c r="F190" s="609"/>
      <c r="G190" s="892"/>
      <c r="H190" s="893"/>
      <c r="I190" s="1183" t="s">
        <v>807</v>
      </c>
      <c r="J190" s="609"/>
      <c r="K190" s="609"/>
      <c r="L190" s="609"/>
      <c r="M190" s="893"/>
      <c r="N190" s="893"/>
      <c r="O190" s="894"/>
      <c r="P190" s="895"/>
      <c r="Q190" s="683" t="s">
        <v>0</v>
      </c>
      <c r="T190" s="897"/>
      <c r="U190" s="897"/>
      <c r="V190" s="898"/>
      <c r="X190" s="899"/>
      <c r="Y190" s="895"/>
      <c r="Z190" s="895"/>
    </row>
    <row r="191" spans="1:26" s="903" customFormat="1" outlineLevel="1" x14ac:dyDescent="0.25">
      <c r="A191" s="900" t="s">
        <v>817</v>
      </c>
      <c r="B191" s="893"/>
      <c r="C191" s="1180"/>
      <c r="D191" s="1185" t="s">
        <v>818</v>
      </c>
      <c r="E191" s="1186"/>
      <c r="F191" s="609"/>
      <c r="G191" s="901"/>
      <c r="H191" s="893"/>
      <c r="I191" s="1184"/>
      <c r="J191" s="609"/>
      <c r="K191" s="609"/>
      <c r="L191" s="609"/>
      <c r="M191" s="893"/>
      <c r="N191" s="893"/>
      <c r="O191" s="894"/>
      <c r="P191" s="895"/>
      <c r="Q191" s="902" t="s">
        <v>43</v>
      </c>
      <c r="T191" s="897"/>
      <c r="U191" s="897"/>
      <c r="V191" s="904"/>
      <c r="X191" s="905"/>
      <c r="Y191" s="905"/>
      <c r="Z191" s="905"/>
    </row>
    <row r="192" spans="1:26" s="903" customFormat="1" ht="7.5" customHeight="1" outlineLevel="1" x14ac:dyDescent="0.25">
      <c r="A192" s="852"/>
      <c r="B192" s="893"/>
      <c r="C192" s="906"/>
      <c r="D192" s="1187"/>
      <c r="E192" s="1188"/>
      <c r="F192" s="609"/>
      <c r="G192" s="901"/>
      <c r="H192" s="893"/>
      <c r="I192" s="907"/>
      <c r="J192" s="609"/>
      <c r="K192" s="609"/>
      <c r="L192" s="609"/>
      <c r="M192" s="893"/>
      <c r="N192" s="893"/>
      <c r="O192" s="894"/>
      <c r="P192" s="895"/>
      <c r="Q192" s="908"/>
      <c r="T192" s="897"/>
      <c r="U192" s="897"/>
      <c r="V192" s="904"/>
      <c r="X192" s="905"/>
      <c r="Y192" s="905"/>
      <c r="Z192" s="905"/>
    </row>
    <row r="193" spans="1:26" s="903" customFormat="1" ht="15.75" customHeight="1" outlineLevel="1" x14ac:dyDescent="0.25">
      <c r="A193" s="659" t="s">
        <v>1</v>
      </c>
      <c r="B193" s="893"/>
      <c r="C193" s="868"/>
      <c r="D193" s="1175"/>
      <c r="E193" s="1175"/>
      <c r="F193" s="609"/>
      <c r="G193" s="901"/>
      <c r="H193" s="893"/>
      <c r="I193" s="1046"/>
      <c r="J193" s="609"/>
      <c r="K193" s="609"/>
      <c r="L193" s="609"/>
      <c r="M193" s="893"/>
      <c r="N193" s="893"/>
      <c r="O193" s="894"/>
      <c r="P193" s="895"/>
      <c r="Q193" s="1063">
        <f>C193</f>
        <v>0</v>
      </c>
      <c r="T193" s="897"/>
      <c r="U193" s="897"/>
      <c r="V193" s="904"/>
      <c r="X193" s="905"/>
      <c r="Y193" s="905"/>
      <c r="Z193" s="905"/>
    </row>
    <row r="194" spans="1:26" s="903" customFormat="1" ht="15.75" customHeight="1" outlineLevel="1" x14ac:dyDescent="0.25">
      <c r="A194" s="668" t="s">
        <v>60</v>
      </c>
      <c r="B194" s="893"/>
      <c r="C194" s="868"/>
      <c r="D194" s="1175"/>
      <c r="E194" s="1175"/>
      <c r="F194" s="609"/>
      <c r="G194" s="901"/>
      <c r="H194" s="893"/>
      <c r="I194" s="1046"/>
      <c r="J194" s="609"/>
      <c r="K194" s="609"/>
      <c r="L194" s="609"/>
      <c r="M194" s="893"/>
      <c r="N194" s="893"/>
      <c r="O194" s="894"/>
      <c r="P194" s="895"/>
      <c r="Q194" s="1063">
        <f t="shared" ref="Q194:Q204" si="13">C194</f>
        <v>0</v>
      </c>
      <c r="T194" s="897"/>
      <c r="U194" s="897"/>
      <c r="V194" s="909"/>
      <c r="X194" s="905"/>
      <c r="Y194" s="905"/>
      <c r="Z194" s="905"/>
    </row>
    <row r="195" spans="1:26" s="903" customFormat="1" ht="15.75" customHeight="1" outlineLevel="1" x14ac:dyDescent="0.25">
      <c r="A195" s="670" t="s">
        <v>2</v>
      </c>
      <c r="B195" s="893"/>
      <c r="C195" s="868"/>
      <c r="D195" s="1175"/>
      <c r="E195" s="1175"/>
      <c r="F195" s="609"/>
      <c r="G195" s="901"/>
      <c r="H195" s="893"/>
      <c r="I195" s="1046"/>
      <c r="J195" s="609"/>
      <c r="K195" s="609"/>
      <c r="L195" s="609"/>
      <c r="M195" s="893"/>
      <c r="N195" s="893"/>
      <c r="O195" s="894"/>
      <c r="P195" s="895"/>
      <c r="Q195" s="1063">
        <f t="shared" si="13"/>
        <v>0</v>
      </c>
      <c r="T195" s="897"/>
      <c r="U195" s="897"/>
      <c r="V195" s="909"/>
      <c r="X195" s="905"/>
      <c r="Y195" s="905"/>
      <c r="Z195" s="905"/>
    </row>
    <row r="196" spans="1:26" s="903" customFormat="1" ht="15.75" customHeight="1" outlineLevel="1" x14ac:dyDescent="0.25">
      <c r="A196" s="670" t="s">
        <v>61</v>
      </c>
      <c r="B196" s="893"/>
      <c r="C196" s="868"/>
      <c r="D196" s="1175"/>
      <c r="E196" s="1175"/>
      <c r="F196" s="609"/>
      <c r="G196" s="901"/>
      <c r="H196" s="893"/>
      <c r="I196" s="1046"/>
      <c r="J196" s="609"/>
      <c r="K196" s="609"/>
      <c r="L196" s="609"/>
      <c r="M196" s="893"/>
      <c r="N196" s="893"/>
      <c r="O196" s="894"/>
      <c r="P196" s="895"/>
      <c r="Q196" s="1063">
        <f t="shared" si="13"/>
        <v>0</v>
      </c>
      <c r="T196" s="897"/>
      <c r="U196" s="897"/>
      <c r="V196" s="909"/>
      <c r="X196" s="905"/>
      <c r="Y196" s="905"/>
      <c r="Z196" s="905"/>
    </row>
    <row r="197" spans="1:26" s="903" customFormat="1" ht="15.75" customHeight="1" outlineLevel="1" x14ac:dyDescent="0.25">
      <c r="A197" s="672" t="s">
        <v>3</v>
      </c>
      <c r="B197" s="893"/>
      <c r="C197" s="868"/>
      <c r="D197" s="1175"/>
      <c r="E197" s="1175"/>
      <c r="F197" s="609"/>
      <c r="G197" s="901"/>
      <c r="H197" s="893"/>
      <c r="I197" s="1046"/>
      <c r="J197" s="609"/>
      <c r="K197" s="609"/>
      <c r="L197" s="609"/>
      <c r="M197" s="893"/>
      <c r="N197" s="893"/>
      <c r="O197" s="894"/>
      <c r="P197" s="895"/>
      <c r="Q197" s="1063">
        <f t="shared" si="13"/>
        <v>0</v>
      </c>
      <c r="T197" s="897"/>
      <c r="U197" s="897"/>
      <c r="V197" s="909"/>
      <c r="X197" s="905"/>
      <c r="Y197" s="905"/>
      <c r="Z197" s="905"/>
    </row>
    <row r="198" spans="1:26" s="903" customFormat="1" ht="15.75" customHeight="1" outlineLevel="1" x14ac:dyDescent="0.25">
      <c r="A198" s="672" t="s">
        <v>62</v>
      </c>
      <c r="B198" s="893"/>
      <c r="C198" s="868"/>
      <c r="D198" s="1175"/>
      <c r="E198" s="1175"/>
      <c r="F198" s="609"/>
      <c r="G198" s="901"/>
      <c r="H198" s="893"/>
      <c r="I198" s="1046"/>
      <c r="J198" s="609"/>
      <c r="K198" s="609"/>
      <c r="L198" s="609"/>
      <c r="M198" s="893"/>
      <c r="N198" s="893"/>
      <c r="O198" s="894"/>
      <c r="P198" s="895"/>
      <c r="Q198" s="1063">
        <f t="shared" si="13"/>
        <v>0</v>
      </c>
      <c r="T198" s="897"/>
      <c r="U198" s="897"/>
      <c r="V198" s="909"/>
      <c r="X198" s="905"/>
      <c r="Y198" s="905"/>
      <c r="Z198" s="905"/>
    </row>
    <row r="199" spans="1:26" s="903" customFormat="1" ht="15.75" customHeight="1" outlineLevel="1" x14ac:dyDescent="0.25">
      <c r="A199" s="672" t="s">
        <v>4</v>
      </c>
      <c r="B199" s="893"/>
      <c r="C199" s="868"/>
      <c r="D199" s="1175"/>
      <c r="E199" s="1175"/>
      <c r="F199" s="609"/>
      <c r="G199" s="901"/>
      <c r="H199" s="893"/>
      <c r="I199" s="1046"/>
      <c r="J199" s="609"/>
      <c r="K199" s="609"/>
      <c r="L199" s="609"/>
      <c r="M199" s="893"/>
      <c r="N199" s="893"/>
      <c r="O199" s="894"/>
      <c r="P199" s="895"/>
      <c r="Q199" s="1063">
        <f t="shared" si="13"/>
        <v>0</v>
      </c>
      <c r="T199" s="897"/>
      <c r="U199" s="897"/>
      <c r="V199" s="909"/>
      <c r="X199" s="905"/>
      <c r="Y199" s="905"/>
      <c r="Z199" s="905"/>
    </row>
    <row r="200" spans="1:26" s="903" customFormat="1" ht="15.75" customHeight="1" outlineLevel="1" x14ac:dyDescent="0.25">
      <c r="A200" s="910" t="s">
        <v>69</v>
      </c>
      <c r="B200" s="893"/>
      <c r="C200" s="868"/>
      <c r="D200" s="1175"/>
      <c r="E200" s="1175"/>
      <c r="F200" s="609"/>
      <c r="G200" s="901"/>
      <c r="H200" s="893"/>
      <c r="I200" s="1046"/>
      <c r="J200" s="609"/>
      <c r="K200" s="609"/>
      <c r="L200" s="609"/>
      <c r="M200" s="893"/>
      <c r="N200" s="893"/>
      <c r="O200" s="894"/>
      <c r="P200" s="895"/>
      <c r="Q200" s="1063">
        <f t="shared" si="13"/>
        <v>0</v>
      </c>
      <c r="T200" s="897"/>
      <c r="U200" s="897"/>
      <c r="V200" s="911"/>
      <c r="X200" s="899"/>
      <c r="Z200" s="905"/>
    </row>
    <row r="201" spans="1:26" s="903" customFormat="1" ht="15.75" customHeight="1" outlineLevel="1" x14ac:dyDescent="0.25">
      <c r="A201" s="910" t="s">
        <v>69</v>
      </c>
      <c r="B201" s="893"/>
      <c r="C201" s="868"/>
      <c r="D201" s="1175"/>
      <c r="E201" s="1175"/>
      <c r="F201" s="609"/>
      <c r="G201" s="901"/>
      <c r="H201" s="893"/>
      <c r="I201" s="1046"/>
      <c r="J201" s="609"/>
      <c r="K201" s="609"/>
      <c r="L201" s="609"/>
      <c r="M201" s="893"/>
      <c r="N201" s="893"/>
      <c r="O201" s="894"/>
      <c r="P201" s="895"/>
      <c r="Q201" s="1063">
        <f t="shared" si="13"/>
        <v>0</v>
      </c>
      <c r="T201" s="897"/>
      <c r="U201" s="897"/>
      <c r="V201" s="911"/>
      <c r="X201" s="899"/>
      <c r="Z201" s="905"/>
    </row>
    <row r="202" spans="1:26" s="903" customFormat="1" ht="15.75" customHeight="1" outlineLevel="1" x14ac:dyDescent="0.25">
      <c r="A202" s="910" t="s">
        <v>69</v>
      </c>
      <c r="B202" s="893"/>
      <c r="C202" s="868"/>
      <c r="D202" s="1175"/>
      <c r="E202" s="1175"/>
      <c r="F202" s="609"/>
      <c r="G202" s="901"/>
      <c r="H202" s="893"/>
      <c r="I202" s="1046"/>
      <c r="J202" s="609"/>
      <c r="K202" s="609"/>
      <c r="L202" s="609"/>
      <c r="M202" s="893"/>
      <c r="N202" s="893"/>
      <c r="O202" s="894"/>
      <c r="P202" s="895"/>
      <c r="Q202" s="1063">
        <f t="shared" si="13"/>
        <v>0</v>
      </c>
      <c r="T202" s="897"/>
      <c r="U202" s="897"/>
      <c r="V202" s="911"/>
      <c r="X202" s="899"/>
      <c r="Z202" s="905"/>
    </row>
    <row r="203" spans="1:26" s="903" customFormat="1" ht="15.75" customHeight="1" outlineLevel="1" x14ac:dyDescent="0.25">
      <c r="A203" s="910" t="s">
        <v>69</v>
      </c>
      <c r="B203" s="893"/>
      <c r="C203" s="868"/>
      <c r="D203" s="1175"/>
      <c r="E203" s="1175"/>
      <c r="F203" s="770"/>
      <c r="G203" s="901"/>
      <c r="H203" s="893"/>
      <c r="I203" s="1046"/>
      <c r="J203" s="609"/>
      <c r="K203" s="609"/>
      <c r="L203" s="609"/>
      <c r="M203" s="893"/>
      <c r="N203" s="893"/>
      <c r="O203" s="894"/>
      <c r="P203" s="895"/>
      <c r="Q203" s="1063">
        <f t="shared" si="13"/>
        <v>0</v>
      </c>
      <c r="T203" s="897"/>
      <c r="U203" s="897"/>
      <c r="V203" s="911"/>
      <c r="X203" s="899"/>
      <c r="Z203" s="905"/>
    </row>
    <row r="204" spans="1:26" s="903" customFormat="1" ht="15.75" customHeight="1" outlineLevel="1" thickBot="1" x14ac:dyDescent="0.3">
      <c r="A204" s="912" t="s">
        <v>69</v>
      </c>
      <c r="B204" s="913"/>
      <c r="C204" s="914"/>
      <c r="D204" s="1176"/>
      <c r="E204" s="1176"/>
      <c r="F204" s="915"/>
      <c r="G204" s="916"/>
      <c r="H204" s="913"/>
      <c r="I204" s="1046"/>
      <c r="J204" s="917"/>
      <c r="K204" s="918"/>
      <c r="L204" s="917"/>
      <c r="M204" s="919"/>
      <c r="N204" s="920"/>
      <c r="O204" s="921"/>
      <c r="P204" s="922"/>
      <c r="Q204" s="1064">
        <f t="shared" si="13"/>
        <v>0</v>
      </c>
      <c r="R204" s="924"/>
      <c r="S204" s="922"/>
      <c r="T204" s="925"/>
      <c r="U204" s="925"/>
      <c r="V204" s="926"/>
      <c r="X204" s="905"/>
      <c r="Y204" s="905"/>
      <c r="Z204" s="905"/>
    </row>
    <row r="205" spans="1:26" s="636" customFormat="1" x14ac:dyDescent="0.25">
      <c r="A205" s="595"/>
      <c r="C205" s="609"/>
      <c r="D205" s="609"/>
      <c r="E205" s="609"/>
      <c r="F205" s="609"/>
      <c r="O205" s="809"/>
      <c r="Q205" s="680"/>
      <c r="R205" s="680"/>
      <c r="S205" s="680"/>
      <c r="T205" s="680"/>
      <c r="U205" s="680"/>
      <c r="V205" s="927"/>
    </row>
    <row r="206" spans="1:26" s="931" customFormat="1" ht="18" customHeight="1" x14ac:dyDescent="0.3">
      <c r="A206" s="928"/>
      <c r="B206" s="929"/>
      <c r="C206" s="609"/>
      <c r="D206" s="609"/>
      <c r="E206" s="609"/>
      <c r="F206" s="609"/>
      <c r="G206" s="929"/>
      <c r="H206" s="929"/>
      <c r="I206" s="929"/>
      <c r="J206" s="929"/>
      <c r="K206" s="929"/>
      <c r="L206" s="929"/>
      <c r="M206" s="929"/>
      <c r="N206" s="929"/>
      <c r="O206" s="930"/>
      <c r="Q206" s="932"/>
      <c r="R206" s="932"/>
      <c r="S206" s="932"/>
      <c r="T206" s="932"/>
      <c r="U206" s="933" t="s">
        <v>102</v>
      </c>
      <c r="V206" s="932"/>
    </row>
    <row r="207" spans="1:26" ht="5.25" customHeight="1" x14ac:dyDescent="0.25">
      <c r="A207" s="928"/>
      <c r="B207" s="929"/>
      <c r="C207" s="929"/>
      <c r="D207" s="929"/>
      <c r="E207" s="929"/>
      <c r="F207" s="929"/>
      <c r="G207" s="929"/>
      <c r="H207" s="929"/>
      <c r="I207" s="929"/>
      <c r="J207" s="929"/>
      <c r="K207" s="929"/>
      <c r="L207" s="929"/>
      <c r="M207" s="929"/>
      <c r="N207" s="929"/>
      <c r="V207" s="597"/>
    </row>
    <row r="208" spans="1:26" ht="15" customHeight="1" x14ac:dyDescent="0.25">
      <c r="A208" s="1174"/>
      <c r="B208" s="1174"/>
      <c r="C208" s="1174"/>
      <c r="D208" s="1174"/>
      <c r="E208" s="1174"/>
      <c r="F208" s="1174"/>
      <c r="G208" s="1174"/>
      <c r="H208" s="1174"/>
      <c r="I208" s="1174"/>
      <c r="J208" s="1174"/>
      <c r="K208" s="1174"/>
      <c r="L208" s="1174"/>
      <c r="M208" s="1174"/>
      <c r="N208" s="934"/>
      <c r="U208" s="935"/>
      <c r="V208" s="936" t="s">
        <v>905</v>
      </c>
    </row>
    <row r="209" spans="1:24" ht="15" customHeight="1" x14ac:dyDescent="0.25">
      <c r="A209" s="934"/>
      <c r="B209" s="934"/>
      <c r="C209" s="934"/>
      <c r="D209" s="934"/>
      <c r="E209" s="934"/>
      <c r="F209" s="934"/>
      <c r="G209" s="934"/>
      <c r="H209" s="934"/>
      <c r="I209" s="934"/>
      <c r="J209" s="934"/>
      <c r="K209" s="934"/>
      <c r="L209" s="934"/>
      <c r="M209" s="934"/>
      <c r="N209" s="934"/>
      <c r="U209" s="680"/>
      <c r="V209" s="936">
        <v>2021</v>
      </c>
    </row>
    <row r="210" spans="1:24" x14ac:dyDescent="0.25">
      <c r="A210" s="937"/>
      <c r="B210" s="937"/>
      <c r="C210" s="937"/>
      <c r="D210" s="937"/>
      <c r="E210" s="937"/>
      <c r="F210" s="937"/>
      <c r="G210" s="937"/>
      <c r="H210" s="937"/>
      <c r="I210" s="937"/>
      <c r="J210" s="937"/>
      <c r="K210" s="937"/>
      <c r="L210" s="937"/>
      <c r="M210" s="937"/>
      <c r="N210" s="937"/>
      <c r="V210" s="1060">
        <f>V10+V22+V27+V34+V42+V54+V117+V131</f>
        <v>0</v>
      </c>
      <c r="W210" s="939" t="s">
        <v>103</v>
      </c>
    </row>
    <row r="211" spans="1:24" ht="31.5" x14ac:dyDescent="0.25">
      <c r="V211" s="1061">
        <f>V72</f>
        <v>0</v>
      </c>
      <c r="W211" s="941" t="s">
        <v>819</v>
      </c>
      <c r="X211" s="597"/>
    </row>
    <row r="212" spans="1:24" x14ac:dyDescent="0.25">
      <c r="V212" s="1062">
        <f>SUM(V210:V211)</f>
        <v>0</v>
      </c>
      <c r="W212" s="943" t="s">
        <v>21</v>
      </c>
    </row>
    <row r="213" spans="1:24" x14ac:dyDescent="0.25">
      <c r="Q213" s="944"/>
      <c r="R213" s="944"/>
      <c r="S213" s="944"/>
      <c r="T213" s="945"/>
      <c r="U213" s="946"/>
      <c r="V213" s="947"/>
    </row>
    <row r="214" spans="1:24" x14ac:dyDescent="0.25">
      <c r="Q214" s="944"/>
      <c r="R214" s="944"/>
      <c r="S214" s="944"/>
      <c r="T214" s="944"/>
      <c r="U214" s="944"/>
      <c r="V214" s="947"/>
    </row>
  </sheetData>
  <sheetProtection formatColumns="0" formatRows="0"/>
  <mergeCells count="40">
    <mergeCell ref="A25:A26"/>
    <mergeCell ref="C3:F3"/>
    <mergeCell ref="I3:M3"/>
    <mergeCell ref="Q3:V3"/>
    <mergeCell ref="V5:V8"/>
    <mergeCell ref="V19:V20"/>
    <mergeCell ref="A32:A33"/>
    <mergeCell ref="V39:V40"/>
    <mergeCell ref="V51:V52"/>
    <mergeCell ref="Q63:Q64"/>
    <mergeCell ref="R63:R64"/>
    <mergeCell ref="S63:S64"/>
    <mergeCell ref="V63:V64"/>
    <mergeCell ref="C64:E64"/>
    <mergeCell ref="I87:L87"/>
    <mergeCell ref="I88:L88"/>
    <mergeCell ref="R88:R89"/>
    <mergeCell ref="S88:S89"/>
    <mergeCell ref="I128:K128"/>
    <mergeCell ref="L128:N128"/>
    <mergeCell ref="Q128:Q129"/>
    <mergeCell ref="D198:E198"/>
    <mergeCell ref="A136:A137"/>
    <mergeCell ref="C190:C191"/>
    <mergeCell ref="D190:E190"/>
    <mergeCell ref="I190:I191"/>
    <mergeCell ref="D191:E191"/>
    <mergeCell ref="D192:E192"/>
    <mergeCell ref="D193:E193"/>
    <mergeCell ref="D194:E194"/>
    <mergeCell ref="D195:E195"/>
    <mergeCell ref="D196:E196"/>
    <mergeCell ref="D197:E197"/>
    <mergeCell ref="A208:M208"/>
    <mergeCell ref="D199:E199"/>
    <mergeCell ref="D200:E200"/>
    <mergeCell ref="D201:E201"/>
    <mergeCell ref="D202:E202"/>
    <mergeCell ref="D203:E203"/>
    <mergeCell ref="D204:E204"/>
  </mergeCells>
  <conditionalFormatting sqref="C130:F130 C131:D131 D132:D133 C142:C148 C172:C177 C137:F137">
    <cfRule type="cellIs" dxfId="320" priority="9" operator="notEqual">
      <formula>ROUND(C130,2)</formula>
    </cfRule>
  </conditionalFormatting>
  <conditionalFormatting sqref="C181:C187">
    <cfRule type="cellIs" dxfId="319" priority="8" operator="notEqual">
      <formula>ROUND(C181,2)</formula>
    </cfRule>
  </conditionalFormatting>
  <conditionalFormatting sqref="C152:C158">
    <cfRule type="cellIs" dxfId="318" priority="7" operator="notEqual">
      <formula>ROUND(C152,2)</formula>
    </cfRule>
  </conditionalFormatting>
  <conditionalFormatting sqref="C162:C168">
    <cfRule type="cellIs" dxfId="317" priority="6" operator="notEqual">
      <formula>ROUND(C162,2)</formula>
    </cfRule>
  </conditionalFormatting>
  <conditionalFormatting sqref="C193:C199">
    <cfRule type="cellIs" dxfId="316" priority="5" operator="notEqual">
      <formula>ROUND(C193,2)</formula>
    </cfRule>
  </conditionalFormatting>
  <conditionalFormatting sqref="C203:C204">
    <cfRule type="cellIs" dxfId="315" priority="2" operator="notEqual">
      <formula>ROUND(C203,2)</formula>
    </cfRule>
  </conditionalFormatting>
  <conditionalFormatting sqref="C200:C201">
    <cfRule type="cellIs" dxfId="314" priority="4" operator="notEqual">
      <formula>ROUND(C200,2)</formula>
    </cfRule>
  </conditionalFormatting>
  <conditionalFormatting sqref="C202">
    <cfRule type="cellIs" dxfId="313" priority="3" operator="notEqual">
      <formula>ROUND(C202,2)</formula>
    </cfRule>
  </conditionalFormatting>
  <conditionalFormatting sqref="C132:C133">
    <cfRule type="cellIs" dxfId="312" priority="1" operator="notEqual">
      <formula>ROUND(C132,2)</formula>
    </cfRule>
  </conditionalFormatting>
  <dataValidations count="1">
    <dataValidation type="custom" allowBlank="1" showInputMessage="1" showErrorMessage="1" errorTitle="Unzulässige Eingabe!" error="Die rabattierten Mengen (positives Vorzeichen) sind anzugeben, zugleich sind diese aber in den Absatzzahlen oben enthalten." sqref="I192:I204 L130:N130 I172:I178 I181:I187 I152:I160 I162:I170 I130:K135 I137:N140">
      <formula1>I130&gt;0</formula1>
    </dataValidation>
  </dataValidations>
  <printOptions horizontalCentered="1"/>
  <pageMargins left="0.78740157480314965" right="0.94488188976377963" top="0.51181102362204722" bottom="0.31496062992125984" header="0.15748031496062992" footer="0.15748031496062992"/>
  <pageSetup paperSize="8" scale="21" orientation="landscape" r:id="rId1"/>
  <headerFooter alignWithMargins="0">
    <oddFooter>&amp;L&amp;8&amp;D&amp;R&amp;8&amp;A - &amp;F</oddFooter>
  </headerFooter>
  <colBreaks count="1" manualBreakCount="1">
    <brk id="7" max="15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FF66"/>
    <pageSetUpPr fitToPage="1"/>
  </sheetPr>
  <dimension ref="B1:F17"/>
  <sheetViews>
    <sheetView zoomScale="91" zoomScaleNormal="91" zoomScaleSheetLayoutView="110" workbookViewId="0">
      <selection activeCell="E24" sqref="E24"/>
    </sheetView>
  </sheetViews>
  <sheetFormatPr baseColWidth="10" defaultColWidth="12.5703125" defaultRowHeight="15" x14ac:dyDescent="0.2"/>
  <cols>
    <col min="1" max="1" width="3.28515625" style="20" customWidth="1"/>
    <col min="2" max="2" width="60.7109375" style="20" customWidth="1"/>
    <col min="3" max="6" width="30.7109375" style="20" customWidth="1"/>
    <col min="7" max="16384" width="12.5703125" style="20"/>
  </cols>
  <sheetData>
    <row r="1" spans="2:6" s="16" customFormat="1" ht="22.15" customHeight="1" x14ac:dyDescent="0.2">
      <c r="B1" s="16" t="str">
        <f>CONCATENATE("Ermittlung der Differenz gemäß § 5 Abs. 1 Satz 1 ARegV (Mengenabgleich) im Jahr ",Allgemeines!C12)</f>
        <v>Ermittlung der Differenz gemäß § 5 Abs. 1 Satz 1 ARegV (Mengenabgleich) im Jahr 2021</v>
      </c>
      <c r="F1" s="17"/>
    </row>
    <row r="2" spans="2:6" s="18" customFormat="1" x14ac:dyDescent="0.2">
      <c r="B2" s="19"/>
      <c r="C2" s="19"/>
      <c r="D2" s="19"/>
      <c r="E2" s="19"/>
      <c r="F2" s="19"/>
    </row>
    <row r="5" spans="2:6" ht="15.75" x14ac:dyDescent="0.25">
      <c r="B5" s="21"/>
      <c r="C5" s="1229" t="s">
        <v>126</v>
      </c>
      <c r="D5" s="1229" t="s">
        <v>127</v>
      </c>
      <c r="E5" s="1231" t="s">
        <v>128</v>
      </c>
      <c r="F5" s="1231"/>
    </row>
    <row r="6" spans="2:6" ht="15.75" x14ac:dyDescent="0.25">
      <c r="B6" s="19"/>
      <c r="C6" s="1230"/>
      <c r="D6" s="1230"/>
      <c r="E6" s="22" t="s">
        <v>129</v>
      </c>
      <c r="F6" s="22" t="s">
        <v>130</v>
      </c>
    </row>
    <row r="7" spans="2:6" x14ac:dyDescent="0.2">
      <c r="B7" s="24" t="s">
        <v>103</v>
      </c>
      <c r="C7" s="101">
        <f>'Netzentgelte (Plan)'!V210</f>
        <v>0</v>
      </c>
      <c r="D7" s="101">
        <f>'Netzentgelte (Ist)'!V210</f>
        <v>0</v>
      </c>
      <c r="E7" s="101">
        <f>C7-D7</f>
        <v>0</v>
      </c>
      <c r="F7" s="25" t="e">
        <f>E7/C7</f>
        <v>#DIV/0!</v>
      </c>
    </row>
    <row r="8" spans="2:6" x14ac:dyDescent="0.2">
      <c r="B8" s="89" t="s">
        <v>173</v>
      </c>
      <c r="C8" s="101">
        <f>'Netzentgelte (Plan)'!V211</f>
        <v>0</v>
      </c>
      <c r="D8" s="101">
        <f>'Netzentgelte (Ist)'!V211</f>
        <v>0</v>
      </c>
      <c r="E8" s="101">
        <f>C8-D8</f>
        <v>0</v>
      </c>
      <c r="F8" s="25" t="e">
        <f>E8/C8</f>
        <v>#DIV/0!</v>
      </c>
    </row>
    <row r="9" spans="2:6" ht="15.75" x14ac:dyDescent="0.25">
      <c r="B9" s="26" t="s">
        <v>131</v>
      </c>
      <c r="C9" s="102">
        <f>SUM(C7:C8)</f>
        <v>0</v>
      </c>
      <c r="D9" s="102">
        <f>SUM(D7:D8)</f>
        <v>0</v>
      </c>
      <c r="E9" s="102">
        <f>C9-D9</f>
        <v>0</v>
      </c>
      <c r="F9" s="27" t="e">
        <f>E9/C9</f>
        <v>#DIV/0!</v>
      </c>
    </row>
    <row r="10" spans="2:6" ht="15.75" x14ac:dyDescent="0.25">
      <c r="B10" s="26" t="s">
        <v>132</v>
      </c>
      <c r="C10" s="103" t="s">
        <v>69</v>
      </c>
      <c r="D10" s="105">
        <f>Jahresabschlusswerte!D6</f>
        <v>0</v>
      </c>
      <c r="E10" s="122"/>
      <c r="F10" s="29"/>
    </row>
    <row r="11" spans="2:6" ht="15.75" x14ac:dyDescent="0.25">
      <c r="B11" s="30" t="s">
        <v>133</v>
      </c>
      <c r="C11" s="104">
        <f>Allgemeines!C14</f>
        <v>0</v>
      </c>
      <c r="D11" s="104">
        <f>Allgemeines!C14</f>
        <v>0</v>
      </c>
      <c r="E11" s="123"/>
      <c r="F11" s="31"/>
    </row>
    <row r="12" spans="2:6" ht="15.75" x14ac:dyDescent="0.25">
      <c r="B12" s="23" t="s">
        <v>134</v>
      </c>
      <c r="C12" s="104">
        <f>C11-C9</f>
        <v>0</v>
      </c>
      <c r="D12" s="104">
        <f>D11-D9</f>
        <v>0</v>
      </c>
      <c r="E12" s="122"/>
      <c r="F12" s="32"/>
    </row>
    <row r="13" spans="2:6" ht="15.75" x14ac:dyDescent="0.25">
      <c r="B13" s="23" t="s">
        <v>135</v>
      </c>
      <c r="C13" s="33" t="e">
        <f>C12/C11</f>
        <v>#DIV/0!</v>
      </c>
      <c r="D13" s="33" t="e">
        <f>D12/D11</f>
        <v>#DIV/0!</v>
      </c>
      <c r="E13" s="28"/>
      <c r="F13" s="32"/>
    </row>
    <row r="14" spans="2:6" x14ac:dyDescent="0.2">
      <c r="C14" s="34"/>
      <c r="D14" s="34"/>
      <c r="E14" s="34"/>
      <c r="F14" s="34"/>
    </row>
    <row r="15" spans="2:6" ht="18.75" thickBot="1" x14ac:dyDescent="0.3">
      <c r="B15" s="35" t="s">
        <v>136</v>
      </c>
      <c r="C15" s="34"/>
      <c r="D15" s="34"/>
      <c r="E15" s="34"/>
      <c r="F15" s="124">
        <f>D12</f>
        <v>0</v>
      </c>
    </row>
    <row r="16" spans="2:6" ht="15.75" thickTop="1" x14ac:dyDescent="0.2"/>
    <row r="17" spans="6:6" x14ac:dyDescent="0.2">
      <c r="F17" s="95"/>
    </row>
  </sheetData>
  <mergeCells count="3">
    <mergeCell ref="C5:C6"/>
    <mergeCell ref="E5:F5"/>
    <mergeCell ref="D5:D6"/>
  </mergeCells>
  <phoneticPr fontId="4" type="noConversion"/>
  <pageMargins left="0.65" right="0.78740157480314965" top="0.6" bottom="0.78740157480314965" header="0.39370078740157483" footer="0.39370078740157483"/>
  <pageSetup paperSize="9" scale="72" orientation="landscape" r:id="rId1"/>
  <headerFooter alignWithMargins="0">
    <oddFooter>&amp;L&amp;8&amp;D&amp;R&amp;8&amp;A - &amp;F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29</vt:i4>
      </vt:variant>
    </vt:vector>
  </HeadingPairs>
  <TitlesOfParts>
    <vt:vector size="51" baseType="lpstr">
      <vt:lpstr>Changelog</vt:lpstr>
      <vt:lpstr>Ausfüllhilfe</vt:lpstr>
      <vt:lpstr>Allgemeines</vt:lpstr>
      <vt:lpstr>Zusammenfassung + Annuität</vt:lpstr>
      <vt:lpstr>Verzinsung</vt:lpstr>
      <vt:lpstr>Jahresabschlusswerte</vt:lpstr>
      <vt:lpstr>Netzentgelte (Plan)</vt:lpstr>
      <vt:lpstr>Netzentgelte (Ist)</vt:lpstr>
      <vt:lpstr>Mengenabgleich</vt:lpstr>
      <vt:lpstr>Vorgelagerte Netzkosten</vt:lpstr>
      <vt:lpstr>Dezentrale Einspeisung</vt:lpstr>
      <vt:lpstr>Energiefluss</vt:lpstr>
      <vt:lpstr>MSB (inkl. Messung)</vt:lpstr>
      <vt:lpstr>GuV MSB</vt:lpstr>
      <vt:lpstr>Fin. Ausgl. Redispatch</vt:lpstr>
      <vt:lpstr>KKAuf</vt:lpstr>
      <vt:lpstr>SAV</vt:lpstr>
      <vt:lpstr>BKZ_NAKB_SoPo</vt:lpstr>
      <vt:lpstr>WAV</vt:lpstr>
      <vt:lpstr>Anlagenspiegel</vt:lpstr>
      <vt:lpstr>Sonstiges</vt:lpstr>
      <vt:lpstr>Listen</vt:lpstr>
      <vt:lpstr>Listen!Anlagengruppen</vt:lpstr>
      <vt:lpstr>Anschaffungs_jahr</vt:lpstr>
      <vt:lpstr>Listen!Antragsjahre</vt:lpstr>
      <vt:lpstr>Anlagenspiegel!Druckbereich</vt:lpstr>
      <vt:lpstr>'Dezentrale Einspeisung'!Druckbereich</vt:lpstr>
      <vt:lpstr>Energiefluss!Druckbereich</vt:lpstr>
      <vt:lpstr>'Fin. Ausgl. Redispatch'!Druckbereich</vt:lpstr>
      <vt:lpstr>KKAuf!Druckbereich</vt:lpstr>
      <vt:lpstr>Mengenabgleich!Druckbereich</vt:lpstr>
      <vt:lpstr>'MSB (inkl. Messung)'!Druckbereich</vt:lpstr>
      <vt:lpstr>'Netzentgelte (Ist)'!Druckbereich</vt:lpstr>
      <vt:lpstr>'Netzentgelte (Plan)'!Druckbereich</vt:lpstr>
      <vt:lpstr>SAV!Druckbereich</vt:lpstr>
      <vt:lpstr>'Vorgelagerte Netzkosten'!Druckbereich</vt:lpstr>
      <vt:lpstr>BKZ_NAKB_SoPo!Drucktitel</vt:lpstr>
      <vt:lpstr>'GuV MSB'!Drucktitel</vt:lpstr>
      <vt:lpstr>KKAuf!Drucktitel</vt:lpstr>
      <vt:lpstr>'Netzentgelte (Ist)'!Drucktitel</vt:lpstr>
      <vt:lpstr>'Netzentgelte (Plan)'!Drucktitel</vt:lpstr>
      <vt:lpstr>SAV!Drucktitel</vt:lpstr>
      <vt:lpstr>'Vorgelagerte Netzkosten'!Drucktitel</vt:lpstr>
      <vt:lpstr>WAV!Drucktitel</vt:lpstr>
      <vt:lpstr>Listen!Investitionsjahre</vt:lpstr>
      <vt:lpstr>Kategorie</vt:lpstr>
      <vt:lpstr>Kategorie_2</vt:lpstr>
      <vt:lpstr>Listen!Selbst_geschaffene_gewerbliche_Schutzrechte_und_ähnliche_Rechte_und_Werte</vt:lpstr>
      <vt:lpstr>Listen!WAV_Positionen</vt:lpstr>
      <vt:lpstr>Listen!Zeitreihe_1</vt:lpstr>
      <vt:lpstr>Listen!Zeitreihe_2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sbh</dc:creator>
  <cp:lastModifiedBy>Gesell, Matthias (UM)</cp:lastModifiedBy>
  <cp:lastPrinted>2022-10-20T07:48:30Z</cp:lastPrinted>
  <dcterms:created xsi:type="dcterms:W3CDTF">2008-06-25T10:46:56Z</dcterms:created>
  <dcterms:modified xsi:type="dcterms:W3CDTF">2022-11-17T18:19:13Z</dcterms:modified>
</cp:coreProperties>
</file>